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WORKING PAPER" sheetId="1" state="hidden" r:id="rId4"/>
    <sheet name="Income TaxComputatioN" sheetId="2" state="hidden" r:id="rId5"/>
    <sheet name="CHART OF ACCOUNT" sheetId="3" state="hidden" r:id="rId6"/>
    <sheet name="Sheet1" sheetId="4" r:id="rId7"/>
    <sheet name="Sheet3" sheetId="5" r:id="rId8"/>
    <sheet name="VAT ANALYSIS_IVOT" sheetId="6" r:id="rId9"/>
    <sheet name="Sheet2" sheetId="7" r:id="rId10"/>
    <sheet name="TRIAL BALANCE_PIVOT" sheetId="8" r:id="rId11"/>
    <sheet name="1601eMONITORING 2019" sheetId="9" state="hidden" r:id="rId12"/>
    <sheet name="Credtable wtax_Wtax expanded" sheetId="10" r:id="rId13"/>
    <sheet name="JOURNAL ENTRIES" sheetId="11" r:id="rId14"/>
    <sheet name="SOURCE CODE" sheetId="12" state="hidden" r:id="rId15"/>
    <sheet name="ENTRY GUIDE" sheetId="13" state="hidden" r:id="rId16"/>
    <sheet name="Transactions" sheetId="14" state="hidden" r:id="rId17"/>
    <sheet name="REPLENISHMENT TEMPLATE" sheetId="15" state="hidden" r:id="rId18"/>
  </sheets>
  <definedNames>
    <definedName name="_xlnm.Print_Area" localSheetId="10">'JOURNAL ENTRIES'!$B$6:$S$80</definedName>
    <definedName name="_xlnm.Print_Area" localSheetId="14">'REPLENISHMENT TEMPLATE'!$B$66:$M$153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Z1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Author: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Total Output for 2012</t>
        </r>
      </text>
    </comment>
    <comment ref="AZ3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Author: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Total Input for 2012</t>
        </r>
      </text>
    </comment>
    <comment ref="Y40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Author: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ask Nelly asa niya gikan?
85,939.16 as per 2550q...
Adjusted 58,483.27 (85,939.16-27455.89)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G1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Author: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As per instruction undeclared sa March 2019 wala gipa declare for April 2019 (122,142.86) see msnger 5/20/19.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I10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Author: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SEE ACTUAL 0605 FORM</t>
        </r>
      </text>
    </comment>
    <comment ref="K10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Author: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SEE ACTUAL 0605 FORM
</t>
        </r>
      </text>
    </comment>
    <comment ref="M10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Author: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AUG WORKERS ADVANCES
 DECLARED IN SEPTEMBER 2018(LESS 2,444.0)
</t>
        </r>
      </text>
    </comment>
    <comment ref="M1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Author: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AUG &amp; SEPT SUBCON DECLARED IN SEPTEMBER 2018
</t>
        </r>
      </text>
    </comment>
  </commentList>
</comments>
</file>

<file path=xl/sharedStrings.xml><?xml version="1.0" encoding="utf-8"?>
<sst xmlns="http://schemas.openxmlformats.org/spreadsheetml/2006/main" uniqueCount="1477">
  <si>
    <t>CL LAO DESIGN &amp; CONSTRUCTION, INC.</t>
  </si>
  <si>
    <t>Ecoland, Davao City</t>
  </si>
  <si>
    <t>TIN: 009-430-231-000</t>
  </si>
  <si>
    <t>AIV</t>
  </si>
  <si>
    <t>Schedule of Value-Added Tax Payments (BIR Form 2550M/Q)</t>
  </si>
  <si>
    <t>SIV</t>
  </si>
  <si>
    <t>For the Year 2018</t>
  </si>
  <si>
    <t>DIFF</t>
  </si>
  <si>
    <t>JANUARY</t>
  </si>
  <si>
    <t>FEBRUARY</t>
  </si>
  <si>
    <t>MARCH</t>
  </si>
  <si>
    <t>1ST QTR</t>
  </si>
  <si>
    <t xml:space="preserve">APRIL </t>
  </si>
  <si>
    <t xml:space="preserve">MAY </t>
  </si>
  <si>
    <t>JUNE</t>
  </si>
  <si>
    <t xml:space="preserve">2ND QTR </t>
  </si>
  <si>
    <t>JULY</t>
  </si>
  <si>
    <t>AUGUST</t>
  </si>
  <si>
    <t>SEPTEMBER</t>
  </si>
  <si>
    <t>3RD QTR</t>
  </si>
  <si>
    <t>OCTOBER</t>
  </si>
  <si>
    <t>NOVEMBER</t>
  </si>
  <si>
    <t>DECEMBER</t>
  </si>
  <si>
    <t>4TH QTR</t>
  </si>
  <si>
    <t>TOTAL</t>
  </si>
  <si>
    <t>Inclusive</t>
  </si>
  <si>
    <t>Exclusive</t>
  </si>
  <si>
    <t>Output/      Input</t>
  </si>
  <si>
    <t>Vatable Sales/Receipt-Private</t>
  </si>
  <si>
    <t>Exclusive of VAT</t>
  </si>
  <si>
    <t>Sale to Government</t>
  </si>
  <si>
    <t>Previous YR Sales</t>
  </si>
  <si>
    <t>Target Sales</t>
  </si>
  <si>
    <t>Difference</t>
  </si>
  <si>
    <t>Zero-Rated Sales/Receipts</t>
  </si>
  <si>
    <t>Exempt Sales/Receipts</t>
  </si>
  <si>
    <t>Total Sales/Receipts &amp; Output Tax Due</t>
  </si>
  <si>
    <t>Less: Allowable Input Tax</t>
  </si>
  <si>
    <t>Input Tax Carried Over from Previous Quarter</t>
  </si>
  <si>
    <t>Input Tax Deferred on Capital Goods Exceeding P1M from Previous Quarter</t>
  </si>
  <si>
    <t>Transitional Input Tax</t>
  </si>
  <si>
    <t>Presumptive Input Tax</t>
  </si>
  <si>
    <t>Others</t>
  </si>
  <si>
    <t>Total</t>
  </si>
  <si>
    <t>Current Transactions</t>
  </si>
  <si>
    <t>Purchase of Capital Goods not exceeding P1Million</t>
  </si>
  <si>
    <t>Purchase of Capital Goods exceeding P1Million</t>
  </si>
  <si>
    <t>Domestic Purchases of Goods Other than Capital Goods</t>
  </si>
  <si>
    <t>Domestic Purchase of Services</t>
  </si>
  <si>
    <r>
      <t xml:space="preserve">Purchases Not Qualified for Input Tax</t>
    </r>
    <r>
      <rPr>
        <rFont val="Calibri"/>
        <b val="true"/>
        <i val="false"/>
        <strike val="false"/>
        <color rgb="FF000000"/>
        <sz val="11"/>
        <u val="none"/>
      </rPr>
      <t xml:space="preserve"> (Others)</t>
    </r>
  </si>
  <si>
    <t>Total Current Transactions</t>
  </si>
  <si>
    <t>Total Available Input Tax</t>
  </si>
  <si>
    <t>Less: Deductions from Input Tax</t>
  </si>
  <si>
    <t>Input Tax on Purchases of Capital Goods exceeding P1M deferred for next Qtr</t>
  </si>
  <si>
    <t>Input Tax on Sale to Govt. closed to expense</t>
  </si>
  <si>
    <t>Input Tax allocable to Exempt Sales</t>
  </si>
  <si>
    <t>Total Allowable Input Tax</t>
  </si>
  <si>
    <t>Net VAT Payable</t>
  </si>
  <si>
    <t>Less: Tax Credits/Payments</t>
  </si>
  <si>
    <t>Monthly VAT Payments - Previous two months</t>
  </si>
  <si>
    <t>Creditable Value-Added Tax Withheld</t>
  </si>
  <si>
    <t>VAT Withheld on Sales to Government</t>
  </si>
  <si>
    <t>VAT paid in return previously filed, if this is an amended return</t>
  </si>
  <si>
    <t>Total Credits/Payments</t>
  </si>
  <si>
    <t>Tax Still Payable/(Overpayment)</t>
  </si>
  <si>
    <t>Add: Penalties</t>
  </si>
  <si>
    <t>Surcharge</t>
  </si>
  <si>
    <t>Interest</t>
  </si>
  <si>
    <t>Compromise</t>
  </si>
  <si>
    <t>TOTAL AMOUNT PAYABLE/(OVERPAYMENT)</t>
  </si>
  <si>
    <t>Per VAT Form (Paid)</t>
  </si>
  <si>
    <t>VAT Due / Ex-VAT Income</t>
  </si>
  <si>
    <t>+</t>
  </si>
  <si>
    <t>Schedule of ITR payments (Itemized Deductions)</t>
  </si>
  <si>
    <t>1st Qtr 2019</t>
  </si>
  <si>
    <t>2nd Qtr 2019</t>
  </si>
  <si>
    <t>3rd Qtr 2019</t>
  </si>
  <si>
    <t>4th Qtr</t>
  </si>
  <si>
    <t>2013 Round-Off</t>
  </si>
  <si>
    <t>2012 Round-Off</t>
  </si>
  <si>
    <t>Original</t>
  </si>
  <si>
    <t>Amended</t>
  </si>
  <si>
    <t>Gross Compensation Income</t>
  </si>
  <si>
    <t>Less: Non-Taxable/Exempt Compensation</t>
  </si>
  <si>
    <t>Gross Taxable Compensation Income</t>
  </si>
  <si>
    <t>Less: Deductions</t>
  </si>
  <si>
    <t>Premium on Healh &amp;/or Hospitalization (&gt;P2,400/yr)</t>
  </si>
  <si>
    <t>Personal Exemption</t>
  </si>
  <si>
    <t>Additional Exemption</t>
  </si>
  <si>
    <t>Total Deductions</t>
  </si>
  <si>
    <t>Total Compensation Income (Excess of Deductions)</t>
  </si>
  <si>
    <r>
      <t xml:space="preserve">Sales/Revenues/Receipts/Fees </t>
    </r>
    <r>
      <rPr>
        <rFont val="Cambria"/>
        <b val="false"/>
        <i val="true"/>
        <strike val="false"/>
        <color rgb="FF000000"/>
        <sz val="10"/>
        <u val="none"/>
      </rPr>
      <t xml:space="preserve">(see Quickbooks)</t>
    </r>
  </si>
  <si>
    <t>Add: Amount Received by a Partner from GPP</t>
  </si>
  <si>
    <t>Less: Cost of Sales/Services</t>
  </si>
  <si>
    <t>Gross Income from Operation</t>
  </si>
  <si>
    <t>Add: Other Income</t>
  </si>
  <si>
    <t>Total Gross Income</t>
  </si>
  <si>
    <t xml:space="preserve">VATable </t>
  </si>
  <si>
    <t>Non-VATable</t>
  </si>
  <si>
    <t>Taxable Income this Quarter</t>
  </si>
  <si>
    <t>Add: Taxable Income Previous Qtr/s</t>
  </si>
  <si>
    <t>Taxable Income To Date</t>
  </si>
  <si>
    <t>Add (Less):</t>
  </si>
  <si>
    <t>Total Taxable Income</t>
  </si>
  <si>
    <t>Income Tax (Other Than MCIT) - 30%</t>
  </si>
  <si>
    <t>MCIT (2% of Total Gross Income)</t>
  </si>
  <si>
    <t>Tax Due (Which ever is higher)</t>
  </si>
  <si>
    <t>Prior Year's Excess Credits</t>
  </si>
  <si>
    <t>Tax Payment/s for the Previous Qtr/s</t>
  </si>
  <si>
    <t>Creditable Tax W/held for the Prev. Qtr/s</t>
  </si>
  <si>
    <t>Creditable Tax W/held for This Qtr</t>
  </si>
  <si>
    <t>Tax Paid in Return Previous Filed ( if Amended)</t>
  </si>
  <si>
    <t>Other Payment/s Made</t>
  </si>
  <si>
    <t>Total Tax Credits/Payments</t>
  </si>
  <si>
    <t>Tax Payable/(Overpayment)</t>
  </si>
  <si>
    <t>Total Penalties</t>
  </si>
  <si>
    <t>TOTAL AMOUNT PAYABLE / (OVERPAYMENT)</t>
  </si>
  <si>
    <t>mcit</t>
  </si>
  <si>
    <t>Prepared by:</t>
  </si>
  <si>
    <t>ROY M. CASTAÑERAS, CPA, MBA CAR</t>
  </si>
  <si>
    <t>Chart Code:</t>
  </si>
  <si>
    <t>Account Title</t>
  </si>
  <si>
    <t>Classification</t>
  </si>
  <si>
    <t>Copy Chart Code</t>
  </si>
  <si>
    <t>Bank Charges</t>
  </si>
  <si>
    <t>OPERATING EXPENSE</t>
  </si>
  <si>
    <t>OUTPUT</t>
  </si>
  <si>
    <t>Freight &amp; handling</t>
  </si>
  <si>
    <t>INPUT</t>
  </si>
  <si>
    <t>Fuel &amp; Oil</t>
  </si>
  <si>
    <t>Light and Power</t>
  </si>
  <si>
    <t>Miscellaneous</t>
  </si>
  <si>
    <t>Office Supplies</t>
  </si>
  <si>
    <t>Rental</t>
  </si>
  <si>
    <t>Cost of Sales</t>
  </si>
  <si>
    <t>Repairs &amp; Maintenance</t>
  </si>
  <si>
    <t>Retainers Fee</t>
  </si>
  <si>
    <t>Salaries &amp; Wages</t>
  </si>
  <si>
    <t>SSS/PHIC/Pag-ibig</t>
  </si>
  <si>
    <t>Taxes &amp; Licenses</t>
  </si>
  <si>
    <t>Telephone</t>
  </si>
  <si>
    <t>Transportation and Travel</t>
  </si>
  <si>
    <t>Water</t>
  </si>
  <si>
    <t>Occupancy Permit</t>
  </si>
  <si>
    <t>Subcon</t>
  </si>
  <si>
    <t>Meals</t>
  </si>
  <si>
    <t>Tools</t>
  </si>
  <si>
    <t>WORKERS ADVANCES</t>
  </si>
  <si>
    <t>Purchases - Construction Materials</t>
  </si>
  <si>
    <t>COST OF SALES</t>
  </si>
  <si>
    <t>Salaries &amp; Wages - Subcon</t>
  </si>
  <si>
    <t>Salaries &amp; Wages - Arawan</t>
  </si>
  <si>
    <t>Agency Fee</t>
  </si>
  <si>
    <t>COST OF SERVICES</t>
  </si>
  <si>
    <t>Insurance Expense</t>
  </si>
  <si>
    <t>Medical Expenses</t>
  </si>
  <si>
    <t>Permits &amp; Processing Fees</t>
  </si>
  <si>
    <t>Representation</t>
  </si>
  <si>
    <t>Service Fee</t>
  </si>
  <si>
    <t>Site Supplies</t>
  </si>
  <si>
    <t>Trainings &amp; Seminars</t>
  </si>
  <si>
    <t>Depreciation Expense</t>
  </si>
  <si>
    <t>Interest Expense</t>
  </si>
  <si>
    <t>Penalties &amp; Surcharges</t>
  </si>
  <si>
    <t>Postage &amp; 
Courier</t>
  </si>
  <si>
    <t>Professional Fee</t>
  </si>
  <si>
    <t>Provision for Income Tax</t>
  </si>
  <si>
    <t>Registration Fees</t>
  </si>
  <si>
    <t>Prints &amp; Publishings</t>
  </si>
  <si>
    <t>Salaries &amp; Allowances - 
S. Guards</t>
  </si>
  <si>
    <t>Salaries &amp; Allowances - Labor</t>
  </si>
  <si>
    <t>Salaries &amp; Wages - Office Staff</t>
  </si>
  <si>
    <t>Contract Works</t>
  </si>
  <si>
    <t>Employees Benefits</t>
  </si>
  <si>
    <t>Other Direct Costs</t>
  </si>
  <si>
    <t>Insurances, Registration, Legal Fees &amp; Processing</t>
  </si>
  <si>
    <t>Contributions</t>
  </si>
  <si>
    <t>Contract</t>
  </si>
  <si>
    <t>Overhead</t>
  </si>
  <si>
    <t>Service/Agency Fee</t>
  </si>
  <si>
    <t>REVENUE</t>
  </si>
  <si>
    <t>Cash in Bank</t>
  </si>
  <si>
    <t>ASSETS</t>
  </si>
  <si>
    <t>Input Tax</t>
  </si>
  <si>
    <t>Subject To Liquidation - Lao, Crisente</t>
  </si>
  <si>
    <t>Cash Advance</t>
  </si>
  <si>
    <t>Creditable Withholding Tax</t>
  </si>
  <si>
    <t>Output Tax</t>
  </si>
  <si>
    <t>LIABILITIES</t>
  </si>
  <si>
    <t>Loan Payable - Nanay</t>
  </si>
  <si>
    <t>Ford Payment</t>
  </si>
  <si>
    <t>Withholding Tax - Expanded (goods)</t>
  </si>
  <si>
    <t>REVOLVING FUND</t>
  </si>
  <si>
    <t>closed code</t>
  </si>
  <si>
    <t>Withholding Tax - Expanded (Services)</t>
  </si>
  <si>
    <t>Withholding Tax - Expanded (Rental)</t>
  </si>
  <si>
    <t>Withholding Tax - Expanded (Professional)</t>
  </si>
  <si>
    <t>SPECIFIC DATE</t>
  </si>
  <si>
    <t>Date</t>
  </si>
  <si>
    <t>CHECK VOUCHER NO.</t>
  </si>
  <si>
    <t>JOURNAL VOUCHER NO.</t>
  </si>
  <si>
    <t>CHART CODE</t>
  </si>
  <si>
    <t>ACCOUNT TITLE</t>
  </si>
  <si>
    <t>CLASSIFICATION</t>
  </si>
  <si>
    <t>OT/IT</t>
  </si>
  <si>
    <t>DR</t>
  </si>
  <si>
    <t>CR</t>
  </si>
  <si>
    <t>PROJECT</t>
  </si>
  <si>
    <t>OR NUMBER</t>
  </si>
  <si>
    <t>CHECK NUMBER</t>
  </si>
  <si>
    <t>TIN</t>
  </si>
  <si>
    <t>PARTICULARS</t>
  </si>
  <si>
    <t>ADDRESS</t>
  </si>
  <si>
    <t>EXPLANATION</t>
  </si>
  <si>
    <t>May 2019</t>
  </si>
  <si>
    <t>VAT PAYABLE ANALYSIS</t>
  </si>
  <si>
    <t>For the year 2019</t>
  </si>
  <si>
    <t>Column Labels</t>
  </si>
  <si>
    <t xml:space="preserve">MONTH </t>
  </si>
  <si>
    <t xml:space="preserve"> DR</t>
  </si>
  <si>
    <t xml:space="preserve"> CR</t>
  </si>
  <si>
    <t>VAT PAYABLE</t>
  </si>
  <si>
    <t>REMARKS</t>
  </si>
  <si>
    <t>PAID</t>
  </si>
  <si>
    <t>ROY M. CASTAÑERAS, CPA</t>
  </si>
  <si>
    <t>TIN2</t>
  </si>
  <si>
    <t>TIN 009-430-231-000</t>
  </si>
  <si>
    <t xml:space="preserve">TRIAL BALANCE </t>
  </si>
  <si>
    <t>For the Year 2019</t>
  </si>
  <si>
    <t>Values</t>
  </si>
  <si>
    <t>Total  DR</t>
  </si>
  <si>
    <t>Total  CR</t>
  </si>
  <si>
    <t>Grand Total</t>
  </si>
  <si>
    <t>RENTAL</t>
  </si>
  <si>
    <t>Particulars</t>
  </si>
  <si>
    <t>ATC</t>
  </si>
  <si>
    <t>%</t>
  </si>
  <si>
    <t>JAN</t>
  </si>
  <si>
    <t>FEB</t>
  </si>
  <si>
    <t>MAR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</si>
  <si>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</si>
  <si>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</si>
  <si>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</si>
  <si>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</si>
  <si>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</si>
  <si>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</si>
  <si>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</si>
  <si>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</si>
  <si>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</si>
  <si>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APRI</t>
  </si>
  <si>
    <t>MAY2</t>
  </si>
  <si>
    <t>GROSS VALUE</t>
  </si>
  <si>
    <t>Column2</t>
  </si>
  <si>
    <t>Rental (Corp)</t>
  </si>
  <si>
    <t>wc100</t>
  </si>
  <si>
    <t>Contractor (ind) - LABORER</t>
  </si>
  <si>
    <t>wi120</t>
  </si>
  <si>
    <t>Consultant</t>
  </si>
  <si>
    <t>WI050</t>
  </si>
  <si>
    <t>Accountant/Bookkeeping</t>
  </si>
  <si>
    <t>WI060</t>
  </si>
  <si>
    <t>Contractor (corp)-SUBCON</t>
  </si>
  <si>
    <t>wc120</t>
  </si>
  <si>
    <t>rental (ind)</t>
  </si>
  <si>
    <t>wi100</t>
  </si>
  <si>
    <t>PURCHASES-Materials</t>
  </si>
  <si>
    <t>WC158</t>
  </si>
  <si>
    <t>PURCHASES-Services</t>
  </si>
  <si>
    <t>WC160</t>
  </si>
  <si>
    <t xml:space="preserve">Withholding Tax (Expanded) - Analysis </t>
  </si>
  <si>
    <t>Creditable Withholding Tax Analysis</t>
  </si>
  <si>
    <t>(Multiple Items)</t>
  </si>
  <si>
    <t>Row Labels</t>
  </si>
  <si>
    <t xml:space="preserve">   DR</t>
  </si>
  <si>
    <t xml:space="preserve">   CR</t>
  </si>
  <si>
    <t xml:space="preserve">  DR</t>
  </si>
  <si>
    <t xml:space="preserve">  CR</t>
  </si>
  <si>
    <t>GOODS</t>
  </si>
  <si>
    <t>SERVICES</t>
  </si>
  <si>
    <t>Total   DR</t>
  </si>
  <si>
    <t>Total   CR</t>
  </si>
  <si>
    <t>GLOBAL DIAGNOSTICS COMPANY</t>
  </si>
  <si>
    <t>PURCHASES/EXPENSES (Jan-Dec)</t>
  </si>
  <si>
    <t>VAT CALCULATOR</t>
  </si>
  <si>
    <t>INPUT/OUTPUT TAX CALCULATOR</t>
  </si>
  <si>
    <t>AMOUNT</t>
  </si>
  <si>
    <t>NET OF VAT</t>
  </si>
  <si>
    <t>INPUT/OUTPUT       VAT2</t>
  </si>
  <si>
    <t>RECEIPTS AND DISBURSEMENTS ANALYSIS (PORTAL)</t>
  </si>
  <si>
    <t>MEDYO NA DAUT ANG SORTING APRIL AND MAY ..PLS RESTORE</t>
  </si>
  <si>
    <t>CVI100001</t>
  </si>
  <si>
    <t>Note:</t>
  </si>
  <si>
    <t>Only 3 digit for TIN Branch Code</t>
  </si>
  <si>
    <t xml:space="preserve">TIN </t>
  </si>
  <si>
    <t>SUPPLIER'S NAME</t>
  </si>
  <si>
    <t>Suppliers Name/TIN</t>
  </si>
  <si>
    <t>Check Number</t>
  </si>
  <si>
    <t>Bank Name</t>
  </si>
  <si>
    <t>Data Validation</t>
  </si>
  <si>
    <t xml:space="preserve">CV Number </t>
  </si>
  <si>
    <t>CV</t>
  </si>
  <si>
    <t>CV Number Data Validation</t>
  </si>
  <si>
    <t xml:space="preserve">JV Number </t>
  </si>
  <si>
    <t>JV</t>
  </si>
  <si>
    <t>JV Number Data Validation</t>
  </si>
  <si>
    <t>COST CENTER CODE</t>
  </si>
  <si>
    <t>CLIENTS</t>
  </si>
  <si>
    <t>VAT/NV</t>
  </si>
  <si>
    <t>445-988-535-000</t>
  </si>
  <si>
    <t>3F FORTUNE SHOPPER'S CORP.</t>
  </si>
  <si>
    <t>SAN PEDRO ST. DAVAO CITY</t>
  </si>
  <si>
    <t>BPI</t>
  </si>
  <si>
    <t xml:space="preserve">GENERAL </t>
  </si>
  <si>
    <t>VAT</t>
  </si>
  <si>
    <t>949-148-831-000</t>
  </si>
  <si>
    <t>A&amp;S CAD PLOTTING &amp; PRINTING SERVICES</t>
  </si>
  <si>
    <t>PALMA GIL ST. DAVAO CITY</t>
  </si>
  <si>
    <t>STA. ANA WHARF</t>
  </si>
  <si>
    <t>NV</t>
  </si>
  <si>
    <t>000-299-299-025</t>
  </si>
  <si>
    <t>ABACUS BOOK AND CASD CORP. (NATIONAL BOOKSTORE</t>
  </si>
  <si>
    <t>SM ECOLAND.DAVAO CITY</t>
  </si>
  <si>
    <t>HB1 BUHANGIN</t>
  </si>
  <si>
    <t>200-035-311-011</t>
  </si>
  <si>
    <t>ACE HARDWARE</t>
  </si>
  <si>
    <t>SM CITY ECOLAND ,DAVA CITY</t>
  </si>
  <si>
    <t>MAXX'S PET BUHANGIN</t>
  </si>
  <si>
    <t>157-693-245-000</t>
  </si>
  <si>
    <t>AERO SKY MARKETING</t>
  </si>
  <si>
    <t>R. CASTILLP AGDAO , DAVAO CITY</t>
  </si>
  <si>
    <t>SPM MA-A</t>
  </si>
  <si>
    <t>006-441-237-000</t>
  </si>
  <si>
    <t>AKH ANTONIO'S BAR NGRILL</t>
  </si>
  <si>
    <t>SM ECOLAND,DAVAO CITY</t>
  </si>
  <si>
    <t>PANACAN WAREHOUSE</t>
  </si>
  <si>
    <t>427-536-692-000</t>
  </si>
  <si>
    <t>AKL FUEL ACCESS INC.</t>
  </si>
  <si>
    <t>DATU ABENG ST., CALINAN, DAVAO CITY</t>
  </si>
  <si>
    <t>SPM MATI</t>
  </si>
  <si>
    <t>494-918-027-000</t>
  </si>
  <si>
    <t>AL AND G ALUMINUM SUPPLY</t>
  </si>
  <si>
    <t>MATINA DAVAO CITY</t>
  </si>
  <si>
    <t>SUTHERLAND GLOBAL SERVICES</t>
  </si>
  <si>
    <t>480-749-787-000</t>
  </si>
  <si>
    <t>AMALGATED PROPERTIES AND MANAGEMENT CORP.</t>
  </si>
  <si>
    <t>BAJADA, DAVAO CITY</t>
  </si>
  <si>
    <t>PANACAN PIPE REPAIR</t>
  </si>
  <si>
    <t>008-024-612-003</t>
  </si>
  <si>
    <t>AMESCO DRUG</t>
  </si>
  <si>
    <t>#24 MAGSAYSAY AVE. DAVAO CITY</t>
  </si>
  <si>
    <t>PANACAN BATTERY CASE</t>
  </si>
  <si>
    <t>008-024-612-015</t>
  </si>
  <si>
    <t>DOOR NO. 15&amp;16 SAN VICENTE, BUHANGIN, DAVAO CITY</t>
  </si>
  <si>
    <t>HMX/CM Bajada</t>
  </si>
  <si>
    <t>005-247-530-010</t>
  </si>
  <si>
    <t>AP CARGO LOGISTIC NETWORK CORP</t>
  </si>
  <si>
    <t>AIRPORT VIEW COMPLEX, CARLOS P. GARCIA HIGHWAY, DAVAO CITY</t>
  </si>
  <si>
    <t>NCCC HR</t>
  </si>
  <si>
    <t>484-679-445-000</t>
  </si>
  <si>
    <t>ARADO ENTERPRISES</t>
  </si>
  <si>
    <t>ECOLAND, DAVAO CITY</t>
  </si>
  <si>
    <t>SPM Panabo</t>
  </si>
  <si>
    <t>108-604-760-000</t>
  </si>
  <si>
    <t>ARANDA ENGINEERING SERVICES</t>
  </si>
  <si>
    <t>MINTAL, DAVAO CITY</t>
  </si>
  <si>
    <t>NCCC Mati</t>
  </si>
  <si>
    <t>000-073-706-006</t>
  </si>
  <si>
    <t>ASIA GLASS PALACE, INC.</t>
  </si>
  <si>
    <t>CABAGUIO AVE. DAVAO CITY</t>
  </si>
  <si>
    <t>CM Bolton</t>
  </si>
  <si>
    <t>009-410-605-000</t>
  </si>
  <si>
    <t>ATIN INDUSTRIAL HARDWARE SUPPLIES INC.</t>
  </si>
  <si>
    <t>GUERRERO ST DAVAO CITY</t>
  </si>
  <si>
    <t>HR RECRUITMENT</t>
  </si>
  <si>
    <t>175-478-799-000</t>
  </si>
  <si>
    <t>ATTY. KAREN VALEN S. DE LEON-PADERNAL</t>
  </si>
  <si>
    <t>QUIMPO BLVD., ECOLAND, DAVAO CITY</t>
  </si>
  <si>
    <t>SUTHERLAND</t>
  </si>
  <si>
    <t>926-912-061-002</t>
  </si>
  <si>
    <t>AVZ COCO LUMBER</t>
  </si>
  <si>
    <t>SANDAWA ROAD ECOLAND DAVAO CITY</t>
  </si>
  <si>
    <t>PANABO</t>
  </si>
  <si>
    <t>212-846-291-004</t>
  </si>
  <si>
    <t>AZON'S BONELESS LECHON</t>
  </si>
  <si>
    <t>BANGKAL DAVAO CITY</t>
  </si>
  <si>
    <t>LA VISTA</t>
  </si>
  <si>
    <t>000-081-273-1248</t>
  </si>
  <si>
    <t>BEARING CENTER &amp; MACHINERY, INC.</t>
  </si>
  <si>
    <t>R.MAGSAYSAY, DAVAO CITY</t>
  </si>
  <si>
    <t>ECOLAND/BODEGA</t>
  </si>
  <si>
    <t>009-764-107-000</t>
  </si>
  <si>
    <t>BEGUIR FOOD INC.</t>
  </si>
  <si>
    <t>JUNA AVE. MATINA, DAVAO CITY</t>
  </si>
  <si>
    <t>OFFICE</t>
  </si>
  <si>
    <t>005-160-067-000</t>
  </si>
  <si>
    <t>BLY ALUMINUM AND GLASS SUPPLY, INC</t>
  </si>
  <si>
    <t>MONTEVERDE AVE. POBLACION, DAVAO CITY</t>
  </si>
  <si>
    <t>SPM CAT-GRAN</t>
  </si>
  <si>
    <t>000-000-000-000</t>
  </si>
  <si>
    <t>BODEGA ADVANCES</t>
  </si>
  <si>
    <t>PANACAN DC GRAVELLING FP</t>
  </si>
  <si>
    <t>941-305-288-001</t>
  </si>
  <si>
    <t>BOGSER'S BY THE SEA RESTAURANT</t>
  </si>
  <si>
    <t>TIMES BEACH DAVAO CITY</t>
  </si>
  <si>
    <t>HMX ACCESS DOOR RB</t>
  </si>
  <si>
    <t>BOMBALES ADVERTISING</t>
  </si>
  <si>
    <t>MATINA CROSSING, DAVAO CITY</t>
  </si>
  <si>
    <t>SPM MAA SENTRO CO2 RB</t>
  </si>
  <si>
    <t>415-554-850-000</t>
  </si>
  <si>
    <t>BON HAI HARDWARE</t>
  </si>
  <si>
    <t>Purok 30 Km.6 Ma-a , Davao City</t>
  </si>
  <si>
    <t>MAXX'S PET FB</t>
  </si>
  <si>
    <t>153-684-853-000</t>
  </si>
  <si>
    <t>BRANESMA TRAPAL SUPPLY</t>
  </si>
  <si>
    <t>LEON GARCIA ST., AGDAO DAVAO CITY</t>
  </si>
  <si>
    <t>PANACAN DC METAL RAMP 1 FP</t>
  </si>
  <si>
    <t>102-672-998-000</t>
  </si>
  <si>
    <t>C&amp;W VIDEO CENTER</t>
  </si>
  <si>
    <t>PANACAN FIRE EXIT DOOR FP</t>
  </si>
  <si>
    <t>436-001-281-000</t>
  </si>
  <si>
    <t>CADMIUM CORPORATION</t>
  </si>
  <si>
    <t>CATALUNAN GRANDE, DAVAO CITY</t>
  </si>
  <si>
    <t>STA. ANA STORAGE SHED</t>
  </si>
  <si>
    <t>418-672-126-002</t>
  </si>
  <si>
    <t>CAFÉ JULIETA</t>
  </si>
  <si>
    <t>TULIP DRIVE,MATINA DAVAO CITY</t>
  </si>
  <si>
    <t>PANACAN PIP LEAK</t>
  </si>
  <si>
    <t>942-503-551-000</t>
  </si>
  <si>
    <t>CELEA HARDWARE &amp; LUMBER DEALER</t>
  </si>
  <si>
    <t>PUAN , DAVAO CITY</t>
  </si>
  <si>
    <t>BOGSERS</t>
  </si>
  <si>
    <t>CHALABAN METAL ROOF ENTERPRISES</t>
  </si>
  <si>
    <t>SAN FRANCISCO ST. BUHANGIN, DAVAO CITY</t>
  </si>
  <si>
    <t>AVIDA</t>
  </si>
  <si>
    <t>426-176-496-000</t>
  </si>
  <si>
    <t>CHEMBOND IND'L SUPPLY, INC</t>
  </si>
  <si>
    <t>ARAULLO STS, DAVAO CITY</t>
  </si>
  <si>
    <t>ADMIN</t>
  </si>
  <si>
    <t>100-080-445-000</t>
  </si>
  <si>
    <t>CHENGCO TRADING</t>
  </si>
  <si>
    <t>MONTEVERD ST. DAVAO CITY</t>
  </si>
  <si>
    <t>SPM MAA SENTROCO4 RB</t>
  </si>
  <si>
    <t>155-475-354-004</t>
  </si>
  <si>
    <t>CHILI PARK SEAFOODS MIX</t>
  </si>
  <si>
    <t>SPM MAA SENTRO CO3 RB</t>
  </si>
  <si>
    <t>006-171-689-050</t>
  </si>
  <si>
    <t>CHOICE MART CATALUNAN</t>
  </si>
  <si>
    <t>CAT. GRANDE, DAVAO CITY</t>
  </si>
  <si>
    <t>SUTHERLAND PVC CLADDING</t>
  </si>
  <si>
    <t>000-074-291-002</t>
  </si>
  <si>
    <t>CISA MARKTING CO. INCOPARATED</t>
  </si>
  <si>
    <t>SPM CAT GRAN REFURBISHMENT D/P</t>
  </si>
  <si>
    <t>005-919-438-012</t>
  </si>
  <si>
    <t>CITI HARDWARE BACOLOD, INC.</t>
  </si>
  <si>
    <t>CABANTIAN BUHANGIN DAVAO CITY</t>
  </si>
  <si>
    <t>SPM CATALUNAN GRANDE DP</t>
  </si>
  <si>
    <t>421-227-621-003</t>
  </si>
  <si>
    <t>CITISTAR SHOPPING CENTER INC.</t>
  </si>
  <si>
    <t>CL  LAO DESIGN</t>
  </si>
  <si>
    <t>CL LAO</t>
  </si>
  <si>
    <t>CL LAO DESIGN</t>
  </si>
  <si>
    <t>234-584-769-000</t>
  </si>
  <si>
    <t>CLLM ENTERPRISES</t>
  </si>
  <si>
    <t>195-403-038-001</t>
  </si>
  <si>
    <t>CM INTERIORS</t>
  </si>
  <si>
    <t>Mc ARTHUR HIGHWAY MATINA, DAVAO CITY</t>
  </si>
  <si>
    <t>000-076-775-007</t>
  </si>
  <si>
    <t>COCO'S SOUTH BISTRO</t>
  </si>
  <si>
    <t>005-159-766-001</t>
  </si>
  <si>
    <t>COLOURLAND, INC</t>
  </si>
  <si>
    <t>ALBAY BLDG. Mc ARTHUR HIGHWAY, MATINA DAVAO CITY</t>
  </si>
  <si>
    <t>005-159-791-000</t>
  </si>
  <si>
    <t>CONSTRUCTION &amp; HARDWARE SUPPLY, INC.</t>
  </si>
  <si>
    <t>POBLACION DAVAO CITY</t>
  </si>
  <si>
    <t>135-455-084-000</t>
  </si>
  <si>
    <t>CRUZADA AUTO SUPPLY</t>
  </si>
  <si>
    <t>SASA, DAVAO CITY</t>
  </si>
  <si>
    <t>453-941-603-000</t>
  </si>
  <si>
    <t>C-SKIES HARDWARE</t>
  </si>
  <si>
    <t>006-909-073-092</t>
  </si>
  <si>
    <t>CUSTOMER FRONTLINE SOLUTION INC.</t>
  </si>
  <si>
    <t>PONCIANO  REYES ST. DAVAO CITY</t>
  </si>
  <si>
    <t>DAVAO BAYAN CONSTRUCTION &amp; HARDWARE</t>
  </si>
  <si>
    <t>15 ALVAREZ ST. POBLACION DAVAO CITY</t>
  </si>
  <si>
    <t>100-084-983-000</t>
  </si>
  <si>
    <t>DAVAO BOHOL TRADING</t>
  </si>
  <si>
    <t>005-172-745-000</t>
  </si>
  <si>
    <t>DAVAO CITIHARDWARE INC</t>
  </si>
  <si>
    <t>000-074-650-000</t>
  </si>
  <si>
    <t>DAVAO CITY TIMES TRADING</t>
  </si>
  <si>
    <t>124-049-449-00</t>
  </si>
  <si>
    <t>DAVAO DATAN HARDWARE AND PARTS</t>
  </si>
  <si>
    <t>STA ANA AVE. DAVAO CITY</t>
  </si>
  <si>
    <t>004-748-346-000</t>
  </si>
  <si>
    <t>DAVAO ECONOMIC AUTO PARTS CENTER, INC.</t>
  </si>
  <si>
    <t>VILLA ABRILLE ST. DAVAO CITY</t>
  </si>
  <si>
    <t>169-367-328-003</t>
  </si>
  <si>
    <t>DAVAO ELECTRICAL SALES</t>
  </si>
  <si>
    <t>MAGSAYSAY AVE. DAVAO CITY</t>
  </si>
  <si>
    <t>100-079-484-000</t>
  </si>
  <si>
    <t>DAVAO EVERFLEX ELECTRICAL &amp; GLASSWARE</t>
  </si>
  <si>
    <t>003-739-571-000</t>
  </si>
  <si>
    <t>DAVAO GENERAL HARDWARE CO.</t>
  </si>
  <si>
    <t>ALVAREZ ST. DAVAO CITY</t>
  </si>
  <si>
    <t>279-945-509-000</t>
  </si>
  <si>
    <t>DAVAO GUERRERO BOLT SUPPLY</t>
  </si>
  <si>
    <t>160-903-173-0003</t>
  </si>
  <si>
    <t>DAVAO HOME BUILDERS CENTER</t>
  </si>
  <si>
    <t>SANDAWA ROAD S.I.R DAVAO CITY</t>
  </si>
  <si>
    <t>947-608-075-000</t>
  </si>
  <si>
    <t>DAVAO IKKIN CAR CARE CENTER</t>
  </si>
  <si>
    <t>MONTEVERDE ST., DAVAO CITY</t>
  </si>
  <si>
    <t>946-932-829-000</t>
  </si>
  <si>
    <t>DAVAO KENSHIN PARTS SUPPLY and HARDWARE</t>
  </si>
  <si>
    <t>MONTEVERDE ST. DAVAO CITY</t>
  </si>
  <si>
    <t>100-079*-033-000</t>
  </si>
  <si>
    <t>DAVAO KIAN BEE TRADING</t>
  </si>
  <si>
    <t>000-553-043-000</t>
  </si>
  <si>
    <t>DAVAO LIGHT &amp; POWER CO., INC</t>
  </si>
  <si>
    <t>DAVAO CITY</t>
  </si>
  <si>
    <t>911-602-982-000</t>
  </si>
  <si>
    <t>DAVAO LITO'S GRILL</t>
  </si>
  <si>
    <t>437-834-919-004</t>
  </si>
  <si>
    <t>DAVAO NXTGEN ENTERPRISE CORPORATION</t>
  </si>
  <si>
    <t>INSULAR VILLAGE LANANG, DAVAO CITY</t>
  </si>
  <si>
    <t>009-989-495-000</t>
  </si>
  <si>
    <t>DAVAO OUGI'S FOOD AND BEVERAGES INC.</t>
  </si>
  <si>
    <t>SM LANANG J.P. LAUREL, DAVAO CTY</t>
  </si>
  <si>
    <t>006-179-147-002</t>
  </si>
  <si>
    <t>DAVAO REACH GLOBAL DISTRIBUTORS CORP</t>
  </si>
  <si>
    <t>SASA DAVAO CITY</t>
  </si>
  <si>
    <t>274-644-052-000</t>
  </si>
  <si>
    <t>DAVAO SYSTEMS PRODUCTS &amp; IND'L</t>
  </si>
  <si>
    <t>NEW MATINA DAVAO CITY</t>
  </si>
  <si>
    <t>004-751-415-000</t>
  </si>
  <si>
    <t>DAVAO UNITED EDUCATIONAL SUPPLIES, INC.</t>
  </si>
  <si>
    <t>000-261-243-000</t>
  </si>
  <si>
    <t>DCWD - CONSPLY</t>
  </si>
  <si>
    <t>DCWD - OFC</t>
  </si>
  <si>
    <t>DCWD OFC</t>
  </si>
  <si>
    <t>006-408-276-000</t>
  </si>
  <si>
    <t>DDIS, INC.</t>
  </si>
  <si>
    <t>F.BANGOY ST. DAVAO CITY</t>
  </si>
  <si>
    <t>432-639-969-001</t>
  </si>
  <si>
    <t>DECO HUNGTA, INC.</t>
  </si>
  <si>
    <t>STO.NINO PANABO CITY</t>
  </si>
  <si>
    <t>DELIVERY RECEIPT - VERGEL</t>
  </si>
  <si>
    <t>DENNIS VILLASENCIO - VARIOUS PROJECTS</t>
  </si>
  <si>
    <t>268-054-558-000</t>
  </si>
  <si>
    <t>DIAZ MARKETING</t>
  </si>
  <si>
    <t>AGDAO, DAVAO CITY</t>
  </si>
  <si>
    <t>245-396-526-048</t>
  </si>
  <si>
    <t>DIGITEL MOBILE PHILS.,INC</t>
  </si>
  <si>
    <t>SM ECOLAND, DAVAO CITY</t>
  </si>
  <si>
    <t>915-577-584-000</t>
  </si>
  <si>
    <t>DISA HARDWARE</t>
  </si>
  <si>
    <t>MATINA APLAYA, TAMOMO DAVAO CITY</t>
  </si>
  <si>
    <t>000-553-043-00000</t>
  </si>
  <si>
    <t>DLPC - OFC</t>
  </si>
  <si>
    <t>153-795-439-002</t>
  </si>
  <si>
    <t>DMD ELECTRONICS PARTS &amp; SERVICES</t>
  </si>
  <si>
    <t>ROXAS AVE. DAVAO CITY</t>
  </si>
  <si>
    <t>905-080-721-000</t>
  </si>
  <si>
    <t>DMT OXYGEN &amp; ACETYLENE ENTERPRISES</t>
  </si>
  <si>
    <t>SAWMILL ST. TALOMO, DAVAO CITY</t>
  </si>
  <si>
    <t>280-579-978-002</t>
  </si>
  <si>
    <t>DNJ UNLAD MOTORCYCLE PARTS &amp; ACCESSORIES</t>
  </si>
  <si>
    <t>BUCANA, DAVAO CITY</t>
  </si>
  <si>
    <t>919-918-226-000</t>
  </si>
  <si>
    <t>DOLORES AND DARLA SHELL GAS STATION</t>
  </si>
  <si>
    <t>273-399-978-000</t>
  </si>
  <si>
    <t>DOMINGO JAIME JR. CAMINADE</t>
  </si>
  <si>
    <t>QUEZON BLVD, DAVAO CITY</t>
  </si>
  <si>
    <t>000-074-902-000</t>
  </si>
  <si>
    <t>DSG SON'S GROUP, INC.</t>
  </si>
  <si>
    <t>J.P. LAUREL AVE., BRGY 11B, DAVAO CITY</t>
  </si>
  <si>
    <t>103-159-693-000</t>
  </si>
  <si>
    <t>E.S. DIESEL CALIBRATION AND MACHINE SHOP</t>
  </si>
  <si>
    <t>ARELLANO ST. DAVAO CITY</t>
  </si>
  <si>
    <t>005-179-156-00032</t>
  </si>
  <si>
    <t>EASTERN PETROLUEM CORP.</t>
  </si>
  <si>
    <t>ULAS, TALOMO, DAVAO CITY</t>
  </si>
  <si>
    <t>287-673-590-000</t>
  </si>
  <si>
    <t>ECO EDGE HOME INTERIORS &amp; SUPPLIES, INC.</t>
  </si>
  <si>
    <t>QUEZON ST., DAVAO CITY</t>
  </si>
  <si>
    <t>ECOLAND ADVANCES</t>
  </si>
  <si>
    <t>100-075-933-000</t>
  </si>
  <si>
    <t>ECOLAND CALTEX GAS STATION</t>
  </si>
  <si>
    <t>ECOLAND PAYROLL 8/18</t>
  </si>
  <si>
    <t>EDEN / OFFICE PARTY</t>
  </si>
  <si>
    <t>004-752-272-001</t>
  </si>
  <si>
    <t>EDEN MOUNTAIN RESORTS, INC.</t>
  </si>
  <si>
    <t>189-759-081-000</t>
  </si>
  <si>
    <t>EFAF ELECTRICAL SUPPLIES PHILS.</t>
  </si>
  <si>
    <t>OBRERO DAVAO CITY</t>
  </si>
  <si>
    <t>140-042-436-000</t>
  </si>
  <si>
    <t>EGAP MERCHANDISE</t>
  </si>
  <si>
    <t>288-365-268-000</t>
  </si>
  <si>
    <t>ELECTROFAB INDUSTRIAL SALES</t>
  </si>
  <si>
    <t>177-762-712-000</t>
  </si>
  <si>
    <t>E-LIGHT ELECTRICAL, LIGHTNING &amp; SUPPLIES</t>
  </si>
  <si>
    <t>103-208-219-000</t>
  </si>
  <si>
    <t>EMA ELECTRICAL DESIGNS &amp; ENGINEERING SEVICES</t>
  </si>
  <si>
    <t>MAGALLANES ST. DAVAO CITY</t>
  </si>
  <si>
    <t>ENG'R EMERLITO ALFEREZ</t>
  </si>
  <si>
    <t>931-746-637-000</t>
  </si>
  <si>
    <t>ENTERPRISES</t>
  </si>
  <si>
    <t>MONTEVERDE AVE., DAVAO CITY</t>
  </si>
  <si>
    <t>200-088-519-022</t>
  </si>
  <si>
    <t>EO EXECUTIVE OPTICAL</t>
  </si>
  <si>
    <t>461-522-651-000</t>
  </si>
  <si>
    <t>EUJHER SERVICES</t>
  </si>
  <si>
    <t>JACINTO ST., DAVAO CITY</t>
  </si>
  <si>
    <t>100-084-647-000</t>
  </si>
  <si>
    <t>EVERSTRONG DAVAO ENTERPRISES</t>
  </si>
  <si>
    <t>T. MONTEVERDE, DAVAO CITY</t>
  </si>
  <si>
    <t>289-100-038-008</t>
  </si>
  <si>
    <t>EYE CRAFTER OPTICAL, INC.</t>
  </si>
  <si>
    <t>407-405-526-000</t>
  </si>
  <si>
    <t>EZGAB CORPORATON</t>
  </si>
  <si>
    <t>ABREEZA MALL J.P LAUREL</t>
  </si>
  <si>
    <t>203-559-494-018</t>
  </si>
  <si>
    <t>FABULOUS JEANS &amp; SHIRTS &amp; GEN. MDSE</t>
  </si>
  <si>
    <t>ILUSTRE ST. , DAVAO CITY</t>
  </si>
  <si>
    <t>132-369-404-000</t>
  </si>
  <si>
    <t xml:space="preserve">FB SHUTTER AND SERVICES </t>
  </si>
  <si>
    <t>BUHANGIN, DAVAO CITY</t>
  </si>
  <si>
    <t>000-075-733 (033)</t>
  </si>
  <si>
    <t>FELCRIS SUPERMARKET INC.</t>
  </si>
  <si>
    <t>G/F CHIMES BLDG., DAVAO CITY</t>
  </si>
  <si>
    <t>462-205-103-000</t>
  </si>
  <si>
    <t>FELMART LECHON</t>
  </si>
  <si>
    <t>485-205-103-000</t>
  </si>
  <si>
    <t>FERNETTE ENTERPRISES</t>
  </si>
  <si>
    <t>000-275-000</t>
  </si>
  <si>
    <t>FIRST CENTURY PARTS &amp; HARDWARE CO. INC</t>
  </si>
  <si>
    <t>137 R. MAGSAYSAY, DAVAO CITY</t>
  </si>
  <si>
    <t>005-816-812-000</t>
  </si>
  <si>
    <t>FORD DAVAO</t>
  </si>
  <si>
    <t>LANANG DAVAO CITY</t>
  </si>
  <si>
    <t>FOUR R-E ELECTRONICS &amp; REPAIR SHOP</t>
  </si>
  <si>
    <t>003-460-168-158</t>
  </si>
  <si>
    <t>FREEMONT FOODS CORPORATION</t>
  </si>
  <si>
    <t>LOT 13 QUIMPO BLVD MATINA DAVAO CITY</t>
  </si>
  <si>
    <t>228-598-006-001</t>
  </si>
  <si>
    <t>FRENCH BAKER</t>
  </si>
  <si>
    <t>SM ECOLAND, DAVAO CITY\</t>
  </si>
  <si>
    <t>484-597-081-000</t>
  </si>
  <si>
    <t>GALVAFLEX ENTERPRISES</t>
  </si>
  <si>
    <t>936-625-499-000</t>
  </si>
  <si>
    <t>GDY AIRTECH ENTERPRISES</t>
  </si>
  <si>
    <t>722-605-615-000</t>
  </si>
  <si>
    <t>GEARTEK GADGETS</t>
  </si>
  <si>
    <t>VICTORIA PLAZA BAJADA,DAVAO CTY</t>
  </si>
  <si>
    <t>284-316-400-000</t>
  </si>
  <si>
    <t>G-ELEVEN CONVENIENCE STORE</t>
  </si>
  <si>
    <t>008-040-277-000</t>
  </si>
  <si>
    <t>GERRY'S GRILL</t>
  </si>
  <si>
    <t>ABREEZA MALL J.P LAUREL, DAVAO CITY</t>
  </si>
  <si>
    <t>GIOVANNI ANGELITUD OCCUPANCY MAXX PET</t>
  </si>
  <si>
    <t>GIOVANNI ANGELITUD SPM MAA</t>
  </si>
  <si>
    <t>439-691-096-002</t>
  </si>
  <si>
    <t>GLAMOUR RESTO N CATERER</t>
  </si>
  <si>
    <t>PADRE GOMEZ, DAVAO CITY</t>
  </si>
  <si>
    <t>000-768-480-0067</t>
  </si>
  <si>
    <t>GLOBE TELECOM INC.</t>
  </si>
  <si>
    <t>SM ECOLAND DAVAO CITY</t>
  </si>
  <si>
    <t>009-549-127-001</t>
  </si>
  <si>
    <t>GOLDEN BLACKSMITH</t>
  </si>
  <si>
    <t>183-808-055-002</t>
  </si>
  <si>
    <t>GOLDEN GATE EXPRESS SERVICE</t>
  </si>
  <si>
    <t>LEYTE</t>
  </si>
  <si>
    <t>404-020-129-001</t>
  </si>
  <si>
    <t>GOLDEN LAKEMORE CORPOATION</t>
  </si>
  <si>
    <t>SM ANNEX ECOLAND, DAVAO CITY</t>
  </si>
  <si>
    <t>GOLORAN - LABOR</t>
  </si>
  <si>
    <t>MAXX PET</t>
  </si>
  <si>
    <t>GOLORAN, KEVIN - LABOR</t>
  </si>
  <si>
    <t>000-518-668-000</t>
  </si>
  <si>
    <t>GRAND MENSENG HOTEL</t>
  </si>
  <si>
    <t>430-297-368-000</t>
  </si>
  <si>
    <t>GREEN TREE DJG ENTERPRISES</t>
  </si>
  <si>
    <t>RAMON MAGSAYSAY AVE., DAVAO CITY</t>
  </si>
  <si>
    <t>450-561-1771-000</t>
  </si>
  <si>
    <t>GREENBELT HARDWARE</t>
  </si>
  <si>
    <t>293-563-062-000</t>
  </si>
  <si>
    <t>GREENTECH ELECTRONICS,CO.</t>
  </si>
  <si>
    <t>TORRES ST., AGDAO PROPER DAVAO CITY</t>
  </si>
  <si>
    <t>GREENTREE DJG ENTERPRISES</t>
  </si>
  <si>
    <t>000-333-173-332</t>
  </si>
  <si>
    <t>GREENWICH</t>
  </si>
  <si>
    <t>100-086-283-000</t>
  </si>
  <si>
    <t>GREG MOTOR PARTS &amp; HARDWARE</t>
  </si>
  <si>
    <t>474-135-879-000</t>
  </si>
  <si>
    <t>GROUP 101 CARS, INC.</t>
  </si>
  <si>
    <t>001-707-728-012</t>
  </si>
  <si>
    <t>HAFELE PHILIPPINES, INC.</t>
  </si>
  <si>
    <t>275-581-068-000</t>
  </si>
  <si>
    <t>HALIFAX GLASS &amp; ALUMINUM SUPPLY, INC.</t>
  </si>
  <si>
    <t>128-824-012-000</t>
  </si>
  <si>
    <t>HAMAKITA HEAVY EQUIPMENT PARTS SUPPLY</t>
  </si>
  <si>
    <t>STA. ANA , DAVAO CITY</t>
  </si>
  <si>
    <t>469-267-413-002</t>
  </si>
  <si>
    <t>HARBOUR CITY DIMSUM</t>
  </si>
  <si>
    <t>162A&amp; 163 SM LANANG PREMIER, LANANG, DAVAO CITY</t>
  </si>
  <si>
    <t>006-171-663-027</t>
  </si>
  <si>
    <t>HARDWAREMAXX/BUHANGIN</t>
  </si>
  <si>
    <t>TIGATTO, BUHANGIN DAVAO CITY</t>
  </si>
  <si>
    <t>HB1+PHARMACY</t>
  </si>
  <si>
    <t>453-694-241-000</t>
  </si>
  <si>
    <t>HELEN'S KITCHEN</t>
  </si>
  <si>
    <t>131-337-537-000</t>
  </si>
  <si>
    <t>HENRY'S SAND &amp; GRAVEL</t>
  </si>
  <si>
    <t>936-880-306-001</t>
  </si>
  <si>
    <t>HERCULES PAINT HAUS</t>
  </si>
  <si>
    <t>004-777-324-000</t>
  </si>
  <si>
    <t>HILTI INC.</t>
  </si>
  <si>
    <t>ORTIGAS CENTRE, PASIG CITY</t>
  </si>
  <si>
    <t>157-110-730-000</t>
  </si>
  <si>
    <t>INDON HARDWARE</t>
  </si>
  <si>
    <t>296-111-555-021</t>
  </si>
  <si>
    <t>INKNOW CORPORATION</t>
  </si>
  <si>
    <t>IVAN LIM NHQ</t>
  </si>
  <si>
    <t>NHQ</t>
  </si>
  <si>
    <t>284-876-714-002</t>
  </si>
  <si>
    <t>J.V.C AIRE SYSTEMS</t>
  </si>
  <si>
    <t>440-274-659-000</t>
  </si>
  <si>
    <t>JACKY-JCO HARDWARE AND CONSTRUCTION SUPPLY</t>
  </si>
  <si>
    <t>922-204-653</t>
  </si>
  <si>
    <t xml:space="preserve">JAKE JOSOL </t>
  </si>
  <si>
    <t>438-563-167-000</t>
  </si>
  <si>
    <t>JAS-SIXTEEN ENTERPRISE</t>
  </si>
  <si>
    <t>MATINA APLAYA, DAVAO CITY</t>
  </si>
  <si>
    <t>108-629-778-000</t>
  </si>
  <si>
    <t>JEFF STAR</t>
  </si>
  <si>
    <t>JOANNE LAO- CA WORKERS</t>
  </si>
  <si>
    <t>JOEL MORALES</t>
  </si>
  <si>
    <t>JOHN P. JOSOL</t>
  </si>
  <si>
    <t>TALOMO DAVAO CITY</t>
  </si>
  <si>
    <t>900-579-577-000</t>
  </si>
  <si>
    <t>JOSEPH P. JOSOL</t>
  </si>
  <si>
    <t>404-461-835-005</t>
  </si>
  <si>
    <t>JOYO Marketing</t>
  </si>
  <si>
    <t>#15 sta ana realty investment corp ., sta ana ave, davao city</t>
  </si>
  <si>
    <t>922-061-824-000</t>
  </si>
  <si>
    <t>JPFA SERVICE CENTER</t>
  </si>
  <si>
    <t>BALUSONG MATINA,DAVAO CITY</t>
  </si>
  <si>
    <t>007-424-197-177</t>
  </si>
  <si>
    <t>JR MX MEMOXPRESS</t>
  </si>
  <si>
    <t>SAVEMORE BANGKAL, DAVAO CITY</t>
  </si>
  <si>
    <t>010-08-415-000</t>
  </si>
  <si>
    <t>JVC AIRE SYSTEM INC.</t>
  </si>
  <si>
    <t>246-969-491-008</t>
  </si>
  <si>
    <t>KARELLA MANAGEMENT CORP</t>
  </si>
  <si>
    <t>MA-A DAVAO CITY</t>
  </si>
  <si>
    <t>261-125-821-002</t>
  </si>
  <si>
    <t>KCOPY REFILLING STATION</t>
  </si>
  <si>
    <t>BOLTON ST. DAVAO CITY</t>
  </si>
  <si>
    <t>434-630-290-000</t>
  </si>
  <si>
    <t>KEAN SOLID BLOCKS &amp; AGGREGATES INDUSTRIES CORP.</t>
  </si>
  <si>
    <t>EL RIO… DAVAO CITY</t>
  </si>
  <si>
    <t>180-776-950-001</t>
  </si>
  <si>
    <t>KENT AND KL'S FASTFOOD</t>
  </si>
  <si>
    <t>000-076-486-000</t>
  </si>
  <si>
    <t>KIM GUAN TRADING CO. INC.</t>
  </si>
  <si>
    <t>949-151-046-000</t>
  </si>
  <si>
    <t>KMA FOOD TRIP</t>
  </si>
  <si>
    <t>921-471-906</t>
  </si>
  <si>
    <t>KRIZIA TAXI</t>
  </si>
  <si>
    <t>DIVERSION, DAVAO CITY</t>
  </si>
  <si>
    <t>471-258-349-000</t>
  </si>
  <si>
    <t>LA VISTA MONTE PH2</t>
  </si>
  <si>
    <t>LAND TRANSPORTATION OFFFCE LTO-XI</t>
  </si>
  <si>
    <t>297-507-534-000</t>
  </si>
  <si>
    <t>LBI VULCANIZING PNEUMATIC SHOP</t>
  </si>
  <si>
    <t>BUCACA DAVAO CITY</t>
  </si>
  <si>
    <t>005-162-709</t>
  </si>
  <si>
    <t>LEENUEL CORPORATION</t>
  </si>
  <si>
    <t>719-681-163-000</t>
  </si>
  <si>
    <t>LEONORA C. BABATE</t>
  </si>
  <si>
    <t>005-159-276-000</t>
  </si>
  <si>
    <t>LOTS FOR LESS WAREHOUSE</t>
  </si>
  <si>
    <t>LIZADA ST. DAVAO CITY</t>
  </si>
  <si>
    <t>113-770-035-002</t>
  </si>
  <si>
    <t>LOURMON GARDEN</t>
  </si>
  <si>
    <t>273-822-056-000</t>
  </si>
  <si>
    <t>LOWNEL ENTERPRISES</t>
  </si>
  <si>
    <t>281-408-631-000</t>
  </si>
  <si>
    <t>LQM REFRIGERATION &amp; AIRCONDITIONING</t>
  </si>
  <si>
    <t>274-456-528-002</t>
  </si>
  <si>
    <t>LRC BAKERY VENTURES</t>
  </si>
  <si>
    <t>005-989-925-000</t>
  </si>
  <si>
    <t>LTS PINNACLE HOLDINGS, INC.</t>
  </si>
  <si>
    <t>902-919-652-000</t>
  </si>
  <si>
    <t>LUCKY 3C HARDWARE AND ELECTRICAL SUPPLY</t>
  </si>
  <si>
    <t>189-547-630-000</t>
  </si>
  <si>
    <t>LUIS AUTO PARTS</t>
  </si>
  <si>
    <t>MA. CRISTINA A. MONTEAGUDO</t>
  </si>
  <si>
    <t>MA. LIGAYA AQUI</t>
  </si>
  <si>
    <t>000-326-712-000</t>
  </si>
  <si>
    <t>MACHINE BANKS CORPORATION</t>
  </si>
  <si>
    <t>BINONDO , MANILA</t>
  </si>
  <si>
    <t>004-745-879-002</t>
  </si>
  <si>
    <t>MAE WESS CIMPANY, INC</t>
  </si>
  <si>
    <t>KINAWITNON, BABAK DIST, IGACOS, PHILS 8101</t>
  </si>
  <si>
    <t>000-075-773-028</t>
  </si>
  <si>
    <t>MANDARIN TEA GARDEN</t>
  </si>
  <si>
    <t>KM 7, SASA, DAVAO CITY</t>
  </si>
  <si>
    <t>936-273-530</t>
  </si>
  <si>
    <t>MANNY WENDELL AMOR</t>
  </si>
  <si>
    <t>407-779-091-000</t>
  </si>
  <si>
    <t>MARCON STAINLESS STEEL</t>
  </si>
  <si>
    <t>GUADALUPE VILLAGE, MATINA DAVAO CITY</t>
  </si>
  <si>
    <t>418-672-126-001</t>
  </si>
  <si>
    <t>MARINA TUNA</t>
  </si>
  <si>
    <t>124-925-819-000</t>
  </si>
  <si>
    <t>MARIO'S AUTO SUPPLY</t>
  </si>
  <si>
    <t>MARYKNOLL COLLEGE OF PANABO</t>
  </si>
  <si>
    <t>PANABO CITY</t>
  </si>
  <si>
    <t>MAXX PET PAYROLL 8/18</t>
  </si>
  <si>
    <t>936-858-836-001</t>
  </si>
  <si>
    <t>MC'DONALD'S</t>
  </si>
  <si>
    <t>SAN FRANCISCO, PANABO CITY</t>
  </si>
  <si>
    <t>948-316-069-000</t>
  </si>
  <si>
    <t>MCRV MARKETING</t>
  </si>
  <si>
    <t>CAT, GRANDE, DAVAO CITY</t>
  </si>
  <si>
    <t>MEAL</t>
  </si>
  <si>
    <t>008-889-137-013</t>
  </si>
  <si>
    <t>MEMOREX CONCEPT, INC.</t>
  </si>
  <si>
    <t>76-A BUCANA, DAVAO  CITY</t>
  </si>
  <si>
    <t>MICAEL MARAMBON</t>
  </si>
  <si>
    <t>004-780-008-156</t>
  </si>
  <si>
    <t>MICROVALLEY COMPUTER SUPERSTORE</t>
  </si>
  <si>
    <t>105-310-208-000</t>
  </si>
  <si>
    <t>MILAGROS CUDERA TANDUYAN</t>
  </si>
  <si>
    <t>944-352-548-000</t>
  </si>
  <si>
    <t>MILAN ENTERPRISE</t>
  </si>
  <si>
    <t>MINDA C.NERI</t>
  </si>
  <si>
    <t>006-171-819-000</t>
  </si>
  <si>
    <t>MINDANAO INDUSTRIAL TRADERS, INC</t>
  </si>
  <si>
    <t>ANDA ST. DAVAO CITY</t>
  </si>
  <si>
    <t>000-077-276-000</t>
  </si>
  <si>
    <t>MIT &amp; COMPANY</t>
  </si>
  <si>
    <t>292-184-082-000</t>
  </si>
  <si>
    <t>MONT D JOHAN COTTAGE INN &amp; RESTAURANT</t>
  </si>
  <si>
    <t>SAN MIGUEL,ARAKAN COTABATO</t>
  </si>
  <si>
    <t>409-715-869-000</t>
  </si>
  <si>
    <t>MORSKITTY ENTERPRISES</t>
  </si>
  <si>
    <t>MT. ZION</t>
  </si>
  <si>
    <t>942-288-016-000</t>
  </si>
  <si>
    <t>MYLON MARKETING</t>
  </si>
  <si>
    <t>009-484-514-000</t>
  </si>
  <si>
    <t>N M R K HARDWARE INC.</t>
  </si>
  <si>
    <t>000-076-767-000</t>
  </si>
  <si>
    <t>NATIONWIDE HARDWARE COMPANY, INC.</t>
  </si>
  <si>
    <t>006-171-689-114</t>
  </si>
  <si>
    <t>NCCC SUPERMARKET</t>
  </si>
  <si>
    <t>141-733-246-000</t>
  </si>
  <si>
    <t>NEW ARNAEZ ENTERPRISES</t>
  </si>
  <si>
    <t>BRGY 29-C DAVAO CITY</t>
  </si>
  <si>
    <t>275-808-713-000</t>
  </si>
  <si>
    <t>NEW CJO HARDWARE</t>
  </si>
  <si>
    <t>430-347-276-000</t>
  </si>
  <si>
    <t>NEW DAVAO BALITA MARKETING CORP.</t>
  </si>
  <si>
    <t>000-264-711-001</t>
  </si>
  <si>
    <t>NEW DAVAO FAMOUS RESTAURANT CORPORATION</t>
  </si>
  <si>
    <t>005-702-964-000</t>
  </si>
  <si>
    <t>NEW DAVAO GOLDSTAR HARDWARE CO.,INC.</t>
  </si>
  <si>
    <t>LAPU-LAPU ST. AGDAO, DAVAO CITY</t>
  </si>
  <si>
    <t>004-751-301-000</t>
  </si>
  <si>
    <t>NEW DAVAO STARLIGHT HARDWARE &amp; AUTO PARTS CORP.</t>
  </si>
  <si>
    <t>R. MAGSAYSAY AVE., DAVAO CITY</t>
  </si>
  <si>
    <t>100-084-959-000</t>
  </si>
  <si>
    <t>NEW FARMACIA SUY HOO</t>
  </si>
  <si>
    <t>8 R.MAGSAYSAY AVE. DAVAO CITY</t>
  </si>
  <si>
    <t>458-181-661-000</t>
  </si>
  <si>
    <t>NEW KNB HARDWARE</t>
  </si>
  <si>
    <t>105-282-650-000</t>
  </si>
  <si>
    <t>NEW LUCKY STAR TINSMITH &amp; BLACKSMITH SHOP</t>
  </si>
  <si>
    <t>100-086-899-000</t>
  </si>
  <si>
    <t>NEW SPRINGFIELD AUTO SUPPLY</t>
  </si>
  <si>
    <t>931-749-211-0000</t>
  </si>
  <si>
    <t>NEW TZADA MARKETING &amp; GENERAL MERCHANDISE</t>
  </si>
  <si>
    <t>181-597-113-001</t>
  </si>
  <si>
    <t>NJF CLUTCH-BRAKE AND PARTS</t>
  </si>
  <si>
    <t>477-046-317-000</t>
  </si>
  <si>
    <t>NORH CISA BUILDERS CENTER CORPORATION</t>
  </si>
  <si>
    <t>APOLLO ST. BUHANGIN, DAVO CITY</t>
  </si>
  <si>
    <t>NORJAID SAND &amp; GRAVEL</t>
  </si>
  <si>
    <t>700-765-991-000</t>
  </si>
  <si>
    <t>NUENA RICE AND CORN SUPPLY</t>
  </si>
  <si>
    <t>JULIVILLE SUBD. , DAVAO CITY</t>
  </si>
  <si>
    <t>004-780-008-138</t>
  </si>
  <si>
    <t>OCTAGON COMPUTER SUPERSTORE</t>
  </si>
  <si>
    <t>OFFICE OF THE CITY TREASURER</t>
  </si>
  <si>
    <t xml:space="preserve">OFFICE WATER CONSUMPTION </t>
  </si>
  <si>
    <t>277-799-513-010</t>
  </si>
  <si>
    <t>OLIVER INDUSTRIAL PRODUCTS</t>
  </si>
  <si>
    <t>MONTEVERDE SR, AGDAO DAVAO CITY</t>
  </si>
  <si>
    <t>939-296-109-000</t>
  </si>
  <si>
    <t>OPALL UPHOLSTERY SERVCES</t>
  </si>
  <si>
    <t>000-798-742-00011</t>
  </si>
  <si>
    <t>ORIENTAL ASSURANCE CORPORATION</t>
  </si>
  <si>
    <t>000-076-775-002</t>
  </si>
  <si>
    <t>ORIENTALFEAST BUFFET PALACE</t>
  </si>
  <si>
    <t>OTHERS</t>
  </si>
  <si>
    <t>OTHERS TRUCK</t>
  </si>
  <si>
    <t>449-521-810-000</t>
  </si>
  <si>
    <t>PA FUEL 118 CORPORATION</t>
  </si>
  <si>
    <t>BRGY TALOMO DAVAO CITY</t>
  </si>
  <si>
    <t xml:space="preserve">PACMAC BERNARD BENIZ </t>
  </si>
  <si>
    <t>009-264-088-001</t>
  </si>
  <si>
    <t>PAN ASIA HOT POT INC.</t>
  </si>
  <si>
    <t>438-843-064-000</t>
  </si>
  <si>
    <t>PARK AVENUE MOTORCYCLE PARTS</t>
  </si>
  <si>
    <t>ANTWEL BLDG. ALVAREZ ST. 27-C DAVAO CITY</t>
  </si>
  <si>
    <t>100-080-605-000</t>
  </si>
  <si>
    <t>PETRON SERVICE STATION</t>
  </si>
  <si>
    <t>MONTEVERDE COR. GEMPESAW DAVAO CITY</t>
  </si>
  <si>
    <t>PHIC</t>
  </si>
  <si>
    <t>006-909-073-095</t>
  </si>
  <si>
    <t>PLDT</t>
  </si>
  <si>
    <t>200-741-954-00107</t>
  </si>
  <si>
    <t>PPI HOLDINGS, INC</t>
  </si>
  <si>
    <t>004-426 -022-000</t>
  </si>
  <si>
    <t>PREVIA AUTO PARTS CENTER, INC.</t>
  </si>
  <si>
    <t>009-606-695-000</t>
  </si>
  <si>
    <t>PRIME POWER INDUSTRIAL SUPPLY CORPORATION</t>
  </si>
  <si>
    <t>297-664-352-002</t>
  </si>
  <si>
    <t>PRINTING REPUBLIC ADVERTISING</t>
  </si>
  <si>
    <t>CM RECTO ST. DAVAO CITY</t>
  </si>
  <si>
    <t>006-442-340-000</t>
  </si>
  <si>
    <t>PROPROJECT ORPORATION</t>
  </si>
  <si>
    <t>PS BANK</t>
  </si>
  <si>
    <t>..</t>
  </si>
  <si>
    <t>946-931-326-000</t>
  </si>
  <si>
    <t>RACK ILLUMINATE EVENTS</t>
  </si>
  <si>
    <t>CATALUNAN PEQUENO, DAVAO CITY</t>
  </si>
  <si>
    <t>RCBC</t>
  </si>
  <si>
    <t>REGIE IAN DANIEGA</t>
  </si>
  <si>
    <t>008-522-812-002</t>
  </si>
  <si>
    <t>RELIANCE REFREGERATION AND AIRCONDITIONING CORP</t>
  </si>
  <si>
    <t>JP CABAGUIO AVE. DAVAO CITY</t>
  </si>
  <si>
    <t>436-0666648-000</t>
  </si>
  <si>
    <t>REN-REN FLOWER  SHOP</t>
  </si>
  <si>
    <t>BANKERHAN, DAVAO CITY</t>
  </si>
  <si>
    <t>RICE ALLOWANCE</t>
  </si>
  <si>
    <t>448-414-064-000</t>
  </si>
  <si>
    <t>RITCHIE DORIFA</t>
  </si>
  <si>
    <t>006-039-599-003</t>
  </si>
  <si>
    <t>RJS-1 HARDWARE SOLUTION</t>
  </si>
  <si>
    <t>100-066-843-000</t>
  </si>
  <si>
    <t>RMMA HARDWARE CONSTRUCTION</t>
  </si>
  <si>
    <t>ROBERTO AGUIMOD</t>
  </si>
  <si>
    <t>298-561-016-000</t>
  </si>
  <si>
    <t xml:space="preserve">RODEL PORCALLA </t>
  </si>
  <si>
    <t>ROLDAN CAPUNO</t>
  </si>
  <si>
    <t>468-269-329-000</t>
  </si>
  <si>
    <t>ROSS BUILD N' SAVE</t>
  </si>
  <si>
    <t>ROSSANA C. UCAT</t>
  </si>
  <si>
    <t>ROY  CASTANERAS</t>
  </si>
  <si>
    <t>12-34-531-0</t>
  </si>
  <si>
    <t>ROY CASTANERAS</t>
  </si>
  <si>
    <t>001-010-733-000</t>
  </si>
  <si>
    <t>Roy M. Castaneras</t>
  </si>
  <si>
    <t>483-159-245-000</t>
  </si>
  <si>
    <t>RPF AUTO MOTOR PARTS</t>
  </si>
  <si>
    <t>RUEL PARAISO</t>
  </si>
  <si>
    <t>475-479-075-000</t>
  </si>
  <si>
    <t>S&amp;E BUILDING SOLUTIONS, INC.</t>
  </si>
  <si>
    <t>000-077-268-000</t>
  </si>
  <si>
    <t>S. HERRERA BROS., INC</t>
  </si>
  <si>
    <t>004-428-984-000</t>
  </si>
  <si>
    <t>SAFECON INDUSTRIES INC.</t>
  </si>
  <si>
    <t>478-364-703-000</t>
  </si>
  <si>
    <t>SAM'S CAR ACCESSORIES</t>
  </si>
  <si>
    <t>QUIRINI ST. DAVAO CITY</t>
  </si>
  <si>
    <t>155-451-317-000</t>
  </si>
  <si>
    <t>SANDAWA PLY HARDWARE</t>
  </si>
  <si>
    <t>459-697-255-000</t>
  </si>
  <si>
    <t>SARANG MANNA RESTAURANT</t>
  </si>
  <si>
    <t>DOOR 4&amp;5 ATP BLDG., KM 7, LANANG BRGY RAFAEL RCASTILLO, DAVAO CITY</t>
  </si>
  <si>
    <t>466-814-799-000</t>
  </si>
  <si>
    <t>SAVE MORE INDUSTRIAL HARDWARE-STA.ANA, INC.</t>
  </si>
  <si>
    <t>708-919-621-000</t>
  </si>
  <si>
    <t>SCORPIOCOLOR PAINT HAUS</t>
  </si>
  <si>
    <t>136 R. MAGSAYSAY, DAVAO CITY</t>
  </si>
  <si>
    <t>001-226-121-002</t>
  </si>
  <si>
    <t>SEAWALK TRADING CORPORATION</t>
  </si>
  <si>
    <t>205-741-640-063</t>
  </si>
  <si>
    <t>SERV CENTRAL, INC.</t>
  </si>
  <si>
    <t>INSULAR VILLAGE, LANANG, DAVAO CITY</t>
  </si>
  <si>
    <t>000-854-927-003</t>
  </si>
  <si>
    <t>SHAKEY'S PIZZA RESTAURANT</t>
  </si>
  <si>
    <t>292-646-819-000</t>
  </si>
  <si>
    <t>SHANGHAI STAINLESS STEEL SUPPLY</t>
  </si>
  <si>
    <t>493-505-217-000</t>
  </si>
  <si>
    <t>SHINCO HARDWARE</t>
  </si>
  <si>
    <t>BAGO APLAYA, DAVAO CITY</t>
  </si>
  <si>
    <t>431-213-119-001</t>
  </si>
  <si>
    <t>SILKY LLINE GENERAL MERCHANDISE</t>
  </si>
  <si>
    <t>200-871-429-002</t>
  </si>
  <si>
    <t>SIMPLEX INDUSTRIAL CORPORATION</t>
  </si>
  <si>
    <t>004-488-008-000</t>
  </si>
  <si>
    <t>SKS INTERIORS INCORPORATED</t>
  </si>
  <si>
    <t>000-144-976-00011</t>
  </si>
  <si>
    <t>SM SUPERVALUE, INC</t>
  </si>
  <si>
    <t>001-901-673-151</t>
  </si>
  <si>
    <t>SMART COMMINICTIONS, INC.</t>
  </si>
  <si>
    <t>SOCIAL SECURITY SYSTEM</t>
  </si>
  <si>
    <t>006-841-974-000</t>
  </si>
  <si>
    <t>SOLAR FUEL CORPORATION</t>
  </si>
  <si>
    <t>005-978-517-007</t>
  </si>
  <si>
    <t>SOUTH MILANDIA INC.</t>
  </si>
  <si>
    <t>941-311-769-000</t>
  </si>
  <si>
    <t>SOUTHERN PARADISE INTERIORS</t>
  </si>
  <si>
    <t>SPEED THIRTEEN CAB TAXI</t>
  </si>
  <si>
    <t>946-937-321-000</t>
  </si>
  <si>
    <t>SR &amp; RM ENTERPRISES</t>
  </si>
  <si>
    <t>MATINA, DAVAO CITY</t>
  </si>
  <si>
    <t>122-514-205-002</t>
  </si>
  <si>
    <t>ST. FRANCIS SHELL STATION</t>
  </si>
  <si>
    <t>933-615-490-000</t>
  </si>
  <si>
    <t>ST. THERESE OF LISIEUX RELIGIOUS SUPPLY</t>
  </si>
  <si>
    <t>STA ANA PAYROLL 8/18</t>
  </si>
  <si>
    <t>931-749-613-000</t>
  </si>
  <si>
    <t>STA ANA PETRON SERVICE STATION</t>
  </si>
  <si>
    <t>000-086-204-019</t>
  </si>
  <si>
    <t>STAR APPLIANCES CENTER</t>
  </si>
  <si>
    <t>205-962-186-000</t>
  </si>
  <si>
    <t>STEWARD MEDICAL, PHARMA &amp; EQUIPMENT SUPPLIES</t>
  </si>
  <si>
    <t>108-632-401-000</t>
  </si>
  <si>
    <t>STIVY PRTS CENTER</t>
  </si>
  <si>
    <t>SUICO -LABOR</t>
  </si>
  <si>
    <t>009-526-580-000</t>
  </si>
  <si>
    <t>SUPER KYMER GAS</t>
  </si>
  <si>
    <t>KM 24, BUNAWAN, DAVAO CITY</t>
  </si>
  <si>
    <t>005-882-786-000</t>
  </si>
  <si>
    <t>SUPER STAR HARDWRE, INC.</t>
  </si>
  <si>
    <t>51 R.MAGSAYSAY, DAVAO CITY</t>
  </si>
  <si>
    <t>005-515-330-003</t>
  </si>
  <si>
    <t>SUPERTANK INTERNATIONAL CO.</t>
  </si>
  <si>
    <t>R. CASTILLO, DAVAO CITY</t>
  </si>
  <si>
    <t>136-269-894-000</t>
  </si>
  <si>
    <t>T&amp;A FORTITIUDE MKTG</t>
  </si>
  <si>
    <t>TORRES ST., BRGY 15-B DAVAO CITY</t>
  </si>
  <si>
    <t>TAF MARKETING</t>
  </si>
  <si>
    <t>TORRES ST. DAVAO CITY</t>
  </si>
  <si>
    <t>000--76-962-000</t>
  </si>
  <si>
    <t>TEBROS HARDWARE CORPORATION</t>
  </si>
  <si>
    <t>009-632-278-001</t>
  </si>
  <si>
    <t>THE EPICURIOUS GASTRO PUB</t>
  </si>
  <si>
    <t>BONIFACIO ST. DAVAO CITY</t>
  </si>
  <si>
    <t>005-161-114-003</t>
  </si>
  <si>
    <t>THE PAPER TREE</t>
  </si>
  <si>
    <t>004-750-447-000</t>
  </si>
  <si>
    <t>THREADMASTER INDUSTRIAL CORP.</t>
  </si>
  <si>
    <t>98 GUERRERO ST. DAVAO CITY</t>
  </si>
  <si>
    <t>279-390-300-000</t>
  </si>
  <si>
    <t>THUNDER ELECTRICAL SUPPLY</t>
  </si>
  <si>
    <t>149-770-083-0002</t>
  </si>
  <si>
    <t>TIERRA VERDE MOTORIST HAVEN/PHOENIX</t>
  </si>
  <si>
    <t>948-323-428-000</t>
  </si>
  <si>
    <t>TIMES BEACH KAMBINGAN ATBP.</t>
  </si>
  <si>
    <t>003-876-506-000</t>
  </si>
  <si>
    <t>TOMAS ELECTRICAL SUPPLY CORPORATION</t>
  </si>
  <si>
    <t>#143 BUENAS BLDG., LIZADA ST., DAVAO CITY</t>
  </si>
  <si>
    <t>006-039-599-000</t>
  </si>
  <si>
    <t>TRUST HARDWARE</t>
  </si>
  <si>
    <t>MONTEVERDE, DAVAO CITY</t>
  </si>
  <si>
    <t>006-039-599-005</t>
  </si>
  <si>
    <t>TRUST HARDWARE PHILS. INC.</t>
  </si>
  <si>
    <t xml:space="preserve"> ECOLAND DRIVE, MATINA, DAVAO CITY</t>
  </si>
  <si>
    <t>004-425-656-005</t>
  </si>
  <si>
    <t>TSURU INCOPARATED</t>
  </si>
  <si>
    <t>008-234-308-016</t>
  </si>
  <si>
    <t>TSURUDA GENERICS PHARMACY AND MARKETING INC.</t>
  </si>
  <si>
    <t>148-326-030-000</t>
  </si>
  <si>
    <t>TWO PILLARS</t>
  </si>
  <si>
    <t>467-506-702-000</t>
  </si>
  <si>
    <t>ULTRA-V FUELS &amp; SERVICES</t>
  </si>
  <si>
    <t>R.CASTILLO DUTERTE AGDAO, DAVAO CITY</t>
  </si>
  <si>
    <t>006-040-086-001</t>
  </si>
  <si>
    <t>ULTRUM CORPARATION</t>
  </si>
  <si>
    <t>SM QUIMPO BLVD. ECOLAND,DAVAO CITY</t>
  </si>
  <si>
    <t>006-345-486-013</t>
  </si>
  <si>
    <t xml:space="preserve">UNI-CITY GEN. MDSE. INC. </t>
  </si>
  <si>
    <t>246-347-154-069</t>
  </si>
  <si>
    <t>UNITOP GEN  MDSE INC.</t>
  </si>
  <si>
    <t>SAADVEDRA ST. TORIL, DAVAO CITY</t>
  </si>
  <si>
    <t>246-347-154-005</t>
  </si>
  <si>
    <t>UNITOP GENERAL MERCHANDISE INC.</t>
  </si>
  <si>
    <t>007-075-365-0023</t>
  </si>
  <si>
    <t>USPA SHOP/ RETAILER FUTUREHEADS</t>
  </si>
  <si>
    <t>G/F SM CITY DAVAO, ECOLAND, DAVAO CITY</t>
  </si>
  <si>
    <t>000-077-154-000</t>
  </si>
  <si>
    <t>UYANGURE HARDWARE CO., INC.</t>
  </si>
  <si>
    <t>278-752-760-000</t>
  </si>
  <si>
    <t>UZIENA HARDWARE</t>
  </si>
  <si>
    <t>002-623-291-000</t>
  </si>
  <si>
    <t>V.S TAY, INCORPORATED</t>
  </si>
  <si>
    <t>VARIOUS SUPPLIER</t>
  </si>
  <si>
    <t>100-084-511-000</t>
  </si>
  <si>
    <t>VELASCO BOOKSTORE</t>
  </si>
  <si>
    <t>CITY HALL DRIVE, DAVAO CITY</t>
  </si>
  <si>
    <t xml:space="preserve">VERGEL BARQUIN </t>
  </si>
  <si>
    <t>VERGEL BARQUIN TRANSPO</t>
  </si>
  <si>
    <t>479-266-834-003</t>
  </si>
  <si>
    <t>VX PETROLEUM AND SERVICES</t>
  </si>
  <si>
    <t>452-471-234-000</t>
  </si>
  <si>
    <t>WELL DONE TRADING &amp; HARWARE CORP.</t>
  </si>
  <si>
    <t>109-024-896-000</t>
  </si>
  <si>
    <t>WHS EMISSION TEST CENTER</t>
  </si>
  <si>
    <t>009-192-878-00030</t>
  </si>
  <si>
    <t>WILCON DEPOT, INC</t>
  </si>
  <si>
    <t>009-192-878-030</t>
  </si>
  <si>
    <t>116-217-511-000</t>
  </si>
  <si>
    <t>YANAR HARDWARE</t>
  </si>
  <si>
    <t>193-005-428-001</t>
  </si>
  <si>
    <t>Z TOYS AND CANDIES</t>
  </si>
  <si>
    <t>GEMPESAW ST. DAVAO CITY</t>
  </si>
  <si>
    <t>251-447-635-001</t>
  </si>
  <si>
    <t xml:space="preserve">ZAIDA ENTERPRISE </t>
  </si>
  <si>
    <t>466-813-600-000</t>
  </si>
  <si>
    <t>MINTAL BLUESKY HARDWARE, INC.</t>
  </si>
  <si>
    <t>435-879-380-000</t>
  </si>
  <si>
    <t>MULTISHIELD SECURITY SERVICES INC.</t>
  </si>
  <si>
    <t>008-583-546-001</t>
  </si>
  <si>
    <t>CEBU UNITED PRETTY DOOR CORP.</t>
  </si>
  <si>
    <t>926-981-193-000</t>
  </si>
  <si>
    <t>JAVIN LUMBER DEALER</t>
  </si>
  <si>
    <t>006-441-719-000</t>
  </si>
  <si>
    <t>QUALITEST SOLUTION &amp; TECHNOLOGIES INC.</t>
  </si>
  <si>
    <t>DIVERSION RD., BACACA, BUHANGIN, DAVAO CITY</t>
  </si>
  <si>
    <t>001-772-315-000</t>
  </si>
  <si>
    <t>DAVAO BETA SPRING INC.</t>
  </si>
  <si>
    <t>MALAGAMOT RD., PANACAN, DAVAO CITY</t>
  </si>
  <si>
    <t>MEC NETWORKS CORP.</t>
  </si>
  <si>
    <t>21ST AVE., 307 P. TUAZON BLVD., LUNGSOD QUEZON, METRO MANILA</t>
  </si>
  <si>
    <t>000-438-366-00525</t>
  </si>
  <si>
    <t>BANK OF PHILIPPINE ISLANDS</t>
  </si>
  <si>
    <t>282-931-410-000</t>
  </si>
  <si>
    <t>GADAL COMMERCIAL</t>
  </si>
  <si>
    <t>009-614-347-000</t>
  </si>
  <si>
    <t>SYNTREK AGRI-BIO CORPORATION</t>
  </si>
  <si>
    <t>GOV. DUTERTE ST., DAVAO CITY</t>
  </si>
  <si>
    <t>204-332-439-003</t>
  </si>
  <si>
    <t>MUSTARD SEDD SYSTEM CORPORATION</t>
  </si>
  <si>
    <t>BANCO DE ORO</t>
  </si>
  <si>
    <t>005-679-709-000</t>
  </si>
  <si>
    <t>BRILLS MARKETING CORP.</t>
  </si>
  <si>
    <t>METRO MANILA</t>
  </si>
  <si>
    <t>JEROME MONTERO</t>
  </si>
  <si>
    <t>008-036-310-004</t>
  </si>
  <si>
    <t>BLUCRAB PACIFICA RESTAURANT GROUP INC.</t>
  </si>
  <si>
    <t>000-074-320-000</t>
  </si>
  <si>
    <t>CRUZ ELECTRICAL &amp; COMSTRUCTION SUPPLY CORP.</t>
  </si>
  <si>
    <t>T. MONTEVERDE AVE., DAVAO CITY</t>
  </si>
  <si>
    <t>TRUST HOME DEPOT</t>
  </si>
  <si>
    <t>247-793-081-0001</t>
  </si>
  <si>
    <t>TAGUM COMMERCIAL &amp; REALTY CORP.</t>
  </si>
  <si>
    <t>QUIRINO AVE., DIGOS CITY</t>
  </si>
  <si>
    <t>WILLIE DEMORAL</t>
  </si>
  <si>
    <t>Davao City</t>
  </si>
  <si>
    <t>JERUME MONTERO</t>
  </si>
  <si>
    <t xml:space="preserve">JOVANIE ROMERO </t>
  </si>
  <si>
    <t>CRISTITO LAO</t>
  </si>
  <si>
    <t>453-935-922-000</t>
  </si>
  <si>
    <t>INFINITILAND DEVELOPMENT CORP.</t>
  </si>
  <si>
    <t xml:space="preserve"> DAVAO CITY</t>
  </si>
  <si>
    <t>178-130-560-006</t>
  </si>
  <si>
    <t>PRINCE EDUCATIONAL SUPPLY</t>
  </si>
  <si>
    <t>427-282-497-000</t>
  </si>
  <si>
    <t>CHRIS UNLI BOLTS &amp; NUTS CENTER, INC.</t>
  </si>
  <si>
    <t>CHAVES ST., DAVAO CITY</t>
  </si>
  <si>
    <t>124-031-343-000</t>
  </si>
  <si>
    <t>MINGGOY ENTERPRISES</t>
  </si>
  <si>
    <t>105-303-706-003</t>
  </si>
  <si>
    <t>JA ROQUE MAX ENGINE SERVICES</t>
  </si>
  <si>
    <t>006-439-217-000</t>
  </si>
  <si>
    <t>NICKEL &amp; DIME MARKETING</t>
  </si>
  <si>
    <t>ALVIN LIM BLDG. JUAN DELA CRUZ ST. DAVAO CITY</t>
  </si>
  <si>
    <t>KAREN VALEN S. DE LEON-PADERNAL</t>
  </si>
  <si>
    <t>946-522-159-002</t>
  </si>
  <si>
    <t>214 PLASTIC TRADING</t>
  </si>
  <si>
    <t>006-173-958-000</t>
  </si>
  <si>
    <t>BS SAFETRADE CORPORATION</t>
  </si>
  <si>
    <t>009-571-850-000</t>
  </si>
  <si>
    <t>AVIDA TOWERS CONDOMINIUM CORP.</t>
  </si>
  <si>
    <t>G/F OFFICE AVIDA TOWERS DAVAO C.M RECTO AVE., DAVAO CITY</t>
  </si>
  <si>
    <t>BALMORCA</t>
  </si>
  <si>
    <t>710-626-327-000</t>
  </si>
  <si>
    <t>C.D.P. ENTERPRISES</t>
  </si>
  <si>
    <t>162-351-937-001</t>
  </si>
  <si>
    <t>CAMP SABROS MOUNTAIN RESORT</t>
  </si>
  <si>
    <t>KAPATAGAN DIGOS CITY</t>
  </si>
  <si>
    <t>009-916-691-000</t>
  </si>
  <si>
    <t>CHY 1983 ALUMINUM AND GLASS CORP.</t>
  </si>
  <si>
    <t>431-767-519-000</t>
  </si>
  <si>
    <t>DABAW TLCO HARDWARE CORP.</t>
  </si>
  <si>
    <t>DENNIS VILLASENCIO</t>
  </si>
  <si>
    <t>948-330-196</t>
  </si>
  <si>
    <t xml:space="preserve">EUWIE Z TAXI </t>
  </si>
  <si>
    <t>GIOVANNI ANGELITUD</t>
  </si>
  <si>
    <t>005-880-582-012</t>
  </si>
  <si>
    <t>GOLDEN BROWN SPECILATIES, INC.</t>
  </si>
  <si>
    <t>427-998-821-006</t>
  </si>
  <si>
    <t>ICE GIANTS DESSERTS AND SNACKS INC.</t>
  </si>
  <si>
    <t>JUDITH A. BAIROY</t>
  </si>
  <si>
    <t>006-171-663-017</t>
  </si>
  <si>
    <t>LTS HARDWARE INC.</t>
  </si>
  <si>
    <t>006-171-663-001</t>
  </si>
  <si>
    <t>R. Magsaysay Ave., Davao City</t>
  </si>
  <si>
    <t>LTS RETAIL SPECIALISTS, INC.</t>
  </si>
  <si>
    <t>108-686-325-001</t>
  </si>
  <si>
    <t>MACHINE SHOP &amp; ENGINEERING WORKS</t>
  </si>
  <si>
    <t>R. CASTILLO ST., AGDAO, DAVAO CITY</t>
  </si>
  <si>
    <t>431-672-903-000</t>
  </si>
  <si>
    <t>MATARA HARDWARE</t>
  </si>
  <si>
    <t>MAA RD. CROSSING CITY JAIL, DAVAO CITY</t>
  </si>
  <si>
    <t>189-779-034-000</t>
  </si>
  <si>
    <t>MITECO HOME BUILDERS &amp; TRADING</t>
  </si>
  <si>
    <t>NATIONAL HIGHWAY, BRGY. CABANTIAN, DAVAO CTIY</t>
  </si>
  <si>
    <t>MUSTARD SEED SYSTEM CORPORATION</t>
  </si>
  <si>
    <t>009-315-308-000</t>
  </si>
  <si>
    <t>NEW TREND INDUSTRIAL SOLUTION, INC.</t>
  </si>
  <si>
    <t>299-207-212-001</t>
  </si>
  <si>
    <t>PARAISO VERDE RESORT, INC.</t>
  </si>
  <si>
    <t>GENSAN DRIVE, ZONE 1, KORONODAL CITY</t>
  </si>
  <si>
    <t>PAUL JEFFERSON A. JOSOL</t>
  </si>
  <si>
    <t>900-750-454-008</t>
  </si>
  <si>
    <t>RJS MATINA SHELL STATION</t>
  </si>
  <si>
    <t>RONEL ROSALYN</t>
  </si>
  <si>
    <t>294-426-052-006</t>
  </si>
  <si>
    <t>SIENES GAS STATION</t>
  </si>
  <si>
    <t>277-957-806-023</t>
  </si>
  <si>
    <t>8TELCOM, INC.</t>
  </si>
  <si>
    <t xml:space="preserve">SM DAVAO CITY </t>
  </si>
  <si>
    <t>006-172-045-005</t>
  </si>
  <si>
    <t>PENONG'S SEAFOOD &amp; GRILL</t>
  </si>
  <si>
    <t>009-655-774-000</t>
  </si>
  <si>
    <t>EMV-FAV RESOURCES INC.</t>
  </si>
  <si>
    <t>009-369-957-000</t>
  </si>
  <si>
    <t>ITECH INDUSTRIAL SALES &amp; FABRICATION INC.</t>
  </si>
  <si>
    <t>BUGAC MAA, DAVAO CITY</t>
  </si>
  <si>
    <t>182-843-076-000</t>
  </si>
  <si>
    <t xml:space="preserve">JOHNMAEJEM ELECTRICAL SUPPLY </t>
  </si>
  <si>
    <t>TORIL, DAVAO CITY</t>
  </si>
  <si>
    <t>ARVY BATTERY SHOP</t>
  </si>
  <si>
    <t>SHANGHAI, MATINA APLAYA, DAVAO CITY</t>
  </si>
  <si>
    <t>148-329-985-000</t>
  </si>
  <si>
    <t>CAPARRAL CYCLE PARTS</t>
  </si>
  <si>
    <t>SITIO ESCUELA, BRGY. CATALUNAN GRANDE, DAVAO CITY</t>
  </si>
  <si>
    <t>CRUZ ELECTRICAL &amp; CONSTRUCTION SUPPLY CORP</t>
  </si>
  <si>
    <t>355 T. MONTEVERDE AVE., DAVAO CITY</t>
  </si>
  <si>
    <t>DAVAO DIAMOND INDUSTRIAL &amp; SUPPLY</t>
  </si>
  <si>
    <t>F. BANGOY ST. DAVAO CITY</t>
  </si>
  <si>
    <t>102-669-560-000</t>
  </si>
  <si>
    <t>ECOLAND PETRON SERVICE CENTER</t>
  </si>
  <si>
    <t>EDWARD P. PALILED</t>
  </si>
  <si>
    <t>000-262-742-000</t>
  </si>
  <si>
    <t>HARANA II</t>
  </si>
  <si>
    <t>TORRES ST., DAVAO CITY</t>
  </si>
  <si>
    <t>260-007-268-000</t>
  </si>
  <si>
    <t>JOJET H. DOMINGO</t>
  </si>
  <si>
    <t>KAREN BERSABAL</t>
  </si>
  <si>
    <t>KAREN VALEN S. DE LEON - PADERNAL</t>
  </si>
  <si>
    <t>JMO BLDG. QUIMPO BLVD., ECOLAND, DAVAO CITY</t>
  </si>
  <si>
    <t>MORASTAR</t>
  </si>
  <si>
    <t>403-070-057-000</t>
  </si>
  <si>
    <t>POWER UP TIRES &amp; AUTO SUPPLY CORP.</t>
  </si>
  <si>
    <t>CHAVEZ ST. DAVAO CITY</t>
  </si>
  <si>
    <t>PROPROJECT CORPORATION</t>
  </si>
  <si>
    <t>915-580-428-001</t>
  </si>
  <si>
    <t>SAN NICOLAS TRADING</t>
  </si>
  <si>
    <t>460-804-767-000</t>
  </si>
  <si>
    <t>XENIX AUTO PARTS &amp; ACCESSORIES</t>
  </si>
  <si>
    <t>725-562-096-000</t>
  </si>
  <si>
    <t>PECAYO CONSTRUCTION SUPPLY</t>
  </si>
  <si>
    <t>261-784-749-000</t>
  </si>
  <si>
    <t>METRO DAVAO MARKETING</t>
  </si>
  <si>
    <t>422-644-248-000</t>
  </si>
  <si>
    <t>NVR SACK TRADERS, INC.</t>
  </si>
  <si>
    <t>181-116-876-000</t>
  </si>
  <si>
    <t>ARL BUKIDNON RESTO &amp; JAZZ BAR</t>
  </si>
  <si>
    <t>FORTRICH ST., VALENCIA CITY</t>
  </si>
  <si>
    <t>ARNULFO BANGA</t>
  </si>
  <si>
    <t>182-344-383-000</t>
  </si>
  <si>
    <t>DAVAO FUTURE BRIGHT ENTERPRISES</t>
  </si>
  <si>
    <t>168 5TH ST., ECOLAND, P2 MATINA, DAVAO CITY</t>
  </si>
  <si>
    <t>009-730-542-000</t>
  </si>
  <si>
    <t>DAVAO NATURAL STONE SUPPLY, INC.</t>
  </si>
  <si>
    <t>MCARTHUR HGHWAY, DAVAO CITY</t>
  </si>
  <si>
    <t>299-045-203-007</t>
  </si>
  <si>
    <t>DIAMOND HARDWARE REPUBLIC</t>
  </si>
  <si>
    <t>R. CASTILLO, AGDAO, DAVAO CITY</t>
  </si>
  <si>
    <t>004-747-846-000</t>
  </si>
  <si>
    <t>DONEY CHICKEN HOUSE, INC.</t>
  </si>
  <si>
    <t>JACINTO EXT., DAVAO CITY</t>
  </si>
  <si>
    <t>734-530-081-000</t>
  </si>
  <si>
    <t>DONUM DEI CAFÉ AND RESTAURANT</t>
  </si>
  <si>
    <t>E-1 UNIVERSITY AVE., JUNA SUBD., DAVAO CITY</t>
  </si>
  <si>
    <t>255-121-114-002</t>
  </si>
  <si>
    <t>DR. MODERN GLASS AND ALUMINUM SUPPLY</t>
  </si>
  <si>
    <t>122-390-277-002</t>
  </si>
  <si>
    <t>EBOY HARDWARE AND CONSTRUCTION SUPPLY</t>
  </si>
  <si>
    <t>261-629-937-000</t>
  </si>
  <si>
    <t>GAB'S YARD STEAK HOUSE AND GRILL</t>
  </si>
  <si>
    <t>PUROK ROAMCEVILLE, BRGY. STA CRUZ, KORONODAL CITY</t>
  </si>
  <si>
    <t>GERONDIO BERNARDO</t>
  </si>
  <si>
    <t>000-121-242-217</t>
  </si>
  <si>
    <t>GOLDEN ARCHES/ MCDONALD</t>
  </si>
  <si>
    <t>002-915-620-000</t>
  </si>
  <si>
    <t>GRAND CITY HOTEL, INC.</t>
  </si>
  <si>
    <t>R.N ABEJUELA STS., CAGAYAN DE ORO CITY</t>
  </si>
  <si>
    <t>006-429-089-000</t>
  </si>
  <si>
    <t>GREAT WHITE WATER TOURS CORP.</t>
  </si>
  <si>
    <t>ROSARIO ARCADE, LKKS CENTER, LAPASAN, CDO CITY</t>
  </si>
  <si>
    <t>737-578-146-000</t>
  </si>
  <si>
    <t>GREENTREE DJG ENTERPRISES INC.</t>
  </si>
  <si>
    <t>000-249-888-00014</t>
  </si>
  <si>
    <t>IMPERIAL APPLIANCE PLAZA</t>
  </si>
  <si>
    <t>ITECH INDUSTRIAL SALES &amp; FABRICATION, INC.</t>
  </si>
  <si>
    <t>STA. CRUZ, BUGAC MAA, DAVAO CITY</t>
  </si>
  <si>
    <t>JANELLE GAS</t>
  </si>
  <si>
    <t>921-127-004-000</t>
  </si>
  <si>
    <t>JBMV INK TOUCH REFILLING STATION</t>
  </si>
  <si>
    <t>DIAZ MALL, BOLTON ST., DAVAO CITY</t>
  </si>
  <si>
    <t xml:space="preserve">JOJO JOSOL SAND &amp; GRAVEL </t>
  </si>
  <si>
    <t>JOVEL AÑASCO</t>
  </si>
  <si>
    <t>000-075-589-00000</t>
  </si>
  <si>
    <t>KAR ASIA, INC.</t>
  </si>
  <si>
    <t>J.P LAUREL AVE., BAJADA, DAVAO CITY</t>
  </si>
  <si>
    <t>KAREN VALLEN S. DE LEON- PADERNAL</t>
  </si>
  <si>
    <t>275-284-983-001</t>
  </si>
  <si>
    <t>LACHI'S DESSERT BAKERY, INC.</t>
  </si>
  <si>
    <t>MINDANAO DALTAN ENTERPRISES</t>
  </si>
  <si>
    <t>006-171-663-018</t>
  </si>
  <si>
    <t>NCCC HARDWAREMAXX LTS.HARDWARE, INC.</t>
  </si>
  <si>
    <t>228-291-809-000</t>
  </si>
  <si>
    <t>PAINTVILLE MIXING CENTER</t>
  </si>
  <si>
    <t>135-136 VILLA ABRILLE BLDG., R. MAGSAYSAY, Davao City</t>
  </si>
  <si>
    <t>PAUL JEFFERSON JOSOL</t>
  </si>
  <si>
    <t>PENONG'S SEAFOOD AND GRILL, INC.</t>
  </si>
  <si>
    <t>PEPE SABAN BLACKSMITH</t>
  </si>
  <si>
    <t>MAA, DAVAO CITY</t>
  </si>
  <si>
    <t>415-904-476-000</t>
  </si>
  <si>
    <t>PERIDOT SUITES</t>
  </si>
  <si>
    <t>CARMELITE DRIVE, JP LAUREL AVE., DAVAO CITY</t>
  </si>
  <si>
    <t>154-168-014-000</t>
  </si>
  <si>
    <t>PJ NOTOS SA KANTO FOOD HAUZ</t>
  </si>
  <si>
    <t>SAN MIGUEL, MANOLO FORTICH, BUKIDNON</t>
  </si>
  <si>
    <t>916-699-070-006</t>
  </si>
  <si>
    <t>PRAWN HOUSE SEAFOODS RESTAURANT</t>
  </si>
  <si>
    <t>CENTRO AYALA MALL, CM RECTO AVE., CAGAYAN DE ORO CITY</t>
  </si>
  <si>
    <t>ROYAL DYNASTY LAND RESOURCES CORP.</t>
  </si>
  <si>
    <t>106-930-420-000</t>
  </si>
  <si>
    <t>ROYAL PREMIER MARKETING</t>
  </si>
  <si>
    <t>124-060-815-000</t>
  </si>
  <si>
    <t>SAN-LAI MARKETING</t>
  </si>
  <si>
    <t>37 T. MONTEVERDE AVE., DAVAO CITY</t>
  </si>
  <si>
    <t>005-889-734-009</t>
  </si>
  <si>
    <t>SEVEN SEAS WATERPARK RESORT</t>
  </si>
  <si>
    <t>ZONE 1 BARRA, OPOL, MISAMIS ORIENTAL</t>
  </si>
  <si>
    <t>142-901-567-002</t>
  </si>
  <si>
    <t>THE HOMESTEAD INN</t>
  </si>
  <si>
    <t>SAYRE HIGHWAY, VALENCIA CITY</t>
  </si>
  <si>
    <t>THERESA ABENOJA</t>
  </si>
  <si>
    <t>432-839-545-0000</t>
  </si>
  <si>
    <t>YAKIMIX CORPORATION</t>
  </si>
  <si>
    <t>ABREEZA MALL, BAJADA, DAVAO CITY</t>
  </si>
  <si>
    <t>932-913-731-000</t>
  </si>
  <si>
    <t>ZTA ENTERPRISES</t>
  </si>
  <si>
    <t>BRIGILDO ROMERO</t>
  </si>
  <si>
    <t>008-738-689-007</t>
  </si>
  <si>
    <t>ORIENT FUEL</t>
  </si>
  <si>
    <t>ULAS CROSSING, TALOMO, DAVAO CITY</t>
  </si>
  <si>
    <t>PAG-IBIG</t>
  </si>
  <si>
    <t>137-961-946-000</t>
  </si>
  <si>
    <t>DAIDOKORO DINER</t>
  </si>
  <si>
    <t>NEED TO JOURNALIZE</t>
  </si>
  <si>
    <t>Collection</t>
  </si>
  <si>
    <t>Journal Voucher</t>
  </si>
  <si>
    <t>every month</t>
  </si>
  <si>
    <t>Check Issuance</t>
  </si>
  <si>
    <t xml:space="preserve"> Check Voucher</t>
  </si>
  <si>
    <t xml:space="preserve">Replenishment </t>
  </si>
  <si>
    <t>Payroll</t>
  </si>
  <si>
    <t>every month (1st &amp; 2nd)</t>
  </si>
  <si>
    <t>VAT RATE</t>
  </si>
  <si>
    <t>Gross Amount</t>
  </si>
  <si>
    <t>Net of VAT</t>
  </si>
  <si>
    <t>amount billed</t>
  </si>
  <si>
    <t>SALES</t>
  </si>
  <si>
    <t>Notes:</t>
  </si>
  <si>
    <t>Supplies</t>
  </si>
  <si>
    <t>Services</t>
  </si>
  <si>
    <t xml:space="preserve">Collection </t>
  </si>
  <si>
    <t>every end of the month ENCODE</t>
  </si>
  <si>
    <t>Net Amount</t>
  </si>
  <si>
    <t>Wthholding Tax</t>
  </si>
  <si>
    <t>COLLECTION REPORT ENTRY - JOURNAL VOUCHER</t>
  </si>
  <si>
    <t>Debit</t>
  </si>
  <si>
    <t>Amount Received</t>
  </si>
  <si>
    <t>Credit</t>
  </si>
  <si>
    <t>Tax Withheld (Creditable Withholding)</t>
  </si>
  <si>
    <t>Cash</t>
  </si>
  <si>
    <t>Creditablew/holding</t>
  </si>
  <si>
    <t>Sales Amount (REVENUE)</t>
  </si>
  <si>
    <t>Revenue (Net of VAT)</t>
  </si>
  <si>
    <t>VAT (Output Tax)</t>
  </si>
  <si>
    <t>Output VAT</t>
  </si>
  <si>
    <t>Check Voucher</t>
  </si>
  <si>
    <t>Daily transaction</t>
  </si>
  <si>
    <t>(Analyse if VAT or Non VAT)</t>
  </si>
  <si>
    <t>CHECK ISSUANCE - CHECK VOUCHER</t>
  </si>
  <si>
    <t>If VAT</t>
  </si>
  <si>
    <t>PURCHASES (Net of VAT)</t>
  </si>
  <si>
    <t>Gross of VAT</t>
  </si>
  <si>
    <t>CASH</t>
  </si>
  <si>
    <t>VAT (Input tax)</t>
  </si>
  <si>
    <t>Withholding tax</t>
  </si>
  <si>
    <t>Withholding Tax</t>
  </si>
  <si>
    <t>Amount To be Paid</t>
  </si>
  <si>
    <t>All Check Issuance</t>
  </si>
  <si>
    <t>Replenishments</t>
  </si>
  <si>
    <t>Retainer's Fee</t>
  </si>
  <si>
    <t>REPLENISHMENT REPORT</t>
  </si>
  <si>
    <t>For the Monht of JANUARY 2019</t>
  </si>
  <si>
    <t>DATE</t>
  </si>
  <si>
    <t>SUPPLIERS NAME</t>
  </si>
  <si>
    <t>VAT/NONVAT</t>
  </si>
  <si>
    <t>INPUT TAX</t>
  </si>
  <si>
    <t>NV AMOUNT</t>
  </si>
  <si>
    <t>ACCOUNT CODE</t>
  </si>
  <si>
    <t>PROJECT NAME</t>
  </si>
  <si>
    <t>E-LIGHT ELECTRICAL, LIGHTNING, &amp; SUPPLIES</t>
  </si>
  <si>
    <t>P.O. 28/TINA</t>
  </si>
  <si>
    <t>TINA</t>
  </si>
  <si>
    <t>RODEL PORCALLA</t>
  </si>
  <si>
    <t>JAN.25-31`</t>
  </si>
  <si>
    <t>N M R K HARDWARE, INC</t>
  </si>
  <si>
    <t>ATIN INDUSTRIAL HARDWARE SUPPLY, INC.</t>
  </si>
  <si>
    <t>OUT</t>
  </si>
  <si>
    <t>duct fan rpair 50%dp</t>
  </si>
  <si>
    <t>cctv DP</t>
  </si>
  <si>
    <t>DUCTING</t>
  </si>
  <si>
    <t>BEGUIR FOODS, INC</t>
  </si>
  <si>
    <t>LA VISTA MONTE PH2 HOMEOWNERS</t>
  </si>
  <si>
    <t>00-174385</t>
  </si>
  <si>
    <t xml:space="preserve">TINA </t>
  </si>
  <si>
    <t>00-147758</t>
  </si>
  <si>
    <t>UNI-CTY GEN. MDSE INC.</t>
  </si>
  <si>
    <t>00-129892</t>
  </si>
  <si>
    <t>00-129886</t>
  </si>
  <si>
    <t>JOED HANDY AND STEEL FABRICATION AND SERVICES</t>
  </si>
  <si>
    <t>BENEFACTOR</t>
  </si>
  <si>
    <t>ZAIDA ENTERPRISES</t>
  </si>
  <si>
    <t>TRUST HARDWARE PHIL. INC.</t>
  </si>
  <si>
    <t>TILES</t>
  </si>
  <si>
    <t>THREADMASTER IDUSTRIAL CORP.</t>
  </si>
  <si>
    <t>SIR LAO</t>
  </si>
  <si>
    <t>PUrchases - Construction Materials</t>
  </si>
  <si>
    <t>Electrical Services</t>
  </si>
  <si>
    <t>CCTV Cash Advance</t>
  </si>
  <si>
    <t xml:space="preserve">FELCRIS SUPERMARKE INC. </t>
  </si>
  <si>
    <t>SR AND RM ENTERPRISES</t>
  </si>
  <si>
    <t>TSURUDA GENRICS PHARMACY AND MARKETING INC.</t>
  </si>
  <si>
    <t>CITI STAR SHOPPING CENTER, INC.</t>
  </si>
  <si>
    <t>FEB 1-7 2019</t>
  </si>
  <si>
    <t>DATA</t>
  </si>
  <si>
    <t>Ceiling Installation</t>
  </si>
  <si>
    <t>John Josol-CCTV</t>
  </si>
  <si>
    <t>AKL FUEL ACCESS, INC.</t>
  </si>
  <si>
    <t>FB SHUTTER AND SERVICES</t>
  </si>
  <si>
    <t>DP 50%</t>
  </si>
  <si>
    <t>nv</t>
  </si>
</sst>
</file>

<file path=xl/styles.xml><?xml version="1.0" encoding="utf-8"?>
<styleSheet xmlns="http://schemas.openxmlformats.org/spreadsheetml/2006/main" xml:space="preserve">
  <numFmts count="4">
    <numFmt numFmtId="164" formatCode="_(* #,##0.00_);_(* \(#,##0.00\);_(* &quot;-&quot;??_);_(@_)"/>
    <numFmt numFmtId="165" formatCode="mmmm\ yyyy"/>
    <numFmt numFmtId="166" formatCode="000\-000\-000\-000"/>
    <numFmt numFmtId="167" formatCode="_(* #,##0.00_);_(* \(#,##0.00\);_(* \-??_);_(@_)"/>
  </numFmts>
  <fonts count="3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entury Gothic"/>
    </font>
    <font>
      <b val="1"/>
      <i val="0"/>
      <strike val="0"/>
      <u val="none"/>
      <sz val="8"/>
      <color rgb="FF000000"/>
      <name val="Century Gothic"/>
    </font>
    <font>
      <b val="1"/>
      <i val="1"/>
      <strike val="0"/>
      <u val="none"/>
      <sz val="8"/>
      <color rgb="FF000000"/>
      <name val="Century Gothic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entury Gothic"/>
    </font>
    <font>
      <b val="0"/>
      <i val="0"/>
      <strike val="0"/>
      <u val="none"/>
      <sz val="10"/>
      <color rgb="FF000000"/>
      <name val="Century Gothic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entury Gothic"/>
    </font>
    <font>
      <b val="0"/>
      <i val="0"/>
      <strike val="0"/>
      <u val="none"/>
      <sz val="12"/>
      <color rgb="FFFFFFFF"/>
      <name val="Century Gothic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Garamond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entury Gothic"/>
    </font>
    <font>
      <b val="0"/>
      <i val="0"/>
      <strike val="0"/>
      <u val="none"/>
      <sz val="9"/>
      <color rgb="FF222222"/>
      <name val="Century Gothic"/>
    </font>
    <font>
      <b val="1"/>
      <i val="0"/>
      <strike val="0"/>
      <u val="none"/>
      <sz val="11"/>
      <color rgb="FFFFFFFF"/>
      <name val="Century Gothic"/>
    </font>
    <font>
      <b val="0"/>
      <i val="1"/>
      <strike val="0"/>
      <u val="none"/>
      <sz val="8"/>
      <color rgb="FF000000"/>
      <name val="Century Gothic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mbria"/>
    </font>
    <font>
      <b val="1"/>
      <i val="0"/>
      <strike val="0"/>
      <u val="none"/>
      <sz val="10"/>
      <color rgb="FF000000"/>
      <name val="Cambria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000000"/>
      <name val="Cambria"/>
    </font>
    <font>
      <b val="0"/>
      <i val="0"/>
      <strike val="0"/>
      <u val="none"/>
      <sz val="10"/>
      <color rgb="FFFF0000"/>
      <name val="Cambria"/>
    </font>
    <font>
      <b val="0"/>
      <i val="0"/>
      <strike val="0"/>
      <u val="none"/>
      <sz val="10"/>
      <color rgb="FF1F497D"/>
      <name val="Cambria"/>
    </font>
    <font>
      <b val="1"/>
      <i val="0"/>
      <strike val="0"/>
      <u val="none"/>
      <sz val="18"/>
      <color rgb="FF000000"/>
      <name val="Century Gothic"/>
    </font>
    <font>
      <b val="0"/>
      <i val="1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1F497D"/>
      <name val="Cambria"/>
    </font>
    <font>
      <b val="1"/>
      <i val="0"/>
      <strike val="0"/>
      <u val="none"/>
      <sz val="11"/>
      <color rgb="FF000000"/>
      <name val="Cambria"/>
    </font>
    <font>
      <b val="1"/>
      <i val="0"/>
      <strike val="0"/>
      <u val="none"/>
      <sz val="12"/>
      <color rgb="FFFF0000"/>
      <name val="Cambria"/>
    </font>
    <font>
      <b val="0"/>
      <i val="0"/>
      <strike val="0"/>
      <u val="none"/>
      <sz val="12"/>
      <color rgb="FFFF0000"/>
      <name val="Calibri"/>
    </font>
    <font>
      <b val="0"/>
      <i val="0"/>
      <strike val="0"/>
      <u val="none"/>
      <sz val="8"/>
      <color rgb="FFFFFFFF"/>
      <name val="Century Gothic"/>
    </font>
  </fonts>
  <fills count="1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FF66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D8D8D8"/>
        <bgColor rgb="FFFFFFFF"/>
      </patternFill>
    </fill>
    <fill>
      <patternFill patternType="solid">
        <fgColor rgb="FF5C93D6"/>
        <bgColor rgb="FF4F81BD"/>
      </patternFill>
    </fill>
    <fill>
      <patternFill patternType="solid">
        <fgColor rgb="FF5C93D6"/>
        <bgColor rgb="FFFFFFFF"/>
      </patternFill>
    </fill>
    <fill>
      <patternFill patternType="solid">
        <fgColor rgb="FF0F9699"/>
        <bgColor rgb="FFFFFFFF"/>
      </patternFill>
    </fill>
    <fill>
      <patternFill patternType="solid">
        <fgColor rgb="FF074749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91B6E3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EAF1DD"/>
        <bgColor rgb="FFFFFFFF"/>
      </patternFill>
    </fill>
  </fills>
  <borders count="52">
    <border/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</border>
    <border>
      <left style="thin">
        <color rgb="FFFFFFFF"/>
      </left>
      <bottom style="thick">
        <color rgb="FFFFFFFF"/>
      </bottom>
    </border>
    <border>
      <top style="thick">
        <color rgb="FFFFFFFF"/>
      </top>
    </border>
    <border>
      <left style="thin">
        <color rgb="FFFFFFFF"/>
      </left>
      <top style="thick">
        <color rgb="FFFFFFFF"/>
      </top>
    </border>
    <border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</borders>
  <cellStyleXfs count="1">
    <xf numFmtId="0" fontId="0" fillId="0" borderId="0"/>
  </cellStyleXfs>
  <cellXfs count="47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49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2" borderId="0" applyFont="1" applyNumberFormat="0" applyFill="0" applyBorder="0" applyAlignment="1" applyProtection="true">
      <alignment horizontal="general" vertical="bottom" textRotation="0" wrapText="false" shrinkToFit="true"/>
      <protection hidden="tru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1" numFmtId="164" fillId="2" borderId="0" applyFont="1" applyNumberFormat="1" applyFill="0" applyBorder="0" applyAlignment="1" applyProtection="true">
      <alignment horizontal="general" vertical="center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1" numFmtId="164" fillId="2" borderId="0" applyFont="1" applyNumberFormat="1" applyFill="0" applyBorder="0" applyAlignment="1" applyProtection="true">
      <alignment horizontal="left" vertical="center" textRotation="0" wrapText="false" shrinkToFit="true"/>
      <protection locked="false"/>
    </xf>
    <xf xfId="0" fontId="1" numFmtId="1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1" numFmtId="165" fillId="2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1" numFmtId="164" fillId="2" borderId="0" applyFont="1" applyNumberFormat="1" applyFill="0" applyBorder="0" applyAlignment="1" applyProtection="true">
      <alignment horizontal="left" vertical="bottom" textRotation="0" wrapText="false" shrinkToFit="true"/>
      <protection locked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true"/>
      <protection locked="false"/>
    </xf>
    <xf xfId="0" fontId="1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1" numFmtId="164" fillId="2" borderId="0" applyFont="1" applyNumberFormat="1" applyFill="0" applyBorder="0" applyAlignment="1" applyProtection="true">
      <alignment horizontal="general" vertical="center" textRotation="0" wrapText="false" shrinkToFit="true"/>
      <protection locked="false"/>
    </xf>
    <xf xfId="0" fontId="1" numFmtId="2" fillId="2" borderId="0" applyFont="1" applyNumberFormat="1" applyFill="0" applyBorder="0" applyAlignment="1" applyProtection="true">
      <alignment horizontal="general" vertical="bottom" textRotation="0" wrapText="false" shrinkToFit="true"/>
      <protection hidden="true"/>
    </xf>
    <xf xfId="0" fontId="1" numFmtId="2" fillId="2" borderId="0" applyFont="1" applyNumberFormat="1" applyFill="0" applyBorder="0" applyAlignment="1" applyProtection="true">
      <alignment horizontal="general" vertical="center" textRotation="0" wrapText="false" shrinkToFit="tru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bottom" textRotation="0" wrapText="false" shrinkToFit="false"/>
    </xf>
    <xf xfId="0" fontId="1" quotePrefix="1" numFmtId="0" fillId="2" borderId="0" applyFont="1" applyNumberFormat="0" applyFill="0" applyBorder="0" applyAlignment="1">
      <alignment horizontal="center" vertical="bottom" textRotation="0" wrapText="false" shrinkToFit="false"/>
    </xf>
    <xf xfId="0" fontId="1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left" vertical="bottom" textRotation="0" wrapText="false" shrinkToFit="false"/>
    </xf>
    <xf xfId="0" fontId="1" quotePrefix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49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hidden="true"/>
    </xf>
    <xf xfId="0" fontId="4" numFmtId="0" fillId="4" borderId="0" applyFont="1" applyNumberFormat="0" applyFill="1" applyBorder="0" applyAlignment="1">
      <alignment horizontal="center" vertical="center" textRotation="0" wrapText="true" shrinkToFit="true"/>
    </xf>
    <xf xfId="0" fontId="4" numFmtId="0" fillId="4" borderId="3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tru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4" numFmtId="0" fillId="4" borderId="4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7" numFmtId="166" fillId="2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5" applyFont="1" applyNumberFormat="0" applyFill="0" applyBorder="1" applyAlignment="1">
      <alignment horizontal="center" vertical="center" textRotation="0" wrapText="false" shrinkToFit="false"/>
    </xf>
    <xf xfId="0" fontId="7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7" applyFont="1" applyNumberFormat="0" applyFill="0" applyBorder="1" applyAlignment="1">
      <alignment horizontal="center" vertical="center" textRotation="0" wrapText="false" shrinkToFit="false"/>
    </xf>
    <xf xfId="0" fontId="7" numFmtId="0" fillId="2" borderId="8" applyFont="1" applyNumberFormat="0" applyFill="0" applyBorder="1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7" numFmtId="166" fillId="2" borderId="0" applyFont="1" applyNumberFormat="1" applyFill="0" applyBorder="0" applyAlignment="1" applyProtection="true">
      <alignment horizontal="general" vertical="center" textRotation="0" wrapText="false" shrinkToFit="false"/>
      <protection locked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8" numFmtId="2" fillId="2" borderId="0" applyFont="1" applyNumberFormat="1" applyFill="0" applyBorder="0" applyAlignment="1" applyProtection="true">
      <alignment horizontal="center" vertical="center" textRotation="0" wrapText="false" shrinkToFit="true"/>
      <protection hidden="true"/>
    </xf>
    <xf xfId="0" fontId="1" numFmtId="164" fillId="5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64" fillId="5" borderId="9" applyFont="1" applyNumberFormat="1" applyFill="1" applyBorder="1" applyAlignment="1" applyProtection="true">
      <alignment horizontal="center" vertical="bottom" textRotation="0" wrapText="false" shrinkToFit="true"/>
      <protection hidden="true"/>
    </xf>
    <xf xfId="0" fontId="1" numFmtId="164" fillId="5" borderId="9" applyFont="1" applyNumberFormat="1" applyFill="1" applyBorder="1" applyAlignment="0" applyProtection="true">
      <alignment horizontal="general" vertical="bottom" textRotation="0" wrapText="false" shrinkToFit="false"/>
      <protection hidden="true"/>
    </xf>
    <xf xfId="0" fontId="1" numFmtId="164" fillId="5" borderId="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64" fillId="5" borderId="2" applyFont="1" applyNumberFormat="1" applyFill="1" applyBorder="1" applyAlignment="1" applyProtection="true">
      <alignment horizontal="center" vertical="bottom" textRotation="0" wrapText="false" shrinkToFit="true"/>
      <protection hidden="true"/>
    </xf>
    <xf xfId="0" fontId="1" numFmtId="164" fillId="5" borderId="2" applyFont="1" applyNumberFormat="1" applyFill="1" applyBorder="1" applyAlignment="0" applyProtection="true">
      <alignment horizontal="general" vertical="bottom" textRotation="0" wrapText="false" shrinkToFit="false"/>
      <protection hidden="true"/>
    </xf>
    <xf xfId="0" fontId="1" numFmtId="164" fillId="5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64" fillId="5" borderId="10" applyFont="1" applyNumberFormat="1" applyFill="1" applyBorder="1" applyAlignment="1" applyProtection="true">
      <alignment horizontal="center" vertical="bottom" textRotation="0" wrapText="false" shrinkToFit="true"/>
      <protection hidden="true"/>
    </xf>
    <xf xfId="0" fontId="1" numFmtId="164" fillId="5" borderId="10" applyFont="1" applyNumberFormat="1" applyFill="1" applyBorder="1" applyAlignment="0" applyProtection="true">
      <alignment horizontal="general" vertical="bottom" textRotation="0" wrapText="false" shrinkToFit="false"/>
      <protection hidden="true"/>
    </xf>
    <xf xfId="0" fontId="9" numFmtId="0" fillId="6" borderId="11" applyFont="1" applyNumberFormat="0" applyFill="1" applyBorder="1" applyAlignment="1">
      <alignment horizontal="center" vertical="center" textRotation="0" wrapText="true" shrinkToFit="false"/>
    </xf>
    <xf xfId="0" fontId="9" numFmtId="164" fillId="7" borderId="11" applyFont="1" applyNumberFormat="1" applyFill="1" applyBorder="1" applyAlignment="1">
      <alignment horizontal="center" vertical="bottom" textRotation="0" wrapText="false" shrinkToFit="false"/>
    </xf>
    <xf xfId="0" fontId="9" numFmtId="164" fillId="7" borderId="11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0" numFmtId="164" fillId="7" borderId="11" applyFont="1" applyNumberFormat="1" applyFill="1" applyBorder="1" applyAlignment="0" applyProtection="true">
      <alignment horizontal="general" vertical="bottom" textRotation="0" wrapText="false" shrinkToFit="false"/>
      <protection hidden="true"/>
    </xf>
    <xf xfId="0" fontId="0" numFmtId="14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true"/>
      <protection locked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2" applyFont="0" applyNumberFormat="1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14" applyFont="1" applyNumberFormat="0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4" applyFont="0" applyNumberFormat="1" applyFill="0" applyBorder="1" applyAlignment="0">
      <alignment horizontal="general" vertical="bottom" textRotation="0" wrapText="false" shrinkToFit="false"/>
    </xf>
    <xf xfId="0" fontId="0" numFmtId="164" fillId="2" borderId="15" applyFont="0" applyNumberFormat="1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general" vertical="bottom" textRotation="0" wrapText="false" shrinkToFit="true"/>
      <protection hidden="true"/>
    </xf>
    <xf xfId="0" fontId="0" numFmtId="164" fillId="2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1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center" textRotation="0" wrapText="true" shrinkToFit="false"/>
    </xf>
    <xf xfId="0" fontId="0" numFmtId="0" fillId="9" borderId="0" applyFont="0" applyNumberFormat="0" applyFill="1" applyBorder="0" applyAlignment="1" applyProtection="true">
      <alignment horizontal="center" vertical="center" textRotation="0" wrapText="true" shrinkToFit="false"/>
      <protection hidden="true"/>
    </xf>
    <xf xfId="0" fontId="0" numFmtId="164" fillId="8" borderId="0" applyFont="0" applyNumberFormat="1" applyFill="1" applyBorder="0" applyAlignment="1">
      <alignment horizontal="center" vertical="center" textRotation="0" wrapText="true" shrinkToFit="false"/>
    </xf>
    <xf xfId="0" fontId="0" numFmtId="164" fillId="9" borderId="0" applyFont="0" applyNumberFormat="1" applyFill="1" applyBorder="0" applyAlignment="1" applyProtection="true">
      <alignment horizontal="center" vertical="center" textRotation="0" wrapText="true" shrinkToFit="false"/>
      <protection hidden="true"/>
    </xf>
    <xf xfId="0" fontId="0" numFmtId="0" fillId="8" borderId="0" applyFont="0" applyNumberFormat="0" applyFill="1" applyBorder="0" applyAlignment="1" applyProtection="true">
      <alignment horizontal="center" vertical="center" textRotation="0" wrapText="true" shrinkToFit="false"/>
      <protection locked="false"/>
    </xf>
    <xf xfId="0" fontId="0" numFmtId="0" fillId="8" borderId="0" applyFont="0" applyNumberFormat="0" applyFill="1" applyBorder="0" applyAlignment="1" applyProtection="true">
      <alignment horizontal="center" vertical="center" textRotation="0" wrapText="false" shrinkToFit="tru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0" numFmtId="164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false" shrinkToFit="tru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0" numFmtId="16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7" numFmtId="166" fillId="2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7" numFmtId="166" fillId="2" borderId="0" applyFont="1" applyNumberFormat="1" applyFill="0" applyBorder="0" applyAlignment="1" applyProtection="true">
      <alignment horizontal="general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false" shrinkToFit="true"/>
      <protection locked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17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18" numFmtId="0" fillId="2" borderId="0" applyFont="1" applyNumberFormat="0" applyFill="0" applyBorder="0" applyAlignment="1">
      <alignment horizontal="general" vertical="center" textRotation="0" wrapText="false" shrinkToFit="false"/>
    </xf>
    <xf xfId="0" fontId="17" numFmtId="166" fillId="2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8" numFmtId="0" fillId="10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8" numFmtId="0" fillId="10" borderId="2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8" numFmtId="0" fillId="10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8" numFmtId="49" fillId="10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9" numFmtId="0" fillId="10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8" numFmtId="164" fillId="10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8" numFmtId="164" fillId="10" borderId="2" applyFont="1" applyNumberFormat="1" applyFill="1" applyBorder="1" applyAlignment="1" applyProtection="true">
      <alignment horizontal="center" vertical="center" textRotation="0" wrapText="false" shrinkToFit="true"/>
      <protection hidden="tru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11" numFmtId="16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4" borderId="0" applyFont="1" applyNumberFormat="0" applyFill="1" applyBorder="0" applyAlignment="1">
      <alignment horizontal="center" vertical="bottom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164" fillId="4" borderId="3" applyFont="1" applyNumberFormat="1" applyFill="1" applyBorder="1" applyAlignment="1">
      <alignment horizontal="center" vertical="bottom" textRotation="0" wrapText="false" shrinkToFit="false"/>
    </xf>
    <xf xfId="0" fontId="4" numFmtId="164" fillId="4" borderId="3" applyFont="1" applyNumberFormat="1" applyFill="1" applyBorder="1" applyAlignment="0">
      <alignment horizontal="general" vertical="bottom" textRotation="0" wrapText="false" shrinkToFit="false"/>
    </xf>
    <xf xfId="0" fontId="0" numFmtId="0" fillId="11" borderId="5" applyFont="0" applyNumberFormat="0" applyFill="1" applyBorder="1" applyAlignment="0">
      <alignment horizontal="general" vertical="bottom" textRotation="0" wrapText="false" shrinkToFit="false"/>
    </xf>
    <xf xfId="0" fontId="0" numFmtId="164" fillId="11" borderId="6" applyFont="0" applyNumberFormat="1" applyFill="1" applyBorder="1" applyAlignment="0">
      <alignment horizontal="general" vertical="bottom" textRotation="0" wrapText="false" shrinkToFit="false"/>
    </xf>
    <xf xfId="0" fontId="0" numFmtId="0" fillId="11" borderId="6" applyFont="0" applyNumberFormat="0" applyFill="1" applyBorder="1" applyAlignment="0">
      <alignment horizontal="general" vertical="bottom" textRotation="0" wrapText="false" shrinkToFit="false"/>
    </xf>
    <xf xfId="0" fontId="0" numFmtId="0" fillId="11" borderId="6" applyFont="0" applyNumberFormat="0" applyFill="1" applyBorder="1" applyAlignment="0">
      <alignment horizontal="general" vertical="bottom" textRotation="0" wrapText="false" shrinkToFit="false"/>
    </xf>
    <xf xfId="0" fontId="0" numFmtId="0" fillId="12" borderId="7" applyFont="0" applyNumberFormat="0" applyFill="1" applyBorder="1" applyAlignment="0">
      <alignment horizontal="general" vertical="bottom" textRotation="0" wrapText="false" shrinkToFit="false"/>
    </xf>
    <xf xfId="0" fontId="0" numFmtId="164" fillId="12" borderId="8" applyFont="0" applyNumberFormat="1" applyFill="1" applyBorder="1" applyAlignment="0">
      <alignment horizontal="general" vertical="bottom" textRotation="0" wrapText="false" shrinkToFit="false"/>
    </xf>
    <xf xfId="0" fontId="0" numFmtId="0" fillId="12" borderId="8" applyFont="0" applyNumberFormat="0" applyFill="1" applyBorder="1" applyAlignment="0">
      <alignment horizontal="general" vertical="bottom" textRotation="0" wrapText="false" shrinkToFit="false"/>
    </xf>
    <xf xfId="0" fontId="0" numFmtId="0" fillId="11" borderId="7" applyFont="0" applyNumberFormat="0" applyFill="1" applyBorder="1" applyAlignment="0">
      <alignment horizontal="general" vertical="bottom" textRotation="0" wrapText="false" shrinkToFit="false"/>
    </xf>
    <xf xfId="0" fontId="0" numFmtId="164" fillId="11" borderId="8" applyFont="0" applyNumberFormat="1" applyFill="1" applyBorder="1" applyAlignment="0">
      <alignment horizontal="general" vertical="bottom" textRotation="0" wrapText="false" shrinkToFit="false"/>
    </xf>
    <xf xfId="0" fontId="0" numFmtId="0" fillId="11" borderId="8" applyFont="0" applyNumberFormat="0" applyFill="1" applyBorder="1" applyAlignment="0">
      <alignment horizontal="general" vertical="bottom" textRotation="0" wrapText="false" shrinkToFit="false"/>
    </xf>
    <xf xfId="0" fontId="0" numFmtId="0" fillId="11" borderId="8" applyFont="0" applyNumberFormat="0" applyFill="1" applyBorder="1" applyAlignment="0">
      <alignment horizontal="general" vertical="bottom" textRotation="0" wrapText="false" shrinkToFit="false"/>
    </xf>
    <xf xfId="0" fontId="0" numFmtId="0" fillId="12" borderId="8" applyFont="0" applyNumberFormat="0" applyFill="1" applyBorder="1" applyAlignment="0">
      <alignment horizontal="general" vertical="bottom" textRotation="0" wrapText="false" shrinkToFit="false"/>
    </xf>
    <xf xfId="0" fontId="0" numFmtId="164" fillId="2" borderId="19" applyFont="0" applyNumberFormat="1" applyFill="0" applyBorder="1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1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11" numFmtId="0" fillId="13" borderId="0" applyFont="1" applyNumberFormat="0" applyFill="1" applyBorder="0" applyAlignment="1">
      <alignment horizontal="center" vertical="bottom" textRotation="0" wrapText="false" shrinkToFit="false"/>
    </xf>
    <xf xfId="0" fontId="0" numFmtId="164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21" applyFont="0" applyNumberFormat="0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 applyProtection="true">
      <alignment horizontal="general" vertical="center" textRotation="0" wrapText="false" shrinkToFit="false"/>
      <protection locked="false"/>
    </xf>
    <xf xfId="0" fontId="17" numFmtId="166" fillId="2" borderId="0" applyFont="1" applyNumberFormat="1" applyFill="0" applyBorder="0" applyAlignment="1" applyProtection="true">
      <alignment horizontal="general" vertical="center" textRotation="0" wrapText="false" shrinkToFit="false"/>
      <protection locked="false"/>
    </xf>
    <xf xfId="0" fontId="21" numFmtId="164" fillId="2" borderId="0" applyFont="1" applyNumberFormat="1" applyFill="0" applyBorder="0" applyAlignment="0">
      <alignment horizontal="general" vertical="bottom" textRotation="0" wrapText="false" shrinkToFit="false"/>
    </xf>
    <xf xfId="0" fontId="22" numFmtId="164" fillId="2" borderId="0" applyFont="1" applyNumberFormat="1" applyFill="0" applyBorder="0" applyAlignment="0">
      <alignment horizontal="general" vertical="bottom" textRotation="0" wrapText="false" shrinkToFit="false"/>
    </xf>
    <xf xfId="0" fontId="23" numFmtId="164" fillId="2" borderId="0" applyFont="1" applyNumberFormat="1" applyFill="0" applyBorder="0" applyAlignment="0">
      <alignment horizontal="general" vertical="bottom" textRotation="0" wrapText="false" shrinkToFit="false"/>
    </xf>
    <xf xfId="0" fontId="23" numFmtId="164" fillId="2" borderId="0" applyFont="1" applyNumberFormat="1" applyFill="0" applyBorder="0" applyAlignment="1">
      <alignment horizontal="center" vertical="center" textRotation="0" wrapText="true" shrinkToFit="false"/>
    </xf>
    <xf xfId="0" fontId="0" numFmtId="164" fillId="2" borderId="11" applyFont="0" applyNumberFormat="1" applyFill="0" applyBorder="1" applyAlignment="1">
      <alignment horizontal="center" vertical="center" textRotation="0" wrapText="true" shrinkToFit="false"/>
    </xf>
    <xf xfId="0" fontId="0" numFmtId="164" fillId="5" borderId="11" applyFont="0" applyNumberFormat="1" applyFill="1" applyBorder="1" applyAlignment="1">
      <alignment horizontal="center" vertical="center" textRotation="0" wrapText="true" shrinkToFit="false"/>
    </xf>
    <xf xfId="0" fontId="0" numFmtId="164" fillId="5" borderId="22" applyFont="0" applyNumberFormat="1" applyFill="1" applyBorder="1" applyAlignment="1">
      <alignment horizontal="center" vertical="center" textRotation="0" wrapText="true" shrinkToFit="false"/>
    </xf>
    <xf xfId="0" fontId="0" numFmtId="164" fillId="2" borderId="23" applyFont="0" applyNumberFormat="1" applyFill="0" applyBorder="1" applyAlignment="1">
      <alignment horizontal="center" vertical="center" textRotation="0" wrapText="true" shrinkToFit="false"/>
    </xf>
    <xf xfId="0" fontId="0" numFmtId="164" fillId="5" borderId="24" applyFont="0" applyNumberFormat="1" applyFill="1" applyBorder="1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1">
      <alignment horizontal="center" vertical="center" textRotation="0" wrapText="true" shrinkToFit="false"/>
    </xf>
    <xf xfId="0" fontId="1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13" applyFont="0" applyNumberFormat="1" applyFill="0" applyBorder="1" applyAlignment="0">
      <alignment horizontal="general" vertical="bottom" textRotation="0" wrapText="false" shrinkToFit="false"/>
    </xf>
    <xf xfId="0" fontId="1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19" applyFont="0" applyNumberFormat="1" applyFill="0" applyBorder="1" applyAlignment="0">
      <alignment horizontal="general" vertical="bottom" textRotation="0" wrapText="false" shrinkToFit="false"/>
    </xf>
    <xf xfId="0" fontId="2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25" applyFont="0" applyNumberFormat="1" applyFill="0" applyBorder="1" applyAlignment="0">
      <alignment horizontal="general" vertical="bottom" textRotation="0" wrapText="false" shrinkToFit="false"/>
    </xf>
    <xf xfId="0" fontId="0" numFmtId="164" fillId="2" borderId="11" applyFont="0" applyNumberFormat="1" applyFill="0" applyBorder="1" applyAlignment="0">
      <alignment horizontal="general" vertical="bottom" textRotation="0" wrapText="false" shrinkToFit="false"/>
    </xf>
    <xf xfId="0" fontId="0" numFmtId="164" fillId="2" borderId="11" applyFont="0" applyNumberFormat="1" applyFill="0" applyBorder="1" applyAlignment="0">
      <alignment horizontal="general" vertical="bottom" textRotation="0" wrapText="false" shrinkToFit="false"/>
    </xf>
    <xf xfId="0" fontId="0" numFmtId="164" fillId="2" borderId="11" applyFont="0" applyNumberFormat="1" applyFill="0" applyBorder="1" applyAlignment="1">
      <alignment horizontal="center" vertical="bottom" textRotation="0" wrapText="false" shrinkToFit="false"/>
    </xf>
    <xf xfId="0" fontId="0" numFmtId="164" fillId="2" borderId="26" applyFont="0" applyNumberFormat="1" applyFill="0" applyBorder="1" applyAlignment="0">
      <alignment horizontal="general" vertical="bottom" textRotation="0" wrapText="false" shrinkToFit="false"/>
    </xf>
    <xf xfId="0" fontId="0" numFmtId="164" fillId="2" borderId="22" applyFont="0" applyNumberFormat="1" applyFill="0" applyBorder="1" applyAlignment="0">
      <alignment horizontal="general" vertical="bottom" textRotation="0" wrapText="false" shrinkToFit="false"/>
    </xf>
    <xf xfId="0" fontId="0" numFmtId="164" fillId="2" borderId="23" applyFont="0" applyNumberFormat="1" applyFill="0" applyBorder="1" applyAlignment="0">
      <alignment horizontal="general" vertical="bottom" textRotation="0" wrapText="false" shrinkToFit="false"/>
    </xf>
    <xf xfId="0" fontId="0" numFmtId="164" fillId="2" borderId="27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1"/>
    </xf>
    <xf xfId="0" fontId="0" numFmtId="164" fillId="2" borderId="19" applyFont="0" applyNumberFormat="1" applyFill="0" applyBorder="1" applyAlignment="1">
      <alignment horizontal="left" vertical="bottom" textRotation="0" wrapText="false" shrinkToFit="false" indent="1"/>
    </xf>
    <xf xfId="0" fontId="0" numFmtId="164" fillId="2" borderId="28" applyFont="0" applyNumberFormat="1" applyFill="0" applyBorder="1" applyAlignment="0">
      <alignment horizontal="general" vertical="bottom" textRotation="0" wrapText="false" shrinkToFit="false"/>
    </xf>
    <xf xfId="0" fontId="0" numFmtId="164" fillId="2" borderId="29" applyFont="0" applyNumberFormat="1" applyFill="0" applyBorder="1" applyAlignment="0">
      <alignment horizontal="general" vertical="bottom" textRotation="0" wrapText="false" shrinkToFit="false"/>
    </xf>
    <xf xfId="0" fontId="0" numFmtId="164" fillId="2" borderId="30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4" fillId="2" borderId="19" applyFont="0" applyNumberFormat="1" applyFill="0" applyBorder="1" applyAlignment="1">
      <alignment horizontal="left" vertical="bottom" textRotation="0" wrapText="false" shrinkToFit="false" indent="2"/>
    </xf>
    <xf xfId="0" fontId="0" numFmtId="164" fillId="2" borderId="26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quotePrefix="1" numFmtId="164" fillId="2" borderId="0" applyFont="0" applyNumberFormat="1" applyFill="0" applyBorder="0" applyAlignment="0">
      <alignment horizontal="general" vertical="bottom" textRotation="0" wrapText="false" shrinkToFit="false"/>
    </xf>
    <xf xfId="0" fontId="25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164" fillId="2" borderId="19" applyFont="1" applyNumberFormat="1" applyFill="0" applyBorder="1" applyAlignment="1">
      <alignment horizontal="center" vertical="center" textRotation="0" wrapText="false" shrinkToFit="false"/>
    </xf>
    <xf xfId="0" fontId="23" numFmtId="164" fillId="2" borderId="12" applyFont="1" applyNumberFormat="1" applyFill="0" applyBorder="1" applyAlignment="0">
      <alignment horizontal="general" vertical="bottom" textRotation="0" wrapText="false" shrinkToFit="false"/>
    </xf>
    <xf xfId="0" fontId="23" numFmtId="164" fillId="2" borderId="31" applyFont="1" applyNumberFormat="1" applyFill="0" applyBorder="1" applyAlignment="0">
      <alignment horizontal="general" vertical="bottom" textRotation="0" wrapText="false" shrinkToFit="false"/>
    </xf>
    <xf xfId="0" fontId="23" numFmtId="164" fillId="2" borderId="15" applyFont="1" applyNumberFormat="1" applyFill="0" applyBorder="1" applyAlignment="0">
      <alignment horizontal="general" vertical="bottom" textRotation="0" wrapText="false" shrinkToFit="false"/>
    </xf>
    <xf xfId="0" fontId="23" numFmtId="164" fillId="2" borderId="32" applyFont="1" applyNumberFormat="1" applyFill="0" applyBorder="1" applyAlignment="0">
      <alignment horizontal="general" vertical="bottom" textRotation="0" wrapText="false" shrinkToFit="false"/>
    </xf>
    <xf xfId="0" fontId="26" numFmtId="164" fillId="2" borderId="0" applyFont="1" applyNumberFormat="1" applyFill="0" applyBorder="0" applyAlignment="0">
      <alignment horizontal="general" vertical="bottom" textRotation="0" wrapText="false" shrinkToFit="false"/>
    </xf>
    <xf xfId="0" fontId="27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33" applyFont="0" applyNumberFormat="1" applyFill="0" applyBorder="1" applyAlignment="0">
      <alignment horizontal="general" vertical="bottom" textRotation="0" wrapText="false" shrinkToFit="false"/>
    </xf>
    <xf xfId="0" fontId="0" numFmtId="164" fillId="2" borderId="21" applyFont="0" applyNumberFormat="1" applyFill="0" applyBorder="1" applyAlignment="0">
      <alignment horizontal="general" vertical="bottom" textRotation="0" wrapText="false" shrinkToFit="false"/>
    </xf>
    <xf xfId="0" fontId="11" numFmtId="0" fillId="2" borderId="34" applyFont="1" applyNumberFormat="0" applyFill="0" applyBorder="1" applyAlignment="1">
      <alignment horizontal="left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9" fillId="11" borderId="6" applyFont="0" applyNumberFormat="1" applyFill="1" applyBorder="1" applyAlignment="1">
      <alignment horizontal="center" vertical="bottom" textRotation="0" wrapText="false" shrinkToFit="false"/>
    </xf>
    <xf xfId="0" fontId="0" numFmtId="9" fillId="12" borderId="8" applyFont="0" applyNumberFormat="1" applyFill="1" applyBorder="1" applyAlignment="1">
      <alignment horizontal="center" vertical="bottom" textRotation="0" wrapText="false" shrinkToFit="false"/>
    </xf>
    <xf xfId="0" fontId="0" numFmtId="9" fillId="11" borderId="8" applyFont="0" applyNumberFormat="1" applyFill="1" applyBorder="1" applyAlignment="1">
      <alignment horizontal="center" vertical="bottom" textRotation="0" wrapText="false" shrinkToFit="false"/>
    </xf>
    <xf xfId="0" fontId="1" numFmtId="14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8" numFmtId="1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7" numFmtId="1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14" numFmtId="1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1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9" numFmtId="1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" numFmtId="1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6" numFmtId="14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8" numFmtId="14" fillId="10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20" numFmtId="1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1" numFmtId="14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9" numFmtId="14" fillId="2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1" numFmtId="49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" fillId="2" borderId="0" applyFont="1" applyNumberFormat="1" applyFill="0" applyBorder="0" applyAlignment="1" applyProtection="true">
      <alignment horizontal="left" vertical="bottom" textRotation="0" wrapText="false" shrinkToFit="false"/>
      <protection hidden="true"/>
    </xf>
    <xf xfId="0" fontId="1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2" numFmtId="164" fillId="2" borderId="0" applyFont="1" applyNumberFormat="1" applyFill="0" applyBorder="0" applyAlignment="1" applyProtection="true">
      <alignment horizontal="left" vertical="bottom" textRotation="0" wrapText="false" shrinkToFit="true"/>
      <protection locked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11" borderId="6" applyFont="0" applyNumberFormat="1" applyFill="1" applyBorder="1" applyAlignment="0">
      <alignment horizontal="general" vertical="bottom" textRotation="0" wrapText="false" shrinkToFit="false"/>
    </xf>
    <xf xfId="0" fontId="0" numFmtId="164" fillId="12" borderId="8" applyFont="0" applyNumberFormat="1" applyFill="1" applyBorder="1" applyAlignment="0">
      <alignment horizontal="general" vertical="bottom" textRotation="0" wrapText="false" shrinkToFit="false"/>
    </xf>
    <xf xfId="0" fontId="0" numFmtId="164" fillId="11" borderId="8" applyFont="0" applyNumberFormat="1" applyFill="1" applyBorder="1" applyAlignment="0">
      <alignment horizontal="general" vertical="bottom" textRotation="0" wrapText="false" shrinkToFit="false"/>
    </xf>
    <xf xfId="0" fontId="0" numFmtId="164" fillId="2" borderId="20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30" numFmtId="164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31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164" fillId="2" borderId="0" applyFont="1" applyNumberFormat="1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164" fillId="2" borderId="0" applyFont="1" applyNumberFormat="1" applyFill="0" applyBorder="0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32" numFmtId="164" fillId="2" borderId="0" applyFont="1" applyNumberFormat="1" applyFill="0" applyBorder="0" applyAlignment="0">
      <alignment horizontal="general" vertical="bottom" textRotation="0" wrapText="false" shrinkToFit="false"/>
    </xf>
    <xf xfId="0" fontId="22" numFmtId="164" fillId="2" borderId="0" applyFont="1" applyNumberFormat="1" applyFill="0" applyBorder="0" applyAlignment="1">
      <alignment horizontal="left" vertical="bottom" textRotation="0" wrapText="false" shrinkToFit="false"/>
    </xf>
    <xf xfId="0" fontId="23" numFmtId="164" fillId="2" borderId="0" applyFont="1" applyNumberFormat="1" applyFill="0" applyBorder="0" applyAlignment="1">
      <alignment horizontal="left" vertical="bottom" textRotation="0" wrapText="false" shrinkToFit="false"/>
    </xf>
    <xf xfId="0" fontId="22" numFmtId="164" fillId="2" borderId="11" applyFont="1" applyNumberFormat="1" applyFill="0" applyBorder="1" applyAlignment="1">
      <alignment horizontal="center" vertical="bottom" textRotation="0" wrapText="false" shrinkToFit="false"/>
    </xf>
    <xf xfId="0" fontId="22" numFmtId="164" fillId="2" borderId="13" applyFont="1" applyNumberFormat="1" applyFill="0" applyBorder="1" applyAlignment="1">
      <alignment horizontal="center" vertical="bottom" textRotation="0" wrapText="false" shrinkToFit="false"/>
    </xf>
    <xf xfId="0" fontId="22" numFmtId="164" fillId="14" borderId="28" applyFont="1" applyNumberFormat="1" applyFill="1" applyBorder="1" applyAlignment="1">
      <alignment horizontal="center" vertical="bottom" textRotation="0" wrapText="false" shrinkToFit="false"/>
    </xf>
    <xf xfId="0" fontId="22" numFmtId="164" fillId="14" borderId="35" applyFont="1" applyNumberFormat="1" applyFill="1" applyBorder="1" applyAlignment="1">
      <alignment horizontal="center" vertical="bottom" textRotation="0" wrapText="false" shrinkToFit="false"/>
    </xf>
    <xf xfId="0" fontId="22" numFmtId="0" fillId="2" borderId="36" applyFont="1" applyNumberFormat="0" applyFill="0" applyBorder="1" applyAlignment="0">
      <alignment horizontal="general" vertical="bottom" textRotation="0" wrapText="false" shrinkToFit="false"/>
    </xf>
    <xf xfId="0" fontId="22" numFmtId="0" fillId="2" borderId="36" applyFont="1" applyNumberFormat="0" applyFill="0" applyBorder="1" applyAlignment="1">
      <alignment horizontal="left" vertical="bottom" textRotation="0" wrapText="false" shrinkToFit="false" indent="1"/>
    </xf>
    <xf xfId="0" fontId="22" numFmtId="0" fillId="2" borderId="37" applyFont="1" applyNumberFormat="0" applyFill="0" applyBorder="1" applyAlignment="1">
      <alignment horizontal="left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167" fillId="2" borderId="0" applyFont="1" applyNumberFormat="1" applyFill="0" applyBorder="0" applyAlignment="0">
      <alignment horizontal="general" vertical="bottom" textRotation="0" wrapText="false" shrinkToFit="false"/>
    </xf>
    <xf xfId="0" fontId="22" numFmtId="167" fillId="2" borderId="0" applyFont="1" applyNumberFormat="1" applyFill="0" applyBorder="0" applyAlignment="1">
      <alignment horizontal="center" vertical="bottom" textRotation="0" wrapText="false" shrinkToFit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1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12" borderId="10" applyFont="0" applyNumberFormat="0" applyFill="1" applyBorder="1" applyAlignment="0">
      <alignment horizontal="general" vertical="bottom" textRotation="0" wrapText="false" shrinkToFit="false"/>
    </xf>
    <xf xfId="0" fontId="0" numFmtId="164" fillId="12" borderId="8" applyFont="0" applyNumberFormat="1" applyFill="1" applyBorder="1" applyAlignment="0">
      <alignment horizontal="general" vertical="bottom" textRotation="0" wrapText="false" shrinkToFit="false"/>
    </xf>
    <xf xfId="0" fontId="33" numFmtId="164" fillId="2" borderId="0" applyFont="1" applyNumberFormat="1" applyFill="0" applyBorder="0" applyAlignment="0">
      <alignment horizontal="general" vertical="bottom" textRotation="0" wrapText="false" shrinkToFit="false"/>
    </xf>
    <xf xfId="0" fontId="23" numFmtId="164" fillId="2" borderId="0" applyFont="1" applyNumberFormat="1" applyFill="0" applyBorder="0" applyAlignment="0">
      <alignment horizontal="general" vertical="bottom" textRotation="0" wrapText="false" shrinkToFit="false"/>
    </xf>
    <xf xfId="0" fontId="32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164" fillId="2" borderId="0" applyFont="1" applyNumberFormat="1" applyFill="0" applyBorder="0" applyAlignment="0">
      <alignment horizontal="general" vertical="bottom" textRotation="0" wrapText="false" shrinkToFit="false"/>
    </xf>
    <xf xfId="0" fontId="22" numFmtId="164" fillId="2" borderId="0" applyFont="1" applyNumberFormat="1" applyFill="0" applyBorder="0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1">
      <alignment horizontal="left" vertical="bottom" textRotation="0" wrapText="false" shrinkToFit="false"/>
    </xf>
    <xf xfId="0" fontId="22" numFmtId="164" fillId="2" borderId="0" applyFont="1" applyNumberFormat="1" applyFill="0" applyBorder="0" applyAlignment="1">
      <alignment horizontal="left" vertical="bottom" textRotation="0" wrapText="false" shrinkToFit="false"/>
    </xf>
    <xf xfId="0" fontId="22" numFmtId="164" fillId="2" borderId="0" applyFont="1" applyNumberFormat="1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1">
      <alignment horizontal="left" vertical="bottom" textRotation="0" wrapText="false" shrinkToFit="false"/>
    </xf>
    <xf xfId="0" fontId="22" numFmtId="0" fillId="2" borderId="38" applyFont="1" applyNumberFormat="0" applyFill="0" applyBorder="1" applyAlignment="0">
      <alignment horizontal="general" vertical="bottom" textRotation="0" wrapText="false" shrinkToFit="false"/>
    </xf>
    <xf xfId="0" fontId="23" numFmtId="164" fillId="2" borderId="39" applyFont="1" applyNumberFormat="1" applyFill="0" applyBorder="1" applyAlignment="1">
      <alignment horizontal="center" vertical="bottom" textRotation="0" wrapText="false" shrinkToFit="false"/>
    </xf>
    <xf xfId="0" fontId="23" numFmtId="164" fillId="2" borderId="40" applyFont="1" applyNumberFormat="1" applyFill="0" applyBorder="1" applyAlignment="1">
      <alignment horizontal="center" vertical="bottom" textRotation="0" wrapText="false" shrinkToFit="false"/>
    </xf>
    <xf xfId="0" fontId="22" numFmtId="0" fillId="2" borderId="41" applyFont="1" applyNumberFormat="0" applyFill="0" applyBorder="1" applyAlignment="0">
      <alignment horizontal="general" vertical="bottom" textRotation="0" wrapText="false" shrinkToFit="false"/>
    </xf>
    <xf xfId="0" fontId="23" numFmtId="164" fillId="2" borderId="11" applyFont="1" applyNumberFormat="1" applyFill="0" applyBorder="1" applyAlignment="1">
      <alignment horizontal="center" vertical="bottom" textRotation="0" wrapText="false" shrinkToFit="false"/>
    </xf>
    <xf xfId="0" fontId="23" numFmtId="164" fillId="2" borderId="11" applyFont="1" applyNumberFormat="1" applyFill="0" applyBorder="1" applyAlignment="1">
      <alignment horizontal="center" vertical="bottom" textRotation="0" wrapText="false" shrinkToFit="false"/>
    </xf>
    <xf xfId="0" fontId="23" numFmtId="164" fillId="2" borderId="23" applyFont="1" applyNumberFormat="1" applyFill="0" applyBorder="1" applyAlignment="1">
      <alignment horizontal="center" vertical="bottom" textRotation="0" wrapText="false" shrinkToFit="false"/>
    </xf>
    <xf xfId="0" fontId="22" numFmtId="164" fillId="15" borderId="11" applyFont="1" applyNumberFormat="1" applyFill="1" applyBorder="1" applyAlignment="1">
      <alignment horizontal="center" vertical="bottom" textRotation="0" wrapText="false" shrinkToFit="false"/>
    </xf>
    <xf xfId="0" fontId="22" numFmtId="0" fillId="2" borderId="36" applyFont="1" applyNumberFormat="0" applyFill="0" applyBorder="1" applyAlignment="0">
      <alignment horizontal="general" vertical="bottom" textRotation="0" wrapText="false" shrinkToFit="false"/>
    </xf>
    <xf xfId="0" fontId="22" numFmtId="164" fillId="2" borderId="42" applyFont="1" applyNumberFormat="1" applyFill="0" applyBorder="1" applyAlignment="1">
      <alignment horizontal="center" vertical="bottom" textRotation="0" wrapText="false" shrinkToFit="false"/>
    </xf>
    <xf xfId="0" fontId="22" numFmtId="164" fillId="2" borderId="13" applyFont="1" applyNumberFormat="1" applyFill="0" applyBorder="1" applyAlignment="1">
      <alignment horizontal="center" vertical="bottom" textRotation="0" wrapText="false" shrinkToFit="false"/>
    </xf>
    <xf xfId="0" fontId="22" numFmtId="164" fillId="2" borderId="14" applyFont="1" applyNumberFormat="1" applyFill="0" applyBorder="1" applyAlignment="1">
      <alignment horizontal="center" vertical="bottom" textRotation="0" wrapText="false" shrinkToFit="false"/>
    </xf>
    <xf xfId="0" fontId="22" numFmtId="164" fillId="2" borderId="36" applyFont="1" applyNumberFormat="1" applyFill="0" applyBorder="1" applyAlignment="1">
      <alignment horizontal="center" vertical="bottom" textRotation="0" wrapText="false" shrinkToFit="false"/>
    </xf>
    <xf xfId="0" fontId="22" numFmtId="164" fillId="2" borderId="14" applyFont="1" applyNumberFormat="1" applyFill="0" applyBorder="1" applyAlignment="1">
      <alignment horizontal="center" vertical="bottom" textRotation="0" wrapText="false" shrinkToFit="false"/>
    </xf>
    <xf xfId="0" fontId="22" numFmtId="164" fillId="15" borderId="13" applyFont="1" applyNumberFormat="1" applyFill="1" applyBorder="1" applyAlignment="1">
      <alignment horizontal="center" vertical="bottom" textRotation="0" wrapText="false" shrinkToFit="false"/>
    </xf>
    <xf xfId="0" fontId="22" numFmtId="164" fillId="15" borderId="14" applyFont="1" applyNumberFormat="1" applyFill="1" applyBorder="1" applyAlignment="1">
      <alignment horizontal="center" vertical="bottom" textRotation="0" wrapText="false" shrinkToFit="false"/>
    </xf>
    <xf xfId="0" fontId="22" numFmtId="164" fillId="2" borderId="36" applyFont="1" applyNumberFormat="1" applyFill="0" applyBorder="1" applyAlignment="1">
      <alignment horizontal="center" vertical="bottom" textRotation="0" wrapText="false" shrinkToFit="false"/>
    </xf>
    <xf xfId="0" fontId="22" numFmtId="0" fillId="2" borderId="42" applyFont="1" applyNumberFormat="0" applyFill="0" applyBorder="1" applyAlignment="0">
      <alignment horizontal="general" vertical="bottom" textRotation="0" wrapText="false" shrinkToFit="false"/>
    </xf>
    <xf xfId="0" fontId="22" numFmtId="164" fillId="2" borderId="28" applyFont="1" applyNumberFormat="1" applyFill="0" applyBorder="1" applyAlignment="1">
      <alignment horizontal="center" vertical="bottom" textRotation="0" wrapText="false" shrinkToFit="false"/>
    </xf>
    <xf xfId="0" fontId="22" numFmtId="164" fillId="2" borderId="29" applyFont="1" applyNumberFormat="1" applyFill="0" applyBorder="1" applyAlignment="1">
      <alignment horizontal="center" vertical="bottom" textRotation="0" wrapText="false" shrinkToFit="false"/>
    </xf>
    <xf xfId="0" fontId="22" numFmtId="164" fillId="14" borderId="42" applyFont="1" applyNumberFormat="1" applyFill="1" applyBorder="1" applyAlignment="1">
      <alignment horizontal="center" vertical="bottom" textRotation="0" wrapText="false" shrinkToFit="false"/>
    </xf>
    <xf xfId="0" fontId="22" numFmtId="164" fillId="14" borderId="29" applyFont="1" applyNumberFormat="1" applyFill="1" applyBorder="1" applyAlignment="1">
      <alignment horizontal="center" vertical="bottom" textRotation="0" wrapText="false" shrinkToFit="false"/>
    </xf>
    <xf xfId="0" fontId="22" numFmtId="164" fillId="15" borderId="28" applyFont="1" applyNumberFormat="1" applyFill="1" applyBorder="1" applyAlignment="1">
      <alignment horizontal="center" vertical="bottom" textRotation="0" wrapText="false" shrinkToFit="false"/>
    </xf>
    <xf xfId="0" fontId="22" numFmtId="164" fillId="15" borderId="29" applyFont="1" applyNumberFormat="1" applyFill="1" applyBorder="1" applyAlignment="1">
      <alignment horizontal="center" vertical="bottom" textRotation="0" wrapText="false" shrinkToFit="false"/>
    </xf>
    <xf xfId="0" fontId="22" numFmtId="164" fillId="2" borderId="28" applyFont="1" applyNumberFormat="1" applyFill="0" applyBorder="1" applyAlignment="1">
      <alignment horizontal="center" vertical="bottom" textRotation="0" wrapText="false" shrinkToFit="false"/>
    </xf>
    <xf xfId="0" fontId="22" numFmtId="164" fillId="2" borderId="29" applyFont="1" applyNumberFormat="1" applyFill="0" applyBorder="1" applyAlignment="1">
      <alignment horizontal="center" vertical="bottom" textRotation="0" wrapText="false" shrinkToFit="false"/>
    </xf>
    <xf xfId="0" fontId="22" numFmtId="0" fillId="2" borderId="36" applyFont="1" applyNumberFormat="0" applyFill="0" applyBorder="1" applyAlignment="1">
      <alignment horizontal="left" vertical="bottom" textRotation="0" wrapText="false" shrinkToFit="false" indent="3"/>
    </xf>
    <xf xfId="0" fontId="22" numFmtId="0" fillId="2" borderId="42" applyFont="1" applyNumberFormat="0" applyFill="0" applyBorder="1" applyAlignment="1">
      <alignment horizontal="left" vertical="bottom" textRotation="0" wrapText="false" shrinkToFit="false" indent="3"/>
    </xf>
    <xf xfId="0" fontId="22" numFmtId="0" fillId="2" borderId="37" applyFont="1" applyNumberFormat="0" applyFill="0" applyBorder="1" applyAlignment="0">
      <alignment horizontal="general" vertical="bottom" textRotation="0" wrapText="false" shrinkToFit="false"/>
    </xf>
    <xf xfId="0" fontId="22" numFmtId="164" fillId="2" borderId="37" applyFont="1" applyNumberFormat="1" applyFill="0" applyBorder="1" applyAlignment="1">
      <alignment horizontal="center" vertical="bottom" textRotation="0" wrapText="false" shrinkToFit="false"/>
    </xf>
    <xf xfId="0" fontId="22" numFmtId="164" fillId="2" borderId="35" applyFont="1" applyNumberFormat="1" applyFill="0" applyBorder="1" applyAlignment="1">
      <alignment horizontal="center" vertical="bottom" textRotation="0" wrapText="false" shrinkToFit="false"/>
    </xf>
    <xf xfId="0" fontId="22" numFmtId="164" fillId="2" borderId="43" applyFont="1" applyNumberFormat="1" applyFill="0" applyBorder="1" applyAlignment="1">
      <alignment horizontal="center" vertical="bottom" textRotation="0" wrapText="false" shrinkToFit="false"/>
    </xf>
    <xf xfId="0" fontId="22" numFmtId="164" fillId="14" borderId="37" applyFont="1" applyNumberFormat="1" applyFill="1" applyBorder="1" applyAlignment="1">
      <alignment horizontal="center" vertical="bottom" textRotation="0" wrapText="false" shrinkToFit="false"/>
    </xf>
    <xf xfId="0" fontId="22" numFmtId="164" fillId="14" borderId="43" applyFont="1" applyNumberFormat="1" applyFill="1" applyBorder="1" applyAlignment="1">
      <alignment horizontal="center" vertical="bottom" textRotation="0" wrapText="false" shrinkToFit="false"/>
    </xf>
    <xf xfId="0" fontId="22" numFmtId="164" fillId="15" borderId="35" applyFont="1" applyNumberFormat="1" applyFill="1" applyBorder="1" applyAlignment="1">
      <alignment horizontal="center" vertical="bottom" textRotation="0" wrapText="false" shrinkToFit="false"/>
    </xf>
    <xf xfId="0" fontId="22" numFmtId="164" fillId="15" borderId="43" applyFont="1" applyNumberFormat="1" applyFill="1" applyBorder="1" applyAlignment="1">
      <alignment horizontal="center" vertical="bottom" textRotation="0" wrapText="false" shrinkToFit="false"/>
    </xf>
    <xf xfId="0" fontId="22" numFmtId="164" fillId="2" borderId="35" applyFont="1" applyNumberFormat="1" applyFill="0" applyBorder="1" applyAlignment="1">
      <alignment horizontal="center" vertical="bottom" textRotation="0" wrapText="false" shrinkToFit="false"/>
    </xf>
    <xf xfId="0" fontId="22" numFmtId="164" fillId="2" borderId="43" applyFont="1" applyNumberFormat="1" applyFill="0" applyBorder="1" applyAlignment="1">
      <alignment horizontal="center" vertical="bottom" textRotation="0" wrapText="false" shrinkToFit="false"/>
    </xf>
    <xf xfId="0" fontId="0" numFmtId="164" fillId="2" borderId="36" applyFont="0" applyNumberFormat="1" applyFill="0" applyBorder="1" applyAlignment="0">
      <alignment horizontal="general" vertical="bottom" textRotation="0" wrapText="false" shrinkToFit="false"/>
    </xf>
    <xf xfId="0" fontId="0" numFmtId="164" fillId="2" borderId="13" applyFont="0" applyNumberFormat="1" applyFill="0" applyBorder="1" applyAlignment="0">
      <alignment horizontal="general" vertical="bottom" textRotation="0" wrapText="false" shrinkToFit="false"/>
    </xf>
    <xf xfId="0" fontId="0" numFmtId="164" fillId="2" borderId="14" applyFont="0" applyNumberFormat="1" applyFill="0" applyBorder="1" applyAlignment="0">
      <alignment horizontal="general" vertical="bottom" textRotation="0" wrapText="false" shrinkToFit="false"/>
    </xf>
    <xf xfId="0" fontId="22" numFmtId="0" fillId="2" borderId="42" applyFont="1" applyNumberFormat="0" applyFill="0" applyBorder="1" applyAlignment="0">
      <alignment horizontal="general" vertical="bottom" textRotation="0" wrapText="false" shrinkToFit="false"/>
    </xf>
    <xf xfId="0" fontId="0" numFmtId="164" fillId="2" borderId="42" applyFont="0" applyNumberFormat="1" applyFill="0" applyBorder="1" applyAlignment="0">
      <alignment horizontal="general" vertical="bottom" textRotation="0" wrapText="false" shrinkToFit="false"/>
    </xf>
    <xf xfId="0" fontId="0" numFmtId="164" fillId="2" borderId="28" applyFont="0" applyNumberFormat="1" applyFill="0" applyBorder="1" applyAlignment="0">
      <alignment horizontal="general" vertical="bottom" textRotation="0" wrapText="false" shrinkToFit="false"/>
    </xf>
    <xf xfId="0" fontId="0" numFmtId="164" fillId="2" borderId="29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22" numFmtId="0" fillId="2" borderId="36" applyFont="1" applyNumberFormat="0" applyFill="0" applyBorder="1" applyAlignment="1">
      <alignment horizontal="left" vertical="bottom" textRotation="0" wrapText="false" shrinkToFit="false" indent="3"/>
    </xf>
    <xf xfId="0" fontId="0" numFmtId="164" fillId="2" borderId="16" applyFont="0" applyNumberFormat="1" applyFill="0" applyBorder="1" applyAlignment="0">
      <alignment horizontal="general" vertical="bottom" textRotation="0" wrapText="false" shrinkToFit="false"/>
    </xf>
    <xf xfId="0" fontId="0" numFmtId="164" fillId="2" borderId="18" applyFont="0" applyNumberFormat="1" applyFill="0" applyBorder="1" applyAlignment="0">
      <alignment horizontal="general" vertical="bottom" textRotation="0" wrapText="false" shrinkToFit="false"/>
    </xf>
    <xf xfId="0" fontId="22" numFmtId="0" fillId="2" borderId="37" applyFont="1" applyNumberFormat="0" applyFill="0" applyBorder="1" applyAlignment="0">
      <alignment horizontal="general" vertical="bottom" textRotation="0" wrapText="false" shrinkToFit="false"/>
    </xf>
    <xf xfId="0" fontId="0" numFmtId="164" fillId="2" borderId="37" applyFont="0" applyNumberFormat="1" applyFill="0" applyBorder="1" applyAlignment="0">
      <alignment horizontal="general" vertical="bottom" textRotation="0" wrapText="false" shrinkToFit="false"/>
    </xf>
    <xf xfId="0" fontId="0" numFmtId="164" fillId="2" borderId="35" applyFont="0" applyNumberFormat="1" applyFill="0" applyBorder="1" applyAlignment="0">
      <alignment horizontal="general" vertical="bottom" textRotation="0" wrapText="false" shrinkToFit="false"/>
    </xf>
    <xf xfId="0" fontId="0" numFmtId="164" fillId="2" borderId="43" applyFont="0" applyNumberFormat="1" applyFill="0" applyBorder="1" applyAlignment="0">
      <alignment horizontal="general" vertical="bottom" textRotation="0" wrapText="false" shrinkToFit="false"/>
    </xf>
    <xf xfId="0" fontId="23" numFmtId="0" fillId="2" borderId="36" applyFont="1" applyNumberFormat="0" applyFill="0" applyBorder="1" applyAlignment="0">
      <alignment horizontal="general" vertical="bottom" textRotation="0" wrapText="false" shrinkToFit="false"/>
    </xf>
    <xf xfId="0" fontId="11" numFmtId="164" fillId="2" borderId="36" applyFont="1" applyNumberFormat="1" applyFill="0" applyBorder="1" applyAlignment="0">
      <alignment horizontal="general" vertical="bottom" textRotation="0" wrapText="false" shrinkToFit="false"/>
    </xf>
    <xf xfId="0" fontId="11" numFmtId="164" fillId="2" borderId="13" applyFont="1" applyNumberFormat="1" applyFill="0" applyBorder="1" applyAlignment="0">
      <alignment horizontal="general" vertical="bottom" textRotation="0" wrapText="false" shrinkToFit="false"/>
    </xf>
    <xf xfId="0" fontId="11" numFmtId="164" fillId="2" borderId="14" applyFont="1" applyNumberFormat="1" applyFill="0" applyBorder="1" applyAlignment="0">
      <alignment horizontal="general" vertical="bottom" textRotation="0" wrapText="false" shrinkToFit="false"/>
    </xf>
    <xf xfId="0" fontId="11" numFmtId="164" fillId="2" borderId="36" applyFont="1" applyNumberFormat="1" applyFill="0" applyBorder="1" applyAlignment="0">
      <alignment horizontal="general" vertical="bottom" textRotation="0" wrapText="false" shrinkToFit="false"/>
    </xf>
    <xf xfId="0" fontId="0" numFmtId="164" fillId="2" borderId="14" applyFont="0" applyNumberFormat="1" applyFill="0" applyBorder="1" applyAlignment="0">
      <alignment horizontal="general" vertical="bottom" textRotation="0" wrapText="false" shrinkToFit="false"/>
    </xf>
    <xf xfId="0" fontId="0" numFmtId="164" fillId="2" borderId="13" applyFont="0" applyNumberFormat="1" applyFill="0" applyBorder="1" applyAlignment="0">
      <alignment horizontal="general" vertical="bottom" textRotation="0" wrapText="false" shrinkToFit="false"/>
    </xf>
    <xf xfId="0" fontId="0" numFmtId="164" fillId="15" borderId="13" applyFont="0" applyNumberFormat="1" applyFill="1" applyBorder="1" applyAlignment="0">
      <alignment horizontal="general" vertical="bottom" textRotation="0" wrapText="false" shrinkToFit="false"/>
    </xf>
    <xf xfId="0" fontId="0" numFmtId="164" fillId="15" borderId="14" applyFont="0" applyNumberFormat="1" applyFill="1" applyBorder="1" applyAlignment="0">
      <alignment horizontal="general" vertical="bottom" textRotation="0" wrapText="false" shrinkToFit="false"/>
    </xf>
    <xf xfId="0" fontId="23" numFmtId="0" fillId="2" borderId="44" applyFont="1" applyNumberFormat="0" applyFill="0" applyBorder="1" applyAlignment="0">
      <alignment horizontal="general" vertical="bottom" textRotation="0" wrapText="false" shrinkToFit="false"/>
    </xf>
    <xf xfId="0" fontId="11" numFmtId="164" fillId="2" borderId="44" applyFont="1" applyNumberFormat="1" applyFill="0" applyBorder="1" applyAlignment="0">
      <alignment horizontal="general" vertical="bottom" textRotation="0" wrapText="false" shrinkToFit="false"/>
    </xf>
    <xf xfId="0" fontId="11" numFmtId="164" fillId="2" borderId="45" applyFont="1" applyNumberFormat="1" applyFill="0" applyBorder="1" applyAlignment="0">
      <alignment horizontal="general" vertical="bottom" textRotation="0" wrapText="false" shrinkToFit="false"/>
    </xf>
    <xf xfId="0" fontId="11" numFmtId="164" fillId="2" borderId="46" applyFont="1" applyNumberFormat="1" applyFill="0" applyBorder="1" applyAlignment="0">
      <alignment horizontal="general" vertical="bottom" textRotation="0" wrapText="false" shrinkToFit="false"/>
    </xf>
    <xf xfId="0" fontId="11" numFmtId="164" fillId="2" borderId="44" applyFont="1" applyNumberFormat="1" applyFill="0" applyBorder="1" applyAlignment="0">
      <alignment horizontal="general" vertical="bottom" textRotation="0" wrapText="false" shrinkToFit="false"/>
    </xf>
    <xf xfId="0" fontId="0" numFmtId="164" fillId="2" borderId="46" applyFont="0" applyNumberFormat="1" applyFill="0" applyBorder="1" applyAlignment="0">
      <alignment horizontal="general" vertical="bottom" textRotation="0" wrapText="false" shrinkToFit="false"/>
    </xf>
    <xf xfId="0" fontId="0" numFmtId="164" fillId="2" borderId="45" applyFont="0" applyNumberFormat="1" applyFill="0" applyBorder="1" applyAlignment="0">
      <alignment horizontal="general" vertical="bottom" textRotation="0" wrapText="false" shrinkToFit="false"/>
    </xf>
    <xf xfId="0" fontId="0" numFmtId="164" fillId="15" borderId="45" applyFont="0" applyNumberFormat="1" applyFill="1" applyBorder="1" applyAlignment="0">
      <alignment horizontal="general" vertical="bottom" textRotation="0" wrapText="false" shrinkToFit="false"/>
    </xf>
    <xf xfId="0" fontId="0" numFmtId="164" fillId="15" borderId="46" applyFont="0" applyNumberFormat="1" applyFill="1" applyBorder="1" applyAlignment="0">
      <alignment horizontal="general" vertical="bottom" textRotation="0" wrapText="false" shrinkToFit="false"/>
    </xf>
    <xf xfId="0" fontId="0" numFmtId="164" fillId="2" borderId="36" applyFont="0" applyNumberFormat="1" applyFill="0" applyBorder="1" applyAlignment="0">
      <alignment horizontal="general" vertical="bottom" textRotation="0" wrapText="false" shrinkToFit="false"/>
    </xf>
    <xf xfId="0" fontId="22" numFmtId="0" fillId="2" borderId="36" applyFont="1" applyNumberFormat="0" applyFill="0" applyBorder="1" applyAlignment="1">
      <alignment horizontal="left" vertical="bottom" textRotation="0" wrapText="false" shrinkToFit="false" indent="4"/>
    </xf>
    <xf xfId="0" fontId="0" numFmtId="164" fillId="14" borderId="14" applyFont="0" applyNumberFormat="1" applyFill="1" applyBorder="1" applyAlignment="0">
      <alignment horizontal="general" vertical="bottom" textRotation="0" wrapText="false" shrinkToFit="false"/>
    </xf>
    <xf xfId="0" fontId="0" numFmtId="164" fillId="14" borderId="13" applyFont="0" applyNumberFormat="1" applyFill="1" applyBorder="1" applyAlignment="0">
      <alignment horizontal="general" vertical="bottom" textRotation="0" wrapText="false" shrinkToFit="false"/>
    </xf>
    <xf xfId="0" fontId="22" numFmtId="0" fillId="2" borderId="42" applyFont="1" applyNumberFormat="0" applyFill="0" applyBorder="1" applyAlignment="1">
      <alignment horizontal="left" vertical="bottom" textRotation="0" wrapText="false" shrinkToFit="false" indent="4"/>
    </xf>
    <xf xfId="0" fontId="22" numFmtId="0" fillId="2" borderId="44" applyFont="1" applyNumberFormat="0" applyFill="0" applyBorder="1" applyAlignment="0">
      <alignment horizontal="general" vertical="bottom" textRotation="0" wrapText="false" shrinkToFit="false"/>
    </xf>
    <xf xfId="0" fontId="0" numFmtId="164" fillId="2" borderId="44" applyFont="0" applyNumberFormat="1" applyFill="0" applyBorder="1" applyAlignment="0">
      <alignment horizontal="general" vertical="bottom" textRotation="0" wrapText="false" shrinkToFit="false"/>
    </xf>
    <xf xfId="0" fontId="0" numFmtId="164" fillId="2" borderId="45" applyFont="0" applyNumberFormat="1" applyFill="0" applyBorder="1" applyAlignment="0">
      <alignment horizontal="general" vertical="bottom" textRotation="0" wrapText="false" shrinkToFit="false"/>
    </xf>
    <xf xfId="0" fontId="0" numFmtId="164" fillId="2" borderId="46" applyFont="0" applyNumberFormat="1" applyFill="0" applyBorder="1" applyAlignment="0">
      <alignment horizontal="general" vertical="bottom" textRotation="0" wrapText="false" shrinkToFit="false"/>
    </xf>
    <xf xfId="0" fontId="22" numFmtId="0" fillId="2" borderId="42" applyFont="1" applyNumberFormat="0" applyFill="0" applyBorder="1" applyAlignment="1">
      <alignment horizontal="left" vertical="bottom" textRotation="0" wrapText="false" shrinkToFit="false" indent="3"/>
    </xf>
    <xf xfId="0" fontId="23" numFmtId="0" fillId="2" borderId="42" applyFont="1" applyNumberFormat="0" applyFill="0" applyBorder="1" applyAlignment="0">
      <alignment horizontal="general" vertical="bottom" textRotation="0" wrapText="false" shrinkToFit="false"/>
    </xf>
    <xf xfId="0" fontId="23" numFmtId="164" fillId="2" borderId="47" applyFont="1" applyNumberFormat="1" applyFill="0" applyBorder="1" applyAlignment="0">
      <alignment horizontal="general" vertical="bottom" textRotation="0" wrapText="false" shrinkToFit="false"/>
    </xf>
    <xf xfId="0" fontId="23" numFmtId="164" fillId="2" borderId="28" applyFont="1" applyNumberFormat="1" applyFill="0" applyBorder="1" applyAlignment="0">
      <alignment horizontal="general" vertical="bottom" textRotation="0" wrapText="false" shrinkToFit="false"/>
    </xf>
    <xf xfId="0" fontId="23" numFmtId="164" fillId="2" borderId="29" applyFont="1" applyNumberFormat="1" applyFill="0" applyBorder="1" applyAlignment="0">
      <alignment horizontal="general" vertical="bottom" textRotation="0" wrapText="false" shrinkToFit="false"/>
    </xf>
    <xf xfId="0" fontId="23" numFmtId="164" fillId="2" borderId="15" applyFont="1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2" numFmtId="0" fillId="2" borderId="48" applyFont="1" applyNumberFormat="0" applyFill="0" applyBorder="1" applyAlignment="1">
      <alignment horizontal="right" vertical="bottom" textRotation="0" wrapText="false" shrinkToFit="false"/>
    </xf>
    <xf xfId="0" fontId="22" numFmtId="164" fillId="2" borderId="48" applyFont="1" applyNumberFormat="1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33" numFmtId="0" fillId="2" borderId="0" applyFont="1" applyNumberFormat="0" applyFill="0" applyBorder="0" applyAlignment="0">
      <alignment horizontal="general" vertical="bottom" textRotation="0" wrapText="false" shrinkToFit="false"/>
    </xf>
    <xf xfId="0" fontId="33" numFmtId="0" fillId="2" borderId="0" applyFont="1" applyNumberFormat="0" applyFill="0" applyBorder="0" applyAlignment="0">
      <alignment horizontal="general" vertical="bottom" textRotation="0" wrapText="false" shrinkToFit="false"/>
    </xf>
    <xf xfId="0" fontId="3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1">
      <alignment horizontal="left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9" fillId="2" borderId="0" applyFont="1" applyNumberFormat="1" applyFill="0" applyBorder="0" applyAlignment="0">
      <alignment horizontal="general" vertical="bottom" textRotation="0" wrapText="false" shrinkToFit="false"/>
    </xf>
    <xf xfId="0" fontId="11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34" numFmtId="164" fillId="2" borderId="47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12" borderId="8" applyFont="0" applyNumberFormat="1" applyFill="1" applyBorder="1" applyAlignment="0">
      <alignment horizontal="general" vertical="bottom" textRotation="0" wrapText="false" shrinkToFit="false"/>
    </xf>
    <xf xfId="0" fontId="0" numFmtId="164" fillId="12" borderId="7" applyFont="0" applyNumberFormat="1" applyFill="1" applyBorder="1" applyAlignment="0">
      <alignment horizontal="general" vertical="bottom" textRotation="0" wrapText="false" shrinkToFit="false"/>
    </xf>
    <xf xfId="0" fontId="0" numFmtId="9" fillId="12" borderId="8" applyFont="0" applyNumberFormat="1" applyFill="1" applyBorder="1" applyAlignment="1">
      <alignment horizontal="center" vertical="bottom" textRotation="0" wrapText="false" shrinkToFit="false"/>
    </xf>
    <xf xfId="0" fontId="0" numFmtId="164" fillId="12" borderId="8" applyFont="0" applyNumberFormat="1" applyFill="1" applyBorder="1" applyAlignment="0">
      <alignment horizontal="general" vertical="bottom" textRotation="0" wrapText="false" shrinkToFit="false"/>
    </xf>
    <xf xfId="0" fontId="0" numFmtId="0" fillId="12" borderId="8" applyFont="0" applyNumberFormat="0" applyFill="1" applyBorder="1" applyAlignment="0">
      <alignment horizontal="general" vertical="bottom" textRotation="0" wrapText="false" shrinkToFit="false"/>
    </xf>
    <xf xfId="0" fontId="0" numFmtId="0" fillId="16" borderId="0" applyFont="0" applyNumberFormat="0" applyFill="1" applyBorder="0" applyAlignment="0">
      <alignment horizontal="general" vertical="bottom" textRotation="0" wrapText="false" shrinkToFit="false"/>
    </xf>
    <xf xfId="0" fontId="11" numFmtId="0" fillId="16" borderId="0" applyFont="1" applyNumberFormat="0" applyFill="1" applyBorder="0" applyAlignment="1">
      <alignment horizontal="center" vertical="center" textRotation="0" wrapText="false" shrinkToFit="false"/>
    </xf>
    <xf xfId="0" fontId="11" numFmtId="0" fillId="16" borderId="0" applyFont="1" applyNumberFormat="0" applyFill="1" applyBorder="0" applyAlignment="1">
      <alignment horizontal="center" vertical="bottom" textRotation="0" wrapText="false" shrinkToFit="false"/>
    </xf>
    <xf xfId="0" fontId="20" numFmtId="0" fillId="16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0" numFmtId="0" fillId="16" borderId="0" applyFont="0" applyNumberFormat="0" applyFill="1" applyBorder="0" applyAlignment="0">
      <alignment horizontal="general" vertical="bottom" textRotation="0" wrapText="false" shrinkToFit="false"/>
    </xf>
    <xf xfId="0" fontId="11" numFmtId="0" fillId="16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47" applyFont="0" applyNumberFormat="0" applyFill="0" applyBorder="1" applyAlignment="0">
      <alignment horizontal="general" vertical="bottom" textRotation="0" wrapText="false" shrinkToFit="false"/>
    </xf>
    <xf xfId="0" fontId="0" numFmtId="164" fillId="2" borderId="47" applyFont="0" applyNumberFormat="1" applyFill="0" applyBorder="1" applyAlignment="0">
      <alignment horizontal="general" vertical="bottom" textRotation="0" wrapText="false" shrinkToFit="false"/>
    </xf>
    <xf xfId="0" fontId="0" numFmtId="0" fillId="2" borderId="47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35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1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22" applyFont="0" applyNumberFormat="1" applyFill="0" applyBorder="1" applyAlignment="1">
      <alignment horizontal="center" vertical="bottom" textRotation="0" wrapText="false" shrinkToFit="false"/>
    </xf>
    <xf xfId="0" fontId="0" numFmtId="164" fillId="2" borderId="26" applyFont="0" applyNumberFormat="1" applyFill="0" applyBorder="1" applyAlignment="1">
      <alignment horizontal="center" vertical="bottom" textRotation="0" wrapText="false" shrinkToFit="false"/>
    </xf>
    <xf xfId="0" fontId="0" numFmtId="164" fillId="2" borderId="23" applyFont="0" applyNumberFormat="1" applyFill="0" applyBorder="1" applyAlignment="1">
      <alignment horizontal="center" vertical="bottom" textRotation="0" wrapText="false" shrinkToFit="false"/>
    </xf>
    <xf xfId="0" fontId="23" numFmtId="164" fillId="17" borderId="39" applyFont="1" applyNumberFormat="1" applyFill="1" applyBorder="1" applyAlignment="1">
      <alignment horizontal="center" vertical="center" textRotation="0" wrapText="true" shrinkToFit="false"/>
    </xf>
    <xf xfId="0" fontId="23" numFmtId="164" fillId="2" borderId="49" applyFont="1" applyNumberFormat="1" applyFill="0" applyBorder="1" applyAlignment="1">
      <alignment horizontal="center" vertical="center" textRotation="0" wrapText="true" shrinkToFit="false"/>
    </xf>
    <xf xfId="0" fontId="23" numFmtId="164" fillId="2" borderId="40" applyFont="1" applyNumberFormat="1" applyFill="0" applyBorder="1" applyAlignment="1">
      <alignment horizontal="center" vertical="center" textRotation="0" wrapText="true" shrinkToFit="false"/>
    </xf>
    <xf xfId="0" fontId="23" numFmtId="164" fillId="2" borderId="39" applyFont="1" applyNumberFormat="1" applyFill="0" applyBorder="1" applyAlignment="1">
      <alignment horizontal="center" vertical="center" textRotation="0" wrapText="true" shrinkToFit="false"/>
    </xf>
    <xf xfId="0" fontId="23" numFmtId="164" fillId="2" borderId="50" applyFont="1" applyNumberFormat="1" applyFill="0" applyBorder="1" applyAlignment="1">
      <alignment horizontal="center" vertical="center" textRotation="0" wrapText="true" shrinkToFit="false"/>
    </xf>
    <xf xfId="0" fontId="23" numFmtId="164" fillId="2" borderId="51" applyFont="1" applyNumberFormat="1" applyFill="0" applyBorder="1" applyAlignment="1">
      <alignment horizontal="center" vertical="center" textRotation="0" wrapText="true" shrinkToFit="false"/>
    </xf>
    <xf xfId="0" fontId="23" numFmtId="164" fillId="2" borderId="38" applyFont="1" applyNumberFormat="1" applyFill="0" applyBorder="1" applyAlignment="1">
      <alignment horizontal="center" vertical="center" textRotation="0" wrapText="true" shrinkToFit="false"/>
    </xf>
    <xf xfId="0" fontId="23" numFmtId="164" fillId="2" borderId="41" applyFont="1" applyNumberFormat="1" applyFill="0" applyBorder="1" applyAlignment="1">
      <alignment horizontal="center" vertical="center" textRotation="0" wrapText="true" shrinkToFit="false"/>
    </xf>
    <xf xfId="0" fontId="22" numFmtId="164" fillId="2" borderId="48" applyFont="1" applyNumberFormat="1" applyFill="0" applyBorder="1" applyAlignment="1">
      <alignment horizontal="center" vertical="bottom" textRotation="0" wrapText="false" shrinkToFit="false"/>
    </xf>
    <xf xfId="0" fontId="23" numFmtId="164" fillId="2" borderId="50" applyFont="1" applyNumberFormat="1" applyFill="0" applyBorder="1" applyAlignment="1">
      <alignment horizontal="center" vertical="bottom" textRotation="0" wrapText="false" shrinkToFit="false"/>
    </xf>
    <xf xfId="0" fontId="23" numFmtId="164" fillId="2" borderId="40" applyFont="1" applyNumberFormat="1" applyFill="0" applyBorder="1" applyAlignment="1">
      <alignment horizontal="center" vertical="bottom" textRotation="0" wrapText="false" shrinkToFit="false"/>
    </xf>
    <xf xfId="0" fontId="22" numFmtId="164" fillId="2" borderId="50" applyFont="1" applyNumberFormat="1" applyFill="0" applyBorder="1" applyAlignment="1">
      <alignment horizontal="center" vertical="bottom" textRotation="0" wrapText="false" shrinkToFit="false"/>
    </xf>
    <xf xfId="0" fontId="22" numFmtId="164" fillId="2" borderId="40" applyFont="1" applyNumberFormat="1" applyFill="0" applyBorder="1" applyAlignment="1">
      <alignment horizontal="center" vertical="bottom" textRotation="0" wrapText="false" shrinkToFit="false"/>
    </xf>
    <xf xfId="0" fontId="22" numFmtId="164" fillId="15" borderId="50" applyFont="1" applyNumberFormat="1" applyFill="1" applyBorder="1" applyAlignment="1">
      <alignment horizontal="center" vertical="bottom" textRotation="0" wrapText="false" shrinkToFit="false"/>
    </xf>
    <xf xfId="0" fontId="22" numFmtId="164" fillId="15" borderId="40" applyFont="1" applyNumberFormat="1" applyFill="1" applyBorder="1" applyAlignment="1">
      <alignment horizontal="center" vertical="bottom" textRotation="0" wrapText="false" shrinkToFit="false"/>
    </xf>
    <xf xfId="0" fontId="9" numFmtId="0" fillId="7" borderId="1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11" numFmtId="0" fillId="2" borderId="28" applyFont="1" applyNumberFormat="0" applyFill="0" applyBorder="1" applyAlignment="1">
      <alignment horizontal="center" vertical="bottom" textRotation="0" wrapText="false" shrinkToFit="false"/>
    </xf>
    <xf xfId="0" fontId="11" numFmtId="0" fillId="2" borderId="19" applyFont="1" applyNumberFormat="0" applyFill="0" applyBorder="1" applyAlignment="1">
      <alignment horizontal="center" vertical="bottom" textRotation="0" wrapText="false" shrinkToFit="false"/>
    </xf>
    <xf xfId="0" fontId="11" numFmtId="0" fillId="2" borderId="29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" numFmtId="1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" numFmtId="165" fillId="2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" numFmtId="165" fillId="2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164" fillId="2" borderId="0" applyFont="1" applyNumberFormat="1" applyFill="0" applyBorder="0" applyAlignment="1" applyProtection="true">
      <alignment horizontal="left" vertical="center" textRotation="0" wrapText="false" shrinkToFit="tru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true"/>
      <protection locked="false"/>
    </xf>
    <xf xfId="0" fontId="1" numFmtId="164" fillId="2" borderId="0" applyFont="1" applyNumberFormat="1" applyFill="0" applyBorder="0" applyAlignment="1" applyProtection="true">
      <alignment horizontal="general" vertical="center" textRotation="0" wrapText="false" shrinkToFit="true"/>
      <protection locked="false"/>
    </xf>
    <xf xfId="0" fontId="36" numFmtId="2" fillId="2" borderId="0" applyFont="1" applyNumberFormat="1" applyFill="0" applyBorder="0" applyAlignment="1" applyProtection="true">
      <alignment horizontal="center" vertical="center" textRotation="0" wrapText="false" shrinkToFit="true"/>
      <protection locked="false"/>
    </xf>
    <xf xfId="0" fontId="1" numFmtId="164" fillId="2" borderId="0" applyFont="1" applyNumberFormat="1" applyFill="0" applyBorder="0" applyAlignment="1" applyProtection="true">
      <alignment horizontal="right" vertical="center" textRotation="0" wrapText="false" shrinkToFit="false"/>
      <protection locked="false"/>
    </xf>
    <xf xfId="0" fontId="11" numFmtId="14" fillId="16" borderId="0" applyFont="1" applyNumberFormat="1" applyFill="1" applyBorder="0" applyAlignment="1">
      <alignment horizontal="center" vertical="center" textRotation="0" wrapText="true" shrinkToFit="false"/>
    </xf>
    <xf xfId="0" fontId="11" numFmtId="14" fillId="2" borderId="11" applyFont="1" applyNumberFormat="1" applyFill="0" applyBorder="1" applyAlignment="1">
      <alignment horizontal="center" vertical="center" textRotation="0" wrapText="tru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9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G57"/>
  <sheetViews>
    <sheetView tabSelected="0" workbookViewId="0" showGridLines="true" showRowColHeaders="1">
      <pane xSplit="8" ySplit="8" topLeftCell="I9" activePane="bottomRight" state="frozen"/>
      <selection pane="topRight"/>
      <selection pane="bottomLeft"/>
      <selection pane="bottomRight" activeCell="B1" sqref="B1"/>
    </sheetView>
  </sheetViews>
  <sheetFormatPr defaultRowHeight="14.4" outlineLevelRow="0" outlineLevelCol="0"/>
  <cols>
    <col min="1" max="1" width="61.5703125" customWidth="true" style="98"/>
    <col min="2" max="2" width="14.140625" customWidth="true" style="98"/>
    <col min="3" max="3" width="13.5703125" customWidth="true" style="98"/>
    <col min="4" max="4" width="15.140625" customWidth="true" style="98"/>
    <col min="5" max="5" width="13.28515625" customWidth="true" style="98"/>
    <col min="6" max="6" width="13.28515625" customWidth="true" style="98"/>
    <col min="7" max="7" width="14.28515625" customWidth="true" style="98"/>
    <col min="8" max="8" width="13" customWidth="true" style="98"/>
    <col min="9" max="9" width="14.7109375" customWidth="true" style="98"/>
    <col min="10" max="10" width="13.7109375" customWidth="true" style="98"/>
    <col min="11" max="11" width="15.7109375" customWidth="true" style="98"/>
    <col min="12" max="12" width="14.5703125" customWidth="true" style="98"/>
    <col min="13" max="13" width="12.85546875" customWidth="true" style="98"/>
    <col min="14" max="14" width="13.28515625" customWidth="true" style="98"/>
    <col min="15" max="15" width="13.42578125" customWidth="true" style="98"/>
    <col min="16" max="16" width="12.85546875" customWidth="true" style="98"/>
    <col min="17" max="17" width="13.28515625" customWidth="true" style="98"/>
    <col min="18" max="18" width="13.28515625" customWidth="true" style="98"/>
    <col min="19" max="19" width="14.5703125" customWidth="true" style="98"/>
    <col min="20" max="20" width="15.140625" customWidth="true" style="98"/>
    <col min="21" max="21" width="13.28515625" customWidth="true" style="98"/>
    <col min="22" max="22" width="12.42578125" customWidth="true" style="98"/>
    <col min="23" max="23" width="15.140625" customWidth="true" style="98"/>
    <col min="24" max="24" width="13.28515625" customWidth="true" style="98"/>
    <col min="25" max="25" width="12.85546875" customWidth="true" style="98"/>
    <col min="26" max="26" width="13.28515625" customWidth="true" style="98"/>
    <col min="27" max="27" width="13.28515625" customWidth="true" style="98"/>
    <col min="28" max="28" width="12.85546875" customWidth="true" style="98"/>
    <col min="29" max="29" width="13.28515625" customWidth="true" style="98"/>
    <col min="30" max="30" width="13.28515625" customWidth="true" style="98"/>
    <col min="31" max="31" width="12.85546875" customWidth="true" style="98"/>
    <col min="32" max="32" width="12.85546875" customWidth="true" style="98"/>
    <col min="33" max="33" width="12.85546875" customWidth="true" style="98"/>
    <col min="34" max="34" width="12.85546875" customWidth="true" style="98"/>
    <col min="35" max="35" width="12.85546875" customWidth="true" style="98"/>
    <col min="36" max="36" width="16.42578125" customWidth="true" style="98"/>
    <col min="37" max="37" width="12.85546875" customWidth="true" style="98"/>
    <col min="38" max="38" width="13.28515625" customWidth="true" style="98"/>
    <col min="39" max="39" width="13" customWidth="true" style="98"/>
    <col min="40" max="40" width="12.85546875" customWidth="true" style="98"/>
    <col min="41" max="41" width="12.7109375" customWidth="true" style="98"/>
    <col min="42" max="42" width="13.28515625" customWidth="true" style="98"/>
    <col min="43" max="43" width="12.85546875" customWidth="true" style="98"/>
    <col min="44" max="44" width="13.28515625" customWidth="true" style="98"/>
    <col min="45" max="45" width="12.85546875" customWidth="true" style="98"/>
    <col min="46" max="46" width="12.85546875" customWidth="true" style="98"/>
    <col min="47" max="47" width="12.85546875" customWidth="true" style="98"/>
    <col min="48" max="48" width="12.85546875" customWidth="true" style="98"/>
    <col min="49" max="49" width="12.85546875" customWidth="true" style="98"/>
    <col min="50" max="50" width="14.28515625" customWidth="true" style="98"/>
    <col min="51" max="51" width="19.7109375" customWidth="true" style="98"/>
    <col min="52" max="52" width="12.85546875" customWidth="true" style="98"/>
    <col min="53" max="53" width="9.140625" customWidth="true" style="98"/>
    <col min="54" max="54" width="9.140625" customWidth="true" style="98"/>
    <col min="55" max="55" width="9.140625" customWidth="true" style="98"/>
    <col min="56" max="56" width="16.28515625" customWidth="true" style="98"/>
    <col min="57" max="57" width="16.5703125" customWidth="true" style="98"/>
    <col min="58" max="58" width="14.5703125" customWidth="true" style="98"/>
    <col min="59" max="59" width="9.140625" customWidth="true" style="98"/>
  </cols>
  <sheetData>
    <row r="1" spans="1:59" customHeight="1" ht="18.75">
      <c r="A1" s="185" t="s">
        <v>0</v>
      </c>
      <c r="E1" s="195"/>
      <c r="AI1" s="98" t="str">
        <f>+AB28+AE28+AH28</f>
        <v>0</v>
      </c>
    </row>
    <row r="2" spans="1:59">
      <c r="A2" s="186" t="s">
        <v>1</v>
      </c>
      <c r="S2" s="98" t="str">
        <f>5624548.24*1.12</f>
        <v>0</v>
      </c>
      <c r="T2" s="98" t="str">
        <f>+S2-N25-Q25</f>
        <v>0</v>
      </c>
      <c r="AA2" s="98" t="str">
        <f>+AA10/AA13</f>
        <v>0</v>
      </c>
      <c r="AD2" s="98" t="str">
        <f>+AD10/AD13</f>
        <v>0</v>
      </c>
      <c r="AG2" s="98" t="str">
        <f>+AG10/AG13</f>
        <v>0</v>
      </c>
      <c r="AH2" s="98" t="str">
        <f>+AA10+AD10+AG10</f>
        <v>0</v>
      </c>
      <c r="AI2" s="98" t="str">
        <f>+AH2/AH3</f>
        <v>0</v>
      </c>
      <c r="AR2" s="98">
        <v>1180000</v>
      </c>
    </row>
    <row r="3" spans="1:59" customHeight="1" ht="15.75">
      <c r="A3" s="53" t="s">
        <v>2</v>
      </c>
      <c r="AA3" s="98" t="str">
        <f>+AA2*AB28</f>
        <v>0</v>
      </c>
      <c r="AD3" s="98" t="str">
        <f>+AD2*AE28</f>
        <v>0</v>
      </c>
      <c r="AG3" s="98" t="str">
        <f>+AH28*AG2</f>
        <v>0</v>
      </c>
      <c r="AH3" s="98" t="str">
        <f>+AA13+AD13+AG13</f>
        <v>0</v>
      </c>
      <c r="AI3" s="98" t="str">
        <f>+AI1*AI2</f>
        <v>0</v>
      </c>
      <c r="AJ3" s="98" t="str">
        <f>+K13+W13+AI13</f>
        <v>0</v>
      </c>
    </row>
    <row r="4" spans="1:59">
      <c r="A4" s="196"/>
      <c r="B4" s="98" t="s">
        <v>3</v>
      </c>
      <c r="C4" s="98" t="str">
        <f>(C10/C13)*D28</f>
        <v>0</v>
      </c>
      <c r="E4" s="98" t="s">
        <v>3</v>
      </c>
      <c r="F4" s="98" t="str">
        <f>(F10/F13)*G28</f>
        <v>0</v>
      </c>
      <c r="H4" s="98" t="s">
        <v>3</v>
      </c>
      <c r="I4" s="98" t="str">
        <f>(I10/I13)*J28</f>
        <v>0</v>
      </c>
      <c r="J4" s="98" t="str">
        <f>+I4+F4+C4</f>
        <v>0</v>
      </c>
      <c r="N4" s="98" t="s">
        <v>3</v>
      </c>
      <c r="O4" s="98" t="str">
        <f>(O10/O13)*P28</f>
        <v>0</v>
      </c>
      <c r="Q4" s="98" t="s">
        <v>3</v>
      </c>
      <c r="R4" s="98" t="str">
        <f>(R10/R13)*S28</f>
        <v>0</v>
      </c>
      <c r="T4" s="98" t="s">
        <v>3</v>
      </c>
      <c r="U4" s="98" t="str">
        <f>(U10/U13)*V28</f>
        <v>0</v>
      </c>
      <c r="W4" s="98" t="str">
        <f>+O4+R4+U4</f>
        <v>0</v>
      </c>
      <c r="X4" s="98" t="str">
        <f>213797.8/X3</f>
        <v>0</v>
      </c>
      <c r="Y4" s="98" t="str">
        <f>+Y28-X4</f>
        <v>0</v>
      </c>
      <c r="Z4" s="98" t="s">
        <v>3</v>
      </c>
      <c r="AA4" s="98" t="str">
        <f>(AA10/AA13)*AB28</f>
        <v>0</v>
      </c>
      <c r="AC4" s="98" t="s">
        <v>3</v>
      </c>
      <c r="AD4" s="98" t="str">
        <f>(AD10/AD13)*AE28</f>
        <v>0</v>
      </c>
      <c r="AF4" s="98" t="s">
        <v>3</v>
      </c>
      <c r="AG4" s="98" t="str">
        <f>(AG10/AG13)*AH28</f>
        <v>0</v>
      </c>
      <c r="AH4" s="98" t="str">
        <f>+AB28+AE28+AH28</f>
        <v>0</v>
      </c>
      <c r="AI4" s="98" t="str">
        <f>+AA4+AD4+AG4</f>
        <v>0</v>
      </c>
      <c r="AJ4" s="98" t="str">
        <f>+'[1]Sales New (2)'!$M$735-AJ3</f>
        <v>0</v>
      </c>
      <c r="AL4" s="98" t="s">
        <v>3</v>
      </c>
      <c r="AM4" s="98" t="str">
        <f>(AM10/AM13)*AN28</f>
        <v>0</v>
      </c>
      <c r="AO4" s="98" t="s">
        <v>3</v>
      </c>
      <c r="AP4" s="98" t="str">
        <f>(AP10/AP13)*AQ28</f>
        <v>0</v>
      </c>
      <c r="AR4" s="98" t="s">
        <v>3</v>
      </c>
      <c r="AS4" s="98" t="str">
        <f>(AS10/AS13)*AT28</f>
        <v>0</v>
      </c>
      <c r="AY4" s="98" t="str">
        <f>+AY9-AS9</f>
        <v>0</v>
      </c>
    </row>
    <row r="5" spans="1:59">
      <c r="A5" s="197" t="s">
        <v>4</v>
      </c>
      <c r="B5" s="98" t="s">
        <v>5</v>
      </c>
      <c r="C5" s="98" t="str">
        <f>C10*0.07</f>
        <v>0</v>
      </c>
      <c r="E5" s="98" t="s">
        <v>5</v>
      </c>
      <c r="F5" s="98" t="str">
        <f>F10*0.07</f>
        <v>0</v>
      </c>
      <c r="H5" s="98" t="s">
        <v>5</v>
      </c>
      <c r="I5" s="98" t="str">
        <f>I10*0.07</f>
        <v>0</v>
      </c>
      <c r="J5" s="98" t="str">
        <f>+I5+F5+C5</f>
        <v>0</v>
      </c>
      <c r="N5" s="98" t="s">
        <v>5</v>
      </c>
      <c r="O5" s="98" t="str">
        <f>O10*0.07</f>
        <v>0</v>
      </c>
      <c r="Q5" s="98" t="s">
        <v>5</v>
      </c>
      <c r="R5" s="98" t="str">
        <f>R10*0.07</f>
        <v>0</v>
      </c>
      <c r="T5" s="98" t="s">
        <v>5</v>
      </c>
      <c r="U5" s="98" t="str">
        <f>U10*0.07+5983.52</f>
        <v>0</v>
      </c>
      <c r="W5" s="98" t="str">
        <f>+O5+R5+U5</f>
        <v>0</v>
      </c>
      <c r="Z5" s="98" t="s">
        <v>5</v>
      </c>
      <c r="AA5" s="98" t="str">
        <f>AA10*0.07</f>
        <v>0</v>
      </c>
      <c r="AC5" s="98" t="s">
        <v>5</v>
      </c>
      <c r="AD5" s="98" t="str">
        <f>AD10*0.07</f>
        <v>0</v>
      </c>
      <c r="AF5" s="98" t="s">
        <v>5</v>
      </c>
      <c r="AG5" s="98" t="str">
        <f>AG10*0.07</f>
        <v>0</v>
      </c>
      <c r="AH5" s="98" t="str">
        <f>+AG5+AD5+AA5</f>
        <v>0</v>
      </c>
      <c r="AI5" s="98" t="str">
        <f>+AA5+AD5+AG5</f>
        <v>0</v>
      </c>
      <c r="AL5" s="98" t="s">
        <v>5</v>
      </c>
      <c r="AM5" s="98" t="str">
        <f>AM10*0.07</f>
        <v>0</v>
      </c>
      <c r="AO5" s="98" t="s">
        <v>5</v>
      </c>
      <c r="AP5" s="98" t="str">
        <f>AP10*0.07</f>
        <v>0</v>
      </c>
      <c r="AR5" s="98" t="s">
        <v>5</v>
      </c>
      <c r="AS5" s="98" t="str">
        <f>AS10*0.07</f>
        <v>0</v>
      </c>
    </row>
    <row r="6" spans="1:59" customHeight="1" ht="15.75">
      <c r="A6" s="196" t="s">
        <v>6</v>
      </c>
      <c r="B6" s="98" t="s">
        <v>7</v>
      </c>
      <c r="C6" s="98" t="str">
        <f>C4-C5</f>
        <v>0</v>
      </c>
      <c r="E6" s="98" t="s">
        <v>7</v>
      </c>
      <c r="F6" s="98" t="str">
        <f>F4-F5</f>
        <v>0</v>
      </c>
      <c r="H6" s="98" t="s">
        <v>7</v>
      </c>
      <c r="I6" s="98" t="str">
        <f>I4-I5</f>
        <v>0</v>
      </c>
      <c r="J6" s="98" t="str">
        <f>+C6+F6+I6</f>
        <v>0</v>
      </c>
      <c r="N6" s="98" t="s">
        <v>7</v>
      </c>
      <c r="O6" s="98" t="str">
        <f>O4-O5</f>
        <v>0</v>
      </c>
      <c r="Q6" s="98" t="s">
        <v>7</v>
      </c>
      <c r="R6" s="98" t="str">
        <f>R4-R5</f>
        <v>0</v>
      </c>
      <c r="T6" s="98" t="s">
        <v>7</v>
      </c>
      <c r="U6" s="98" t="str">
        <f>U4-U5</f>
        <v>0</v>
      </c>
      <c r="W6" s="98" t="str">
        <f>W4-W5</f>
        <v>0</v>
      </c>
      <c r="Z6" s="98" t="s">
        <v>7</v>
      </c>
      <c r="AA6" s="98" t="str">
        <f>AA4-AA5</f>
        <v>0</v>
      </c>
      <c r="AC6" s="98" t="s">
        <v>7</v>
      </c>
      <c r="AD6" s="98" t="str">
        <f>AD4-AD5</f>
        <v>0</v>
      </c>
      <c r="AF6" s="98" t="s">
        <v>7</v>
      </c>
      <c r="AG6" s="98" t="str">
        <f>AG4-AG5</f>
        <v>0</v>
      </c>
      <c r="AI6" s="98" t="str">
        <f>AI4-AI5</f>
        <v>0</v>
      </c>
      <c r="AL6" s="98" t="s">
        <v>7</v>
      </c>
      <c r="AM6" s="98" t="str">
        <f>AM4-AM5</f>
        <v>0</v>
      </c>
      <c r="AO6" s="98" t="s">
        <v>7</v>
      </c>
      <c r="AP6" s="98" t="str">
        <f>AP4-AP5</f>
        <v>0</v>
      </c>
      <c r="AR6" s="98" t="s">
        <v>7</v>
      </c>
      <c r="AS6" s="98" t="str">
        <f>AS4-AS5</f>
        <v>0</v>
      </c>
    </row>
    <row r="7" spans="1:59" customHeight="1" ht="13.5" s="198" customFormat="1">
      <c r="A7" s="443"/>
      <c r="B7" s="440" t="s">
        <v>8</v>
      </c>
      <c r="C7" s="440"/>
      <c r="D7" s="440"/>
      <c r="E7" s="440" t="s">
        <v>9</v>
      </c>
      <c r="F7" s="440"/>
      <c r="G7" s="440"/>
      <c r="H7" s="440" t="s">
        <v>10</v>
      </c>
      <c r="I7" s="440"/>
      <c r="J7" s="441"/>
      <c r="K7" s="437" t="s">
        <v>11</v>
      </c>
      <c r="L7" s="437"/>
      <c r="M7" s="437"/>
      <c r="N7" s="440" t="s">
        <v>12</v>
      </c>
      <c r="O7" s="440"/>
      <c r="P7" s="440"/>
      <c r="Q7" s="440" t="s">
        <v>13</v>
      </c>
      <c r="R7" s="440"/>
      <c r="S7" s="440"/>
      <c r="T7" s="440" t="s">
        <v>14</v>
      </c>
      <c r="U7" s="440"/>
      <c r="V7" s="441"/>
      <c r="W7" s="437" t="s">
        <v>15</v>
      </c>
      <c r="X7" s="437"/>
      <c r="Y7" s="437"/>
      <c r="Z7" s="439" t="s">
        <v>16</v>
      </c>
      <c r="AA7" s="440"/>
      <c r="AB7" s="440"/>
      <c r="AC7" s="440" t="s">
        <v>17</v>
      </c>
      <c r="AD7" s="440"/>
      <c r="AE7" s="440"/>
      <c r="AF7" s="440" t="s">
        <v>18</v>
      </c>
      <c r="AG7" s="440"/>
      <c r="AH7" s="441"/>
      <c r="AI7" s="437" t="s">
        <v>19</v>
      </c>
      <c r="AJ7" s="437"/>
      <c r="AK7" s="437"/>
      <c r="AL7" s="438" t="s">
        <v>20</v>
      </c>
      <c r="AM7" s="438"/>
      <c r="AN7" s="439"/>
      <c r="AO7" s="440" t="s">
        <v>21</v>
      </c>
      <c r="AP7" s="440"/>
      <c r="AQ7" s="440"/>
      <c r="AR7" s="440" t="s">
        <v>22</v>
      </c>
      <c r="AS7" s="440"/>
      <c r="AT7" s="441"/>
      <c r="AU7" s="437" t="s">
        <v>23</v>
      </c>
      <c r="AV7" s="437"/>
      <c r="AW7" s="437"/>
      <c r="AX7" s="439" t="s">
        <v>24</v>
      </c>
      <c r="AY7" s="440"/>
      <c r="AZ7" s="442"/>
    </row>
    <row r="8" spans="1:59" customHeight="1" ht="30" s="204" customFormat="1">
      <c r="A8" s="444"/>
      <c r="B8" s="199" t="s">
        <v>25</v>
      </c>
      <c r="C8" s="200" t="s">
        <v>26</v>
      </c>
      <c r="D8" s="200" t="s">
        <v>27</v>
      </c>
      <c r="E8" s="199" t="s">
        <v>25</v>
      </c>
      <c r="F8" s="200" t="s">
        <v>26</v>
      </c>
      <c r="G8" s="200" t="s">
        <v>27</v>
      </c>
      <c r="H8" s="199" t="s">
        <v>25</v>
      </c>
      <c r="I8" s="200" t="s">
        <v>26</v>
      </c>
      <c r="J8" s="201" t="s">
        <v>27</v>
      </c>
      <c r="K8" s="199" t="s">
        <v>25</v>
      </c>
      <c r="L8" s="200" t="s">
        <v>26</v>
      </c>
      <c r="M8" s="200" t="s">
        <v>27</v>
      </c>
      <c r="N8" s="199" t="s">
        <v>25</v>
      </c>
      <c r="O8" s="200" t="s">
        <v>26</v>
      </c>
      <c r="P8" s="200" t="s">
        <v>27</v>
      </c>
      <c r="Q8" s="199" t="s">
        <v>25</v>
      </c>
      <c r="R8" s="200" t="s">
        <v>26</v>
      </c>
      <c r="S8" s="200" t="s">
        <v>27</v>
      </c>
      <c r="T8" s="199" t="s">
        <v>25</v>
      </c>
      <c r="U8" s="200" t="s">
        <v>26</v>
      </c>
      <c r="V8" s="201" t="s">
        <v>27</v>
      </c>
      <c r="W8" s="199" t="s">
        <v>25</v>
      </c>
      <c r="X8" s="200" t="s">
        <v>26</v>
      </c>
      <c r="Y8" s="200" t="s">
        <v>27</v>
      </c>
      <c r="Z8" s="202" t="s">
        <v>25</v>
      </c>
      <c r="AA8" s="200" t="s">
        <v>26</v>
      </c>
      <c r="AB8" s="200" t="s">
        <v>27</v>
      </c>
      <c r="AC8" s="199" t="s">
        <v>25</v>
      </c>
      <c r="AD8" s="200" t="s">
        <v>26</v>
      </c>
      <c r="AE8" s="200" t="s">
        <v>27</v>
      </c>
      <c r="AF8" s="199" t="s">
        <v>25</v>
      </c>
      <c r="AG8" s="200" t="s">
        <v>26</v>
      </c>
      <c r="AH8" s="201" t="s">
        <v>27</v>
      </c>
      <c r="AI8" s="199" t="s">
        <v>25</v>
      </c>
      <c r="AJ8" s="200" t="s">
        <v>26</v>
      </c>
      <c r="AK8" s="200" t="s">
        <v>27</v>
      </c>
      <c r="AL8" s="202" t="s">
        <v>25</v>
      </c>
      <c r="AM8" s="200" t="s">
        <v>26</v>
      </c>
      <c r="AN8" s="200" t="s">
        <v>27</v>
      </c>
      <c r="AO8" s="199" t="s">
        <v>25</v>
      </c>
      <c r="AP8" s="200" t="s">
        <v>26</v>
      </c>
      <c r="AQ8" s="200" t="s">
        <v>27</v>
      </c>
      <c r="AR8" s="199" t="s">
        <v>25</v>
      </c>
      <c r="AS8" s="200" t="s">
        <v>26</v>
      </c>
      <c r="AT8" s="201" t="s">
        <v>27</v>
      </c>
      <c r="AU8" s="199" t="s">
        <v>25</v>
      </c>
      <c r="AV8" s="200" t="s">
        <v>26</v>
      </c>
      <c r="AW8" s="200" t="s">
        <v>27</v>
      </c>
      <c r="AX8" s="202" t="s">
        <v>25</v>
      </c>
      <c r="AY8" s="200" t="s">
        <v>26</v>
      </c>
      <c r="AZ8" s="203" t="s">
        <v>27</v>
      </c>
    </row>
    <row r="9" spans="1:59" customHeight="1" ht="18.75">
      <c r="A9" s="98" t="s">
        <v>28</v>
      </c>
      <c r="B9" s="98">
        <v>1491287.1866667</v>
      </c>
      <c r="C9" s="205" t="str">
        <f>B9/1.12</f>
        <v>0</v>
      </c>
      <c r="D9" s="98" t="str">
        <f>B9-C9</f>
        <v>0</v>
      </c>
      <c r="E9" s="98">
        <v>5908345.24</v>
      </c>
      <c r="F9" s="98" t="str">
        <f>E9/1.12</f>
        <v>0</v>
      </c>
      <c r="G9" s="98" t="str">
        <f>E9-F9</f>
        <v>0</v>
      </c>
      <c r="H9" s="98">
        <v>5760000.0266667</v>
      </c>
      <c r="I9" s="269" t="str">
        <f>H9/1.12</f>
        <v>0</v>
      </c>
      <c r="J9" s="98" t="str">
        <f>H9-I9</f>
        <v>0</v>
      </c>
      <c r="K9" s="206" t="str">
        <f>B9+E9+H9</f>
        <v>0</v>
      </c>
      <c r="L9" s="113" t="str">
        <f>K9/1.12</f>
        <v>0</v>
      </c>
      <c r="M9" s="114" t="str">
        <f>K9-L9</f>
        <v>0</v>
      </c>
      <c r="N9" s="206">
        <v>3297327.1333333</v>
      </c>
      <c r="O9" s="113" t="str">
        <f>N9/1.12</f>
        <v>0</v>
      </c>
      <c r="P9" s="113" t="str">
        <f>N9-O9</f>
        <v>0</v>
      </c>
      <c r="R9" s="98" t="str">
        <f>Q9/1.12</f>
        <v>0</v>
      </c>
      <c r="S9" s="98" t="str">
        <f>Q9-R9</f>
        <v>0</v>
      </c>
      <c r="U9" s="98" t="str">
        <f>T9/1.12</f>
        <v>0</v>
      </c>
      <c r="V9" s="98" t="str">
        <f>T9-U9</f>
        <v>0</v>
      </c>
      <c r="W9" s="206" t="str">
        <f>N9+Q9+T9</f>
        <v>0</v>
      </c>
      <c r="X9" s="207" t="str">
        <f>W9/1.12</f>
        <v>0</v>
      </c>
      <c r="Y9" s="114" t="str">
        <f>W9-X9</f>
        <v>0</v>
      </c>
      <c r="AA9" s="98" t="str">
        <f>Z9/1.12</f>
        <v>0</v>
      </c>
      <c r="AB9" s="98" t="str">
        <f>Z9-AA9</f>
        <v>0</v>
      </c>
      <c r="AD9" s="98" t="str">
        <f>AC9/1.12</f>
        <v>0</v>
      </c>
      <c r="AE9" s="98" t="str">
        <f>AC9-AD9</f>
        <v>0</v>
      </c>
      <c r="AF9" s="208"/>
      <c r="AG9" s="98" t="str">
        <f>AF9/1.12</f>
        <v>0</v>
      </c>
      <c r="AH9" s="98" t="str">
        <f>AF9-AG9</f>
        <v>0</v>
      </c>
      <c r="AI9" s="206" t="str">
        <f>Z9+AC9+AF9</f>
        <v>0</v>
      </c>
      <c r="AJ9" s="207" t="str">
        <f>AI9/1.12</f>
        <v>0</v>
      </c>
      <c r="AK9" s="114" t="str">
        <f>AI9-AJ9</f>
        <v>0</v>
      </c>
      <c r="AM9" s="98" t="str">
        <f>AL9/1.12</f>
        <v>0</v>
      </c>
      <c r="AN9" s="98" t="str">
        <f>AL9-AM9</f>
        <v>0</v>
      </c>
      <c r="AP9" s="205" t="str">
        <f>AO9/1.12</f>
        <v>0</v>
      </c>
      <c r="AQ9" s="98" t="str">
        <f>AO9-AP9</f>
        <v>0</v>
      </c>
      <c r="AS9" s="98" t="str">
        <f>AR9/1.12</f>
        <v>0</v>
      </c>
      <c r="AT9" s="98" t="str">
        <f>AR9-AS9</f>
        <v>0</v>
      </c>
      <c r="AU9" s="206" t="str">
        <f>AL9+AO9+AR9</f>
        <v>0</v>
      </c>
      <c r="AV9" s="113" t="str">
        <f>AU9/1.12</f>
        <v>0</v>
      </c>
      <c r="AW9" s="114" t="str">
        <f>AU9-AV9</f>
        <v>0</v>
      </c>
      <c r="AX9" s="113" t="str">
        <f>+K9+W9+AI9+AU9</f>
        <v>0</v>
      </c>
      <c r="AY9" s="209" t="str">
        <f>AX9/1.12</f>
        <v>0</v>
      </c>
      <c r="AZ9" s="210" t="str">
        <f>AX9-AY9</f>
        <v>0</v>
      </c>
      <c r="BD9" s="434" t="s">
        <v>29</v>
      </c>
      <c r="BE9" s="435"/>
      <c r="BF9" s="436"/>
    </row>
    <row r="10" spans="1:59">
      <c r="A10" s="98" t="s">
        <v>30</v>
      </c>
      <c r="C10" s="98" t="str">
        <f>B10/1.12</f>
        <v>0</v>
      </c>
      <c r="D10" s="98" t="str">
        <f>B10-C10</f>
        <v>0</v>
      </c>
      <c r="F10" s="98" t="str">
        <f>E10/1.12</f>
        <v>0</v>
      </c>
      <c r="G10" s="98" t="str">
        <f>E10-F10</f>
        <v>0</v>
      </c>
      <c r="I10" s="98" t="str">
        <f>H10/1.12</f>
        <v>0</v>
      </c>
      <c r="J10" s="98" t="str">
        <f>H10-I10</f>
        <v>0</v>
      </c>
      <c r="K10" s="206" t="str">
        <f>B10+E10+H10</f>
        <v>0</v>
      </c>
      <c r="L10" s="113" t="str">
        <f>K10/1.12</f>
        <v>0</v>
      </c>
      <c r="M10" s="114" t="str">
        <f>K10-L10</f>
        <v>0</v>
      </c>
      <c r="N10" s="206"/>
      <c r="O10" s="113" t="str">
        <f>N10/1.12</f>
        <v>0</v>
      </c>
      <c r="P10" s="113" t="str">
        <f>N10-O10</f>
        <v>0</v>
      </c>
      <c r="R10" s="98" t="str">
        <f>Q10/1.12</f>
        <v>0</v>
      </c>
      <c r="S10" s="98" t="str">
        <f>Q10-R10</f>
        <v>0</v>
      </c>
      <c r="U10" s="98" t="str">
        <f>T10/1.12</f>
        <v>0</v>
      </c>
      <c r="V10" s="98" t="str">
        <f>T10-U10</f>
        <v>0</v>
      </c>
      <c r="W10" s="206" t="str">
        <f>N10+Q10+T10</f>
        <v>0</v>
      </c>
      <c r="X10" s="113" t="str">
        <f>W10/1.12</f>
        <v>0</v>
      </c>
      <c r="Y10" s="114" t="str">
        <f>W10-X10</f>
        <v>0</v>
      </c>
      <c r="AA10" s="98" t="str">
        <f>Z10/1.12</f>
        <v>0</v>
      </c>
      <c r="AB10" s="98" t="str">
        <f>Z10-AA10</f>
        <v>0</v>
      </c>
      <c r="AD10" s="98" t="str">
        <f>AC10/1.12</f>
        <v>0</v>
      </c>
      <c r="AE10" s="98" t="str">
        <f>AC10-AD10</f>
        <v>0</v>
      </c>
      <c r="AG10" s="98" t="str">
        <f>AF10/1.12</f>
        <v>0</v>
      </c>
      <c r="AH10" s="98" t="str">
        <f>AF10-AG10</f>
        <v>0</v>
      </c>
      <c r="AI10" s="206" t="str">
        <f>Z10+AC10+AF10</f>
        <v>0</v>
      </c>
      <c r="AJ10" s="113" t="str">
        <f>AI10/1.12</f>
        <v>0</v>
      </c>
      <c r="AK10" s="114" t="str">
        <f>AI10-AJ10</f>
        <v>0</v>
      </c>
      <c r="AM10" s="98" t="str">
        <f>AL10/1.12</f>
        <v>0</v>
      </c>
      <c r="AN10" s="98" t="str">
        <f>AL10-AM10</f>
        <v>0</v>
      </c>
      <c r="AP10" s="98" t="str">
        <f>AO10/1.12</f>
        <v>0</v>
      </c>
      <c r="AQ10" s="98" t="str">
        <f>AO10-AP10</f>
        <v>0</v>
      </c>
      <c r="AS10" s="98" t="str">
        <f>AR10/1.12</f>
        <v>0</v>
      </c>
      <c r="AT10" s="98" t="str">
        <f>AR10-AS10</f>
        <v>0</v>
      </c>
      <c r="AU10" s="206" t="str">
        <f>AL10+AO10+AR10</f>
        <v>0</v>
      </c>
      <c r="AV10" s="113" t="str">
        <f>AU10/1.12</f>
        <v>0</v>
      </c>
      <c r="AW10" s="114" t="str">
        <f>AU10-AV10</f>
        <v>0</v>
      </c>
      <c r="AX10" s="113"/>
      <c r="AY10" s="113" t="str">
        <f>AX10/1.12</f>
        <v>0</v>
      </c>
      <c r="AZ10" s="210" t="str">
        <f>AX10-AY10</f>
        <v>0</v>
      </c>
      <c r="BD10" s="211" t="s">
        <v>31</v>
      </c>
      <c r="BE10" s="212" t="s">
        <v>32</v>
      </c>
      <c r="BF10" s="213" t="s">
        <v>33</v>
      </c>
    </row>
    <row r="11" spans="1:59">
      <c r="A11" s="98" t="s">
        <v>34</v>
      </c>
      <c r="C11" s="98" t="str">
        <f>B11</f>
        <v>0</v>
      </c>
      <c r="D11" s="98" t="str">
        <f>B11-C11</f>
        <v>0</v>
      </c>
      <c r="F11" s="98" t="str">
        <f>E11</f>
        <v>0</v>
      </c>
      <c r="G11" s="98" t="str">
        <f>E11-F11</f>
        <v>0</v>
      </c>
      <c r="I11" s="98" t="str">
        <f>H11</f>
        <v>0</v>
      </c>
      <c r="J11" s="98" t="str">
        <f>H11-I11</f>
        <v>0</v>
      </c>
      <c r="K11" s="206" t="str">
        <f>B11+E11+H11</f>
        <v>0</v>
      </c>
      <c r="L11" s="113" t="str">
        <f>K11</f>
        <v>0</v>
      </c>
      <c r="M11" s="114" t="str">
        <f>K11-L11</f>
        <v>0</v>
      </c>
      <c r="N11" s="206"/>
      <c r="O11" s="113" t="str">
        <f>N11</f>
        <v>0</v>
      </c>
      <c r="P11" s="113" t="str">
        <f>N11-O11</f>
        <v>0</v>
      </c>
      <c r="R11" s="98" t="str">
        <f>Q11</f>
        <v>0</v>
      </c>
      <c r="S11" s="98" t="str">
        <f>Q11-R11</f>
        <v>0</v>
      </c>
      <c r="U11" s="98" t="str">
        <f>T11</f>
        <v>0</v>
      </c>
      <c r="V11" s="98" t="str">
        <f>T11-U11</f>
        <v>0</v>
      </c>
      <c r="W11" s="206" t="str">
        <f>N11+Q11+T11</f>
        <v>0</v>
      </c>
      <c r="X11" s="113" t="str">
        <f>W11</f>
        <v>0</v>
      </c>
      <c r="Y11" s="114" t="str">
        <f>W11-X11</f>
        <v>0</v>
      </c>
      <c r="AA11" s="98" t="str">
        <f>Z11</f>
        <v>0</v>
      </c>
      <c r="AB11" s="98" t="str">
        <f>Z11-AA11</f>
        <v>0</v>
      </c>
      <c r="AD11" s="98" t="str">
        <f>AC11</f>
        <v>0</v>
      </c>
      <c r="AE11" s="98" t="str">
        <f>AC11-AD11</f>
        <v>0</v>
      </c>
      <c r="AG11" s="98" t="str">
        <f>AF11</f>
        <v>0</v>
      </c>
      <c r="AH11" s="98" t="str">
        <f>AF11-AG11</f>
        <v>0</v>
      </c>
      <c r="AI11" s="206" t="str">
        <f>Z11+AC11+AF11</f>
        <v>0</v>
      </c>
      <c r="AJ11" s="113" t="str">
        <f>AI11</f>
        <v>0</v>
      </c>
      <c r="AK11" s="114" t="str">
        <f>AI11-AJ11</f>
        <v>0</v>
      </c>
      <c r="AM11" s="98" t="str">
        <f>AL11</f>
        <v>0</v>
      </c>
      <c r="AN11" s="98" t="str">
        <f>AL11-AM11</f>
        <v>0</v>
      </c>
      <c r="AP11" s="98" t="str">
        <f>AO11</f>
        <v>0</v>
      </c>
      <c r="AQ11" s="98" t="str">
        <f>AO11-AP11</f>
        <v>0</v>
      </c>
      <c r="AS11" s="98" t="str">
        <f>AR11</f>
        <v>0</v>
      </c>
      <c r="AT11" s="98" t="str">
        <f>AR11-AS11</f>
        <v>0</v>
      </c>
      <c r="AU11" s="206" t="str">
        <f>AL11+AO11+AR11</f>
        <v>0</v>
      </c>
      <c r="AV11" s="113" t="str">
        <f>AU11</f>
        <v>0</v>
      </c>
      <c r="AW11" s="114" t="str">
        <f>AU11-AV11</f>
        <v>0</v>
      </c>
      <c r="AX11" s="113" t="str">
        <f>K11+W11+AI11+AU11</f>
        <v>0</v>
      </c>
      <c r="AY11" s="113" t="str">
        <f>AX11</f>
        <v>0</v>
      </c>
      <c r="AZ11" s="210" t="str">
        <f>AX11-AY11</f>
        <v>0</v>
      </c>
      <c r="BD11" s="98">
        <v>11803264.96</v>
      </c>
      <c r="BE11" s="98" t="str">
        <f>+BD11*1.002</f>
        <v>0</v>
      </c>
      <c r="BF11" s="98" t="str">
        <f>+BE11-BD11</f>
        <v>0</v>
      </c>
    </row>
    <row r="12" spans="1:59">
      <c r="A12" s="98" t="s">
        <v>35</v>
      </c>
      <c r="C12" s="98" t="str">
        <f>B12</f>
        <v>0</v>
      </c>
      <c r="D12" s="98" t="str">
        <f>B12-C12</f>
        <v>0</v>
      </c>
      <c r="F12" s="98" t="str">
        <f>E12</f>
        <v>0</v>
      </c>
      <c r="G12" s="98" t="str">
        <f>E12-F12</f>
        <v>0</v>
      </c>
      <c r="I12" s="98" t="str">
        <f>H12</f>
        <v>0</v>
      </c>
      <c r="J12" s="98" t="str">
        <f>H12-I12</f>
        <v>0</v>
      </c>
      <c r="K12" s="206" t="str">
        <f>B12+E12+H12</f>
        <v>0</v>
      </c>
      <c r="L12" s="113" t="str">
        <f>K12</f>
        <v>0</v>
      </c>
      <c r="M12" s="114" t="str">
        <f>K12-L12</f>
        <v>0</v>
      </c>
      <c r="N12" s="206"/>
      <c r="O12" s="113" t="str">
        <f>N12</f>
        <v>0</v>
      </c>
      <c r="P12" s="113" t="str">
        <f>N12-O12</f>
        <v>0</v>
      </c>
      <c r="Q12" s="98">
        <v>0</v>
      </c>
      <c r="R12" s="98" t="str">
        <f>Q12</f>
        <v>0</v>
      </c>
      <c r="S12" s="98" t="str">
        <f>Q12-R12</f>
        <v>0</v>
      </c>
      <c r="U12" s="98" t="str">
        <f>T12</f>
        <v>0</v>
      </c>
      <c r="V12" s="98" t="str">
        <f>T12-U12</f>
        <v>0</v>
      </c>
      <c r="W12" s="206" t="str">
        <f>N12+Q12+T12</f>
        <v>0</v>
      </c>
      <c r="X12" s="113" t="str">
        <f>W12</f>
        <v>0</v>
      </c>
      <c r="Y12" s="114" t="str">
        <f>W12-X12</f>
        <v>0</v>
      </c>
      <c r="Z12" s="98">
        <v>0</v>
      </c>
      <c r="AA12" s="98" t="str">
        <f>Z12</f>
        <v>0</v>
      </c>
      <c r="AB12" s="98" t="str">
        <f>Z12-AA12</f>
        <v>0</v>
      </c>
      <c r="AD12" s="98" t="str">
        <f>AC12</f>
        <v>0</v>
      </c>
      <c r="AE12" s="98" t="str">
        <f>AC12-AD12</f>
        <v>0</v>
      </c>
      <c r="AG12" s="98" t="str">
        <f>AF12</f>
        <v>0</v>
      </c>
      <c r="AH12" s="98" t="str">
        <f>AF12-AG12</f>
        <v>0</v>
      </c>
      <c r="AI12" s="206" t="str">
        <f>Z12+AC12+AF12</f>
        <v>0</v>
      </c>
      <c r="AJ12" s="113" t="str">
        <f>AI12</f>
        <v>0</v>
      </c>
      <c r="AK12" s="114" t="str">
        <f>AI12-AJ12</f>
        <v>0</v>
      </c>
      <c r="AM12" s="98" t="str">
        <f>AL12</f>
        <v>0</v>
      </c>
      <c r="AN12" s="98" t="str">
        <f>AL12-AM12</f>
        <v>0</v>
      </c>
      <c r="AP12" s="98" t="str">
        <f>AO12</f>
        <v>0</v>
      </c>
      <c r="AQ12" s="98" t="str">
        <f>AO12-AP12</f>
        <v>0</v>
      </c>
      <c r="AS12" s="98" t="str">
        <f>AR12</f>
        <v>0</v>
      </c>
      <c r="AT12" s="98" t="str">
        <f>AR12-AS12</f>
        <v>0</v>
      </c>
      <c r="AU12" s="206" t="str">
        <f>AL12+AO12+AR12</f>
        <v>0</v>
      </c>
      <c r="AV12" s="113" t="str">
        <f>AU12</f>
        <v>0</v>
      </c>
      <c r="AW12" s="114" t="str">
        <f>AU12-AV12</f>
        <v>0</v>
      </c>
      <c r="AX12" s="113" t="str">
        <f>K12+W12+AI12+AU12</f>
        <v>0</v>
      </c>
      <c r="AY12" s="113" t="str">
        <f>AX12</f>
        <v>0</v>
      </c>
      <c r="AZ12" s="210" t="str">
        <f>AX12-AY12</f>
        <v>0</v>
      </c>
    </row>
    <row r="13" spans="1:59">
      <c r="A13" s="214" t="s">
        <v>36</v>
      </c>
      <c r="B13" s="214" t="str">
        <f>SUM(B9:B12)</f>
        <v>0</v>
      </c>
      <c r="C13" s="214" t="str">
        <f>SUM(C9:C12)</f>
        <v>0</v>
      </c>
      <c r="D13" s="214" t="str">
        <f>SUM(D9:D12)</f>
        <v>0</v>
      </c>
      <c r="E13" s="214" t="str">
        <f>SUM(E9:E12)</f>
        <v>0</v>
      </c>
      <c r="F13" s="214" t="str">
        <f>SUM(F9:F12)</f>
        <v>0</v>
      </c>
      <c r="G13" s="214" t="str">
        <f>SUM(G9:G12)</f>
        <v>0</v>
      </c>
      <c r="H13" s="214" t="str">
        <f>SUM(H9:H12)</f>
        <v>0</v>
      </c>
      <c r="I13" s="214" t="str">
        <f>SUM(I9:I12)</f>
        <v>0</v>
      </c>
      <c r="J13" s="214" t="str">
        <f>SUM(J9:J12)</f>
        <v>0</v>
      </c>
      <c r="K13" s="215" t="str">
        <f>SUM(K9:K12)</f>
        <v>0</v>
      </c>
      <c r="L13" s="214" t="str">
        <f>SUM(L9:L12)</f>
        <v>0</v>
      </c>
      <c r="M13" s="216" t="str">
        <f>SUM(M9:M12)</f>
        <v>0</v>
      </c>
      <c r="N13" s="215" t="str">
        <f>SUM(N9:N12)</f>
        <v>0</v>
      </c>
      <c r="O13" s="214" t="str">
        <f>SUM(O9:O12)</f>
        <v>0</v>
      </c>
      <c r="P13" s="214" t="str">
        <f>SUM(P9:P12)</f>
        <v>0</v>
      </c>
      <c r="Q13" s="214" t="str">
        <f>SUM(Q9:Q12)</f>
        <v>0</v>
      </c>
      <c r="R13" s="214" t="str">
        <f>SUM(R9:R12)</f>
        <v>0</v>
      </c>
      <c r="S13" s="214" t="str">
        <f>SUM(S9:S12)</f>
        <v>0</v>
      </c>
      <c r="T13" s="214" t="str">
        <f>SUM(T9:T12)</f>
        <v>0</v>
      </c>
      <c r="U13" s="214" t="str">
        <f>SUM(U9:U12)</f>
        <v>0</v>
      </c>
      <c r="V13" s="214" t="str">
        <f>SUM(V9:V12)</f>
        <v>0</v>
      </c>
      <c r="W13" s="215" t="str">
        <f>SUM(W9:W12)</f>
        <v>0</v>
      </c>
      <c r="X13" s="214" t="str">
        <f>SUM(X9:X12)</f>
        <v>0</v>
      </c>
      <c r="Y13" s="216" t="str">
        <f>SUM(Y9:Y12)</f>
        <v>0</v>
      </c>
      <c r="Z13" s="214" t="str">
        <f>SUM(Z9:Z12)</f>
        <v>0</v>
      </c>
      <c r="AA13" s="214" t="str">
        <f>SUM(AA9:AA12)</f>
        <v>0</v>
      </c>
      <c r="AB13" s="214" t="str">
        <f>SUM(AB9:AB12)</f>
        <v>0</v>
      </c>
      <c r="AC13" s="214" t="str">
        <f>SUM(AC9:AC12)</f>
        <v>0</v>
      </c>
      <c r="AD13" s="214" t="str">
        <f>SUM(AD9:AD12)</f>
        <v>0</v>
      </c>
      <c r="AE13" s="214" t="str">
        <f>SUM(AE9:AE12)</f>
        <v>0</v>
      </c>
      <c r="AF13" s="214" t="str">
        <f>SUM(AF9:AF12)</f>
        <v>0</v>
      </c>
      <c r="AG13" s="214" t="str">
        <f>SUM(AG9:AG12)</f>
        <v>0</v>
      </c>
      <c r="AH13" s="214" t="str">
        <f>SUM(AH9:AH12)</f>
        <v>0</v>
      </c>
      <c r="AI13" s="215" t="str">
        <f>SUM(AI9:AI12)</f>
        <v>0</v>
      </c>
      <c r="AJ13" s="214" t="str">
        <f>SUM(AJ9:AJ12)</f>
        <v>0</v>
      </c>
      <c r="AK13" s="216" t="str">
        <f>SUM(AK9:AK12)</f>
        <v>0</v>
      </c>
      <c r="AL13" s="214" t="str">
        <f>SUM(AL9:AL12)</f>
        <v>0</v>
      </c>
      <c r="AM13" s="214" t="str">
        <f>SUM(AM9:AM12)</f>
        <v>0</v>
      </c>
      <c r="AN13" s="214" t="str">
        <f>SUM(AN9:AN12)</f>
        <v>0</v>
      </c>
      <c r="AO13" s="214" t="str">
        <f>SUM(AO9:AO12)</f>
        <v>0</v>
      </c>
      <c r="AP13" s="214" t="str">
        <f>SUM(AP9:AP12)</f>
        <v>0</v>
      </c>
      <c r="AQ13" s="214" t="str">
        <f>SUM(AQ9:AQ12)</f>
        <v>0</v>
      </c>
      <c r="AR13" s="214" t="str">
        <f>SUM(AR9:AR12)</f>
        <v>0</v>
      </c>
      <c r="AS13" s="214" t="str">
        <f>SUM(AS9:AS12)</f>
        <v>0</v>
      </c>
      <c r="AT13" s="214" t="str">
        <f>SUM(AT9:AT12)</f>
        <v>0</v>
      </c>
      <c r="AU13" s="215" t="str">
        <f>SUM(AU9:AU12)</f>
        <v>0</v>
      </c>
      <c r="AV13" s="214" t="str">
        <f>SUM(AV9:AV12)</f>
        <v>0</v>
      </c>
      <c r="AW13" s="216" t="str">
        <f>SUM(AW9:AW12)</f>
        <v>0</v>
      </c>
      <c r="AX13" s="214" t="str">
        <f>SUM(AX9:AX12)</f>
        <v>0</v>
      </c>
      <c r="AY13" s="214" t="str">
        <f>SUM(AY9:AY12)</f>
        <v>0</v>
      </c>
      <c r="AZ13" s="217" t="str">
        <f>SUM(AZ9:AZ12)</f>
        <v>0</v>
      </c>
      <c r="BD13" s="98" t="str">
        <f>+BD11/12</f>
        <v>0</v>
      </c>
    </row>
    <row r="14" spans="1:59">
      <c r="K14" s="206"/>
      <c r="L14" s="113"/>
      <c r="M14" s="114"/>
      <c r="N14" s="206"/>
      <c r="O14" s="113"/>
      <c r="P14" s="113"/>
      <c r="W14" s="206"/>
      <c r="X14" s="113"/>
      <c r="Y14" s="114"/>
      <c r="AI14" s="206"/>
      <c r="AJ14" s="113"/>
      <c r="AK14" s="114"/>
      <c r="AU14" s="206"/>
      <c r="AV14" s="113"/>
      <c r="AW14" s="114"/>
      <c r="AX14" s="113"/>
      <c r="AY14" s="113"/>
      <c r="AZ14" s="210"/>
      <c r="BD14" s="98" t="str">
        <f>+BD13*1.12</f>
        <v>0</v>
      </c>
    </row>
    <row r="15" spans="1:59">
      <c r="A15" s="98" t="s">
        <v>37</v>
      </c>
      <c r="K15" s="206"/>
      <c r="L15" s="113"/>
      <c r="M15" s="114"/>
      <c r="N15" s="206"/>
      <c r="O15" s="113"/>
      <c r="P15" s="113"/>
      <c r="W15" s="206"/>
      <c r="X15" s="113"/>
      <c r="Y15" s="114"/>
      <c r="AI15" s="206"/>
      <c r="AJ15" s="113"/>
      <c r="AK15" s="114"/>
      <c r="AU15" s="206"/>
      <c r="AV15" s="113"/>
      <c r="AW15" s="114"/>
      <c r="AX15" s="113"/>
      <c r="AY15" s="113"/>
      <c r="AZ15" s="210"/>
    </row>
    <row r="16" spans="1:59">
      <c r="A16" s="218" t="s">
        <v>38</v>
      </c>
      <c r="K16" s="206"/>
      <c r="L16" s="113"/>
      <c r="M16" s="114"/>
      <c r="N16" s="206"/>
      <c r="O16" s="113"/>
      <c r="P16" s="113">
        <v>0</v>
      </c>
      <c r="S16" s="98">
        <v>0</v>
      </c>
      <c r="V16" s="98">
        <v>0</v>
      </c>
      <c r="W16" s="206"/>
      <c r="X16" s="113"/>
      <c r="Y16" s="114"/>
      <c r="AB16" s="98">
        <v>0</v>
      </c>
      <c r="AE16" s="98">
        <v>0</v>
      </c>
      <c r="AH16" s="98">
        <v>0</v>
      </c>
      <c r="AI16" s="206"/>
      <c r="AJ16" s="113"/>
      <c r="AK16" s="114"/>
      <c r="AN16" s="98">
        <v>0</v>
      </c>
      <c r="AQ16" s="98">
        <v>0</v>
      </c>
      <c r="AT16" s="98">
        <v>0</v>
      </c>
      <c r="AU16" s="206"/>
      <c r="AV16" s="113"/>
      <c r="AW16" s="114"/>
      <c r="AX16" s="113"/>
      <c r="AY16" s="113"/>
      <c r="AZ16" s="210"/>
      <c r="BD16" s="98" t="str">
        <f>+BD11-AY13</f>
        <v>0</v>
      </c>
    </row>
    <row r="17" spans="1:59">
      <c r="A17" s="218" t="s">
        <v>39</v>
      </c>
      <c r="D17" s="98">
        <v>0</v>
      </c>
      <c r="G17" s="98">
        <v>0</v>
      </c>
      <c r="J17" s="98">
        <v>0</v>
      </c>
      <c r="K17" s="206"/>
      <c r="L17" s="113"/>
      <c r="M17" s="114"/>
      <c r="N17" s="206"/>
      <c r="O17" s="113"/>
      <c r="P17" s="113">
        <v>0</v>
      </c>
      <c r="S17" s="98">
        <v>0</v>
      </c>
      <c r="V17" s="98">
        <v>0</v>
      </c>
      <c r="W17" s="206"/>
      <c r="X17" s="113"/>
      <c r="Y17" s="114" t="str">
        <f>M31</f>
        <v>0</v>
      </c>
      <c r="AB17" s="98">
        <v>0</v>
      </c>
      <c r="AE17" s="98">
        <v>0</v>
      </c>
      <c r="AH17" s="98">
        <v>0</v>
      </c>
      <c r="AI17" s="206"/>
      <c r="AJ17" s="113"/>
      <c r="AK17" s="114" t="str">
        <f>Y31</f>
        <v>0</v>
      </c>
      <c r="AN17" s="98">
        <v>0</v>
      </c>
      <c r="AQ17" s="98">
        <v>0</v>
      </c>
      <c r="AT17" s="98">
        <v>0</v>
      </c>
      <c r="AU17" s="206"/>
      <c r="AV17" s="113"/>
      <c r="AW17" s="114" t="str">
        <f>AK31</f>
        <v>0</v>
      </c>
      <c r="AX17" s="113"/>
      <c r="AY17" s="113"/>
      <c r="AZ17" s="210"/>
      <c r="BD17" s="98" t="str">
        <f>+BD16/8</f>
        <v>0</v>
      </c>
    </row>
    <row r="18" spans="1:59">
      <c r="A18" s="218" t="s">
        <v>40</v>
      </c>
      <c r="D18" s="98">
        <v>0</v>
      </c>
      <c r="G18" s="98">
        <v>0</v>
      </c>
      <c r="J18" s="98">
        <v>0</v>
      </c>
      <c r="K18" s="206"/>
      <c r="L18" s="113"/>
      <c r="M18" s="114"/>
      <c r="N18" s="206"/>
      <c r="O18" s="113"/>
      <c r="P18" s="113">
        <v>0</v>
      </c>
      <c r="S18" s="98">
        <v>0</v>
      </c>
      <c r="V18" s="98">
        <v>0</v>
      </c>
      <c r="W18" s="206"/>
      <c r="X18" s="113"/>
      <c r="Y18" s="114"/>
      <c r="AB18" s="98">
        <v>0</v>
      </c>
      <c r="AE18" s="98">
        <v>0</v>
      </c>
      <c r="AH18" s="98">
        <v>0</v>
      </c>
      <c r="AI18" s="206"/>
      <c r="AJ18" s="113"/>
      <c r="AK18" s="114"/>
      <c r="AN18" s="98">
        <v>0</v>
      </c>
      <c r="AQ18" s="98">
        <v>0</v>
      </c>
      <c r="AT18" s="98">
        <v>0</v>
      </c>
      <c r="AU18" s="206"/>
      <c r="AV18" s="113"/>
      <c r="AW18" s="114"/>
      <c r="AX18" s="113"/>
      <c r="AY18" s="113"/>
      <c r="AZ18" s="210"/>
      <c r="BD18" s="98" t="str">
        <f>+BD17*1.12</f>
        <v>0</v>
      </c>
    </row>
    <row r="19" spans="1:59">
      <c r="A19" s="218" t="s">
        <v>41</v>
      </c>
      <c r="D19" s="98">
        <v>0</v>
      </c>
      <c r="G19" s="98">
        <v>0</v>
      </c>
      <c r="J19" s="98">
        <v>0</v>
      </c>
      <c r="K19" s="206"/>
      <c r="L19" s="113"/>
      <c r="M19" s="114"/>
      <c r="N19" s="206"/>
      <c r="O19" s="113"/>
      <c r="P19" s="113">
        <v>0</v>
      </c>
      <c r="S19" s="98">
        <v>0</v>
      </c>
      <c r="V19" s="98">
        <v>0</v>
      </c>
      <c r="W19" s="206"/>
      <c r="X19" s="113"/>
      <c r="Y19" s="114"/>
      <c r="AB19" s="98">
        <v>0</v>
      </c>
      <c r="AE19" s="98">
        <v>0</v>
      </c>
      <c r="AH19" s="98">
        <v>0</v>
      </c>
      <c r="AI19" s="206"/>
      <c r="AJ19" s="113"/>
      <c r="AK19" s="114"/>
      <c r="AN19" s="98">
        <v>0</v>
      </c>
      <c r="AQ19" s="98">
        <v>0</v>
      </c>
      <c r="AT19" s="98">
        <v>0</v>
      </c>
      <c r="AU19" s="206"/>
      <c r="AV19" s="113"/>
      <c r="AW19" s="114"/>
      <c r="AX19" s="113"/>
      <c r="AY19" s="113"/>
      <c r="AZ19" s="210"/>
    </row>
    <row r="20" spans="1:59">
      <c r="A20" s="218" t="s">
        <v>42</v>
      </c>
      <c r="C20" s="98" t="str">
        <f>+B20/1.12</f>
        <v>0</v>
      </c>
      <c r="D20" s="98" t="str">
        <f>+C20*0.12</f>
        <v>0</v>
      </c>
      <c r="G20" s="98">
        <v>0</v>
      </c>
      <c r="J20" s="98">
        <v>0</v>
      </c>
      <c r="K20" s="206"/>
      <c r="L20" s="113"/>
      <c r="M20" s="114"/>
      <c r="N20" s="206"/>
      <c r="O20" s="113"/>
      <c r="P20" s="113">
        <v>0</v>
      </c>
      <c r="S20" s="98">
        <v>0</v>
      </c>
      <c r="V20" s="98">
        <v>0</v>
      </c>
      <c r="W20" s="206"/>
      <c r="X20" s="113"/>
      <c r="Y20" s="114"/>
      <c r="AB20" s="98">
        <v>0</v>
      </c>
      <c r="AE20" s="98">
        <v>0</v>
      </c>
      <c r="AH20" s="98">
        <v>0</v>
      </c>
      <c r="AI20" s="206"/>
      <c r="AJ20" s="113"/>
      <c r="AK20" s="114"/>
      <c r="AN20" s="98">
        <v>0</v>
      </c>
      <c r="AQ20" s="98">
        <v>0</v>
      </c>
      <c r="AT20" s="98">
        <v>0</v>
      </c>
      <c r="AU20" s="206"/>
      <c r="AV20" s="113"/>
      <c r="AW20" s="114"/>
      <c r="AX20" s="113"/>
      <c r="AY20" s="113"/>
      <c r="AZ20" s="210"/>
    </row>
    <row r="21" spans="1:59">
      <c r="A21" s="219" t="s">
        <v>43</v>
      </c>
      <c r="B21" s="184"/>
      <c r="C21" s="184"/>
      <c r="D21" s="184" t="str">
        <f>SUM(D15:D20)</f>
        <v>0</v>
      </c>
      <c r="E21" s="184"/>
      <c r="F21" s="184"/>
      <c r="G21" s="184" t="str">
        <f>SUM(G15:G20)</f>
        <v>0</v>
      </c>
      <c r="H21" s="184"/>
      <c r="I21" s="184"/>
      <c r="J21" s="184" t="str">
        <f>SUM(J15:J20)</f>
        <v>0</v>
      </c>
      <c r="K21" s="220"/>
      <c r="L21" s="184"/>
      <c r="M21" s="221" t="str">
        <f>SUM(M15:M20)</f>
        <v>0</v>
      </c>
      <c r="N21" s="220"/>
      <c r="O21" s="184"/>
      <c r="P21" s="184" t="str">
        <f>SUM(P15:P20)</f>
        <v>0</v>
      </c>
      <c r="Q21" s="184"/>
      <c r="R21" s="184"/>
      <c r="S21" s="184" t="str">
        <f>SUM(S15:S20)</f>
        <v>0</v>
      </c>
      <c r="T21" s="184"/>
      <c r="U21" s="184"/>
      <c r="V21" s="184" t="str">
        <f>SUM(V15:V20)</f>
        <v>0</v>
      </c>
      <c r="W21" s="220"/>
      <c r="X21" s="184"/>
      <c r="Y21" s="221" t="str">
        <f>SUM(Y15:Y20)</f>
        <v>0</v>
      </c>
      <c r="Z21" s="184"/>
      <c r="AA21" s="184"/>
      <c r="AB21" s="184" t="str">
        <f>SUM(AB15:AB20)</f>
        <v>0</v>
      </c>
      <c r="AC21" s="184"/>
      <c r="AD21" s="184"/>
      <c r="AE21" s="184" t="str">
        <f>SUM(AE15:AE20)</f>
        <v>0</v>
      </c>
      <c r="AF21" s="184"/>
      <c r="AG21" s="184"/>
      <c r="AH21" s="184" t="str">
        <f>SUM(AH15:AH20)</f>
        <v>0</v>
      </c>
      <c r="AI21" s="220"/>
      <c r="AJ21" s="184"/>
      <c r="AK21" s="221" t="str">
        <f>SUM(AK15:AK20)</f>
        <v>0</v>
      </c>
      <c r="AL21" s="184"/>
      <c r="AM21" s="184"/>
      <c r="AN21" s="184" t="str">
        <f>SUM(AN15:AN20)</f>
        <v>0</v>
      </c>
      <c r="AO21" s="184"/>
      <c r="AP21" s="184"/>
      <c r="AQ21" s="184" t="str">
        <f>SUM(AQ15:AQ20)</f>
        <v>0</v>
      </c>
      <c r="AR21" s="184"/>
      <c r="AS21" s="184"/>
      <c r="AT21" s="184" t="str">
        <f>SUM(AT15:AT20)</f>
        <v>0</v>
      </c>
      <c r="AU21" s="220"/>
      <c r="AV21" s="184"/>
      <c r="AW21" s="221" t="str">
        <f>SUM(AW15:AW20)</f>
        <v>0</v>
      </c>
      <c r="AX21" s="184"/>
      <c r="AY21" s="184"/>
      <c r="AZ21" s="222" t="str">
        <f>SUM(AZ15:AZ20)</f>
        <v>0</v>
      </c>
    </row>
    <row r="22" spans="1:59">
      <c r="A22" s="218" t="s">
        <v>44</v>
      </c>
      <c r="K22" s="206"/>
      <c r="L22" s="113"/>
      <c r="M22" s="114"/>
      <c r="N22" s="206"/>
      <c r="O22" s="113"/>
      <c r="P22" s="113"/>
      <c r="W22" s="206"/>
      <c r="X22" s="113"/>
      <c r="Y22" s="114"/>
      <c r="AI22" s="206"/>
      <c r="AJ22" s="113"/>
      <c r="AK22" s="114"/>
      <c r="AU22" s="206"/>
      <c r="AV22" s="113"/>
      <c r="AW22" s="114"/>
      <c r="AX22" s="113"/>
      <c r="AY22" s="113"/>
      <c r="AZ22" s="210"/>
    </row>
    <row r="23" spans="1:59">
      <c r="A23" s="223" t="s">
        <v>45</v>
      </c>
      <c r="C23" s="98" t="str">
        <f>B23/1.12</f>
        <v>0</v>
      </c>
      <c r="D23" s="98" t="str">
        <f>B23-C23</f>
        <v>0</v>
      </c>
      <c r="F23" s="98" t="str">
        <f>E23/1.12</f>
        <v>0</v>
      </c>
      <c r="G23" s="98" t="str">
        <f>E23-F23</f>
        <v>0</v>
      </c>
      <c r="I23" s="98" t="str">
        <f>H23/1.12</f>
        <v>0</v>
      </c>
      <c r="J23" s="98" t="str">
        <f>H23-I23</f>
        <v>0</v>
      </c>
      <c r="K23" s="206" t="str">
        <f>B23+E23+H23</f>
        <v>0</v>
      </c>
      <c r="L23" s="113" t="str">
        <f>K23/1.12</f>
        <v>0</v>
      </c>
      <c r="M23" s="114" t="str">
        <f>K23-L23</f>
        <v>0</v>
      </c>
      <c r="N23" s="206"/>
      <c r="O23" s="113" t="str">
        <f>N23/1.12</f>
        <v>0</v>
      </c>
      <c r="P23" s="113" t="str">
        <f>N23-O23</f>
        <v>0</v>
      </c>
      <c r="R23" s="98" t="str">
        <f>Q23/1.12</f>
        <v>0</v>
      </c>
      <c r="S23" s="98" t="str">
        <f>Q23-R23</f>
        <v>0</v>
      </c>
      <c r="U23" s="98" t="str">
        <f>T23/1.12</f>
        <v>0</v>
      </c>
      <c r="V23" s="98" t="str">
        <f>T23-U23</f>
        <v>0</v>
      </c>
      <c r="W23" s="206" t="str">
        <f>N23+Q23+T23</f>
        <v>0</v>
      </c>
      <c r="X23" s="113" t="str">
        <f>W23/1.12</f>
        <v>0</v>
      </c>
      <c r="Y23" s="114" t="str">
        <f>W23-X23</f>
        <v>0</v>
      </c>
      <c r="AA23" s="98" t="str">
        <f>Z23/1.12</f>
        <v>0</v>
      </c>
      <c r="AB23" s="98" t="str">
        <f>Z23-AA23</f>
        <v>0</v>
      </c>
      <c r="AD23" s="98" t="str">
        <f>AC23/1.12</f>
        <v>0</v>
      </c>
      <c r="AE23" s="98" t="str">
        <f>AC23-AD23</f>
        <v>0</v>
      </c>
      <c r="AG23" s="98" t="str">
        <f>AF23/1.12</f>
        <v>0</v>
      </c>
      <c r="AH23" s="98" t="str">
        <f>AF23-AG23</f>
        <v>0</v>
      </c>
      <c r="AI23" s="206" t="str">
        <f>Z23+AC23+AF23</f>
        <v>0</v>
      </c>
      <c r="AJ23" s="113" t="str">
        <f>AI23/1.12</f>
        <v>0</v>
      </c>
      <c r="AK23" s="114" t="str">
        <f>AI23-AJ23</f>
        <v>0</v>
      </c>
      <c r="AM23" s="98" t="str">
        <f>AL23/1.12</f>
        <v>0</v>
      </c>
      <c r="AN23" s="98" t="str">
        <f>AL23-AM23</f>
        <v>0</v>
      </c>
      <c r="AP23" s="98" t="str">
        <f>AO23/1.12</f>
        <v>0</v>
      </c>
      <c r="AQ23" s="98" t="str">
        <f>AO23-AP23</f>
        <v>0</v>
      </c>
      <c r="AS23" s="98" t="str">
        <f>AR23/1.12</f>
        <v>0</v>
      </c>
      <c r="AT23" s="98" t="str">
        <f>AR23-AS23</f>
        <v>0</v>
      </c>
      <c r="AU23" s="206" t="str">
        <f>AL23+AO23+AR23</f>
        <v>0</v>
      </c>
      <c r="AV23" s="113" t="str">
        <f>AU23/1.12</f>
        <v>0</v>
      </c>
      <c r="AW23" s="114" t="str">
        <f>AU23-AV23</f>
        <v>0</v>
      </c>
      <c r="AX23" s="113" t="str">
        <f>K23+W23+AI23+AU23</f>
        <v>0</v>
      </c>
      <c r="AY23" s="113" t="str">
        <f>AX23/1.12</f>
        <v>0</v>
      </c>
      <c r="AZ23" s="210" t="str">
        <f>AX23-AY23</f>
        <v>0</v>
      </c>
    </row>
    <row r="24" spans="1:59">
      <c r="A24" s="223" t="s">
        <v>46</v>
      </c>
      <c r="C24" s="98" t="str">
        <f>B24/1.12</f>
        <v>0</v>
      </c>
      <c r="D24" s="98" t="str">
        <f>B24-C24</f>
        <v>0</v>
      </c>
      <c r="F24" s="98" t="str">
        <f>E24/1.12</f>
        <v>0</v>
      </c>
      <c r="G24" s="98" t="str">
        <f>E24-F24</f>
        <v>0</v>
      </c>
      <c r="I24" s="98" t="str">
        <f>H24/1.12</f>
        <v>0</v>
      </c>
      <c r="J24" s="98" t="str">
        <f>H24-I24</f>
        <v>0</v>
      </c>
      <c r="K24" s="206" t="str">
        <f>B24+E24+H24</f>
        <v>0</v>
      </c>
      <c r="L24" s="113" t="str">
        <f>K24/1.12</f>
        <v>0</v>
      </c>
      <c r="M24" s="114" t="str">
        <f>K24-L24</f>
        <v>0</v>
      </c>
      <c r="N24" s="206"/>
      <c r="O24" s="113" t="str">
        <f>N24/1.12</f>
        <v>0</v>
      </c>
      <c r="P24" s="113" t="str">
        <f>N24-O24</f>
        <v>0</v>
      </c>
      <c r="R24" s="98" t="str">
        <f>Q24/1.12</f>
        <v>0</v>
      </c>
      <c r="S24" s="98" t="str">
        <f>Q24-R24</f>
        <v>0</v>
      </c>
      <c r="U24" s="98" t="str">
        <f>T24/1.12</f>
        <v>0</v>
      </c>
      <c r="V24" s="98" t="str">
        <f>T24-U24</f>
        <v>0</v>
      </c>
      <c r="W24" s="206" t="str">
        <f>N24+Q24+T24</f>
        <v>0</v>
      </c>
      <c r="X24" s="113" t="str">
        <f>W24/1.12</f>
        <v>0</v>
      </c>
      <c r="Y24" s="114" t="str">
        <f>W24-X24</f>
        <v>0</v>
      </c>
      <c r="AA24" s="98" t="str">
        <f>Z24/1.12</f>
        <v>0</v>
      </c>
      <c r="AB24" s="98" t="str">
        <f>Z24-AA24</f>
        <v>0</v>
      </c>
      <c r="AD24" s="98" t="str">
        <f>AC24/1.12</f>
        <v>0</v>
      </c>
      <c r="AE24" s="98" t="str">
        <f>AC24-AD24</f>
        <v>0</v>
      </c>
      <c r="AG24" s="98" t="str">
        <f>AF24/1.12</f>
        <v>0</v>
      </c>
      <c r="AH24" s="98" t="str">
        <f>AF24-AG24</f>
        <v>0</v>
      </c>
      <c r="AI24" s="206" t="str">
        <f>Z24+AC24+AF24</f>
        <v>0</v>
      </c>
      <c r="AJ24" s="113" t="str">
        <f>AI24/1.12</f>
        <v>0</v>
      </c>
      <c r="AK24" s="114" t="str">
        <f>AI24-AJ24</f>
        <v>0</v>
      </c>
      <c r="AM24" s="98" t="str">
        <f>AL24/1.12</f>
        <v>0</v>
      </c>
      <c r="AN24" s="98" t="str">
        <f>AL24-AM24</f>
        <v>0</v>
      </c>
      <c r="AP24" s="98" t="str">
        <f>AO24/1.12</f>
        <v>0</v>
      </c>
      <c r="AQ24" s="98" t="str">
        <f>AO24-AP24</f>
        <v>0</v>
      </c>
      <c r="AS24" s="98" t="str">
        <f>AR24/1.12</f>
        <v>0</v>
      </c>
      <c r="AT24" s="98" t="str">
        <f>AR24-AS24</f>
        <v>0</v>
      </c>
      <c r="AU24" s="206" t="str">
        <f>AL24+AO24+AR24</f>
        <v>0</v>
      </c>
      <c r="AV24" s="113" t="str">
        <f>AU24/1.12</f>
        <v>0</v>
      </c>
      <c r="AW24" s="114" t="str">
        <f>AU24-AV24</f>
        <v>0</v>
      </c>
      <c r="AX24" s="113" t="str">
        <f>K24+W24+AI24+AU24</f>
        <v>0</v>
      </c>
      <c r="AY24" s="113" t="str">
        <f>AX24/1.12</f>
        <v>0</v>
      </c>
      <c r="AZ24" s="210" t="str">
        <f>AX24-AY24</f>
        <v>0</v>
      </c>
    </row>
    <row r="25" spans="1:59">
      <c r="A25" s="223" t="s">
        <v>47</v>
      </c>
      <c r="B25" s="98">
        <v>245329.14</v>
      </c>
      <c r="C25" s="98" t="str">
        <f>B25/1.12</f>
        <v>0</v>
      </c>
      <c r="D25" s="98" t="str">
        <f>B25-C25</f>
        <v>0</v>
      </c>
      <c r="E25" s="98">
        <v>4952284.5866667</v>
      </c>
      <c r="F25" s="98" t="str">
        <f>E25/1.12</f>
        <v>0</v>
      </c>
      <c r="G25" s="98" t="str">
        <f>E25-F25</f>
        <v>0</v>
      </c>
      <c r="H25" s="98">
        <v>2329483.9866667</v>
      </c>
      <c r="I25" s="98" t="str">
        <f>H25/1.12</f>
        <v>0</v>
      </c>
      <c r="J25" s="98" t="str">
        <f>H25-I25</f>
        <v>0</v>
      </c>
      <c r="K25" s="206" t="str">
        <f>B25+E25+H25</f>
        <v>0</v>
      </c>
      <c r="L25" s="113" t="str">
        <f>K25/1.12</f>
        <v>0</v>
      </c>
      <c r="M25" s="114" t="str">
        <f>K25-L25</f>
        <v>0</v>
      </c>
      <c r="N25" s="206">
        <v>1606253.7866667</v>
      </c>
      <c r="O25" s="113" t="str">
        <f>N25/1.12</f>
        <v>0</v>
      </c>
      <c r="P25" s="113" t="str">
        <f>N25-O25</f>
        <v>0</v>
      </c>
      <c r="R25" s="98" t="str">
        <f>Q25/1.12</f>
        <v>0</v>
      </c>
      <c r="S25" s="98" t="str">
        <f>Q25-R25</f>
        <v>0</v>
      </c>
      <c r="U25" s="98" t="str">
        <f>T25/1.12</f>
        <v>0</v>
      </c>
      <c r="V25" s="98" t="str">
        <f>T25-U25</f>
        <v>0</v>
      </c>
      <c r="W25" s="206" t="str">
        <f>N25+Q25+T25</f>
        <v>0</v>
      </c>
      <c r="X25" s="113" t="str">
        <f>W25/1.12</f>
        <v>0</v>
      </c>
      <c r="Y25" s="114" t="str">
        <f>W25-X25</f>
        <v>0</v>
      </c>
      <c r="AA25" s="98" t="str">
        <f>Z25/1.12</f>
        <v>0</v>
      </c>
      <c r="AB25" s="98" t="str">
        <f>Z25-AA25</f>
        <v>0</v>
      </c>
      <c r="AD25" s="98" t="str">
        <f>AC25/1.12</f>
        <v>0</v>
      </c>
      <c r="AE25" s="98" t="str">
        <f>AC25-AD25</f>
        <v>0</v>
      </c>
      <c r="AG25" s="98" t="str">
        <f>AF25/1.12</f>
        <v>0</v>
      </c>
      <c r="AH25" s="98" t="str">
        <f>AF25-AG25</f>
        <v>0</v>
      </c>
      <c r="AI25" s="206" t="str">
        <f>Z25+AC25+AF25</f>
        <v>0</v>
      </c>
      <c r="AJ25" s="113" t="str">
        <f>AI25/1.12</f>
        <v>0</v>
      </c>
      <c r="AK25" s="114" t="str">
        <f>AI25-AJ25</f>
        <v>0</v>
      </c>
      <c r="AM25" s="98" t="str">
        <f>AL25/1.12</f>
        <v>0</v>
      </c>
      <c r="AN25" s="98" t="str">
        <f>AL25-AM25</f>
        <v>0</v>
      </c>
      <c r="AP25" s="98" t="str">
        <f>AO25/1.12</f>
        <v>0</v>
      </c>
      <c r="AQ25" s="98" t="str">
        <f>AO25-AP25</f>
        <v>0</v>
      </c>
      <c r="AS25" s="98" t="str">
        <f>AR25/1.12</f>
        <v>0</v>
      </c>
      <c r="AT25" s="98" t="str">
        <f>AR25-AS25</f>
        <v>0</v>
      </c>
      <c r="AU25" s="206" t="str">
        <f>AL25+AO25+AR25</f>
        <v>0</v>
      </c>
      <c r="AV25" s="113" t="str">
        <f>AU25/1.12</f>
        <v>0</v>
      </c>
      <c r="AW25" s="114" t="str">
        <f>AU25-AV25</f>
        <v>0</v>
      </c>
      <c r="AX25" s="113" t="str">
        <f>K25+W25+AI25+AU25</f>
        <v>0</v>
      </c>
      <c r="AY25" s="113" t="str">
        <f>AX25/1.12</f>
        <v>0</v>
      </c>
      <c r="AZ25" s="210" t="str">
        <f>AX25-AY25</f>
        <v>0</v>
      </c>
    </row>
    <row r="26" spans="1:59">
      <c r="A26" s="223" t="s">
        <v>48</v>
      </c>
      <c r="C26" s="98" t="str">
        <f>B26/1.12</f>
        <v>0</v>
      </c>
      <c r="D26" s="98" t="str">
        <f>B26-C26</f>
        <v>0</v>
      </c>
      <c r="F26" s="98" t="str">
        <f>E26/1.12</f>
        <v>0</v>
      </c>
      <c r="G26" s="98" t="str">
        <f>E26-F26</f>
        <v>0</v>
      </c>
      <c r="I26" s="98" t="str">
        <f>H26/1.12</f>
        <v>0</v>
      </c>
      <c r="J26" s="98" t="str">
        <f>H26-I26</f>
        <v>0</v>
      </c>
      <c r="K26" s="206" t="str">
        <f>B26+E26+H26</f>
        <v>0</v>
      </c>
      <c r="L26" s="113" t="str">
        <f>K26/1.12</f>
        <v>0</v>
      </c>
      <c r="M26" s="114" t="str">
        <f>K26-L26</f>
        <v>0</v>
      </c>
      <c r="N26" s="206"/>
      <c r="O26" s="113" t="str">
        <f>N26/1.12</f>
        <v>0</v>
      </c>
      <c r="P26" s="113" t="str">
        <f>N26-O26</f>
        <v>0</v>
      </c>
      <c r="R26" s="98" t="str">
        <f>Q26/1.12</f>
        <v>0</v>
      </c>
      <c r="S26" s="98" t="str">
        <f>Q26-R26</f>
        <v>0</v>
      </c>
      <c r="U26" s="98" t="str">
        <f>T26/1.12</f>
        <v>0</v>
      </c>
      <c r="V26" s="98" t="str">
        <f>T26-U26</f>
        <v>0</v>
      </c>
      <c r="W26" s="206" t="str">
        <f>N26+Q26+T26</f>
        <v>0</v>
      </c>
      <c r="X26" s="113" t="str">
        <f>W26/1.12</f>
        <v>0</v>
      </c>
      <c r="Y26" s="114" t="str">
        <f>W26-X26</f>
        <v>0</v>
      </c>
      <c r="AA26" s="98" t="str">
        <f>Z26/1.12</f>
        <v>0</v>
      </c>
      <c r="AB26" s="98" t="str">
        <f>Z26-AA26</f>
        <v>0</v>
      </c>
      <c r="AD26" s="98" t="str">
        <f>AC26/1.12</f>
        <v>0</v>
      </c>
      <c r="AE26" s="98" t="str">
        <f>AC26-AD26</f>
        <v>0</v>
      </c>
      <c r="AG26" s="98" t="str">
        <f>AF26/1.12</f>
        <v>0</v>
      </c>
      <c r="AH26" s="98" t="str">
        <f>AF26-AG26</f>
        <v>0</v>
      </c>
      <c r="AI26" s="206" t="str">
        <f>Z26+AC26+AF26</f>
        <v>0</v>
      </c>
      <c r="AJ26" s="113" t="str">
        <f>AI26/1.12</f>
        <v>0</v>
      </c>
      <c r="AK26" s="114" t="str">
        <f>AI26-AJ26</f>
        <v>0</v>
      </c>
      <c r="AM26" s="98" t="str">
        <f>AL26/1.12</f>
        <v>0</v>
      </c>
      <c r="AN26" s="98" t="str">
        <f>AL26-AM26</f>
        <v>0</v>
      </c>
      <c r="AP26" s="98" t="str">
        <f>AO26/1.12</f>
        <v>0</v>
      </c>
      <c r="AQ26" s="98" t="str">
        <f>AO26-AP26</f>
        <v>0</v>
      </c>
      <c r="AS26" s="98" t="str">
        <f>AR26/1.12</f>
        <v>0</v>
      </c>
      <c r="AT26" s="98" t="str">
        <f>AR26-AS26</f>
        <v>0</v>
      </c>
      <c r="AU26" s="206" t="str">
        <f>AL26+AO26+AR26</f>
        <v>0</v>
      </c>
      <c r="AV26" s="113" t="str">
        <f>AU26/1.12</f>
        <v>0</v>
      </c>
      <c r="AW26" s="114" t="str">
        <f>AU26-AV26</f>
        <v>0</v>
      </c>
      <c r="AX26" s="113" t="str">
        <f>K26+W26+AI26+AU26</f>
        <v>0</v>
      </c>
      <c r="AY26" s="113" t="str">
        <f>AX26/1.12</f>
        <v>0</v>
      </c>
      <c r="AZ26" s="210" t="str">
        <f>AX26-AY26</f>
        <v>0</v>
      </c>
    </row>
    <row r="27" spans="1:59">
      <c r="A27" s="223" t="s">
        <v>49</v>
      </c>
      <c r="C27" s="98" t="str">
        <f>B27/1.12</f>
        <v>0</v>
      </c>
      <c r="D27" s="98" t="str">
        <f>+C27*0.12</f>
        <v>0</v>
      </c>
      <c r="F27" s="98" t="str">
        <f>E27/1.12</f>
        <v>0</v>
      </c>
      <c r="G27" s="98" t="str">
        <f>E27-F27</f>
        <v>0</v>
      </c>
      <c r="I27" s="98" t="str">
        <f>H27/1.12</f>
        <v>0</v>
      </c>
      <c r="J27" s="98" t="str">
        <f>H27-I27</f>
        <v>0</v>
      </c>
      <c r="K27" s="206" t="str">
        <f>B27+E27+H27</f>
        <v>0</v>
      </c>
      <c r="L27" s="113" t="str">
        <f>K27/1.12</f>
        <v>0</v>
      </c>
      <c r="M27" s="114" t="str">
        <f>K27-L27</f>
        <v>0</v>
      </c>
      <c r="N27" s="206"/>
      <c r="O27" s="113" t="str">
        <f>N27/1.12</f>
        <v>0</v>
      </c>
      <c r="P27" s="113"/>
      <c r="R27" s="98" t="str">
        <f>Q27/1.12</f>
        <v>0</v>
      </c>
      <c r="U27" s="98" t="str">
        <f>T27/1.12</f>
        <v>0</v>
      </c>
      <c r="W27" s="206" t="str">
        <f>N27+Q27+T27</f>
        <v>0</v>
      </c>
      <c r="X27" s="113" t="str">
        <f>W27/1.12</f>
        <v>0</v>
      </c>
      <c r="Y27" s="114"/>
      <c r="AA27" s="98" t="str">
        <f>Z27/1.12</f>
        <v>0</v>
      </c>
      <c r="AD27" s="98" t="str">
        <f>AC27/1.12</f>
        <v>0</v>
      </c>
      <c r="AG27" s="98" t="str">
        <f>AF27/1.12</f>
        <v>0</v>
      </c>
      <c r="AI27" s="206" t="str">
        <f>Z27+AC27+AF27</f>
        <v>0</v>
      </c>
      <c r="AJ27" s="113" t="str">
        <f>AI27/1.12</f>
        <v>0</v>
      </c>
      <c r="AK27" s="114"/>
      <c r="AM27" s="98" t="str">
        <f>AL27/1.12</f>
        <v>0</v>
      </c>
      <c r="AP27" s="98" t="str">
        <f>AO27/1.12</f>
        <v>0</v>
      </c>
      <c r="AS27" s="98" t="str">
        <f>AR27/1.12</f>
        <v>0</v>
      </c>
      <c r="AU27" s="206" t="str">
        <f>AL27+AO27+AR27</f>
        <v>0</v>
      </c>
      <c r="AV27" s="113" t="str">
        <f>AU27/1.12</f>
        <v>0</v>
      </c>
      <c r="AW27" s="114"/>
      <c r="AX27" s="113" t="str">
        <f>K27+W27+AI27+AU27</f>
        <v>0</v>
      </c>
      <c r="AY27" s="113" t="str">
        <f>AX27/1.12</f>
        <v>0</v>
      </c>
      <c r="AZ27" s="210"/>
    </row>
    <row r="28" spans="1:59">
      <c r="A28" s="224" t="s">
        <v>50</v>
      </c>
      <c r="B28" s="214" t="str">
        <f>SUM(B23:B27)</f>
        <v>0</v>
      </c>
      <c r="C28" s="214" t="str">
        <f>SUM(C23:C27)</f>
        <v>0</v>
      </c>
      <c r="D28" s="214" t="str">
        <f>SUM(D23:D27)</f>
        <v>0</v>
      </c>
      <c r="E28" s="214" t="str">
        <f>SUM(E23:E27)</f>
        <v>0</v>
      </c>
      <c r="F28" s="214" t="str">
        <f>SUM(F23:F27)</f>
        <v>0</v>
      </c>
      <c r="G28" s="214" t="str">
        <f>SUM(G23:G27)</f>
        <v>0</v>
      </c>
      <c r="H28" s="214" t="str">
        <f>SUM(H23:H27)</f>
        <v>0</v>
      </c>
      <c r="I28" s="214" t="str">
        <f>SUM(I23:I27)</f>
        <v>0</v>
      </c>
      <c r="J28" s="214" t="str">
        <f>SUM(J23:J27)</f>
        <v>0</v>
      </c>
      <c r="K28" s="215" t="str">
        <f>SUM(K23:K27)</f>
        <v>0</v>
      </c>
      <c r="L28" s="214" t="str">
        <f>SUM(L23:L27)</f>
        <v>0</v>
      </c>
      <c r="M28" s="216" t="str">
        <f>SUM(M23:M27)</f>
        <v>0</v>
      </c>
      <c r="N28" s="215" t="str">
        <f>SUM(N23:N27)</f>
        <v>0</v>
      </c>
      <c r="O28" s="214" t="str">
        <f>SUM(O23:O27)</f>
        <v>0</v>
      </c>
      <c r="P28" s="214" t="str">
        <f>SUM(P23:P27)</f>
        <v>0</v>
      </c>
      <c r="Q28" s="214" t="str">
        <f>SUM(Q23:Q27)</f>
        <v>0</v>
      </c>
      <c r="R28" s="214" t="str">
        <f>SUM(R23:R27)</f>
        <v>0</v>
      </c>
      <c r="S28" s="214" t="str">
        <f>SUM(S23:S27)</f>
        <v>0</v>
      </c>
      <c r="T28" s="214" t="str">
        <f>SUM(T23:T27)</f>
        <v>0</v>
      </c>
      <c r="U28" s="214" t="str">
        <f>SUM(U23:U27)</f>
        <v>0</v>
      </c>
      <c r="V28" s="214" t="str">
        <f>SUM(V23:V27)</f>
        <v>0</v>
      </c>
      <c r="W28" s="215" t="str">
        <f>SUM(W23:W27)</f>
        <v>0</v>
      </c>
      <c r="X28" s="214" t="str">
        <f>SUM(X23:X27)</f>
        <v>0</v>
      </c>
      <c r="Y28" s="216" t="str">
        <f>SUM(Y23:Y27)</f>
        <v>0</v>
      </c>
      <c r="Z28" s="214" t="str">
        <f>SUM(Z23:Z27)</f>
        <v>0</v>
      </c>
      <c r="AA28" s="214" t="str">
        <f>SUM(AA23:AA27)</f>
        <v>0</v>
      </c>
      <c r="AB28" s="214" t="str">
        <f>SUM(AB23:AB27)</f>
        <v>0</v>
      </c>
      <c r="AC28" s="214" t="str">
        <f>SUM(AC23:AC27)</f>
        <v>0</v>
      </c>
      <c r="AD28" s="214" t="str">
        <f>SUM(AD23:AD27)</f>
        <v>0</v>
      </c>
      <c r="AE28" s="214" t="str">
        <f>SUM(AE23:AE27)</f>
        <v>0</v>
      </c>
      <c r="AF28" s="214" t="str">
        <f>SUM(AF23:AF27)</f>
        <v>0</v>
      </c>
      <c r="AG28" s="214" t="str">
        <f>SUM(AG23:AG27)</f>
        <v>0</v>
      </c>
      <c r="AH28" s="214" t="str">
        <f>SUM(AH23:AH27)</f>
        <v>0</v>
      </c>
      <c r="AI28" s="215" t="str">
        <f>SUM(AI23:AI27)</f>
        <v>0</v>
      </c>
      <c r="AJ28" s="214" t="str">
        <f>SUM(AJ23:AJ27)</f>
        <v>0</v>
      </c>
      <c r="AK28" s="216" t="str">
        <f>SUM(AK23:AK27)</f>
        <v>0</v>
      </c>
      <c r="AL28" s="214" t="str">
        <f>SUM(AL23:AL27)</f>
        <v>0</v>
      </c>
      <c r="AM28" s="214" t="str">
        <f>SUM(AM23:AM27)</f>
        <v>0</v>
      </c>
      <c r="AN28" s="214" t="str">
        <f>SUM(AN23:AN27)</f>
        <v>0</v>
      </c>
      <c r="AO28" s="214" t="str">
        <f>SUM(AO23:AO27)</f>
        <v>0</v>
      </c>
      <c r="AP28" s="214" t="str">
        <f>SUM(AP23:AP27)</f>
        <v>0</v>
      </c>
      <c r="AQ28" s="214" t="str">
        <f>SUM(AQ23:AQ27)</f>
        <v>0</v>
      </c>
      <c r="AR28" s="214" t="str">
        <f>SUM(AR23:AR27)</f>
        <v>0</v>
      </c>
      <c r="AS28" s="214" t="str">
        <f>SUM(AS23:AS27)</f>
        <v>0</v>
      </c>
      <c r="AT28" s="214" t="str">
        <f>SUM(AT23:AT27)</f>
        <v>0</v>
      </c>
      <c r="AU28" s="215" t="str">
        <f>SUM(AU23:AU27)</f>
        <v>0</v>
      </c>
      <c r="AV28" s="214" t="str">
        <f>SUM(AV23:AV27)</f>
        <v>0</v>
      </c>
      <c r="AW28" s="216" t="str">
        <f>SUM(AW23:AW27)</f>
        <v>0</v>
      </c>
      <c r="AX28" s="214" t="str">
        <f>SUM(AX23:AX27)</f>
        <v>0</v>
      </c>
      <c r="AY28" s="214" t="str">
        <f>SUM(AY23:AY27)</f>
        <v>0</v>
      </c>
      <c r="AZ28" s="217" t="str">
        <f>SUM(AZ23:AZ27)</f>
        <v>0</v>
      </c>
    </row>
    <row r="29" spans="1:59">
      <c r="A29" s="225" t="s">
        <v>51</v>
      </c>
      <c r="B29" s="214"/>
      <c r="C29" s="214"/>
      <c r="D29" s="214" t="str">
        <f>D21+D28</f>
        <v>0</v>
      </c>
      <c r="E29" s="214"/>
      <c r="F29" s="214"/>
      <c r="G29" s="214" t="str">
        <f>G21+G28</f>
        <v>0</v>
      </c>
      <c r="H29" s="214"/>
      <c r="I29" s="214"/>
      <c r="J29" s="214" t="str">
        <f>J21+J28</f>
        <v>0</v>
      </c>
      <c r="K29" s="215"/>
      <c r="L29" s="214"/>
      <c r="M29" s="216" t="str">
        <f>M21+M28</f>
        <v>0</v>
      </c>
      <c r="N29" s="215"/>
      <c r="O29" s="214"/>
      <c r="P29" s="214" t="str">
        <f>P21+P28</f>
        <v>0</v>
      </c>
      <c r="Q29" s="214"/>
      <c r="R29" s="214"/>
      <c r="S29" s="214" t="str">
        <f>S21+S28</f>
        <v>0</v>
      </c>
      <c r="T29" s="214"/>
      <c r="U29" s="214"/>
      <c r="V29" s="214" t="str">
        <f>V21+V28</f>
        <v>0</v>
      </c>
      <c r="W29" s="215"/>
      <c r="X29" s="214"/>
      <c r="Y29" s="216" t="str">
        <f>Y21+Y28</f>
        <v>0</v>
      </c>
      <c r="Z29" s="214"/>
      <c r="AA29" s="214"/>
      <c r="AB29" s="214" t="str">
        <f>AB21+AB28</f>
        <v>0</v>
      </c>
      <c r="AC29" s="214" t="str">
        <f>AC21+AC28</f>
        <v>0</v>
      </c>
      <c r="AD29" s="214"/>
      <c r="AE29" s="214" t="str">
        <f>AE21+AE28</f>
        <v>0</v>
      </c>
      <c r="AF29" s="214" t="str">
        <f>AF21+AF28</f>
        <v>0</v>
      </c>
      <c r="AG29" s="214"/>
      <c r="AH29" s="214" t="str">
        <f>AH21+AH28</f>
        <v>0</v>
      </c>
      <c r="AI29" s="215"/>
      <c r="AJ29" s="214"/>
      <c r="AK29" s="216" t="str">
        <f>AK21+AK28</f>
        <v>0</v>
      </c>
      <c r="AL29" s="214"/>
      <c r="AM29" s="214"/>
      <c r="AN29" s="214" t="str">
        <f>AN21+AN28</f>
        <v>0</v>
      </c>
      <c r="AO29" s="214"/>
      <c r="AP29" s="214"/>
      <c r="AQ29" s="214" t="str">
        <f>AQ21+AQ28</f>
        <v>0</v>
      </c>
      <c r="AR29" s="214"/>
      <c r="AS29" s="214"/>
      <c r="AT29" s="214" t="str">
        <f>AT21+AT28</f>
        <v>0</v>
      </c>
      <c r="AU29" s="215"/>
      <c r="AV29" s="214"/>
      <c r="AW29" s="216" t="str">
        <f>AW21+AW28</f>
        <v>0</v>
      </c>
      <c r="AX29" s="214"/>
      <c r="AY29" s="214"/>
      <c r="AZ29" s="217" t="str">
        <f>AZ21+AZ28</f>
        <v>0</v>
      </c>
    </row>
    <row r="30" spans="1:59">
      <c r="A30" s="226" t="s">
        <v>52</v>
      </c>
      <c r="K30" s="206"/>
      <c r="L30" s="113"/>
      <c r="M30" s="114"/>
      <c r="N30" s="206"/>
      <c r="O30" s="113"/>
      <c r="P30" s="113"/>
      <c r="W30" s="206"/>
      <c r="X30" s="113"/>
      <c r="Y30" s="114"/>
      <c r="AI30" s="206"/>
      <c r="AJ30" s="113"/>
      <c r="AK30" s="114"/>
      <c r="AU30" s="206"/>
      <c r="AV30" s="113"/>
      <c r="AW30" s="114"/>
      <c r="AX30" s="113"/>
      <c r="AY30" s="113"/>
      <c r="AZ30" s="210"/>
    </row>
    <row r="31" spans="1:59">
      <c r="A31" s="218" t="s">
        <v>53</v>
      </c>
      <c r="D31" s="98">
        <v>0</v>
      </c>
      <c r="G31" s="98">
        <v>0</v>
      </c>
      <c r="J31" s="98">
        <v>0</v>
      </c>
      <c r="K31" s="206"/>
      <c r="L31" s="113"/>
      <c r="M31" s="114"/>
      <c r="N31" s="206"/>
      <c r="O31" s="113"/>
      <c r="P31" s="113">
        <v>0</v>
      </c>
      <c r="S31" s="98">
        <v>0</v>
      </c>
      <c r="V31" s="98">
        <v>0</v>
      </c>
      <c r="W31" s="206"/>
      <c r="X31" s="113"/>
      <c r="Y31" s="114"/>
      <c r="AB31" s="98">
        <v>0</v>
      </c>
      <c r="AE31" s="98">
        <v>0</v>
      </c>
      <c r="AH31" s="98">
        <v>0</v>
      </c>
      <c r="AI31" s="206"/>
      <c r="AJ31" s="113"/>
      <c r="AK31" s="114"/>
      <c r="AN31" s="98">
        <v>0</v>
      </c>
      <c r="AQ31" s="98">
        <v>0</v>
      </c>
      <c r="AT31" s="98">
        <v>0</v>
      </c>
      <c r="AU31" s="206"/>
      <c r="AV31" s="113"/>
      <c r="AW31" s="114"/>
      <c r="AX31" s="113"/>
      <c r="AY31" s="113"/>
      <c r="AZ31" s="210"/>
    </row>
    <row r="32" spans="1:59">
      <c r="A32" s="218" t="s">
        <v>54</v>
      </c>
      <c r="D32" s="98" t="str">
        <f>C6</f>
        <v>0</v>
      </c>
      <c r="G32" s="98" t="str">
        <f>F6</f>
        <v>0</v>
      </c>
      <c r="J32" s="98" t="str">
        <f>I6</f>
        <v>0</v>
      </c>
      <c r="K32" s="206"/>
      <c r="L32" s="113"/>
      <c r="M32" s="114" t="str">
        <f>D32+G32+J32</f>
        <v>0</v>
      </c>
      <c r="N32" s="206"/>
      <c r="O32" s="113"/>
      <c r="P32" s="113" t="str">
        <f>O6</f>
        <v>0</v>
      </c>
      <c r="S32" s="113" t="str">
        <f>R6</f>
        <v>0</v>
      </c>
      <c r="U32" s="113"/>
      <c r="V32" s="113"/>
      <c r="W32" s="206" t="str">
        <f>N32+Q32+T32</f>
        <v>0</v>
      </c>
      <c r="X32" s="113" t="str">
        <f>W32/1.12</f>
        <v>0</v>
      </c>
      <c r="Y32" s="114" t="str">
        <f>P32+S32+V32</f>
        <v>0</v>
      </c>
      <c r="Z32" s="98" t="str">
        <f>Y6</f>
        <v>0</v>
      </c>
      <c r="AB32" s="98" t="str">
        <f>AA6</f>
        <v>0</v>
      </c>
      <c r="AC32" s="98" t="str">
        <f>AB6</f>
        <v>0</v>
      </c>
      <c r="AE32" s="98" t="str">
        <f>AD6</f>
        <v>0</v>
      </c>
      <c r="AF32" s="98" t="str">
        <f>AE6</f>
        <v>0</v>
      </c>
      <c r="AH32" s="98" t="str">
        <f>AG6</f>
        <v>0</v>
      </c>
      <c r="AI32" s="206"/>
      <c r="AJ32" s="113"/>
      <c r="AK32" s="114" t="str">
        <f>AB32+AE32+AH32</f>
        <v>0</v>
      </c>
      <c r="AN32" s="98" t="str">
        <f>AM6</f>
        <v>0</v>
      </c>
      <c r="AQ32" s="98" t="str">
        <f>AP6</f>
        <v>0</v>
      </c>
      <c r="AT32" s="98" t="str">
        <f>AS6</f>
        <v>0</v>
      </c>
      <c r="AU32" s="206"/>
      <c r="AV32" s="113"/>
      <c r="AW32" s="114" t="str">
        <f>AN32+AQ32+AT32</f>
        <v>0</v>
      </c>
      <c r="AX32" s="113" t="str">
        <f>K32+W32+AI32+AU32</f>
        <v>0</v>
      </c>
      <c r="AY32" s="113" t="str">
        <f>AX32/1.12</f>
        <v>0</v>
      </c>
      <c r="AZ32" s="210" t="str">
        <f>AX32-AY32</f>
        <v>0</v>
      </c>
    </row>
    <row r="33" spans="1:59">
      <c r="A33" s="218" t="s">
        <v>55</v>
      </c>
      <c r="D33" s="98">
        <v>0</v>
      </c>
      <c r="G33" s="98">
        <v>0</v>
      </c>
      <c r="J33" s="98">
        <v>0</v>
      </c>
      <c r="K33" s="206"/>
      <c r="L33" s="113"/>
      <c r="M33" s="114"/>
      <c r="N33" s="206"/>
      <c r="O33" s="113"/>
      <c r="P33" s="113">
        <v>0</v>
      </c>
      <c r="S33" s="98">
        <v>0</v>
      </c>
      <c r="V33" s="98">
        <v>0</v>
      </c>
      <c r="W33" s="206"/>
      <c r="X33" s="113"/>
      <c r="Y33" s="114"/>
      <c r="AA33" s="98" t="str">
        <f>AB33/0.12</f>
        <v>0</v>
      </c>
      <c r="AE33" s="98">
        <v>0</v>
      </c>
      <c r="AH33" s="98">
        <v>0</v>
      </c>
      <c r="AI33" s="206"/>
      <c r="AJ33" s="113"/>
      <c r="AK33" s="114"/>
      <c r="AN33" s="98">
        <v>0</v>
      </c>
      <c r="AQ33" s="98">
        <v>0</v>
      </c>
      <c r="AT33" s="98">
        <v>0</v>
      </c>
      <c r="AU33" s="206"/>
      <c r="AV33" s="113"/>
      <c r="AW33" s="114"/>
      <c r="AX33" s="113"/>
      <c r="AY33" s="113"/>
      <c r="AZ33" s="210"/>
    </row>
    <row r="34" spans="1:59">
      <c r="A34" s="219" t="s">
        <v>43</v>
      </c>
      <c r="B34" s="184"/>
      <c r="C34" s="184"/>
      <c r="D34" s="184" t="str">
        <f>SUM(D31:D33)</f>
        <v>0</v>
      </c>
      <c r="E34" s="184"/>
      <c r="F34" s="184"/>
      <c r="G34" s="184" t="str">
        <f>SUM(G31:G33)</f>
        <v>0</v>
      </c>
      <c r="H34" s="184"/>
      <c r="I34" s="184"/>
      <c r="J34" s="184" t="str">
        <f>SUM(J31:J33)</f>
        <v>0</v>
      </c>
      <c r="K34" s="220"/>
      <c r="L34" s="184"/>
      <c r="M34" s="221" t="str">
        <f>SUM(M31:M33)</f>
        <v>0</v>
      </c>
      <c r="N34" s="220"/>
      <c r="O34" s="184"/>
      <c r="P34" s="184" t="str">
        <f>SUM(P31:P33)</f>
        <v>0</v>
      </c>
      <c r="Q34" s="184"/>
      <c r="R34" s="184"/>
      <c r="S34" s="184" t="str">
        <f>SUM(S31:S33)</f>
        <v>0</v>
      </c>
      <c r="T34" s="184"/>
      <c r="U34" s="184"/>
      <c r="V34" s="184" t="str">
        <f>SUM(V31:V33)</f>
        <v>0</v>
      </c>
      <c r="W34" s="220"/>
      <c r="X34" s="184"/>
      <c r="Y34" s="221" t="str">
        <f>SUM(Y31:Y33)</f>
        <v>0</v>
      </c>
      <c r="Z34" s="184" t="str">
        <f>SUM(Z31:Z33)</f>
        <v>0</v>
      </c>
      <c r="AA34" s="184"/>
      <c r="AB34" s="184" t="str">
        <f>SUM(AB31:AB33)</f>
        <v>0</v>
      </c>
      <c r="AC34" s="184"/>
      <c r="AD34" s="184"/>
      <c r="AE34" s="184" t="str">
        <f>SUM(AE31:AE33)</f>
        <v>0</v>
      </c>
      <c r="AF34" s="184" t="str">
        <f>SUM(AF31:AF33)</f>
        <v>0</v>
      </c>
      <c r="AG34" s="184"/>
      <c r="AH34" s="184" t="str">
        <f>SUM(AH31:AH33)</f>
        <v>0</v>
      </c>
      <c r="AI34" s="220"/>
      <c r="AJ34" s="184"/>
      <c r="AK34" s="221" t="str">
        <f>SUM(AK31:AK33)</f>
        <v>0</v>
      </c>
      <c r="AL34" s="184"/>
      <c r="AM34" s="184"/>
      <c r="AN34" s="184" t="str">
        <f>SUM(AN31:AN33)</f>
        <v>0</v>
      </c>
      <c r="AO34" s="184"/>
      <c r="AP34" s="184"/>
      <c r="AQ34" s="184" t="str">
        <f>SUM(AQ31:AQ33)</f>
        <v>0</v>
      </c>
      <c r="AR34" s="184"/>
      <c r="AS34" s="184"/>
      <c r="AT34" s="184" t="str">
        <f>SUM(AT31:AT33)</f>
        <v>0</v>
      </c>
      <c r="AU34" s="220"/>
      <c r="AV34" s="184"/>
      <c r="AW34" s="221" t="str">
        <f>SUM(AW31:AW33)</f>
        <v>0</v>
      </c>
      <c r="AX34" s="184" t="str">
        <f>SUM(AX31:AX33)</f>
        <v>0</v>
      </c>
      <c r="AY34" s="184" t="str">
        <f>SUM(AY31:AY33)</f>
        <v>0</v>
      </c>
      <c r="AZ34" s="222" t="str">
        <f>SUM(AZ31:AZ33)</f>
        <v>0</v>
      </c>
    </row>
    <row r="35" spans="1:59">
      <c r="A35" s="225" t="s">
        <v>56</v>
      </c>
      <c r="B35" s="214"/>
      <c r="C35" s="214"/>
      <c r="D35" s="214" t="str">
        <f>D29-D34</f>
        <v>0</v>
      </c>
      <c r="E35" s="214"/>
      <c r="F35" s="214"/>
      <c r="G35" s="214" t="str">
        <f>G29-G34</f>
        <v>0</v>
      </c>
      <c r="H35" s="214"/>
      <c r="I35" s="214"/>
      <c r="J35" s="214" t="str">
        <f>J29-J34</f>
        <v>0</v>
      </c>
      <c r="K35" s="215"/>
      <c r="L35" s="214"/>
      <c r="M35" s="216" t="str">
        <f>M29-M34</f>
        <v>0</v>
      </c>
      <c r="N35" s="215"/>
      <c r="O35" s="214"/>
      <c r="P35" s="214" t="str">
        <f>P29-P34</f>
        <v>0</v>
      </c>
      <c r="Q35" s="214"/>
      <c r="R35" s="214"/>
      <c r="S35" s="214" t="str">
        <f>S29-S34</f>
        <v>0</v>
      </c>
      <c r="T35" s="214"/>
      <c r="U35" s="214"/>
      <c r="V35" s="214" t="str">
        <f>V29-V34</f>
        <v>0</v>
      </c>
      <c r="W35" s="215"/>
      <c r="X35" s="214"/>
      <c r="Y35" s="216" t="str">
        <f>Y29-Y34</f>
        <v>0</v>
      </c>
      <c r="Z35" s="214" t="str">
        <f>Z29-Z34</f>
        <v>0</v>
      </c>
      <c r="AA35" s="214"/>
      <c r="AB35" s="214" t="str">
        <f>AB29-AB34</f>
        <v>0</v>
      </c>
      <c r="AC35" s="214"/>
      <c r="AD35" s="214"/>
      <c r="AE35" s="214" t="str">
        <f>AE29-AE34</f>
        <v>0</v>
      </c>
      <c r="AF35" s="214" t="str">
        <f>AF29-AF34</f>
        <v>0</v>
      </c>
      <c r="AG35" s="214"/>
      <c r="AH35" s="214" t="str">
        <f>AH29-AH34</f>
        <v>0</v>
      </c>
      <c r="AI35" s="215"/>
      <c r="AJ35" s="214"/>
      <c r="AK35" s="216" t="str">
        <f>AK29-AK34</f>
        <v>0</v>
      </c>
      <c r="AL35" s="214"/>
      <c r="AM35" s="214"/>
      <c r="AN35" s="214" t="str">
        <f>AN29-AN34</f>
        <v>0</v>
      </c>
      <c r="AO35" s="214"/>
      <c r="AP35" s="214"/>
      <c r="AQ35" s="214" t="str">
        <f>AQ29-AQ34</f>
        <v>0</v>
      </c>
      <c r="AR35" s="214"/>
      <c r="AS35" s="214"/>
      <c r="AT35" s="214" t="str">
        <f>AT29-AT34</f>
        <v>0</v>
      </c>
      <c r="AU35" s="215"/>
      <c r="AV35" s="214"/>
      <c r="AW35" s="216" t="str">
        <f>AW29-AW34</f>
        <v>0</v>
      </c>
      <c r="AX35" s="214"/>
      <c r="AY35" s="214"/>
      <c r="AZ35" s="217" t="str">
        <f>AZ29-AZ34</f>
        <v>0</v>
      </c>
    </row>
    <row r="36" spans="1:59">
      <c r="K36" s="206"/>
      <c r="L36" s="113"/>
      <c r="M36" s="114"/>
      <c r="N36" s="206"/>
      <c r="O36" s="113"/>
      <c r="P36" s="113"/>
      <c r="W36" s="206"/>
      <c r="X36" s="113"/>
      <c r="Y36" s="114"/>
      <c r="AI36" s="206"/>
      <c r="AJ36" s="113"/>
      <c r="AK36" s="114"/>
      <c r="AU36" s="206"/>
      <c r="AV36" s="113"/>
      <c r="AW36" s="114"/>
      <c r="AX36" s="113"/>
      <c r="AY36" s="113"/>
      <c r="AZ36" s="210"/>
    </row>
    <row r="37" spans="1:59">
      <c r="A37" s="226" t="s">
        <v>57</v>
      </c>
      <c r="D37" s="98" t="str">
        <f>D13-D35</f>
        <v>0</v>
      </c>
      <c r="G37" s="98" t="str">
        <f>G13-G35</f>
        <v>0</v>
      </c>
      <c r="J37" s="98" t="str">
        <f>J13-J35</f>
        <v>0</v>
      </c>
      <c r="K37" s="206"/>
      <c r="L37" s="113"/>
      <c r="M37" s="114" t="str">
        <f>M13-M35</f>
        <v>0</v>
      </c>
      <c r="N37" s="206"/>
      <c r="O37" s="113"/>
      <c r="P37" s="113" t="str">
        <f>P13-P35</f>
        <v>0</v>
      </c>
      <c r="S37" s="98" t="str">
        <f>S13-S35</f>
        <v>0</v>
      </c>
      <c r="V37" s="98" t="str">
        <f>V13-V35</f>
        <v>0</v>
      </c>
      <c r="W37" s="206"/>
      <c r="X37" s="113"/>
      <c r="Y37" s="114" t="str">
        <f>Y13-Y35</f>
        <v>0</v>
      </c>
      <c r="Z37" s="98" t="str">
        <f>Z13-Z35</f>
        <v>0</v>
      </c>
      <c r="AB37" s="98" t="str">
        <f>AB13-AB35</f>
        <v>0</v>
      </c>
      <c r="AE37" s="98" t="str">
        <f>AE13-AE35</f>
        <v>0</v>
      </c>
      <c r="AH37" s="98" t="str">
        <f>AH13-AH35</f>
        <v>0</v>
      </c>
      <c r="AI37" s="206"/>
      <c r="AJ37" s="113"/>
      <c r="AK37" s="114" t="str">
        <f>AK13-AK35</f>
        <v>0</v>
      </c>
      <c r="AN37" s="98" t="str">
        <f>AN13-AN35</f>
        <v>0</v>
      </c>
      <c r="AQ37" s="98" t="str">
        <f>AQ13-AQ35</f>
        <v>0</v>
      </c>
      <c r="AT37" s="98" t="str">
        <f>AT13-AT35</f>
        <v>0</v>
      </c>
      <c r="AU37" s="206"/>
      <c r="AV37" s="113"/>
      <c r="AW37" s="114" t="str">
        <f>AW13-AW35</f>
        <v>0</v>
      </c>
      <c r="AX37" s="113"/>
      <c r="AY37" s="113"/>
      <c r="AZ37" s="210" t="str">
        <f>AZ13-AZ35</f>
        <v>0</v>
      </c>
    </row>
    <row r="38" spans="1:59">
      <c r="A38" s="218" t="s">
        <v>58</v>
      </c>
      <c r="K38" s="206"/>
      <c r="L38" s="113"/>
      <c r="M38" s="114"/>
      <c r="N38" s="206"/>
      <c r="O38" s="113"/>
      <c r="P38" s="113"/>
      <c r="W38" s="206"/>
      <c r="X38" s="113"/>
      <c r="Y38" s="114"/>
      <c r="AI38" s="206"/>
      <c r="AJ38" s="113"/>
      <c r="AK38" s="114"/>
      <c r="AU38" s="206"/>
      <c r="AV38" s="113"/>
      <c r="AW38" s="114"/>
      <c r="AX38" s="113"/>
      <c r="AY38" s="113"/>
      <c r="AZ38" s="210"/>
    </row>
    <row r="39" spans="1:59">
      <c r="A39" s="223" t="s">
        <v>59</v>
      </c>
      <c r="K39" s="206"/>
      <c r="L39" s="113"/>
      <c r="M39" s="114" t="str">
        <f>D52+G52</f>
        <v>0</v>
      </c>
      <c r="N39" s="206"/>
      <c r="O39" s="113"/>
      <c r="P39" s="113"/>
      <c r="V39" s="98">
        <v>0</v>
      </c>
      <c r="W39" s="206"/>
      <c r="X39" s="113"/>
      <c r="Y39" s="114"/>
      <c r="AI39" s="206"/>
      <c r="AJ39" s="113"/>
      <c r="AK39" s="114" t="str">
        <f>AB52+AE52</f>
        <v>0</v>
      </c>
      <c r="AU39" s="206"/>
      <c r="AV39" s="113"/>
      <c r="AW39" s="114" t="str">
        <f>AN52+AQ52</f>
        <v>0</v>
      </c>
      <c r="AX39" s="113"/>
      <c r="AY39" s="113"/>
      <c r="AZ39" s="210"/>
    </row>
    <row r="40" spans="1:59">
      <c r="A40" s="223" t="s">
        <v>60</v>
      </c>
      <c r="D40" s="98">
        <v>0</v>
      </c>
      <c r="G40" s="98">
        <v>0</v>
      </c>
      <c r="H40" s="98">
        <v>0</v>
      </c>
      <c r="I40" s="98">
        <v>0</v>
      </c>
      <c r="J40" s="98">
        <v>0</v>
      </c>
      <c r="K40" s="206" t="str">
        <f>+H40</f>
        <v>0</v>
      </c>
      <c r="L40" s="113" t="str">
        <f>+I40</f>
        <v>0</v>
      </c>
      <c r="M40" s="114" t="str">
        <f>+(L40*0.05)</f>
        <v>0</v>
      </c>
      <c r="N40" s="206"/>
      <c r="O40" s="113"/>
      <c r="P40" s="113">
        <v>0</v>
      </c>
      <c r="S40" s="98">
        <v>0</v>
      </c>
      <c r="T40" s="98" t="str">
        <f>U40*1.12</f>
        <v>0</v>
      </c>
      <c r="V40" s="195"/>
      <c r="W40" s="206" t="str">
        <f>N40+Q40+T40</f>
        <v>0</v>
      </c>
      <c r="X40" s="113" t="str">
        <f>W40/1.12</f>
        <v>0</v>
      </c>
      <c r="Y40" s="114">
        <v>0</v>
      </c>
      <c r="AB40" s="98">
        <v>0</v>
      </c>
      <c r="AE40" s="98">
        <v>0</v>
      </c>
      <c r="AF40" s="98" t="str">
        <f>AG40*1.12</f>
        <v>0</v>
      </c>
      <c r="AG40" s="98" t="str">
        <f>'[2]Final Tax'!T19</f>
        <v>0</v>
      </c>
      <c r="AH40" s="98" t="str">
        <f>AG40*0.05</f>
        <v>0</v>
      </c>
      <c r="AI40" s="206" t="str">
        <f>Z40+AC40+AF40</f>
        <v>0</v>
      </c>
      <c r="AJ40" s="113" t="str">
        <f>AI40/1.12</f>
        <v>0</v>
      </c>
      <c r="AK40" s="114" t="str">
        <f>AJ40*0.05</f>
        <v>0</v>
      </c>
      <c r="AN40" s="98">
        <v>0</v>
      </c>
      <c r="AQ40" s="98">
        <v>0</v>
      </c>
      <c r="AR40" s="98" t="str">
        <f>AS40*1.12</f>
        <v>0</v>
      </c>
      <c r="AT40" s="98" t="str">
        <f>AS40*0.05</f>
        <v>0</v>
      </c>
      <c r="AU40" s="206" t="str">
        <f>AL40+AO40+AR40</f>
        <v>0</v>
      </c>
      <c r="AV40" s="113" t="str">
        <f>AU40/1.12</f>
        <v>0</v>
      </c>
      <c r="AW40" s="114" t="str">
        <f>AV40*0.05</f>
        <v>0</v>
      </c>
      <c r="AX40" s="113" t="str">
        <f>K40+W40+AI40+AU40</f>
        <v>0</v>
      </c>
      <c r="AY40" s="113" t="str">
        <f>AX40/1.12</f>
        <v>0</v>
      </c>
      <c r="AZ40" s="210" t="str">
        <f>AY40*0.05</f>
        <v>0</v>
      </c>
    </row>
    <row r="41" spans="1:59">
      <c r="A41" s="223" t="s">
        <v>61</v>
      </c>
      <c r="D41" s="227"/>
      <c r="K41" s="206"/>
      <c r="L41" s="113"/>
      <c r="M41" s="114" t="str">
        <f>D41+G41+J41</f>
        <v>0</v>
      </c>
      <c r="N41" s="206"/>
      <c r="O41" s="113"/>
      <c r="P41" s="113"/>
      <c r="W41" s="206"/>
      <c r="X41" s="113"/>
      <c r="Y41" s="114" t="str">
        <f>SUM(P41,S41,V41)</f>
        <v>0</v>
      </c>
      <c r="AG41" s="98" t="str">
        <f>AF41/1.12</f>
        <v>0</v>
      </c>
      <c r="AI41" s="206"/>
      <c r="AJ41" s="113" t="str">
        <f>AI41/1.12</f>
        <v>0</v>
      </c>
      <c r="AK41" s="114" t="str">
        <f>AB41+AE41+AH41</f>
        <v>0</v>
      </c>
      <c r="AL41" s="228"/>
      <c r="AN41" s="228"/>
      <c r="AT41" s="229" t="str">
        <f>+AT39+AT40</f>
        <v>0</v>
      </c>
      <c r="AU41" s="206"/>
      <c r="AV41" s="113"/>
      <c r="AW41" s="114" t="str">
        <f>AN41+AQ41+AT41</f>
        <v>0</v>
      </c>
      <c r="AX41" s="113" t="str">
        <f>K41+W41+AI41+AU41</f>
        <v>0</v>
      </c>
      <c r="AY41" s="113" t="str">
        <f>AX41/1.12</f>
        <v>0</v>
      </c>
      <c r="AZ41" s="210" t="str">
        <f>AX41-AY41</f>
        <v>0</v>
      </c>
    </row>
    <row r="42" spans="1:59">
      <c r="A42" s="223" t="s">
        <v>62</v>
      </c>
      <c r="J42" s="98">
        <v>0</v>
      </c>
      <c r="K42" s="206"/>
      <c r="L42" s="113"/>
      <c r="M42" s="114">
        <v>0</v>
      </c>
      <c r="N42" s="206"/>
      <c r="O42" s="113" t="str">
        <f>+N42/1.12</f>
        <v>0</v>
      </c>
      <c r="P42" s="113" t="str">
        <f>+O42*0.12</f>
        <v>0</v>
      </c>
      <c r="S42" s="98">
        <v>0</v>
      </c>
      <c r="V42" s="98">
        <v>0</v>
      </c>
      <c r="W42" s="206"/>
      <c r="X42" s="113"/>
      <c r="Y42" s="114">
        <v>0</v>
      </c>
      <c r="AB42" s="98">
        <v>0</v>
      </c>
      <c r="AE42" s="98">
        <v>0</v>
      </c>
      <c r="AH42" s="98">
        <v>0</v>
      </c>
      <c r="AI42" s="206"/>
      <c r="AJ42" s="113"/>
      <c r="AK42" s="114">
        <v>0</v>
      </c>
      <c r="AN42" s="98">
        <v>0</v>
      </c>
      <c r="AQ42" s="98">
        <v>0</v>
      </c>
      <c r="AT42" s="98">
        <v>0</v>
      </c>
      <c r="AU42" s="206"/>
      <c r="AV42" s="113"/>
      <c r="AW42" s="114">
        <v>0</v>
      </c>
      <c r="AX42" s="113" t="str">
        <f>K42+W42+AI42+AU42</f>
        <v>0</v>
      </c>
      <c r="AY42" s="113" t="str">
        <f>AX42/1.12</f>
        <v>0</v>
      </c>
      <c r="AZ42" s="210" t="str">
        <f>AX42-AY42</f>
        <v>0</v>
      </c>
    </row>
    <row r="43" spans="1:59">
      <c r="A43" s="224" t="s">
        <v>63</v>
      </c>
      <c r="B43" s="184"/>
      <c r="C43" s="184"/>
      <c r="D43" s="184" t="str">
        <f>SUM(D39:D42)</f>
        <v>0</v>
      </c>
      <c r="E43" s="184"/>
      <c r="F43" s="184"/>
      <c r="G43" s="184" t="str">
        <f>SUM(G39:G42)</f>
        <v>0</v>
      </c>
      <c r="H43" s="184"/>
      <c r="I43" s="184"/>
      <c r="J43" s="184" t="str">
        <f>SUM(J39:J42)</f>
        <v>0</v>
      </c>
      <c r="K43" s="220"/>
      <c r="L43" s="184"/>
      <c r="M43" s="221" t="str">
        <f>SUM(M39:M42)</f>
        <v>0</v>
      </c>
      <c r="N43" s="220"/>
      <c r="O43" s="184"/>
      <c r="P43" s="184" t="str">
        <f>SUM(P39:P42)</f>
        <v>0</v>
      </c>
      <c r="Q43" s="184"/>
      <c r="R43" s="184"/>
      <c r="S43" s="184" t="str">
        <f>SUM(S39:S42)</f>
        <v>0</v>
      </c>
      <c r="T43" s="184"/>
      <c r="U43" s="184"/>
      <c r="V43" s="184" t="str">
        <f>SUM(V39:V42)</f>
        <v>0</v>
      </c>
      <c r="W43" s="220"/>
      <c r="X43" s="184"/>
      <c r="Y43" s="221" t="str">
        <f>SUM(Y39:Y42)</f>
        <v>0</v>
      </c>
      <c r="Z43" s="184"/>
      <c r="AA43" s="184"/>
      <c r="AB43" s="184" t="str">
        <f>SUM(AB39:AB42)</f>
        <v>0</v>
      </c>
      <c r="AC43" s="184"/>
      <c r="AD43" s="184"/>
      <c r="AE43" s="184" t="str">
        <f>SUM(AE39:AE42)</f>
        <v>0</v>
      </c>
      <c r="AF43" s="184"/>
      <c r="AG43" s="184"/>
      <c r="AH43" s="184" t="str">
        <f>SUM(AH39:AH42)</f>
        <v>0</v>
      </c>
      <c r="AI43" s="220"/>
      <c r="AJ43" s="184"/>
      <c r="AK43" s="221" t="str">
        <f>SUM(AK39:AK42)</f>
        <v>0</v>
      </c>
      <c r="AL43" s="184"/>
      <c r="AM43" s="184"/>
      <c r="AN43" s="184" t="str">
        <f>SUM(AN39:AN42)</f>
        <v>0</v>
      </c>
      <c r="AO43" s="184"/>
      <c r="AP43" s="184"/>
      <c r="AQ43" s="184" t="str">
        <f>SUM(AQ39:AQ42)</f>
        <v>0</v>
      </c>
      <c r="AR43" s="184"/>
      <c r="AS43" s="184"/>
      <c r="AT43" s="184" t="str">
        <f>SUM(AT39:AT42)</f>
        <v>0</v>
      </c>
      <c r="AU43" s="220"/>
      <c r="AV43" s="184"/>
      <c r="AW43" s="221" t="str">
        <f>SUM(AW39:AW42)</f>
        <v>0</v>
      </c>
      <c r="AX43" s="184"/>
      <c r="AY43" s="184"/>
      <c r="AZ43" s="222" t="str">
        <f>SUM(AZ39:AZ42)</f>
        <v>0</v>
      </c>
    </row>
    <row r="44" spans="1:59">
      <c r="K44" s="206"/>
      <c r="L44" s="113"/>
      <c r="M44" s="114"/>
      <c r="N44" s="206"/>
      <c r="O44" s="113"/>
      <c r="P44" s="113"/>
      <c r="W44" s="206"/>
      <c r="X44" s="113"/>
      <c r="Y44" s="114"/>
      <c r="AI44" s="206"/>
      <c r="AJ44" s="113"/>
      <c r="AK44" s="114"/>
      <c r="AU44" s="206"/>
      <c r="AV44" s="113"/>
      <c r="AW44" s="114"/>
      <c r="AX44" s="113"/>
      <c r="AY44" s="113"/>
      <c r="AZ44" s="210"/>
    </row>
    <row r="45" spans="1:59">
      <c r="A45" s="226" t="s">
        <v>64</v>
      </c>
      <c r="D45" s="98" t="str">
        <f>D37-D43</f>
        <v>0</v>
      </c>
      <c r="G45" s="98" t="str">
        <f>G37-G43</f>
        <v>0</v>
      </c>
      <c r="J45" s="98" t="str">
        <f>J37-J43</f>
        <v>0</v>
      </c>
      <c r="K45" s="206"/>
      <c r="L45" s="113"/>
      <c r="M45" s="114" t="str">
        <f>M37-M43</f>
        <v>0</v>
      </c>
      <c r="N45" s="206"/>
      <c r="O45" s="113"/>
      <c r="P45" s="113" t="str">
        <f>P37-P43</f>
        <v>0</v>
      </c>
      <c r="S45" s="98" t="str">
        <f>S37-S43</f>
        <v>0</v>
      </c>
      <c r="V45" s="98" t="str">
        <f>V37-V43</f>
        <v>0</v>
      </c>
      <c r="W45" s="206"/>
      <c r="X45" s="113"/>
      <c r="Y45" s="114" t="str">
        <f>Y37-Y43</f>
        <v>0</v>
      </c>
      <c r="AB45" s="98" t="str">
        <f>AB37-AB43</f>
        <v>0</v>
      </c>
      <c r="AE45" s="98" t="str">
        <f>AE37-AE43</f>
        <v>0</v>
      </c>
      <c r="AH45" s="98" t="str">
        <f>AH37-AH43</f>
        <v>0</v>
      </c>
      <c r="AI45" s="206"/>
      <c r="AJ45" s="113"/>
      <c r="AK45" s="114" t="str">
        <f>AK37-AK43</f>
        <v>0</v>
      </c>
      <c r="AN45" s="98" t="str">
        <f>AN37-AN43</f>
        <v>0</v>
      </c>
      <c r="AQ45" s="98" t="str">
        <f>AQ37-AQ43</f>
        <v>0</v>
      </c>
      <c r="AT45" s="98" t="str">
        <f>AT37-AT43</f>
        <v>0</v>
      </c>
      <c r="AU45" s="206"/>
      <c r="AV45" s="113"/>
      <c r="AW45" s="114" t="str">
        <f>AW37-AW43</f>
        <v>0</v>
      </c>
      <c r="AX45" s="113"/>
      <c r="AY45" s="113"/>
      <c r="AZ45" s="210" t="str">
        <f>AZ37-AZ43</f>
        <v>0</v>
      </c>
    </row>
    <row r="46" spans="1:59">
      <c r="A46" s="218" t="s">
        <v>65</v>
      </c>
      <c r="K46" s="206"/>
      <c r="L46" s="113"/>
      <c r="M46" s="114"/>
      <c r="N46" s="206"/>
      <c r="O46" s="113"/>
      <c r="P46" s="113"/>
      <c r="W46" s="206"/>
      <c r="X46" s="113"/>
      <c r="Y46" s="114"/>
      <c r="AI46" s="206"/>
      <c r="AJ46" s="113"/>
      <c r="AK46" s="114"/>
      <c r="AU46" s="206"/>
      <c r="AV46" s="113"/>
      <c r="AW46" s="114"/>
      <c r="AX46" s="113"/>
      <c r="AY46" s="113"/>
      <c r="AZ46" s="210"/>
    </row>
    <row r="47" spans="1:59">
      <c r="A47" s="223" t="s">
        <v>66</v>
      </c>
      <c r="D47" s="98">
        <v>0</v>
      </c>
      <c r="G47" s="98">
        <v>0</v>
      </c>
      <c r="J47" s="98">
        <v>0</v>
      </c>
      <c r="K47" s="206"/>
      <c r="L47" s="113"/>
      <c r="M47" s="114">
        <v>0</v>
      </c>
      <c r="N47" s="206"/>
      <c r="O47" s="113"/>
      <c r="P47" s="113">
        <v>0</v>
      </c>
      <c r="S47" s="98">
        <v>0</v>
      </c>
      <c r="V47" s="98">
        <v>0</v>
      </c>
      <c r="W47" s="206"/>
      <c r="X47" s="113"/>
      <c r="Y47" s="114">
        <v>0</v>
      </c>
      <c r="AB47" s="98">
        <v>0</v>
      </c>
      <c r="AE47" s="98">
        <v>0</v>
      </c>
      <c r="AH47" s="98">
        <v>0</v>
      </c>
      <c r="AI47" s="206"/>
      <c r="AJ47" s="113"/>
      <c r="AK47" s="114">
        <v>0</v>
      </c>
      <c r="AN47" s="98">
        <v>0</v>
      </c>
      <c r="AQ47" s="98">
        <v>0</v>
      </c>
      <c r="AT47" s="98">
        <v>0</v>
      </c>
      <c r="AU47" s="206"/>
      <c r="AV47" s="113"/>
      <c r="AW47" s="114">
        <v>0</v>
      </c>
      <c r="AX47" s="113"/>
      <c r="AY47" s="113"/>
      <c r="AZ47" s="210">
        <v>0</v>
      </c>
    </row>
    <row r="48" spans="1:59">
      <c r="A48" s="223" t="s">
        <v>67</v>
      </c>
      <c r="D48" s="98">
        <v>0</v>
      </c>
      <c r="G48" s="98">
        <v>0</v>
      </c>
      <c r="J48" s="98">
        <v>0</v>
      </c>
      <c r="K48" s="206"/>
      <c r="L48" s="113"/>
      <c r="M48" s="114">
        <v>0</v>
      </c>
      <c r="N48" s="206"/>
      <c r="O48" s="113"/>
      <c r="P48" s="113">
        <v>0</v>
      </c>
      <c r="S48" s="98">
        <v>0</v>
      </c>
      <c r="V48" s="98">
        <v>0</v>
      </c>
      <c r="W48" s="206"/>
      <c r="X48" s="113"/>
      <c r="Y48" s="114">
        <v>0</v>
      </c>
      <c r="AB48" s="98">
        <v>0</v>
      </c>
      <c r="AE48" s="98">
        <v>0</v>
      </c>
      <c r="AH48" s="98">
        <v>0</v>
      </c>
      <c r="AI48" s="206"/>
      <c r="AJ48" s="113"/>
      <c r="AK48" s="114">
        <v>0</v>
      </c>
      <c r="AN48" s="98">
        <v>0</v>
      </c>
      <c r="AQ48" s="98">
        <v>0</v>
      </c>
      <c r="AT48" s="98">
        <v>0</v>
      </c>
      <c r="AU48" s="206"/>
      <c r="AV48" s="113"/>
      <c r="AW48" s="114">
        <v>0</v>
      </c>
      <c r="AX48" s="113"/>
      <c r="AY48" s="113"/>
      <c r="AZ48" s="210">
        <v>0</v>
      </c>
    </row>
    <row r="49" spans="1:59">
      <c r="A49" s="223" t="s">
        <v>68</v>
      </c>
      <c r="D49" s="98">
        <v>0</v>
      </c>
      <c r="G49" s="98">
        <v>0</v>
      </c>
      <c r="J49" s="98">
        <v>0</v>
      </c>
      <c r="K49" s="206"/>
      <c r="L49" s="113"/>
      <c r="M49" s="114">
        <v>0</v>
      </c>
      <c r="N49" s="206"/>
      <c r="O49" s="113"/>
      <c r="P49" s="113">
        <v>0</v>
      </c>
      <c r="S49" s="98">
        <v>0</v>
      </c>
      <c r="V49" s="98">
        <v>0</v>
      </c>
      <c r="W49" s="206"/>
      <c r="X49" s="113"/>
      <c r="Y49" s="114">
        <v>0</v>
      </c>
      <c r="AB49" s="98">
        <v>0</v>
      </c>
      <c r="AE49" s="98">
        <v>0</v>
      </c>
      <c r="AH49" s="98">
        <v>0</v>
      </c>
      <c r="AI49" s="206"/>
      <c r="AJ49" s="113"/>
      <c r="AK49" s="114">
        <v>0</v>
      </c>
      <c r="AN49" s="98">
        <v>0</v>
      </c>
      <c r="AQ49" s="98">
        <v>0</v>
      </c>
      <c r="AT49" s="98">
        <v>0</v>
      </c>
      <c r="AU49" s="206"/>
      <c r="AV49" s="113"/>
      <c r="AW49" s="114">
        <v>0</v>
      </c>
      <c r="AX49" s="113"/>
      <c r="AY49" s="113"/>
      <c r="AZ49" s="210">
        <v>0</v>
      </c>
    </row>
    <row r="50" spans="1:59">
      <c r="A50" s="224" t="s">
        <v>43</v>
      </c>
      <c r="B50" s="184"/>
      <c r="C50" s="184"/>
      <c r="D50" s="184" t="str">
        <f>SUM(D47:D49)</f>
        <v>0</v>
      </c>
      <c r="E50" s="184"/>
      <c r="F50" s="184"/>
      <c r="G50" s="184" t="str">
        <f>SUM(G47:G49)</f>
        <v>0</v>
      </c>
      <c r="H50" s="184"/>
      <c r="I50" s="184"/>
      <c r="J50" s="184" t="str">
        <f>SUM(J47:J49)</f>
        <v>0</v>
      </c>
      <c r="K50" s="220"/>
      <c r="L50" s="184"/>
      <c r="M50" s="221" t="str">
        <f>SUM(M47:M49)</f>
        <v>0</v>
      </c>
      <c r="N50" s="220"/>
      <c r="O50" s="184"/>
      <c r="P50" s="184" t="str">
        <f>SUM(P47:P49)</f>
        <v>0</v>
      </c>
      <c r="Q50" s="184"/>
      <c r="R50" s="184"/>
      <c r="S50" s="184" t="str">
        <f>SUM(S47:S49)</f>
        <v>0</v>
      </c>
      <c r="T50" s="184"/>
      <c r="U50" s="184"/>
      <c r="V50" s="184" t="str">
        <f>SUM(V47:V49)</f>
        <v>0</v>
      </c>
      <c r="W50" s="220"/>
      <c r="X50" s="184"/>
      <c r="Y50" s="221" t="str">
        <f>SUM(Y47:Y49)</f>
        <v>0</v>
      </c>
      <c r="Z50" s="184"/>
      <c r="AA50" s="184"/>
      <c r="AB50" s="184" t="str">
        <f>SUM(AB47:AB49)</f>
        <v>0</v>
      </c>
      <c r="AC50" s="184"/>
      <c r="AD50" s="184"/>
      <c r="AE50" s="184" t="str">
        <f>SUM(AE47:AE49)</f>
        <v>0</v>
      </c>
      <c r="AF50" s="184"/>
      <c r="AG50" s="184"/>
      <c r="AH50" s="184" t="str">
        <f>SUM(AH47:AH49)</f>
        <v>0</v>
      </c>
      <c r="AI50" s="220"/>
      <c r="AJ50" s="184"/>
      <c r="AK50" s="221" t="str">
        <f>SUM(AK47:AK49)</f>
        <v>0</v>
      </c>
      <c r="AL50" s="184"/>
      <c r="AM50" s="184"/>
      <c r="AN50" s="184" t="str">
        <f>SUM(AN47:AN49)</f>
        <v>0</v>
      </c>
      <c r="AO50" s="184"/>
      <c r="AP50" s="184"/>
      <c r="AQ50" s="184" t="str">
        <f>SUM(AQ47:AQ49)</f>
        <v>0</v>
      </c>
      <c r="AR50" s="184"/>
      <c r="AS50" s="184"/>
      <c r="AT50" s="184" t="str">
        <f>SUM(AT47:AT49)</f>
        <v>0</v>
      </c>
      <c r="AU50" s="220"/>
      <c r="AV50" s="184"/>
      <c r="AW50" s="221" t="str">
        <f>SUM(AW47:AW49)</f>
        <v>0</v>
      </c>
      <c r="AX50" s="184"/>
      <c r="AY50" s="184"/>
      <c r="AZ50" s="222" t="str">
        <f>SUM(AZ47:AZ49)</f>
        <v>0</v>
      </c>
    </row>
    <row r="51" spans="1:59">
      <c r="K51" s="206"/>
      <c r="L51" s="113"/>
      <c r="M51" s="114"/>
      <c r="N51" s="206"/>
      <c r="O51" s="113"/>
      <c r="P51" s="113"/>
      <c r="W51" s="206"/>
      <c r="X51" s="113"/>
      <c r="Y51" s="114"/>
      <c r="AI51" s="206"/>
      <c r="AJ51" s="113"/>
      <c r="AK51" s="114"/>
      <c r="AU51" s="206"/>
      <c r="AV51" s="113"/>
      <c r="AW51" s="114"/>
      <c r="AX51" s="113"/>
      <c r="AY51" s="113"/>
      <c r="AZ51" s="210"/>
    </row>
    <row r="52" spans="1:59" customHeight="1" ht="15.75">
      <c r="A52" s="230" t="s">
        <v>69</v>
      </c>
      <c r="B52" s="230"/>
      <c r="C52" s="230"/>
      <c r="D52" s="230" t="str">
        <f>D45+D50</f>
        <v>0</v>
      </c>
      <c r="E52" s="230"/>
      <c r="F52" s="230"/>
      <c r="G52" s="230" t="str">
        <f>G45+G50</f>
        <v>0</v>
      </c>
      <c r="H52" s="230"/>
      <c r="I52" s="230"/>
      <c r="J52" s="230" t="str">
        <f>J45+J50</f>
        <v>0</v>
      </c>
      <c r="K52" s="231"/>
      <c r="L52" s="230"/>
      <c r="M52" s="232" t="str">
        <f>M45+M50</f>
        <v>0</v>
      </c>
      <c r="N52" s="231"/>
      <c r="O52" s="230"/>
      <c r="P52" s="230" t="str">
        <f>P45+P50</f>
        <v>0</v>
      </c>
      <c r="Q52" s="230"/>
      <c r="R52" s="230"/>
      <c r="S52" s="230" t="str">
        <f>S45+S50</f>
        <v>0</v>
      </c>
      <c r="T52" s="230"/>
      <c r="U52" s="230"/>
      <c r="V52" s="230" t="str">
        <f>V45+V50</f>
        <v>0</v>
      </c>
      <c r="W52" s="231"/>
      <c r="X52" s="230"/>
      <c r="Y52" s="232" t="str">
        <f>Y45+Y50</f>
        <v>0</v>
      </c>
      <c r="Z52" s="230"/>
      <c r="AA52" s="230"/>
      <c r="AB52" s="230" t="str">
        <f>AB45+AB50</f>
        <v>0</v>
      </c>
      <c r="AC52" s="230"/>
      <c r="AD52" s="230"/>
      <c r="AE52" s="230" t="str">
        <f>AE45+AE50</f>
        <v>0</v>
      </c>
      <c r="AF52" s="230"/>
      <c r="AG52" s="230"/>
      <c r="AH52" s="230" t="str">
        <f>AH45+AH50</f>
        <v>0</v>
      </c>
      <c r="AI52" s="231"/>
      <c r="AJ52" s="230"/>
      <c r="AK52" s="232" t="str">
        <f>AK45+AK50</f>
        <v>0</v>
      </c>
      <c r="AL52" s="230"/>
      <c r="AM52" s="230"/>
      <c r="AN52" s="230" t="str">
        <f>AN45+AN50</f>
        <v>0</v>
      </c>
      <c r="AO52" s="230"/>
      <c r="AP52" s="230"/>
      <c r="AQ52" s="230" t="str">
        <f>AQ45+AQ50</f>
        <v>0</v>
      </c>
      <c r="AR52" s="230"/>
      <c r="AS52" s="230"/>
      <c r="AT52" s="230" t="str">
        <f>AT45+AT50</f>
        <v>0</v>
      </c>
      <c r="AU52" s="231"/>
      <c r="AV52" s="230"/>
      <c r="AW52" s="232" t="str">
        <f>AW45+AW50</f>
        <v>0</v>
      </c>
      <c r="AX52" s="230"/>
      <c r="AY52" s="230"/>
      <c r="AZ52" s="233" t="str">
        <f>AZ45+AZ50</f>
        <v>0</v>
      </c>
    </row>
    <row r="53" spans="1:59" customHeight="1" ht="15.75">
      <c r="D53" s="98" t="str">
        <f>+D52-133495.51</f>
        <v>0</v>
      </c>
      <c r="G53" s="98" t="str">
        <f>+G52-102435.07</f>
        <v>0</v>
      </c>
      <c r="J53" s="98" t="str">
        <f>+J52-367555.29</f>
        <v>0</v>
      </c>
      <c r="M53" s="98" t="str">
        <f>+M52-367555.29</f>
        <v>0</v>
      </c>
      <c r="P53" s="98" t="str">
        <f>+P52-181186.43</f>
        <v>0</v>
      </c>
      <c r="S53" s="98" t="str">
        <f>+S52-136902.39</f>
        <v>0</v>
      </c>
      <c r="V53" s="98" t="str">
        <f>+V52-91337.25</f>
        <v>0</v>
      </c>
      <c r="Y53" s="98" t="str">
        <f>+Y52-91337.25</f>
        <v>0</v>
      </c>
      <c r="AB53" s="98" t="str">
        <f>+AB52-62374.31</f>
        <v>0</v>
      </c>
      <c r="AE53" s="98" t="str">
        <f>+AE52-44984.69</f>
        <v>0</v>
      </c>
      <c r="AH53" s="98" t="str">
        <f>+AH52-33391.16</f>
        <v>0</v>
      </c>
      <c r="AK53" s="98" t="str">
        <f>+AK52-33391.16</f>
        <v>0</v>
      </c>
      <c r="AZ53" s="234" t="str">
        <f>D52+G52+M52+P52+S52+Y52+AB52+AE52+AK52+AN52+AQ52+AW52-AZ52</f>
        <v>0</v>
      </c>
    </row>
    <row r="54" spans="1:59">
      <c r="A54" s="98" t="s">
        <v>70</v>
      </c>
      <c r="V54" s="98" t="str">
        <f>+V52-32472.11</f>
        <v>0</v>
      </c>
    </row>
    <row r="55" spans="1:59" customHeight="1" ht="12.75" s="235" customFormat="1">
      <c r="A55" s="235" t="s">
        <v>33</v>
      </c>
      <c r="D55" s="235" t="str">
        <f>+D52-D54</f>
        <v>0</v>
      </c>
      <c r="G55" s="235" t="str">
        <f>+G52-G54</f>
        <v>0</v>
      </c>
      <c r="J55" s="235" t="str">
        <f>+J52-J54</f>
        <v>0</v>
      </c>
      <c r="M55" s="235" t="str">
        <f>+M52-M54</f>
        <v>0</v>
      </c>
      <c r="P55" s="235" t="str">
        <f>+P52-P54</f>
        <v>0</v>
      </c>
      <c r="S55" s="235" t="str">
        <f>+S52-S54</f>
        <v>0</v>
      </c>
      <c r="V55" s="235" t="str">
        <f>+V52-V54</f>
        <v>0</v>
      </c>
      <c r="Y55" s="235" t="str">
        <f>+Y52-Y54</f>
        <v>0</v>
      </c>
      <c r="AB55" s="235" t="str">
        <f>+AB52-AB54</f>
        <v>0</v>
      </c>
      <c r="AE55" s="235" t="str">
        <f>+AE52-AE54</f>
        <v>0</v>
      </c>
      <c r="AH55" s="235" t="str">
        <f>+AH52-AH54</f>
        <v>0</v>
      </c>
    </row>
    <row r="56" spans="1:59">
      <c r="A56" s="98" t="s">
        <v>71</v>
      </c>
      <c r="D56" s="105" t="str">
        <f>D37/C13</f>
        <v>0</v>
      </c>
      <c r="G56" s="105" t="str">
        <f>G37/F13</f>
        <v>0</v>
      </c>
      <c r="J56" s="105" t="str">
        <f>J37/I13</f>
        <v>0</v>
      </c>
      <c r="M56" s="105" t="str">
        <f>M37/L13</f>
        <v>0</v>
      </c>
      <c r="P56" s="105" t="str">
        <f>P37/O13</f>
        <v>0</v>
      </c>
      <c r="S56" s="105" t="str">
        <f>S37/R13</f>
        <v>0</v>
      </c>
      <c r="V56" s="105" t="str">
        <f>V37/U13</f>
        <v>0</v>
      </c>
      <c r="Y56" s="105" t="str">
        <f>Y37/X13</f>
        <v>0</v>
      </c>
      <c r="AB56" s="105" t="str">
        <f>AB37/AA13</f>
        <v>0</v>
      </c>
      <c r="AE56" s="105" t="str">
        <f>AE37/AD13</f>
        <v>0</v>
      </c>
      <c r="AH56" s="105" t="str">
        <f>AH37/AG13</f>
        <v>0</v>
      </c>
      <c r="AK56" s="105" t="str">
        <f>AK37/AJ13</f>
        <v>0</v>
      </c>
      <c r="AN56" s="105" t="str">
        <f>AN37/AM13</f>
        <v>0</v>
      </c>
      <c r="AQ56" s="105" t="str">
        <f>AQ37/AP13</f>
        <v>0</v>
      </c>
      <c r="AT56" s="105" t="str">
        <f>AT37/AS13</f>
        <v>0</v>
      </c>
      <c r="AW56" s="105" t="str">
        <f>AW37/AV13</f>
        <v>0</v>
      </c>
      <c r="AZ56" s="105" t="str">
        <f>AZ37/AY13</f>
        <v>0</v>
      </c>
    </row>
    <row r="57" spans="1:59">
      <c r="B57" s="98" t="s">
        <v>72</v>
      </c>
      <c r="X57" s="98" t="str">
        <f>22146.06-53.85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F7:AH7"/>
    <mergeCell ref="A7:A8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BD9:BF9"/>
    <mergeCell ref="AI7:AK7"/>
    <mergeCell ref="AL7:AN7"/>
    <mergeCell ref="AO7:AQ7"/>
    <mergeCell ref="AR7:AT7"/>
    <mergeCell ref="AU7:AW7"/>
    <mergeCell ref="AX7:AZ7"/>
  </mergeCells>
  <printOptions gridLines="false" gridLinesSet="true"/>
  <pageMargins left="0.7" right="0.7" top="0.75" bottom="0.75" header="0.3" footer="0.3"/>
  <pageSetup paperSize="1" orientation="portrait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8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2" max="2" width="36.85546875" customWidth="true" style="0"/>
    <col min="3" max="3" width="19" hidden="true" customWidth="true" style="0"/>
    <col min="4" max="4" width="17.28515625" customWidth="true" style="0"/>
    <col min="5" max="5" width="15.7109375" hidden="true" customWidth="true" style="0"/>
    <col min="6" max="6" width="20.42578125" customWidth="true" style="0"/>
    <col min="7" max="7" width="14.42578125" hidden="true" customWidth="true" style="0"/>
    <col min="8" max="8" width="13.140625" customWidth="true" style="0"/>
    <col min="9" max="9" width="16.42578125" customWidth="true" style="0"/>
    <col min="10" max="10" width="16.5703125" customWidth="true" style="0"/>
    <col min="11" max="11" width="28" customWidth="true" style="0"/>
    <col min="12" max="12" width="16.42578125" customWidth="true" style="0"/>
    <col min="13" max="13" width="16.28515625" customWidth="true" style="0"/>
  </cols>
  <sheetData>
    <row r="2" spans="1:13" customHeight="1" ht="18.75" hidden="true">
      <c r="B2" s="185" t="s">
        <v>0</v>
      </c>
      <c r="F2" s="185" t="s">
        <v>0</v>
      </c>
    </row>
    <row r="3" spans="1:13" hidden="true">
      <c r="B3" s="186" t="s">
        <v>1</v>
      </c>
      <c r="F3" s="186" t="s">
        <v>1</v>
      </c>
    </row>
    <row r="4" spans="1:13" customHeight="1" ht="15.75" hidden="true">
      <c r="B4" s="53" t="s">
        <v>2</v>
      </c>
      <c r="F4" s="53" t="s">
        <v>2</v>
      </c>
    </row>
    <row r="5" spans="1:13" hidden="true">
      <c r="B5" s="186"/>
      <c r="F5" s="186"/>
    </row>
    <row r="6" spans="1:13" customHeight="1" ht="15.75" hidden="true">
      <c r="B6" s="54" t="s">
        <v>269</v>
      </c>
      <c r="F6" s="54" t="s">
        <v>270</v>
      </c>
    </row>
    <row r="7" spans="1:13" hidden="true">
      <c r="B7" s="187" t="s">
        <v>216</v>
      </c>
      <c r="F7" s="187" t="s">
        <v>216</v>
      </c>
    </row>
    <row r="8" spans="1:13" hidden="true"/>
    <row r="9" spans="1:13" hidden="true"/>
    <row r="10" spans="1:13" hidden="true">
      <c r="B10" s="239" t="s">
        <v>202</v>
      </c>
      <c r="C10" t="s">
        <v>271</v>
      </c>
      <c r="F10" s="239" t="s">
        <v>202</v>
      </c>
      <c r="G10" t="s">
        <v>183</v>
      </c>
    </row>
    <row r="11" spans="1:13" hidden="true"/>
    <row r="12" spans="1:13" hidden="true">
      <c r="B12" s="96" t="s">
        <v>272</v>
      </c>
      <c r="C12" s="6" t="s">
        <v>273</v>
      </c>
      <c r="D12" s="6" t="s">
        <v>274</v>
      </c>
      <c r="F12" s="96" t="s">
        <v>272</v>
      </c>
      <c r="G12" s="6" t="s">
        <v>275</v>
      </c>
      <c r="H12" s="6" t="s">
        <v>276</v>
      </c>
    </row>
    <row r="13" spans="1:13" hidden="true">
      <c r="B13" s="97" t="s">
        <v>232</v>
      </c>
      <c r="C13" s="100"/>
      <c r="D13" s="100"/>
      <c r="F13" s="97" t="s">
        <v>214</v>
      </c>
      <c r="G13" s="100">
        <v>5000</v>
      </c>
      <c r="H13" s="100"/>
    </row>
    <row r="14" spans="1:13" hidden="true">
      <c r="F14" s="97" t="s">
        <v>232</v>
      </c>
      <c r="G14" s="100">
        <v>5000</v>
      </c>
      <c r="H14" s="100"/>
    </row>
    <row r="15" spans="1:13" hidden="true"/>
    <row r="16" spans="1:13" hidden="true"/>
    <row r="17" spans="1:13" hidden="true"/>
    <row r="18" spans="1:13" hidden="true"/>
    <row r="19" spans="1:13" hidden="true">
      <c r="F19" s="97"/>
      <c r="G19" s="100"/>
      <c r="H19" s="100"/>
    </row>
    <row r="20" spans="1:13" hidden="true">
      <c r="F20" s="97"/>
      <c r="G20" s="100"/>
      <c r="H20" s="100"/>
    </row>
    <row r="21" spans="1:13" hidden="true">
      <c r="B21" s="97" t="s">
        <v>118</v>
      </c>
    </row>
    <row r="22" spans="1:13" hidden="true"/>
    <row r="23" spans="1:13" hidden="true">
      <c r="B23" s="106" t="s">
        <v>224</v>
      </c>
    </row>
    <row r="24" spans="1:13" hidden="true"/>
    <row r="25" spans="1:13" hidden="true"/>
    <row r="26" spans="1:13" hidden="true"/>
    <row r="28" spans="1:13" customHeight="1" ht="18.75">
      <c r="B28" s="185" t="s">
        <v>0</v>
      </c>
    </row>
    <row r="29" spans="1:13">
      <c r="B29" s="186" t="s">
        <v>1</v>
      </c>
    </row>
    <row r="30" spans="1:13" customHeight="1" ht="15.75">
      <c r="B30" s="53" t="s">
        <v>2</v>
      </c>
    </row>
    <row r="31" spans="1:13">
      <c r="B31" s="186"/>
    </row>
    <row r="32" spans="1:13" customHeight="1" ht="15.75">
      <c r="B32" s="54" t="s">
        <v>269</v>
      </c>
    </row>
    <row r="33" spans="1:13">
      <c r="B33" s="187" t="s">
        <v>216</v>
      </c>
    </row>
    <row r="34" spans="1:13">
      <c r="B34" s="187"/>
    </row>
    <row r="35" spans="1:13">
      <c r="B35" s="421"/>
      <c r="C35" s="422"/>
      <c r="D35" s="420" t="s">
        <v>277</v>
      </c>
      <c r="E35" s="420"/>
      <c r="F35" s="420" t="s">
        <v>278</v>
      </c>
      <c r="G35" s="422"/>
      <c r="H35" s="423" t="s">
        <v>24</v>
      </c>
      <c r="I35" s="422"/>
    </row>
    <row r="36" spans="1:13" hidden="true">
      <c r="B36" s="418"/>
      <c r="C36" s="418" t="s">
        <v>202</v>
      </c>
      <c r="D36" s="420" t="s">
        <v>229</v>
      </c>
      <c r="I36" s="418"/>
    </row>
    <row r="37" spans="1:13" customHeight="1" ht="27">
      <c r="B37" s="418"/>
      <c r="C37" s="470" t="s">
        <v>279</v>
      </c>
      <c r="D37" s="470" t="s">
        <v>280</v>
      </c>
      <c r="I37" s="419" t="s">
        <v>222</v>
      </c>
    </row>
    <row r="38" spans="1:13">
      <c r="B38" s="424" t="s">
        <v>198</v>
      </c>
      <c r="C38" s="471"/>
      <c r="D38" s="471"/>
      <c r="I38" s="425"/>
    </row>
    <row r="39" spans="1:13" customHeight="1" ht="15.75">
      <c r="B39" s="426" t="s">
        <v>232</v>
      </c>
      <c r="C39" s="428"/>
      <c r="D39" s="427"/>
      <c r="I39" s="429" t="s">
        <v>223</v>
      </c>
      <c r="J39" s="98"/>
    </row>
    <row r="40" spans="1:13" customHeight="1" ht="15.75">
      <c r="I40" s="429" t="s">
        <v>223</v>
      </c>
    </row>
    <row r="41" spans="1:13">
      <c r="I41" s="429" t="s">
        <v>223</v>
      </c>
    </row>
    <row r="42" spans="1:13" customHeight="1" ht="15.75">
      <c r="I42" s="432" t="str">
        <f>+GETPIVOTDATA("  CR",$B$36,"Date","May 2019")-20671.28</f>
        <v>0</v>
      </c>
    </row>
    <row r="43" spans="1:13" customHeight="1" ht="15.75">
      <c r="I43" s="426"/>
    </row>
    <row r="44" spans="1:13" customHeight="1" ht="15.75">
      <c r="B44" s="110"/>
      <c r="C44" s="264"/>
      <c r="D44" s="264"/>
      <c r="E44" s="264"/>
      <c r="F44" s="264"/>
      <c r="G44" s="433"/>
      <c r="H44" s="264"/>
      <c r="I44" s="110"/>
    </row>
    <row r="45" spans="1:13">
      <c r="B45" s="110"/>
      <c r="C45" s="264"/>
      <c r="D45" s="264"/>
      <c r="E45" s="264"/>
      <c r="F45" s="264"/>
      <c r="G45" s="433"/>
      <c r="H45" s="264"/>
      <c r="I45" s="110"/>
    </row>
    <row r="46" spans="1:13">
      <c r="B46" t="s">
        <v>118</v>
      </c>
    </row>
    <row r="48" spans="1:13">
      <c r="B48" s="106" t="s">
        <v>224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tabColor rgb="FFFF5050"/>
    <outlinePr summaryBelow="1" summaryRight="1"/>
  </sheetPr>
  <dimension ref="A1:U1777"/>
  <sheetViews>
    <sheetView tabSelected="0" workbookViewId="0" showGridLines="true" showRowColHeaders="1">
      <selection activeCell="E22" sqref="E22"/>
    </sheetView>
  </sheetViews>
  <sheetFormatPr defaultRowHeight="14.4" defaultColWidth="9.140625" outlineLevelRow="0" outlineLevelCol="0"/>
  <cols>
    <col min="1" max="1" width="9.140625" style="2"/>
    <col min="2" max="2" width="15" customWidth="true" style="244"/>
    <col min="3" max="3" width="15.140625" customWidth="true" style="9"/>
    <col min="4" max="4" width="16.140625" customWidth="true" style="5"/>
    <col min="5" max="5" width="13.140625" customWidth="true" style="5"/>
    <col min="6" max="6" width="9.5703125" customWidth="true" style="3"/>
    <col min="7" max="7" width="32.140625" customWidth="true" style="9"/>
    <col min="8" max="8" width="10.85546875" customWidth="true" style="9"/>
    <col min="9" max="9" width="10.85546875" customWidth="true" style="9"/>
    <col min="10" max="10" width="19" customWidth="true" style="9"/>
    <col min="11" max="11" width="15.85546875" customWidth="true" style="9"/>
    <col min="12" max="12" width="36" customWidth="true" style="9"/>
    <col min="13" max="13" width="13.140625" customWidth="true" style="6"/>
    <col min="14" max="14" width="14.28515625" customWidth="true" style="7"/>
    <col min="15" max="15" width="58.140625" customWidth="true" style="7"/>
    <col min="16" max="16" width="40.42578125" customWidth="true" style="20"/>
    <col min="17" max="17" width="40.42578125" customWidth="true" style="20"/>
    <col min="18" max="18" width="38.5703125" customWidth="true" style="11"/>
    <col min="19" max="19" width="17.42578125" hidden="true" customWidth="true" style="24"/>
    <col min="20" max="20" width="23.85546875" customWidth="true" style="2"/>
    <col min="21" max="21" width="9.140625" style="2"/>
  </cols>
  <sheetData>
    <row r="1" spans="1:21" hidden="true">
      <c r="B1" s="244" t="s">
        <v>281</v>
      </c>
      <c r="C1" s="8"/>
      <c r="D1" s="1"/>
      <c r="E1" s="1"/>
    </row>
    <row r="2" spans="1:21" hidden="true">
      <c r="B2" s="244" t="s">
        <v>282</v>
      </c>
      <c r="C2" s="8"/>
      <c r="D2" s="1"/>
      <c r="E2" s="1"/>
    </row>
    <row r="3" spans="1:21">
      <c r="C3" s="8"/>
      <c r="D3" s="1"/>
      <c r="E3" s="1"/>
    </row>
    <row r="4" spans="1:21">
      <c r="B4" s="245"/>
      <c r="C4" s="8"/>
      <c r="D4" s="1"/>
      <c r="E4" s="1"/>
    </row>
    <row r="5" spans="1:21" customHeight="1" ht="22.5">
      <c r="B5" s="246" t="s">
        <v>0</v>
      </c>
      <c r="C5" s="8"/>
      <c r="D5" s="1"/>
      <c r="E5" s="1"/>
      <c r="L5" s="453" t="s">
        <v>283</v>
      </c>
      <c r="M5" s="453"/>
      <c r="N5" s="453"/>
    </row>
    <row r="6" spans="1:21" customHeight="1" ht="18">
      <c r="B6" s="247" t="s">
        <v>1</v>
      </c>
      <c r="C6" s="8"/>
      <c r="D6" s="1"/>
      <c r="E6" s="1"/>
      <c r="F6" s="7"/>
      <c r="L6" s="452" t="s">
        <v>284</v>
      </c>
      <c r="M6" s="452"/>
      <c r="N6" s="452"/>
      <c r="O6" s="20"/>
    </row>
    <row r="7" spans="1:21" customHeight="1" ht="25.5">
      <c r="B7" s="248"/>
      <c r="C7" s="8"/>
      <c r="D7" s="1"/>
      <c r="E7" s="1"/>
      <c r="F7" s="7"/>
      <c r="L7" s="91" t="s">
        <v>285</v>
      </c>
      <c r="M7" s="91" t="s">
        <v>286</v>
      </c>
      <c r="N7" s="91" t="s">
        <v>287</v>
      </c>
      <c r="O7" s="20"/>
    </row>
    <row r="8" spans="1:21" customHeight="1" ht="16.5">
      <c r="B8" s="249" t="s">
        <v>288</v>
      </c>
      <c r="C8" s="8"/>
      <c r="D8" s="1"/>
      <c r="E8" s="1"/>
      <c r="F8" s="7"/>
      <c r="G8" s="9" t="s">
        <v>289</v>
      </c>
      <c r="L8" s="82">
        <v>7000</v>
      </c>
      <c r="M8" s="83" t="str">
        <f>+'JOURNAL ENTRIES'!$L8/1.12</f>
        <v>0</v>
      </c>
      <c r="N8" s="84" t="str">
        <f>'JOURNAL ENTRIES'!$L8/1.12*0.12</f>
        <v>0</v>
      </c>
      <c r="O8" s="20" t="str">
        <f>+M8*0.01</f>
        <v>0</v>
      </c>
    </row>
    <row r="9" spans="1:21" customHeight="1" ht="14.25">
      <c r="B9" s="250" t="s">
        <v>216</v>
      </c>
      <c r="C9" s="8"/>
      <c r="D9" s="1"/>
      <c r="E9" s="1"/>
      <c r="F9" s="7"/>
      <c r="L9" s="85">
        <v>0</v>
      </c>
      <c r="M9" s="86" t="str">
        <f>+'JOURNAL ENTRIES'!$L9/1.12</f>
        <v>0</v>
      </c>
      <c r="N9" s="87" t="str">
        <f>'JOURNAL ENTRIES'!$L9/1.12*0.12</f>
        <v>0</v>
      </c>
      <c r="O9" s="20"/>
    </row>
    <row r="10" spans="1:21" customHeight="1" ht="13.5">
      <c r="B10" s="251"/>
      <c r="C10" s="8"/>
      <c r="D10" s="1"/>
      <c r="E10" s="1"/>
      <c r="F10" s="7"/>
      <c r="L10" s="85"/>
      <c r="M10" s="86"/>
      <c r="N10" s="87"/>
      <c r="O10" s="20"/>
    </row>
    <row r="11" spans="1:21" customHeight="1" ht="13.5">
      <c r="B11" s="251"/>
      <c r="C11" s="8"/>
      <c r="D11" s="1"/>
      <c r="E11" s="1"/>
      <c r="F11" s="7"/>
      <c r="L11" s="85"/>
      <c r="M11" s="86"/>
      <c r="N11" s="87"/>
      <c r="O11" s="20"/>
    </row>
    <row r="12" spans="1:21" customHeight="1" ht="16.5">
      <c r="B12" s="252"/>
      <c r="C12" s="8"/>
      <c r="D12" s="1"/>
      <c r="E12" s="56"/>
      <c r="F12" s="7"/>
      <c r="J12" s="10"/>
      <c r="L12" s="85"/>
      <c r="M12" s="86" t="str">
        <f>+'JOURNAL ENTRIES'!$L12/1.12</f>
        <v>0</v>
      </c>
      <c r="N12" s="87" t="str">
        <f>'JOURNAL ENTRIES'!$L12/1.12*0.12</f>
        <v>0</v>
      </c>
      <c r="O12" s="20"/>
    </row>
    <row r="13" spans="1:21" customHeight="1" ht="13.5">
      <c r="C13" s="8"/>
      <c r="D13" s="1"/>
      <c r="E13" s="1"/>
      <c r="F13" s="7"/>
      <c r="L13" s="88"/>
      <c r="M13" s="89" t="str">
        <f>+'JOURNAL ENTRIES'!$L13/1.12</f>
        <v>0</v>
      </c>
      <c r="N13" s="90" t="str">
        <f>'JOURNAL ENTRIES'!$L13/1.12*0.12</f>
        <v>0</v>
      </c>
      <c r="O13" s="20"/>
    </row>
    <row r="14" spans="1:21" customHeight="1" ht="21.75">
      <c r="C14" s="8"/>
      <c r="D14" s="1"/>
      <c r="E14" s="1"/>
      <c r="F14" s="7"/>
      <c r="L14" s="92" t="str">
        <f>SUBTOTAL(109,'JOURNAL ENTRIES'!$L$8:$L$13)</f>
        <v>0</v>
      </c>
      <c r="M14" s="93" t="str">
        <f>SUBTOTAL(109,'JOURNAL ENTRIES'!$M$8:$M$13)</f>
        <v>0</v>
      </c>
      <c r="N14" s="94" t="str">
        <f>SUBTOTAL(109,'JOURNAL ENTRIES'!$N$8:$N$13)</f>
        <v>0</v>
      </c>
      <c r="O14" s="20"/>
    </row>
    <row r="15" spans="1:21">
      <c r="C15" s="8"/>
      <c r="D15" s="1"/>
      <c r="E15" s="1"/>
      <c r="F15" s="7"/>
      <c r="K15" s="10" t="str">
        <f>+K20</f>
        <v>0</v>
      </c>
      <c r="P15" s="21"/>
      <c r="Q15" s="21"/>
    </row>
    <row r="16" spans="1:21" customHeight="1" ht="45" s="4" customFormat="1">
      <c r="B16" s="253" t="s">
        <v>197</v>
      </c>
      <c r="C16" s="160" t="s">
        <v>198</v>
      </c>
      <c r="D16" s="161" t="s">
        <v>199</v>
      </c>
      <c r="E16" s="161" t="s">
        <v>200</v>
      </c>
      <c r="F16" s="162" t="s">
        <v>201</v>
      </c>
      <c r="G16" s="160" t="s">
        <v>202</v>
      </c>
      <c r="H16" s="160" t="s">
        <v>203</v>
      </c>
      <c r="I16" s="160" t="s">
        <v>204</v>
      </c>
      <c r="J16" s="160" t="s">
        <v>205</v>
      </c>
      <c r="K16" s="160" t="s">
        <v>206</v>
      </c>
      <c r="L16" s="160" t="s">
        <v>207</v>
      </c>
      <c r="M16" s="163" t="s">
        <v>208</v>
      </c>
      <c r="N16" s="159" t="s">
        <v>209</v>
      </c>
      <c r="O16" s="159" t="s">
        <v>210</v>
      </c>
      <c r="P16" s="164" t="s">
        <v>211</v>
      </c>
      <c r="Q16" s="164" t="s">
        <v>212</v>
      </c>
      <c r="R16" s="165" t="s">
        <v>213</v>
      </c>
      <c r="S16" s="81" t="s">
        <v>225</v>
      </c>
    </row>
    <row r="17" spans="1:21" customHeight="1" ht="45" s="4" customFormat="1">
      <c r="B17" s="254">
        <v>43601</v>
      </c>
      <c r="C17" s="15" t="str">
        <f>TEXT(Table3210[[#This Row],[SPECIFIC DATE]],"MMMM YYYY")</f>
        <v>0</v>
      </c>
      <c r="D17" s="474" t="s">
        <v>290</v>
      </c>
      <c r="E17" s="458"/>
      <c r="F17" s="459">
        <v>4002</v>
      </c>
      <c r="G17" s="460" t="str">
        <f>IF(F17="","",VLOOKUP(F17,'CHART OF ACCOUNT'!B:C,2,0))</f>
        <v>0</v>
      </c>
      <c r="H17" s="461" t="str">
        <f>IF(F17="","",VLOOKUP(F17,'CHART OF ACCOUNT'!B:D,3,0))</f>
        <v>0</v>
      </c>
      <c r="I17" s="461" t="str">
        <f>IF(F17="","",VLOOKUP(F17,'CHART OF ACCOUNT'!B:E,4,0))</f>
        <v>0</v>
      </c>
      <c r="J17" s="13">
        <v>5000</v>
      </c>
      <c r="K17" s="469"/>
      <c r="L17" s="462"/>
      <c r="M17" s="463"/>
      <c r="N17" s="457"/>
      <c r="O17" s="464" t="str">
        <f>IF(P17="","",VLOOKUP(P17,'SOURCE CODE'!C:D,2,0))</f>
        <v>0</v>
      </c>
      <c r="P17" s="465"/>
      <c r="Q17" s="466" t="str">
        <f>IF(P17="","",VLOOKUP(P17,'SOURCE CODE'!C:E,3,0))</f>
        <v>0</v>
      </c>
      <c r="R17" s="467"/>
      <c r="S17" s="468" t="str">
        <f>IF(P17="","",VLOOKUP(P17,#REF!,2,0))</f>
        <v>0</v>
      </c>
    </row>
    <row r="18" spans="1:21" customHeight="1" ht="68.25" s="14" customFormat="1">
      <c r="B18" s="254">
        <v>43601</v>
      </c>
      <c r="C18" s="15" t="str">
        <f>TEXT(Table3210[[#This Row],[SPECIFIC DATE]],"MMMM YYYY")</f>
        <v>0</v>
      </c>
      <c r="D18" s="474" t="s">
        <v>290</v>
      </c>
      <c r="E18" s="12"/>
      <c r="F18" s="17">
        <v>5001</v>
      </c>
      <c r="G18" s="19" t="str">
        <f>IF(F18="","",VLOOKUP(F18,'CHART OF ACCOUNT'!B:C,2,0))</f>
        <v>0</v>
      </c>
      <c r="H18" s="19" t="str">
        <f>IF(F18="","",VLOOKUP(F18,'CHART OF ACCOUNT'!B:D,3,0))</f>
        <v>0</v>
      </c>
      <c r="I18" s="19" t="str">
        <f>IF(F18="","",VLOOKUP(F18,'CHART OF ACCOUNT'!B:E,4,0))</f>
        <v>0</v>
      </c>
      <c r="J18" s="13"/>
      <c r="K18" s="469">
        <v>5000</v>
      </c>
      <c r="L18" s="19"/>
      <c r="M18" s="57"/>
      <c r="N18" s="22"/>
      <c r="O18" s="103" t="str">
        <f>IF(P18="","",VLOOKUP(P18,'SOURCE CODE'!C:D,2,0))</f>
        <v>0</v>
      </c>
      <c r="P18" s="16"/>
      <c r="Q18" s="104" t="str">
        <f>IF(P18="","",VLOOKUP(P18,'SOURCE CODE'!C:E,3,0))</f>
        <v>0</v>
      </c>
      <c r="R18" s="23"/>
      <c r="S18" s="25" t="str">
        <f>IF(P18="","",VLOOKUP(P18,#REF!,2,0))</f>
        <v>0</v>
      </c>
    </row>
    <row r="19" spans="1:21" customHeight="1" ht="18.75" s="14" customFormat="1">
      <c r="B19" s="244"/>
      <c r="C19" s="256"/>
      <c r="D19" s="257"/>
      <c r="E19" s="257"/>
      <c r="F19" s="258"/>
      <c r="G19" s="259"/>
      <c r="H19" s="259"/>
      <c r="I19" s="259"/>
      <c r="J19" s="260" t="str">
        <f>SUBTOTAL(109,Table3210[DR])</f>
        <v>0</v>
      </c>
      <c r="K19" s="260" t="str">
        <f>SUBTOTAL(109,Table3210[CR])</f>
        <v>0</v>
      </c>
      <c r="L19" s="259"/>
      <c r="M19" s="57"/>
      <c r="N19" s="1"/>
      <c r="O19" s="1"/>
      <c r="P19" s="261"/>
      <c r="Q19" s="261"/>
      <c r="R19" s="11"/>
      <c r="S19" s="24"/>
    </row>
    <row r="20" spans="1:21" customHeight="1" ht="18.75" s="14" customFormat="1">
      <c r="B20" s="244"/>
      <c r="C20" s="9"/>
      <c r="D20" s="5"/>
      <c r="E20" s="5"/>
      <c r="F20" s="3"/>
      <c r="G20" s="9"/>
      <c r="H20" s="9"/>
      <c r="I20" s="9"/>
      <c r="J20" s="9"/>
      <c r="K20" s="10" t="str">
        <f>+Table3210[[#Totals],[DR]]-Table3210[[#Totals],[CR]]</f>
        <v>0</v>
      </c>
      <c r="L20" s="9"/>
      <c r="M20" s="57"/>
      <c r="N20" s="7"/>
      <c r="O20" s="7"/>
      <c r="P20" s="20"/>
      <c r="Q20" s="20"/>
      <c r="R20" s="11"/>
      <c r="S20" s="24"/>
    </row>
    <row r="21" spans="1:21" customHeight="1" ht="18.75" s="14" customFormat="1">
      <c r="B21" s="244"/>
      <c r="C21" s="9"/>
      <c r="D21" s="5"/>
      <c r="E21" s="5"/>
      <c r="F21" s="3"/>
      <c r="G21" s="9"/>
      <c r="H21" s="9"/>
      <c r="I21" s="9"/>
      <c r="J21" s="10"/>
      <c r="K21" s="240"/>
      <c r="L21" s="9"/>
      <c r="M21" s="57"/>
      <c r="N21" s="7"/>
      <c r="O21" s="7"/>
      <c r="P21" s="20"/>
      <c r="Q21" s="20"/>
      <c r="R21" s="11"/>
      <c r="S21" s="24"/>
    </row>
    <row r="22" spans="1:21" customHeight="1" ht="18.75" s="14" customFormat="1">
      <c r="B22" s="244"/>
      <c r="C22" s="9"/>
      <c r="D22" s="5"/>
      <c r="E22" s="5"/>
      <c r="F22" s="3"/>
      <c r="G22" s="9"/>
      <c r="H22" s="9"/>
      <c r="I22" s="9"/>
      <c r="J22" s="9"/>
      <c r="K22" s="9"/>
      <c r="L22" s="9"/>
      <c r="M22" s="57"/>
      <c r="N22" s="7"/>
      <c r="O22" s="7"/>
      <c r="P22" s="20"/>
      <c r="Q22" s="20"/>
      <c r="R22" s="11"/>
      <c r="S22" s="24"/>
    </row>
    <row r="23" spans="1:21" customHeight="1" ht="18.75" s="14" customFormat="1">
      <c r="B23" s="244"/>
      <c r="C23" s="9"/>
      <c r="D23" s="5"/>
      <c r="E23" s="5"/>
      <c r="F23" s="3"/>
      <c r="G23" s="9"/>
      <c r="H23" s="9"/>
      <c r="I23" s="9"/>
      <c r="J23" s="9"/>
      <c r="K23" s="9"/>
      <c r="L23" s="9"/>
      <c r="M23" s="57"/>
      <c r="N23" s="7"/>
      <c r="O23" s="7"/>
      <c r="P23" s="20"/>
      <c r="Q23" s="20"/>
      <c r="R23" s="11"/>
      <c r="S23" s="24"/>
    </row>
    <row r="24" spans="1:21" customHeight="1" ht="18.75" s="14" customFormat="1">
      <c r="B24" s="244"/>
      <c r="C24" s="9"/>
      <c r="D24" s="5"/>
      <c r="E24" s="5"/>
      <c r="F24" s="3"/>
      <c r="G24" s="9"/>
      <c r="H24" s="9"/>
      <c r="I24" s="9"/>
      <c r="J24" s="9"/>
      <c r="K24" s="9"/>
      <c r="L24" s="9"/>
      <c r="M24" s="57"/>
      <c r="N24" s="7"/>
      <c r="O24" s="7"/>
      <c r="P24" s="20"/>
      <c r="Q24" s="20"/>
      <c r="R24" s="11"/>
      <c r="S24" s="24"/>
    </row>
    <row r="25" spans="1:21" customHeight="1" ht="18.75" s="14" customFormat="1">
      <c r="B25" s="244"/>
      <c r="C25" s="9"/>
      <c r="D25" s="5"/>
      <c r="E25" s="5"/>
      <c r="F25" s="3"/>
      <c r="G25" s="9"/>
      <c r="H25" s="9"/>
      <c r="I25" s="9"/>
      <c r="J25" s="9"/>
      <c r="K25" s="9"/>
      <c r="L25" s="9"/>
      <c r="M25" s="57"/>
      <c r="N25" s="7"/>
      <c r="O25" s="7"/>
      <c r="P25" s="20"/>
      <c r="Q25" s="20"/>
      <c r="R25" s="11"/>
      <c r="S25" s="24"/>
    </row>
    <row r="26" spans="1:21" customHeight="1" ht="18.75" s="14" customFormat="1">
      <c r="B26" s="244"/>
      <c r="C26" s="9"/>
      <c r="D26" s="5"/>
      <c r="E26" s="5"/>
      <c r="F26" s="3"/>
      <c r="G26" s="9"/>
      <c r="H26" s="9"/>
      <c r="I26" s="9"/>
      <c r="J26" s="9"/>
      <c r="K26" s="9"/>
      <c r="L26" s="9"/>
      <c r="M26" s="57"/>
      <c r="N26" s="7"/>
      <c r="O26" s="7"/>
      <c r="P26" s="20"/>
      <c r="Q26" s="20"/>
      <c r="R26" s="11"/>
      <c r="S26" s="24"/>
    </row>
    <row r="27" spans="1:21" customHeight="1" ht="18.75" s="14" customFormat="1">
      <c r="B27" s="244"/>
      <c r="C27" s="9"/>
      <c r="D27" s="5"/>
      <c r="E27" s="5"/>
      <c r="F27" s="3"/>
      <c r="G27" s="9"/>
      <c r="H27" s="9"/>
      <c r="I27" s="9"/>
      <c r="J27" s="9"/>
      <c r="K27" s="9"/>
      <c r="L27" s="9"/>
      <c r="M27" s="57"/>
      <c r="N27" s="7"/>
      <c r="O27" s="7"/>
      <c r="P27" s="20"/>
      <c r="Q27" s="20"/>
      <c r="R27" s="11"/>
      <c r="S27" s="24"/>
    </row>
    <row r="28" spans="1:21" customHeight="1" ht="18.75" s="14" customFormat="1">
      <c r="B28" s="244"/>
      <c r="C28" s="9"/>
      <c r="D28" s="5"/>
      <c r="E28" s="5"/>
      <c r="F28" s="3"/>
      <c r="G28" s="9"/>
      <c r="H28" s="9"/>
      <c r="I28" s="9"/>
      <c r="J28" s="9"/>
      <c r="K28" s="9"/>
      <c r="L28" s="9"/>
      <c r="M28" s="57"/>
      <c r="N28" s="7"/>
      <c r="O28" s="7"/>
      <c r="P28" s="20"/>
      <c r="Q28" s="20"/>
      <c r="R28" s="11"/>
      <c r="S28" s="24"/>
    </row>
    <row r="29" spans="1:21" customHeight="1" ht="18.75" s="14" customFormat="1">
      <c r="B29" s="244"/>
      <c r="C29" s="9"/>
      <c r="D29" s="5"/>
      <c r="E29" s="5"/>
      <c r="F29" s="3"/>
      <c r="G29" s="9"/>
      <c r="H29" s="9"/>
      <c r="I29" s="9"/>
      <c r="J29" s="9"/>
      <c r="K29" s="9"/>
      <c r="L29" s="9"/>
      <c r="M29" s="57"/>
      <c r="N29" s="7"/>
      <c r="O29" s="7"/>
      <c r="P29" s="20"/>
      <c r="Q29" s="20"/>
      <c r="R29" s="11"/>
      <c r="S29" s="24"/>
    </row>
    <row r="30" spans="1:21" customHeight="1" ht="18.75" s="14" customFormat="1">
      <c r="B30" s="244"/>
      <c r="C30" s="9"/>
      <c r="D30" s="5"/>
      <c r="E30" s="5"/>
      <c r="F30" s="3"/>
      <c r="G30" s="9"/>
      <c r="H30" s="9"/>
      <c r="I30" s="9"/>
      <c r="J30" s="9"/>
      <c r="K30" s="9"/>
      <c r="L30" s="9"/>
      <c r="M30" s="57"/>
      <c r="N30" s="7"/>
      <c r="O30" s="7"/>
      <c r="P30" s="20"/>
      <c r="Q30" s="20"/>
      <c r="R30" s="11"/>
      <c r="S30" s="24"/>
    </row>
    <row r="31" spans="1:21" customHeight="1" ht="18.75" s="14" customFormat="1">
      <c r="B31" s="244"/>
      <c r="C31" s="9"/>
      <c r="D31" s="5"/>
      <c r="E31" s="5"/>
      <c r="F31" s="3"/>
      <c r="G31" s="9"/>
      <c r="H31" s="9"/>
      <c r="I31" s="9"/>
      <c r="J31" s="9"/>
      <c r="K31" s="9"/>
      <c r="L31" s="9"/>
      <c r="M31" s="57"/>
      <c r="N31" s="7"/>
      <c r="O31" s="7"/>
      <c r="P31" s="20"/>
      <c r="Q31" s="20"/>
      <c r="R31" s="11"/>
      <c r="S31" s="24"/>
    </row>
    <row r="32" spans="1:21" customHeight="1" ht="18.75" s="14" customFormat="1">
      <c r="B32" s="244"/>
      <c r="C32" s="9"/>
      <c r="D32" s="5"/>
      <c r="E32" s="5"/>
      <c r="F32" s="3"/>
      <c r="G32" s="9"/>
      <c r="H32" s="9"/>
      <c r="I32" s="9"/>
      <c r="J32" s="9"/>
      <c r="K32" s="9"/>
      <c r="L32" s="9"/>
      <c r="M32" s="57"/>
      <c r="N32" s="7"/>
      <c r="O32" s="7"/>
      <c r="P32" s="20"/>
      <c r="Q32" s="20"/>
      <c r="R32" s="11"/>
      <c r="S32" s="24"/>
    </row>
    <row r="33" spans="1:21" customHeight="1" ht="18.75" s="14" customFormat="1">
      <c r="B33" s="244"/>
      <c r="C33" s="9"/>
      <c r="D33" s="5"/>
      <c r="E33" s="5"/>
      <c r="F33" s="3"/>
      <c r="G33" s="9"/>
      <c r="H33" s="9"/>
      <c r="I33" s="9"/>
      <c r="J33" s="9"/>
      <c r="K33" s="9"/>
      <c r="L33" s="9"/>
      <c r="M33" s="57"/>
      <c r="N33" s="7"/>
      <c r="O33" s="7"/>
      <c r="P33" s="20"/>
      <c r="Q33" s="20"/>
      <c r="R33" s="11"/>
      <c r="S33" s="24"/>
    </row>
    <row r="34" spans="1:21" customHeight="1" ht="18.75" s="14" customFormat="1">
      <c r="B34" s="244"/>
      <c r="C34" s="9"/>
      <c r="D34" s="5"/>
      <c r="E34" s="5"/>
      <c r="F34" s="3"/>
      <c r="G34" s="9"/>
      <c r="H34" s="9"/>
      <c r="I34" s="9"/>
      <c r="J34" s="9"/>
      <c r="K34" s="9"/>
      <c r="L34" s="9"/>
      <c r="M34" s="57"/>
      <c r="N34" s="7"/>
      <c r="O34" s="7"/>
      <c r="P34" s="20"/>
      <c r="Q34" s="20"/>
      <c r="R34" s="11"/>
      <c r="S34" s="24"/>
    </row>
    <row r="35" spans="1:21" customHeight="1" ht="18.75" s="14" customFormat="1">
      <c r="B35" s="244"/>
      <c r="C35" s="9"/>
      <c r="D35" s="5"/>
      <c r="E35" s="5"/>
      <c r="F35" s="3"/>
      <c r="G35" s="9"/>
      <c r="H35" s="9"/>
      <c r="I35" s="9"/>
      <c r="J35" s="9"/>
      <c r="K35" s="9"/>
      <c r="L35" s="9"/>
      <c r="M35" s="57"/>
      <c r="N35" s="7"/>
      <c r="O35" s="7"/>
      <c r="P35" s="20"/>
      <c r="Q35" s="20"/>
      <c r="R35" s="11"/>
      <c r="S35" s="24"/>
    </row>
    <row r="36" spans="1:21" customHeight="1" ht="18.75" s="14" customFormat="1">
      <c r="B36" s="244"/>
      <c r="C36" s="9"/>
      <c r="D36" s="5"/>
      <c r="E36" s="5"/>
      <c r="F36" s="3"/>
      <c r="G36" s="9"/>
      <c r="H36" s="9"/>
      <c r="I36" s="9"/>
      <c r="J36" s="9"/>
      <c r="K36" s="9"/>
      <c r="L36" s="9"/>
      <c r="M36" s="57"/>
      <c r="N36" s="7"/>
      <c r="O36" s="7"/>
      <c r="P36" s="20"/>
      <c r="Q36" s="20"/>
      <c r="R36" s="11"/>
      <c r="S36" s="24"/>
    </row>
    <row r="37" spans="1:21" customHeight="1" ht="18.75" s="14" customFormat="1">
      <c r="B37" s="244"/>
      <c r="C37" s="9"/>
      <c r="D37" s="5"/>
      <c r="E37" s="5"/>
      <c r="F37" s="3"/>
      <c r="G37" s="9"/>
      <c r="H37" s="9"/>
      <c r="I37" s="9"/>
      <c r="J37" s="9"/>
      <c r="K37" s="9"/>
      <c r="L37" s="9"/>
      <c r="M37" s="57"/>
      <c r="N37" s="7"/>
      <c r="O37" s="7"/>
      <c r="P37" s="20"/>
      <c r="Q37" s="20"/>
      <c r="R37" s="11"/>
      <c r="S37" s="24"/>
    </row>
    <row r="38" spans="1:21" customHeight="1" ht="18.75" s="14" customFormat="1">
      <c r="B38" s="244"/>
      <c r="C38" s="9"/>
      <c r="D38" s="5"/>
      <c r="E38" s="5"/>
      <c r="F38" s="3"/>
      <c r="G38" s="9"/>
      <c r="H38" s="9"/>
      <c r="I38" s="9"/>
      <c r="J38" s="9"/>
      <c r="K38" s="9"/>
      <c r="L38" s="9"/>
      <c r="M38" s="57"/>
      <c r="N38" s="7"/>
      <c r="O38" s="7"/>
      <c r="P38" s="20"/>
      <c r="Q38" s="20"/>
      <c r="R38" s="11"/>
      <c r="S38" s="24"/>
    </row>
    <row r="39" spans="1:21" customHeight="1" ht="18.75" s="14" customFormat="1">
      <c r="B39" s="244"/>
      <c r="C39" s="9"/>
      <c r="D39" s="5"/>
      <c r="E39" s="5"/>
      <c r="F39" s="3"/>
      <c r="G39" s="9"/>
      <c r="H39" s="9"/>
      <c r="I39" s="9"/>
      <c r="J39" s="9"/>
      <c r="K39" s="9"/>
      <c r="L39" s="9"/>
      <c r="M39" s="57"/>
      <c r="N39" s="7"/>
      <c r="O39" s="7"/>
      <c r="P39" s="20"/>
      <c r="Q39" s="20"/>
      <c r="R39" s="11"/>
      <c r="S39" s="24"/>
    </row>
    <row r="40" spans="1:21" customHeight="1" ht="18.75" s="14" customFormat="1">
      <c r="B40" s="244"/>
      <c r="C40" s="9"/>
      <c r="D40" s="5"/>
      <c r="E40" s="5"/>
      <c r="F40" s="3"/>
      <c r="G40" s="9"/>
      <c r="H40" s="9"/>
      <c r="I40" s="9"/>
      <c r="J40" s="9"/>
      <c r="K40" s="9"/>
      <c r="L40" s="9"/>
      <c r="M40" s="57"/>
      <c r="N40" s="7"/>
      <c r="O40" s="7"/>
      <c r="P40" s="20"/>
      <c r="Q40" s="20"/>
      <c r="R40" s="11"/>
      <c r="S40" s="24"/>
    </row>
    <row r="41" spans="1:21" customHeight="1" ht="18.75" s="14" customFormat="1">
      <c r="B41" s="244"/>
      <c r="C41" s="9"/>
      <c r="D41" s="5"/>
      <c r="E41" s="5"/>
      <c r="F41" s="3"/>
      <c r="G41" s="9"/>
      <c r="H41" s="9"/>
      <c r="I41" s="9"/>
      <c r="J41" s="9"/>
      <c r="K41" s="9"/>
      <c r="L41" s="9"/>
      <c r="M41" s="57"/>
      <c r="N41" s="7"/>
      <c r="O41" s="7"/>
      <c r="P41" s="20"/>
      <c r="Q41" s="20"/>
      <c r="R41" s="11"/>
      <c r="S41" s="24"/>
    </row>
    <row r="42" spans="1:21" customHeight="1" ht="18.75" s="14" customFormat="1">
      <c r="B42" s="244"/>
      <c r="C42" s="9"/>
      <c r="D42" s="5"/>
      <c r="E42" s="5"/>
      <c r="F42" s="3"/>
      <c r="G42" s="9"/>
      <c r="H42" s="9"/>
      <c r="I42" s="9"/>
      <c r="J42" s="9"/>
      <c r="K42" s="9"/>
      <c r="L42" s="9"/>
      <c r="M42" s="57"/>
      <c r="N42" s="7"/>
      <c r="O42" s="7"/>
      <c r="P42" s="20"/>
      <c r="Q42" s="20"/>
      <c r="R42" s="11"/>
      <c r="S42" s="24"/>
    </row>
    <row r="43" spans="1:21" customHeight="1" ht="18.75" s="14" customFormat="1">
      <c r="B43" s="244"/>
      <c r="C43" s="9"/>
      <c r="D43" s="5"/>
      <c r="E43" s="5"/>
      <c r="F43" s="3"/>
      <c r="G43" s="9"/>
      <c r="H43" s="9"/>
      <c r="I43" s="9"/>
      <c r="J43" s="9"/>
      <c r="K43" s="9"/>
      <c r="L43" s="9"/>
      <c r="M43" s="57"/>
      <c r="N43" s="7"/>
      <c r="O43" s="7"/>
      <c r="P43" s="20"/>
      <c r="Q43" s="20"/>
      <c r="R43" s="11"/>
      <c r="S43" s="24"/>
    </row>
    <row r="44" spans="1:21" customHeight="1" ht="18.75" s="14" customFormat="1">
      <c r="B44" s="244"/>
      <c r="C44" s="9"/>
      <c r="D44" s="5"/>
      <c r="E44" s="5"/>
      <c r="F44" s="3"/>
      <c r="G44" s="9"/>
      <c r="H44" s="9"/>
      <c r="I44" s="9"/>
      <c r="J44" s="9"/>
      <c r="K44" s="9"/>
      <c r="L44" s="9"/>
      <c r="M44" s="57"/>
      <c r="N44" s="7"/>
      <c r="O44" s="7"/>
      <c r="P44" s="20"/>
      <c r="Q44" s="20"/>
      <c r="R44" s="11"/>
      <c r="S44" s="24"/>
    </row>
    <row r="45" spans="1:21" customHeight="1" ht="18.75" s="14" customFormat="1">
      <c r="B45" s="244"/>
      <c r="C45" s="9"/>
      <c r="D45" s="5"/>
      <c r="E45" s="5"/>
      <c r="F45" s="3"/>
      <c r="G45" s="9"/>
      <c r="H45" s="9"/>
      <c r="I45" s="9"/>
      <c r="J45" s="9"/>
      <c r="K45" s="9"/>
      <c r="L45" s="9"/>
      <c r="M45" s="57"/>
      <c r="N45" s="7"/>
      <c r="O45" s="7"/>
      <c r="P45" s="20"/>
      <c r="Q45" s="20"/>
      <c r="R45" s="11"/>
      <c r="S45" s="24"/>
    </row>
    <row r="46" spans="1:21" customHeight="1" ht="18.75" s="14" customFormat="1">
      <c r="B46" s="244"/>
      <c r="C46" s="9"/>
      <c r="D46" s="5"/>
      <c r="E46" s="5"/>
      <c r="F46" s="3"/>
      <c r="G46" s="9"/>
      <c r="H46" s="9"/>
      <c r="I46" s="9"/>
      <c r="J46" s="9"/>
      <c r="K46" s="9"/>
      <c r="L46" s="9"/>
      <c r="M46" s="57"/>
      <c r="N46" s="7"/>
      <c r="O46" s="7"/>
      <c r="P46" s="20"/>
      <c r="Q46" s="20"/>
      <c r="R46" s="11"/>
      <c r="S46" s="24"/>
    </row>
    <row r="47" spans="1:21" customHeight="1" ht="18.75" s="14" customFormat="1">
      <c r="B47" s="244"/>
      <c r="C47" s="9"/>
      <c r="D47" s="5"/>
      <c r="E47" s="5"/>
      <c r="F47" s="3"/>
      <c r="G47" s="9"/>
      <c r="H47" s="9"/>
      <c r="I47" s="9"/>
      <c r="J47" s="9"/>
      <c r="K47" s="9"/>
      <c r="L47" s="9"/>
      <c r="M47" s="57"/>
      <c r="N47" s="7"/>
      <c r="O47" s="7"/>
      <c r="P47" s="20"/>
      <c r="Q47" s="20"/>
      <c r="R47" s="11"/>
      <c r="S47" s="24"/>
    </row>
    <row r="48" spans="1:21" customHeight="1" ht="18.75" s="14" customFormat="1">
      <c r="B48" s="244"/>
      <c r="C48" s="9"/>
      <c r="D48" s="5"/>
      <c r="E48" s="5"/>
      <c r="F48" s="3"/>
      <c r="G48" s="9"/>
      <c r="H48" s="9"/>
      <c r="I48" s="9"/>
      <c r="J48" s="9"/>
      <c r="K48" s="9"/>
      <c r="L48" s="9"/>
      <c r="M48" s="57"/>
      <c r="N48" s="7"/>
      <c r="O48" s="7"/>
      <c r="P48" s="20"/>
      <c r="Q48" s="20"/>
      <c r="R48" s="11"/>
      <c r="S48" s="24"/>
    </row>
    <row r="49" spans="1:21" customHeight="1" ht="18.75" s="14" customFormat="1">
      <c r="B49" s="244"/>
      <c r="C49" s="9"/>
      <c r="D49" s="5"/>
      <c r="E49" s="5"/>
      <c r="F49" s="3"/>
      <c r="G49" s="9"/>
      <c r="H49" s="9"/>
      <c r="I49" s="9"/>
      <c r="J49" s="9"/>
      <c r="K49" s="9"/>
      <c r="L49" s="9"/>
      <c r="M49" s="57"/>
      <c r="N49" s="7"/>
      <c r="O49" s="7"/>
      <c r="P49" s="20"/>
      <c r="Q49" s="20"/>
      <c r="R49" s="11"/>
      <c r="S49" s="24"/>
    </row>
    <row r="50" spans="1:21" customHeight="1" ht="18.75" s="14" customFormat="1">
      <c r="B50" s="244"/>
      <c r="C50" s="9"/>
      <c r="D50" s="5"/>
      <c r="E50" s="5"/>
      <c r="F50" s="3"/>
      <c r="G50" s="9"/>
      <c r="H50" s="9"/>
      <c r="I50" s="9"/>
      <c r="J50" s="9"/>
      <c r="K50" s="9"/>
      <c r="L50" s="9"/>
      <c r="M50" s="57"/>
      <c r="N50" s="7"/>
      <c r="O50" s="7"/>
      <c r="P50" s="20"/>
      <c r="Q50" s="20"/>
      <c r="R50" s="11"/>
      <c r="S50" s="24"/>
    </row>
    <row r="51" spans="1:21" customHeight="1" ht="18.75" s="14" customFormat="1">
      <c r="B51" s="244"/>
      <c r="C51" s="9"/>
      <c r="D51" s="5"/>
      <c r="E51" s="5"/>
      <c r="F51" s="3"/>
      <c r="G51" s="9"/>
      <c r="H51" s="9"/>
      <c r="I51" s="9"/>
      <c r="J51" s="9"/>
      <c r="K51" s="9"/>
      <c r="L51" s="9"/>
      <c r="M51" s="57"/>
      <c r="N51" s="7"/>
      <c r="O51" s="7"/>
      <c r="P51" s="20"/>
      <c r="Q51" s="20"/>
      <c r="R51" s="11"/>
      <c r="S51" s="24"/>
    </row>
    <row r="52" spans="1:21" customHeight="1" ht="18.75" s="14" customFormat="1">
      <c r="B52" s="244"/>
      <c r="C52" s="9"/>
      <c r="D52" s="5"/>
      <c r="E52" s="5"/>
      <c r="F52" s="3"/>
      <c r="G52" s="9"/>
      <c r="H52" s="9"/>
      <c r="I52" s="9"/>
      <c r="J52" s="9"/>
      <c r="K52" s="9"/>
      <c r="L52" s="9"/>
      <c r="M52" s="57"/>
      <c r="N52" s="7"/>
      <c r="O52" s="7"/>
      <c r="P52" s="20"/>
      <c r="Q52" s="20"/>
      <c r="R52" s="11"/>
      <c r="S52" s="24"/>
    </row>
    <row r="53" spans="1:21" customHeight="1" ht="18.75" s="14" customFormat="1">
      <c r="B53" s="244"/>
      <c r="C53" s="9"/>
      <c r="D53" s="5"/>
      <c r="E53" s="5"/>
      <c r="F53" s="3"/>
      <c r="G53" s="9"/>
      <c r="H53" s="9"/>
      <c r="I53" s="9"/>
      <c r="J53" s="9"/>
      <c r="K53" s="9"/>
      <c r="L53" s="9"/>
      <c r="M53" s="57"/>
      <c r="N53" s="7"/>
      <c r="O53" s="7"/>
      <c r="P53" s="20"/>
      <c r="Q53" s="20"/>
      <c r="R53" s="11"/>
      <c r="S53" s="24"/>
    </row>
    <row r="54" spans="1:21" customHeight="1" ht="18.75" s="14" customFormat="1">
      <c r="B54" s="244"/>
      <c r="C54" s="9"/>
      <c r="D54" s="5"/>
      <c r="E54" s="5"/>
      <c r="F54" s="3"/>
      <c r="G54" s="9"/>
      <c r="H54" s="9"/>
      <c r="I54" s="9"/>
      <c r="J54" s="9"/>
      <c r="K54" s="9"/>
      <c r="L54" s="9"/>
      <c r="M54" s="57"/>
      <c r="N54" s="7"/>
      <c r="O54" s="7"/>
      <c r="P54" s="20"/>
      <c r="Q54" s="20"/>
      <c r="R54" s="11"/>
      <c r="S54" s="24"/>
    </row>
    <row r="55" spans="1:21" customHeight="1" ht="18.75" s="14" customFormat="1">
      <c r="B55" s="244"/>
      <c r="C55" s="9"/>
      <c r="D55" s="5"/>
      <c r="E55" s="5"/>
      <c r="F55" s="3"/>
      <c r="G55" s="9"/>
      <c r="H55" s="9"/>
      <c r="I55" s="9"/>
      <c r="J55" s="9"/>
      <c r="K55" s="9"/>
      <c r="L55" s="9"/>
      <c r="M55" s="57"/>
      <c r="N55" s="7"/>
      <c r="O55" s="7"/>
      <c r="P55" s="20"/>
      <c r="Q55" s="20"/>
      <c r="R55" s="11"/>
      <c r="S55" s="24"/>
    </row>
    <row r="56" spans="1:21" customHeight="1" ht="18.75" s="14" customFormat="1">
      <c r="B56" s="244"/>
      <c r="C56" s="9"/>
      <c r="D56" s="5"/>
      <c r="E56" s="5"/>
      <c r="F56" s="3"/>
      <c r="G56" s="9"/>
      <c r="H56" s="9"/>
      <c r="I56" s="9"/>
      <c r="J56" s="9"/>
      <c r="K56" s="9"/>
      <c r="L56" s="9"/>
      <c r="M56" s="57"/>
      <c r="N56" s="7"/>
      <c r="O56" s="7"/>
      <c r="P56" s="20"/>
      <c r="Q56" s="20"/>
      <c r="R56" s="11"/>
      <c r="S56" s="24"/>
    </row>
    <row r="57" spans="1:21" customHeight="1" ht="18.75" s="14" customFormat="1">
      <c r="B57" s="244"/>
      <c r="C57" s="9"/>
      <c r="D57" s="5"/>
      <c r="E57" s="5"/>
      <c r="F57" s="3"/>
      <c r="G57" s="9"/>
      <c r="H57" s="9"/>
      <c r="I57" s="9"/>
      <c r="J57" s="9"/>
      <c r="K57" s="9"/>
      <c r="L57" s="9"/>
      <c r="M57" s="57"/>
      <c r="N57" s="7"/>
      <c r="O57" s="7"/>
      <c r="P57" s="20"/>
      <c r="Q57" s="20"/>
      <c r="R57" s="11"/>
      <c r="S57" s="24"/>
    </row>
    <row r="58" spans="1:21" customHeight="1" ht="18.75" s="14" customFormat="1">
      <c r="B58" s="244"/>
      <c r="C58" s="9"/>
      <c r="D58" s="5"/>
      <c r="E58" s="5"/>
      <c r="F58" s="3"/>
      <c r="G58" s="9"/>
      <c r="H58" s="9"/>
      <c r="I58" s="9"/>
      <c r="J58" s="9"/>
      <c r="K58" s="9"/>
      <c r="L58" s="9"/>
      <c r="M58" s="57"/>
      <c r="N58" s="7"/>
      <c r="O58" s="7"/>
      <c r="P58" s="20"/>
      <c r="Q58" s="20"/>
      <c r="R58" s="11"/>
      <c r="S58" s="24"/>
    </row>
    <row r="59" spans="1:21" customHeight="1" ht="18.75" s="14" customFormat="1">
      <c r="B59" s="244"/>
      <c r="C59" s="9"/>
      <c r="D59" s="5"/>
      <c r="E59" s="5"/>
      <c r="F59" s="3"/>
      <c r="G59" s="9"/>
      <c r="H59" s="9"/>
      <c r="I59" s="9"/>
      <c r="J59" s="9"/>
      <c r="K59" s="9"/>
      <c r="L59" s="9"/>
      <c r="M59" s="57"/>
      <c r="N59" s="7"/>
      <c r="O59" s="7"/>
      <c r="P59" s="20"/>
      <c r="Q59" s="20"/>
      <c r="R59" s="11"/>
      <c r="S59" s="24"/>
    </row>
    <row r="60" spans="1:21" customHeight="1" ht="18.75" s="14" customFormat="1">
      <c r="B60" s="244"/>
      <c r="C60" s="9"/>
      <c r="D60" s="5"/>
      <c r="E60" s="5"/>
      <c r="F60" s="3"/>
      <c r="G60" s="9"/>
      <c r="H60" s="9"/>
      <c r="I60" s="9"/>
      <c r="J60" s="9"/>
      <c r="K60" s="9"/>
      <c r="L60" s="9"/>
      <c r="M60" s="57"/>
      <c r="N60" s="7"/>
      <c r="O60" s="7"/>
      <c r="P60" s="20"/>
      <c r="Q60" s="20"/>
      <c r="R60" s="11"/>
      <c r="S60" s="24"/>
    </row>
    <row r="61" spans="1:21" customHeight="1" ht="18.75" s="14" customFormat="1">
      <c r="B61" s="244"/>
      <c r="C61" s="9"/>
      <c r="D61" s="5"/>
      <c r="E61" s="5"/>
      <c r="F61" s="3"/>
      <c r="G61" s="9"/>
      <c r="H61" s="9"/>
      <c r="I61" s="9"/>
      <c r="J61" s="9"/>
      <c r="K61" s="9"/>
      <c r="L61" s="9"/>
      <c r="M61" s="57"/>
      <c r="N61" s="7"/>
      <c r="O61" s="7"/>
      <c r="P61" s="20"/>
      <c r="Q61" s="20"/>
      <c r="R61" s="11"/>
      <c r="S61" s="24"/>
    </row>
    <row r="62" spans="1:21" customHeight="1" ht="18.75" s="14" customFormat="1">
      <c r="B62" s="244"/>
      <c r="C62" s="9"/>
      <c r="D62" s="5"/>
      <c r="E62" s="5"/>
      <c r="F62" s="3"/>
      <c r="G62" s="9"/>
      <c r="H62" s="9"/>
      <c r="I62" s="9"/>
      <c r="J62" s="9"/>
      <c r="K62" s="9"/>
      <c r="L62" s="9"/>
      <c r="M62" s="57"/>
      <c r="N62" s="7"/>
      <c r="O62" s="7"/>
      <c r="P62" s="20"/>
      <c r="Q62" s="20"/>
      <c r="R62" s="11"/>
      <c r="S62" s="24"/>
    </row>
    <row r="63" spans="1:21" customHeight="1" ht="18.75" s="14" customFormat="1">
      <c r="B63" s="244"/>
      <c r="C63" s="9"/>
      <c r="D63" s="5"/>
      <c r="E63" s="5"/>
      <c r="F63" s="3"/>
      <c r="G63" s="9"/>
      <c r="H63" s="9"/>
      <c r="I63" s="9"/>
      <c r="J63" s="9"/>
      <c r="K63" s="9"/>
      <c r="L63" s="9"/>
      <c r="M63" s="57"/>
      <c r="N63" s="7"/>
      <c r="O63" s="7"/>
      <c r="P63" s="20"/>
      <c r="Q63" s="20"/>
      <c r="R63" s="11"/>
      <c r="S63" s="24"/>
    </row>
    <row r="64" spans="1:21" customHeight="1" ht="18.75" s="14" customFormat="1">
      <c r="B64" s="244"/>
      <c r="C64" s="9"/>
      <c r="D64" s="5"/>
      <c r="E64" s="5"/>
      <c r="F64" s="3"/>
      <c r="G64" s="9"/>
      <c r="H64" s="9"/>
      <c r="I64" s="9"/>
      <c r="J64" s="9"/>
      <c r="K64" s="9"/>
      <c r="L64" s="9"/>
      <c r="M64" s="57"/>
      <c r="N64" s="7"/>
      <c r="O64" s="7"/>
      <c r="P64" s="20"/>
      <c r="Q64" s="20"/>
      <c r="R64" s="11"/>
      <c r="S64" s="24"/>
    </row>
    <row r="65" spans="1:21" customHeight="1" ht="18.75" s="14" customFormat="1">
      <c r="B65" s="244"/>
      <c r="C65" s="9"/>
      <c r="D65" s="5"/>
      <c r="E65" s="5"/>
      <c r="F65" s="3"/>
      <c r="G65" s="9"/>
      <c r="H65" s="9"/>
      <c r="I65" s="9"/>
      <c r="J65" s="9"/>
      <c r="K65" s="9"/>
      <c r="L65" s="9"/>
      <c r="M65" s="57"/>
      <c r="N65" s="7"/>
      <c r="O65" s="7"/>
      <c r="P65" s="20"/>
      <c r="Q65" s="20"/>
      <c r="R65" s="11"/>
      <c r="S65" s="24"/>
    </row>
    <row r="66" spans="1:21" customHeight="1" ht="18.75" s="14" customFormat="1">
      <c r="B66" s="244"/>
      <c r="C66" s="9"/>
      <c r="D66" s="5"/>
      <c r="E66" s="5"/>
      <c r="F66" s="3"/>
      <c r="G66" s="9"/>
      <c r="H66" s="9"/>
      <c r="I66" s="9"/>
      <c r="J66" s="9"/>
      <c r="K66" s="9"/>
      <c r="L66" s="9"/>
      <c r="M66" s="57"/>
      <c r="N66" s="7"/>
      <c r="O66" s="7"/>
      <c r="P66" s="20"/>
      <c r="Q66" s="20"/>
      <c r="R66" s="11"/>
      <c r="S66" s="24"/>
    </row>
    <row r="67" spans="1:21" customHeight="1" ht="18.75" s="14" customFormat="1">
      <c r="B67" s="244"/>
      <c r="C67" s="9"/>
      <c r="D67" s="5"/>
      <c r="E67" s="5"/>
      <c r="F67" s="3"/>
      <c r="G67" s="9"/>
      <c r="H67" s="9"/>
      <c r="I67" s="9"/>
      <c r="J67" s="9"/>
      <c r="K67" s="9"/>
      <c r="L67" s="9"/>
      <c r="M67" s="57"/>
      <c r="N67" s="7"/>
      <c r="O67" s="7"/>
      <c r="P67" s="20"/>
      <c r="Q67" s="20"/>
      <c r="R67" s="11"/>
      <c r="S67" s="24"/>
    </row>
    <row r="68" spans="1:21" customHeight="1" ht="18.75" s="14" customFormat="1">
      <c r="B68" s="244"/>
      <c r="C68" s="9"/>
      <c r="D68" s="5"/>
      <c r="E68" s="5"/>
      <c r="F68" s="3"/>
      <c r="G68" s="9"/>
      <c r="H68" s="9"/>
      <c r="I68" s="9"/>
      <c r="J68" s="9"/>
      <c r="K68" s="9"/>
      <c r="L68" s="9"/>
      <c r="M68" s="57"/>
      <c r="N68" s="7"/>
      <c r="O68" s="7"/>
      <c r="P68" s="20"/>
      <c r="Q68" s="20"/>
      <c r="R68" s="11"/>
      <c r="S68" s="24"/>
    </row>
    <row r="69" spans="1:21" customHeight="1" ht="18.75" s="14" customFormat="1">
      <c r="B69" s="244"/>
      <c r="C69" s="9"/>
      <c r="D69" s="5"/>
      <c r="E69" s="5"/>
      <c r="F69" s="3"/>
      <c r="G69" s="9"/>
      <c r="H69" s="9"/>
      <c r="I69" s="9"/>
      <c r="J69" s="9"/>
      <c r="K69" s="9"/>
      <c r="L69" s="9"/>
      <c r="M69" s="57"/>
      <c r="N69" s="7"/>
      <c r="O69" s="7"/>
      <c r="P69" s="20"/>
      <c r="Q69" s="20"/>
      <c r="R69" s="11"/>
      <c r="S69" s="24"/>
    </row>
    <row r="70" spans="1:21" customHeight="1" ht="18.75" s="14" customFormat="1">
      <c r="B70" s="244"/>
      <c r="C70" s="9"/>
      <c r="D70" s="5"/>
      <c r="E70" s="5"/>
      <c r="F70" s="3"/>
      <c r="G70" s="9"/>
      <c r="H70" s="9"/>
      <c r="I70" s="9"/>
      <c r="J70" s="9"/>
      <c r="K70" s="9"/>
      <c r="L70" s="9"/>
      <c r="M70" s="57"/>
      <c r="N70" s="7"/>
      <c r="O70" s="7"/>
      <c r="P70" s="20"/>
      <c r="Q70" s="20"/>
      <c r="R70" s="11"/>
      <c r="S70" s="24"/>
    </row>
    <row r="71" spans="1:21" customHeight="1" ht="18.75" s="14" customFormat="1">
      <c r="B71" s="244"/>
      <c r="C71" s="9"/>
      <c r="D71" s="5"/>
      <c r="E71" s="5"/>
      <c r="F71" s="3"/>
      <c r="G71" s="9"/>
      <c r="H71" s="9"/>
      <c r="I71" s="9"/>
      <c r="J71" s="9"/>
      <c r="K71" s="9"/>
      <c r="L71" s="9"/>
      <c r="M71" s="57"/>
      <c r="N71" s="7"/>
      <c r="O71" s="7"/>
      <c r="P71" s="20"/>
      <c r="Q71" s="20"/>
      <c r="R71" s="11"/>
      <c r="S71" s="24"/>
    </row>
    <row r="72" spans="1:21" customHeight="1" ht="18.75" s="14" customFormat="1">
      <c r="B72" s="244"/>
      <c r="C72" s="9"/>
      <c r="D72" s="5"/>
      <c r="E72" s="5"/>
      <c r="F72" s="3"/>
      <c r="G72" s="9"/>
      <c r="H72" s="9"/>
      <c r="I72" s="9"/>
      <c r="J72" s="9"/>
      <c r="K72" s="9"/>
      <c r="L72" s="9"/>
      <c r="M72" s="57"/>
      <c r="N72" s="7"/>
      <c r="O72" s="7"/>
      <c r="P72" s="20"/>
      <c r="Q72" s="20"/>
      <c r="R72" s="11"/>
      <c r="S72" s="24"/>
    </row>
    <row r="73" spans="1:21" customHeight="1" ht="18.75" s="14" customFormat="1">
      <c r="B73" s="244"/>
      <c r="C73" s="9"/>
      <c r="D73" s="5"/>
      <c r="E73" s="5"/>
      <c r="F73" s="3"/>
      <c r="G73" s="9"/>
      <c r="H73" s="9"/>
      <c r="I73" s="9"/>
      <c r="J73" s="9"/>
      <c r="K73" s="9"/>
      <c r="L73" s="9"/>
      <c r="M73" s="57"/>
      <c r="N73" s="7"/>
      <c r="O73" s="7"/>
      <c r="P73" s="20"/>
      <c r="Q73" s="20"/>
      <c r="R73" s="11"/>
      <c r="S73" s="24"/>
    </row>
    <row r="74" spans="1:21" customHeight="1" ht="18.75" s="14" customFormat="1">
      <c r="B74" s="244"/>
      <c r="C74" s="9"/>
      <c r="D74" s="5"/>
      <c r="E74" s="5"/>
      <c r="F74" s="3"/>
      <c r="G74" s="9"/>
      <c r="H74" s="9"/>
      <c r="I74" s="9"/>
      <c r="J74" s="9"/>
      <c r="K74" s="9"/>
      <c r="L74" s="9"/>
      <c r="M74" s="57"/>
      <c r="N74" s="7"/>
      <c r="O74" s="7"/>
      <c r="P74" s="20"/>
      <c r="Q74" s="20"/>
      <c r="R74" s="11"/>
      <c r="S74" s="24"/>
    </row>
    <row r="75" spans="1:21" customHeight="1" ht="18.75" s="14" customFormat="1">
      <c r="B75" s="244"/>
      <c r="C75" s="9"/>
      <c r="D75" s="5"/>
      <c r="E75" s="5"/>
      <c r="F75" s="3"/>
      <c r="G75" s="9"/>
      <c r="H75" s="9"/>
      <c r="I75" s="9"/>
      <c r="J75" s="9"/>
      <c r="K75" s="9"/>
      <c r="L75" s="9"/>
      <c r="M75" s="57"/>
      <c r="N75" s="7"/>
      <c r="O75" s="7"/>
      <c r="P75" s="20"/>
      <c r="Q75" s="20"/>
      <c r="R75" s="11"/>
      <c r="S75" s="24"/>
    </row>
    <row r="76" spans="1:21" customHeight="1" ht="18.75" s="14" customFormat="1">
      <c r="B76" s="244"/>
      <c r="C76" s="9"/>
      <c r="D76" s="5"/>
      <c r="E76" s="5"/>
      <c r="F76" s="3"/>
      <c r="G76" s="9"/>
      <c r="H76" s="9"/>
      <c r="I76" s="9"/>
      <c r="J76" s="9"/>
      <c r="K76" s="9"/>
      <c r="L76" s="9"/>
      <c r="M76" s="57"/>
      <c r="N76" s="7"/>
      <c r="O76" s="7"/>
      <c r="P76" s="20"/>
      <c r="Q76" s="20"/>
      <c r="R76" s="11"/>
      <c r="S76" s="24"/>
    </row>
    <row r="77" spans="1:21" customHeight="1" ht="18.75" s="14" customFormat="1">
      <c r="B77" s="244"/>
      <c r="C77" s="9"/>
      <c r="D77" s="5"/>
      <c r="E77" s="5"/>
      <c r="F77" s="3"/>
      <c r="G77" s="9"/>
      <c r="H77" s="9"/>
      <c r="I77" s="9"/>
      <c r="J77" s="9"/>
      <c r="K77" s="9"/>
      <c r="L77" s="9"/>
      <c r="M77" s="57"/>
      <c r="N77" s="7"/>
      <c r="O77" s="7"/>
      <c r="P77" s="20"/>
      <c r="Q77" s="20"/>
      <c r="R77" s="11"/>
      <c r="S77" s="24"/>
    </row>
    <row r="78" spans="1:21" customHeight="1" ht="18.75" s="14" customFormat="1">
      <c r="B78" s="244"/>
      <c r="C78" s="9"/>
      <c r="D78" s="5"/>
      <c r="E78" s="5"/>
      <c r="F78" s="3"/>
      <c r="G78" s="9"/>
      <c r="H78" s="9"/>
      <c r="I78" s="9"/>
      <c r="J78" s="9"/>
      <c r="K78" s="9"/>
      <c r="L78" s="9"/>
      <c r="M78" s="57"/>
      <c r="N78" s="7"/>
      <c r="O78" s="7"/>
      <c r="P78" s="20"/>
      <c r="Q78" s="20"/>
      <c r="R78" s="11"/>
      <c r="S78" s="24"/>
    </row>
    <row r="79" spans="1:21" customHeight="1" ht="18.75" s="14" customFormat="1">
      <c r="B79" s="244"/>
      <c r="C79" s="9"/>
      <c r="D79" s="5"/>
      <c r="E79" s="5"/>
      <c r="F79" s="3"/>
      <c r="G79" s="9"/>
      <c r="H79" s="9"/>
      <c r="I79" s="9"/>
      <c r="J79" s="9"/>
      <c r="K79" s="9"/>
      <c r="L79" s="9"/>
      <c r="M79" s="57"/>
      <c r="N79" s="7"/>
      <c r="O79" s="7"/>
      <c r="P79" s="20"/>
      <c r="Q79" s="20"/>
      <c r="R79" s="11"/>
      <c r="S79" s="24"/>
    </row>
    <row r="80" spans="1:21" customHeight="1" ht="18.75" s="14" customFormat="1">
      <c r="B80" s="244"/>
      <c r="C80" s="9"/>
      <c r="D80" s="5"/>
      <c r="E80" s="5"/>
      <c r="F80" s="3"/>
      <c r="G80" s="9"/>
      <c r="H80" s="9"/>
      <c r="I80" s="9"/>
      <c r="J80" s="9"/>
      <c r="K80" s="9"/>
      <c r="L80" s="9"/>
      <c r="M80" s="57"/>
      <c r="N80" s="7"/>
      <c r="O80" s="7"/>
      <c r="P80" s="20"/>
      <c r="Q80" s="20"/>
      <c r="R80" s="11"/>
      <c r="S80" s="24"/>
    </row>
    <row r="81" spans="1:21" customHeight="1" ht="18.75" s="14" customFormat="1">
      <c r="B81" s="244"/>
      <c r="C81" s="9"/>
      <c r="D81" s="5"/>
      <c r="E81" s="5"/>
      <c r="F81" s="3"/>
      <c r="G81" s="9"/>
      <c r="H81" s="9"/>
      <c r="I81" s="9"/>
      <c r="J81" s="9"/>
      <c r="K81" s="9"/>
      <c r="L81" s="9"/>
      <c r="M81" s="57"/>
      <c r="N81" s="7"/>
      <c r="O81" s="7"/>
      <c r="P81" s="20"/>
      <c r="Q81" s="20"/>
      <c r="R81" s="11"/>
      <c r="S81" s="24"/>
    </row>
    <row r="82" spans="1:21" customHeight="1" ht="18.75" s="14" customFormat="1">
      <c r="B82" s="244"/>
      <c r="C82" s="9"/>
      <c r="D82" s="5"/>
      <c r="E82" s="5"/>
      <c r="F82" s="3"/>
      <c r="G82" s="9"/>
      <c r="H82" s="9"/>
      <c r="I82" s="9"/>
      <c r="J82" s="9"/>
      <c r="K82" s="9"/>
      <c r="L82" s="9"/>
      <c r="M82" s="57"/>
      <c r="N82" s="7"/>
      <c r="O82" s="7"/>
      <c r="P82" s="20"/>
      <c r="Q82" s="20"/>
      <c r="R82" s="11"/>
      <c r="S82" s="24"/>
    </row>
    <row r="83" spans="1:21" customHeight="1" ht="18.75" s="14" customFormat="1">
      <c r="B83" s="244"/>
      <c r="C83" s="9"/>
      <c r="D83" s="5"/>
      <c r="E83" s="5"/>
      <c r="F83" s="3"/>
      <c r="G83" s="9"/>
      <c r="H83" s="9"/>
      <c r="I83" s="9"/>
      <c r="J83" s="9"/>
      <c r="K83" s="9"/>
      <c r="L83" s="9"/>
      <c r="M83" s="57"/>
      <c r="N83" s="7"/>
      <c r="O83" s="7"/>
      <c r="P83" s="20"/>
      <c r="Q83" s="20"/>
      <c r="R83" s="11"/>
      <c r="S83" s="24"/>
    </row>
    <row r="84" spans="1:21" customHeight="1" ht="18.75" s="14" customFormat="1">
      <c r="B84" s="244"/>
      <c r="C84" s="9"/>
      <c r="D84" s="5"/>
      <c r="E84" s="5"/>
      <c r="F84" s="3"/>
      <c r="G84" s="9"/>
      <c r="H84" s="9"/>
      <c r="I84" s="9"/>
      <c r="J84" s="9"/>
      <c r="K84" s="9"/>
      <c r="L84" s="9"/>
      <c r="M84" s="57"/>
      <c r="N84" s="7"/>
      <c r="O84" s="7"/>
      <c r="P84" s="20"/>
      <c r="Q84" s="20"/>
      <c r="R84" s="11"/>
      <c r="S84" s="24"/>
    </row>
    <row r="85" spans="1:21" customHeight="1" ht="18.75" s="14" customFormat="1">
      <c r="B85" s="244"/>
      <c r="C85" s="9"/>
      <c r="D85" s="5"/>
      <c r="E85" s="5"/>
      <c r="F85" s="3"/>
      <c r="G85" s="9"/>
      <c r="H85" s="9"/>
      <c r="I85" s="9"/>
      <c r="J85" s="9"/>
      <c r="K85" s="9"/>
      <c r="L85" s="9"/>
      <c r="M85" s="57"/>
      <c r="N85" s="7"/>
      <c r="O85" s="7"/>
      <c r="P85" s="20"/>
      <c r="Q85" s="20"/>
      <c r="R85" s="11"/>
      <c r="S85" s="24"/>
    </row>
    <row r="86" spans="1:21" customHeight="1" ht="18.75" s="14" customFormat="1">
      <c r="B86" s="244"/>
      <c r="C86" s="9"/>
      <c r="D86" s="5"/>
      <c r="E86" s="5"/>
      <c r="F86" s="3"/>
      <c r="G86" s="9"/>
      <c r="H86" s="9"/>
      <c r="I86" s="9"/>
      <c r="J86" s="9"/>
      <c r="K86" s="9"/>
      <c r="L86" s="9"/>
      <c r="M86" s="57"/>
      <c r="N86" s="7"/>
      <c r="O86" s="7"/>
      <c r="P86" s="20"/>
      <c r="Q86" s="20"/>
      <c r="R86" s="11"/>
      <c r="S86" s="24"/>
    </row>
    <row r="87" spans="1:21" customHeight="1" ht="18.75" s="14" customFormat="1">
      <c r="B87" s="244"/>
      <c r="C87" s="9"/>
      <c r="D87" s="5"/>
      <c r="E87" s="5"/>
      <c r="F87" s="3"/>
      <c r="G87" s="9"/>
      <c r="H87" s="9"/>
      <c r="I87" s="9"/>
      <c r="J87" s="9"/>
      <c r="K87" s="9"/>
      <c r="L87" s="9"/>
      <c r="M87" s="57"/>
      <c r="N87" s="7"/>
      <c r="O87" s="7"/>
      <c r="P87" s="20"/>
      <c r="Q87" s="20"/>
      <c r="R87" s="11"/>
      <c r="S87" s="24"/>
    </row>
    <row r="88" spans="1:21" customHeight="1" ht="18.75" s="14" customFormat="1">
      <c r="B88" s="244"/>
      <c r="C88" s="9"/>
      <c r="D88" s="5"/>
      <c r="E88" s="5"/>
      <c r="F88" s="3"/>
      <c r="G88" s="9"/>
      <c r="H88" s="9"/>
      <c r="I88" s="9"/>
      <c r="J88" s="9"/>
      <c r="K88" s="9"/>
      <c r="L88" s="9"/>
      <c r="M88" s="57"/>
      <c r="N88" s="7"/>
      <c r="O88" s="7"/>
      <c r="P88" s="20"/>
      <c r="Q88" s="20"/>
      <c r="R88" s="11"/>
      <c r="S88" s="24"/>
    </row>
    <row r="89" spans="1:21" customHeight="1" ht="18.75" s="14" customFormat="1">
      <c r="B89" s="244"/>
      <c r="C89" s="9"/>
      <c r="D89" s="5"/>
      <c r="E89" s="5"/>
      <c r="F89" s="3"/>
      <c r="G89" s="9"/>
      <c r="H89" s="9"/>
      <c r="I89" s="9"/>
      <c r="J89" s="9"/>
      <c r="K89" s="9"/>
      <c r="L89" s="9"/>
      <c r="M89" s="57"/>
      <c r="N89" s="7"/>
      <c r="O89" s="7"/>
      <c r="P89" s="20"/>
      <c r="Q89" s="20"/>
      <c r="R89" s="11"/>
      <c r="S89" s="24"/>
    </row>
    <row r="90" spans="1:21" customHeight="1" ht="18.75" s="14" customFormat="1">
      <c r="B90" s="244"/>
      <c r="C90" s="9"/>
      <c r="D90" s="5"/>
      <c r="E90" s="5"/>
      <c r="F90" s="3"/>
      <c r="G90" s="9"/>
      <c r="H90" s="9"/>
      <c r="I90" s="9"/>
      <c r="J90" s="9"/>
      <c r="K90" s="9"/>
      <c r="L90" s="9"/>
      <c r="M90" s="57"/>
      <c r="N90" s="7"/>
      <c r="O90" s="7"/>
      <c r="P90" s="20"/>
      <c r="Q90" s="20"/>
      <c r="R90" s="11"/>
      <c r="S90" s="24"/>
    </row>
    <row r="91" spans="1:21" customHeight="1" ht="18.75" s="14" customFormat="1">
      <c r="B91" s="244"/>
      <c r="C91" s="9"/>
      <c r="D91" s="5"/>
      <c r="E91" s="5"/>
      <c r="F91" s="3"/>
      <c r="G91" s="9"/>
      <c r="H91" s="9"/>
      <c r="I91" s="9"/>
      <c r="J91" s="9"/>
      <c r="K91" s="9"/>
      <c r="L91" s="9"/>
      <c r="M91" s="57"/>
      <c r="N91" s="7"/>
      <c r="O91" s="7"/>
      <c r="P91" s="20"/>
      <c r="Q91" s="20"/>
      <c r="R91" s="11"/>
      <c r="S91" s="24"/>
    </row>
    <row r="92" spans="1:21" customHeight="1" ht="18.75" s="14" customFormat="1">
      <c r="B92" s="244"/>
      <c r="C92" s="9"/>
      <c r="D92" s="5"/>
      <c r="E92" s="5"/>
      <c r="F92" s="3"/>
      <c r="G92" s="9"/>
      <c r="H92" s="9"/>
      <c r="I92" s="9"/>
      <c r="J92" s="9"/>
      <c r="K92" s="9"/>
      <c r="L92" s="9"/>
      <c r="M92" s="57"/>
      <c r="N92" s="7"/>
      <c r="O92" s="7"/>
      <c r="P92" s="20"/>
      <c r="Q92" s="20"/>
      <c r="R92" s="11"/>
      <c r="S92" s="24"/>
    </row>
    <row r="93" spans="1:21" customHeight="1" ht="18.75" s="14" customFormat="1">
      <c r="B93" s="244"/>
      <c r="C93" s="9"/>
      <c r="D93" s="5"/>
      <c r="E93" s="5"/>
      <c r="F93" s="3"/>
      <c r="G93" s="9"/>
      <c r="H93" s="9"/>
      <c r="I93" s="9"/>
      <c r="J93" s="9"/>
      <c r="K93" s="9"/>
      <c r="L93" s="9"/>
      <c r="M93" s="57"/>
      <c r="N93" s="7"/>
      <c r="O93" s="7"/>
      <c r="P93" s="20"/>
      <c r="Q93" s="20"/>
      <c r="R93" s="11"/>
      <c r="S93" s="24"/>
    </row>
    <row r="94" spans="1:21" customHeight="1" ht="18.75" s="14" customFormat="1">
      <c r="B94" s="244"/>
      <c r="C94" s="9"/>
      <c r="D94" s="5"/>
      <c r="E94" s="5"/>
      <c r="F94" s="3"/>
      <c r="G94" s="9"/>
      <c r="H94" s="9"/>
      <c r="I94" s="9"/>
      <c r="J94" s="9"/>
      <c r="K94" s="9"/>
      <c r="L94" s="9"/>
      <c r="M94" s="57"/>
      <c r="N94" s="7"/>
      <c r="O94" s="7"/>
      <c r="P94" s="20"/>
      <c r="Q94" s="20"/>
      <c r="R94" s="11"/>
      <c r="S94" s="24"/>
    </row>
    <row r="95" spans="1:21" customHeight="1" ht="18.75" s="14" customFormat="1">
      <c r="B95" s="244"/>
      <c r="C95" s="9"/>
      <c r="D95" s="5"/>
      <c r="E95" s="5"/>
      <c r="F95" s="3"/>
      <c r="G95" s="9"/>
      <c r="H95" s="9"/>
      <c r="I95" s="9"/>
      <c r="J95" s="9"/>
      <c r="K95" s="9"/>
      <c r="L95" s="9"/>
      <c r="M95" s="57"/>
      <c r="N95" s="7"/>
      <c r="O95" s="7"/>
      <c r="P95" s="20"/>
      <c r="Q95" s="20"/>
      <c r="R95" s="11"/>
      <c r="S95" s="24"/>
    </row>
    <row r="96" spans="1:21" customHeight="1" ht="18.75" s="14" customFormat="1">
      <c r="B96" s="244"/>
      <c r="C96" s="9"/>
      <c r="D96" s="5"/>
      <c r="E96" s="5"/>
      <c r="F96" s="3"/>
      <c r="G96" s="9"/>
      <c r="H96" s="9"/>
      <c r="I96" s="9"/>
      <c r="J96" s="9"/>
      <c r="K96" s="9"/>
      <c r="L96" s="9"/>
      <c r="M96" s="57"/>
      <c r="N96" s="7"/>
      <c r="O96" s="7"/>
      <c r="P96" s="20"/>
      <c r="Q96" s="20"/>
      <c r="R96" s="11"/>
      <c r="S96" s="24"/>
    </row>
    <row r="97" spans="1:21" customHeight="1" ht="18.75" s="14" customFormat="1">
      <c r="B97" s="244"/>
      <c r="C97" s="9"/>
      <c r="D97" s="5"/>
      <c r="E97" s="5"/>
      <c r="F97" s="3"/>
      <c r="G97" s="9"/>
      <c r="H97" s="9"/>
      <c r="I97" s="9"/>
      <c r="J97" s="9"/>
      <c r="K97" s="9"/>
      <c r="L97" s="9"/>
      <c r="M97" s="57"/>
      <c r="N97" s="7"/>
      <c r="O97" s="7"/>
      <c r="P97" s="20"/>
      <c r="Q97" s="20"/>
      <c r="R97" s="11"/>
      <c r="S97" s="24"/>
    </row>
    <row r="98" spans="1:21" customHeight="1" ht="18.75" s="14" customFormat="1">
      <c r="B98" s="244"/>
      <c r="C98" s="9"/>
      <c r="D98" s="5"/>
      <c r="E98" s="5"/>
      <c r="F98" s="3"/>
      <c r="G98" s="9"/>
      <c r="H98" s="9"/>
      <c r="I98" s="9"/>
      <c r="J98" s="9"/>
      <c r="K98" s="9"/>
      <c r="L98" s="9"/>
      <c r="M98" s="57"/>
      <c r="N98" s="7"/>
      <c r="O98" s="7"/>
      <c r="P98" s="20"/>
      <c r="Q98" s="20"/>
      <c r="R98" s="11"/>
      <c r="S98" s="24"/>
    </row>
    <row r="99" spans="1:21" customHeight="1" ht="18.75" s="14" customFormat="1">
      <c r="B99" s="244"/>
      <c r="C99" s="9"/>
      <c r="D99" s="5"/>
      <c r="E99" s="5"/>
      <c r="F99" s="3"/>
      <c r="G99" s="9"/>
      <c r="H99" s="9"/>
      <c r="I99" s="9"/>
      <c r="J99" s="9"/>
      <c r="K99" s="9"/>
      <c r="L99" s="9"/>
      <c r="M99" s="57"/>
      <c r="N99" s="7"/>
      <c r="O99" s="7"/>
      <c r="P99" s="20"/>
      <c r="Q99" s="20"/>
      <c r="R99" s="11"/>
      <c r="S99" s="24"/>
    </row>
    <row r="100" spans="1:21" customHeight="1" ht="18.75" s="14" customFormat="1">
      <c r="B100" s="244"/>
      <c r="C100" s="9"/>
      <c r="D100" s="5"/>
      <c r="E100" s="5"/>
      <c r="F100" s="3"/>
      <c r="G100" s="9"/>
      <c r="H100" s="9"/>
      <c r="I100" s="9"/>
      <c r="J100" s="9"/>
      <c r="K100" s="9"/>
      <c r="L100" s="9"/>
      <c r="M100" s="57"/>
      <c r="N100" s="7"/>
      <c r="O100" s="7"/>
      <c r="P100" s="20"/>
      <c r="Q100" s="20"/>
      <c r="R100" s="11"/>
      <c r="S100" s="24"/>
    </row>
    <row r="101" spans="1:21" customHeight="1" ht="18.75" s="14" customFormat="1">
      <c r="B101" s="244"/>
      <c r="C101" s="9"/>
      <c r="D101" s="5"/>
      <c r="E101" s="5"/>
      <c r="F101" s="3"/>
      <c r="G101" s="9"/>
      <c r="H101" s="9"/>
      <c r="I101" s="9"/>
      <c r="J101" s="9"/>
      <c r="K101" s="9"/>
      <c r="L101" s="9"/>
      <c r="M101" s="57"/>
      <c r="N101" s="7"/>
      <c r="O101" s="7"/>
      <c r="P101" s="20"/>
      <c r="Q101" s="20"/>
      <c r="R101" s="11"/>
      <c r="S101" s="24"/>
    </row>
    <row r="102" spans="1:21" customHeight="1" ht="18.75" s="14" customFormat="1">
      <c r="B102" s="244"/>
      <c r="C102" s="9"/>
      <c r="D102" s="5"/>
      <c r="E102" s="5"/>
      <c r="F102" s="3"/>
      <c r="G102" s="9"/>
      <c r="H102" s="9"/>
      <c r="I102" s="9"/>
      <c r="J102" s="9"/>
      <c r="K102" s="9"/>
      <c r="L102" s="9"/>
      <c r="M102" s="57"/>
      <c r="N102" s="7"/>
      <c r="O102" s="7"/>
      <c r="P102" s="20"/>
      <c r="Q102" s="20"/>
      <c r="R102" s="11"/>
      <c r="S102" s="24"/>
    </row>
    <row r="103" spans="1:21" customHeight="1" ht="18.75" s="14" customFormat="1">
      <c r="B103" s="244"/>
      <c r="C103" s="9"/>
      <c r="D103" s="5"/>
      <c r="E103" s="5"/>
      <c r="F103" s="3"/>
      <c r="G103" s="9"/>
      <c r="H103" s="9"/>
      <c r="I103" s="9"/>
      <c r="J103" s="9"/>
      <c r="K103" s="9"/>
      <c r="L103" s="9"/>
      <c r="M103" s="57"/>
      <c r="N103" s="7"/>
      <c r="O103" s="7"/>
      <c r="P103" s="20"/>
      <c r="Q103" s="20"/>
      <c r="R103" s="11"/>
      <c r="S103" s="24"/>
    </row>
    <row r="104" spans="1:21" customHeight="1" ht="18.75" s="14" customFormat="1">
      <c r="B104" s="244"/>
      <c r="C104" s="9"/>
      <c r="D104" s="5"/>
      <c r="E104" s="5"/>
      <c r="F104" s="3"/>
      <c r="G104" s="9"/>
      <c r="H104" s="9"/>
      <c r="I104" s="9"/>
      <c r="J104" s="9"/>
      <c r="K104" s="9"/>
      <c r="L104" s="9"/>
      <c r="M104" s="57"/>
      <c r="N104" s="7"/>
      <c r="O104" s="7"/>
      <c r="P104" s="20"/>
      <c r="Q104" s="20"/>
      <c r="R104" s="11"/>
      <c r="S104" s="24"/>
    </row>
    <row r="105" spans="1:21" customHeight="1" ht="18.75" s="14" customFormat="1">
      <c r="B105" s="244"/>
      <c r="C105" s="9"/>
      <c r="D105" s="5"/>
      <c r="E105" s="5"/>
      <c r="F105" s="3"/>
      <c r="G105" s="9"/>
      <c r="H105" s="9"/>
      <c r="I105" s="9"/>
      <c r="J105" s="9"/>
      <c r="K105" s="9"/>
      <c r="L105" s="9"/>
      <c r="M105" s="57"/>
      <c r="N105" s="7"/>
      <c r="O105" s="7"/>
      <c r="P105" s="20"/>
      <c r="Q105" s="20"/>
      <c r="R105" s="11"/>
      <c r="S105" s="24"/>
    </row>
    <row r="106" spans="1:21" customHeight="1" ht="18.75" s="14" customFormat="1">
      <c r="B106" s="244"/>
      <c r="C106" s="9"/>
      <c r="D106" s="5"/>
      <c r="E106" s="5"/>
      <c r="F106" s="3"/>
      <c r="G106" s="9"/>
      <c r="H106" s="9"/>
      <c r="I106" s="9"/>
      <c r="J106" s="9"/>
      <c r="K106" s="9"/>
      <c r="L106" s="9"/>
      <c r="M106" s="57"/>
      <c r="N106" s="7"/>
      <c r="O106" s="7"/>
      <c r="P106" s="20"/>
      <c r="Q106" s="20"/>
      <c r="R106" s="11"/>
      <c r="S106" s="24"/>
    </row>
    <row r="107" spans="1:21" customHeight="1" ht="18.75" s="14" customFormat="1">
      <c r="B107" s="244"/>
      <c r="C107" s="9"/>
      <c r="D107" s="5"/>
      <c r="E107" s="5"/>
      <c r="F107" s="3"/>
      <c r="G107" s="9"/>
      <c r="H107" s="9"/>
      <c r="I107" s="9"/>
      <c r="J107" s="9"/>
      <c r="K107" s="9"/>
      <c r="L107" s="9"/>
      <c r="M107" s="57"/>
      <c r="N107" s="7"/>
      <c r="O107" s="7"/>
      <c r="P107" s="20"/>
      <c r="Q107" s="20"/>
      <c r="R107" s="11"/>
      <c r="S107" s="24"/>
    </row>
    <row r="108" spans="1:21" customHeight="1" ht="18.75" s="14" customFormat="1">
      <c r="B108" s="244"/>
      <c r="C108" s="9"/>
      <c r="D108" s="5"/>
      <c r="E108" s="5"/>
      <c r="F108" s="3"/>
      <c r="G108" s="9"/>
      <c r="H108" s="9"/>
      <c r="I108" s="9"/>
      <c r="J108" s="9"/>
      <c r="K108" s="9"/>
      <c r="L108" s="9"/>
      <c r="M108" s="57"/>
      <c r="N108" s="7"/>
      <c r="O108" s="7"/>
      <c r="P108" s="20"/>
      <c r="Q108" s="20"/>
      <c r="R108" s="11"/>
      <c r="S108" s="24"/>
    </row>
    <row r="109" spans="1:21" customHeight="1" ht="18.75" s="14" customFormat="1">
      <c r="B109" s="244"/>
      <c r="C109" s="9"/>
      <c r="D109" s="5"/>
      <c r="E109" s="5"/>
      <c r="F109" s="3"/>
      <c r="G109" s="9"/>
      <c r="H109" s="9"/>
      <c r="I109" s="9"/>
      <c r="J109" s="9"/>
      <c r="K109" s="9"/>
      <c r="L109" s="9"/>
      <c r="M109" s="57"/>
      <c r="N109" s="7"/>
      <c r="O109" s="7"/>
      <c r="P109" s="20"/>
      <c r="Q109" s="20"/>
      <c r="R109" s="11"/>
      <c r="S109" s="24"/>
    </row>
    <row r="110" spans="1:21" customHeight="1" ht="18.75" s="14" customFormat="1">
      <c r="B110" s="244"/>
      <c r="C110" s="9"/>
      <c r="D110" s="5"/>
      <c r="E110" s="5"/>
      <c r="F110" s="3"/>
      <c r="G110" s="9"/>
      <c r="H110" s="9"/>
      <c r="I110" s="9"/>
      <c r="J110" s="9"/>
      <c r="K110" s="9"/>
      <c r="L110" s="9"/>
      <c r="M110" s="57"/>
      <c r="N110" s="7"/>
      <c r="O110" s="7"/>
      <c r="P110" s="20"/>
      <c r="Q110" s="20"/>
      <c r="R110" s="11"/>
      <c r="S110" s="24"/>
    </row>
    <row r="111" spans="1:21" customHeight="1" ht="18.75" s="14" customFormat="1">
      <c r="B111" s="244"/>
      <c r="C111" s="9"/>
      <c r="D111" s="5"/>
      <c r="E111" s="5"/>
      <c r="F111" s="3"/>
      <c r="G111" s="9"/>
      <c r="H111" s="9"/>
      <c r="I111" s="9"/>
      <c r="J111" s="9"/>
      <c r="K111" s="9"/>
      <c r="L111" s="9"/>
      <c r="M111" s="57"/>
      <c r="N111" s="7"/>
      <c r="O111" s="7"/>
      <c r="P111" s="20"/>
      <c r="Q111" s="20"/>
      <c r="R111" s="11"/>
      <c r="S111" s="24"/>
    </row>
    <row r="112" spans="1:21" customHeight="1" ht="18.75" s="14" customFormat="1">
      <c r="B112" s="244"/>
      <c r="C112" s="9"/>
      <c r="D112" s="5"/>
      <c r="E112" s="5"/>
      <c r="F112" s="3"/>
      <c r="G112" s="9"/>
      <c r="H112" s="9"/>
      <c r="I112" s="9"/>
      <c r="J112" s="9"/>
      <c r="K112" s="9"/>
      <c r="L112" s="9"/>
      <c r="M112" s="57"/>
      <c r="N112" s="7"/>
      <c r="O112" s="7"/>
      <c r="P112" s="20"/>
      <c r="Q112" s="20"/>
      <c r="R112" s="11"/>
      <c r="S112" s="24"/>
    </row>
    <row r="113" spans="1:21" customHeight="1" ht="18.75" s="14" customFormat="1">
      <c r="B113" s="244"/>
      <c r="C113" s="9"/>
      <c r="D113" s="5"/>
      <c r="E113" s="5"/>
      <c r="F113" s="3"/>
      <c r="G113" s="9"/>
      <c r="H113" s="9"/>
      <c r="I113" s="9"/>
      <c r="J113" s="9"/>
      <c r="K113" s="9"/>
      <c r="L113" s="9"/>
      <c r="M113" s="57"/>
      <c r="N113" s="7"/>
      <c r="O113" s="7"/>
      <c r="P113" s="20"/>
      <c r="Q113" s="20"/>
      <c r="R113" s="11"/>
      <c r="S113" s="24"/>
    </row>
    <row r="114" spans="1:21" customHeight="1" ht="18.75" s="14" customFormat="1">
      <c r="B114" s="244"/>
      <c r="C114" s="9"/>
      <c r="D114" s="5"/>
      <c r="E114" s="5"/>
      <c r="F114" s="3"/>
      <c r="G114" s="9"/>
      <c r="H114" s="9"/>
      <c r="I114" s="9"/>
      <c r="J114" s="9"/>
      <c r="K114" s="9"/>
      <c r="L114" s="9"/>
      <c r="M114" s="57"/>
      <c r="N114" s="7"/>
      <c r="O114" s="7"/>
      <c r="P114" s="20"/>
      <c r="Q114" s="20"/>
      <c r="R114" s="11"/>
      <c r="S114" s="24"/>
    </row>
    <row r="115" spans="1:21" customHeight="1" ht="18.75" s="14" customFormat="1">
      <c r="B115" s="244"/>
      <c r="C115" s="9"/>
      <c r="D115" s="5"/>
      <c r="E115" s="5"/>
      <c r="F115" s="3"/>
      <c r="G115" s="9"/>
      <c r="H115" s="9"/>
      <c r="I115" s="9"/>
      <c r="J115" s="9"/>
      <c r="K115" s="9"/>
      <c r="L115" s="9"/>
      <c r="M115" s="57"/>
      <c r="N115" s="7"/>
      <c r="O115" s="7"/>
      <c r="P115" s="20"/>
      <c r="Q115" s="20"/>
      <c r="R115" s="11"/>
      <c r="S115" s="24"/>
    </row>
    <row r="116" spans="1:21" customHeight="1" ht="18.75" s="14" customFormat="1">
      <c r="B116" s="244"/>
      <c r="C116" s="9"/>
      <c r="D116" s="5"/>
      <c r="E116" s="5"/>
      <c r="F116" s="3"/>
      <c r="G116" s="9"/>
      <c r="H116" s="9"/>
      <c r="I116" s="9"/>
      <c r="J116" s="9"/>
      <c r="K116" s="9"/>
      <c r="L116" s="9"/>
      <c r="M116" s="57"/>
      <c r="N116" s="7"/>
      <c r="O116" s="7"/>
      <c r="P116" s="20"/>
      <c r="Q116" s="20"/>
      <c r="R116" s="11"/>
      <c r="S116" s="24"/>
    </row>
    <row r="117" spans="1:21" customHeight="1" ht="18.75" s="14" customFormat="1">
      <c r="B117" s="244"/>
      <c r="C117" s="9"/>
      <c r="D117" s="5"/>
      <c r="E117" s="5"/>
      <c r="F117" s="3"/>
      <c r="G117" s="9"/>
      <c r="H117" s="9"/>
      <c r="I117" s="9"/>
      <c r="J117" s="9"/>
      <c r="K117" s="9"/>
      <c r="L117" s="9"/>
      <c r="M117" s="57"/>
      <c r="N117" s="7"/>
      <c r="O117" s="7"/>
      <c r="P117" s="20"/>
      <c r="Q117" s="20"/>
      <c r="R117" s="11"/>
      <c r="S117" s="24"/>
    </row>
    <row r="118" spans="1:21" customHeight="1" ht="18.75" s="14" customFormat="1">
      <c r="B118" s="244"/>
      <c r="C118" s="9"/>
      <c r="D118" s="5"/>
      <c r="E118" s="5"/>
      <c r="F118" s="3"/>
      <c r="G118" s="9"/>
      <c r="H118" s="9"/>
      <c r="I118" s="9"/>
      <c r="J118" s="9"/>
      <c r="K118" s="9"/>
      <c r="L118" s="9"/>
      <c r="M118" s="57"/>
      <c r="N118" s="7"/>
      <c r="O118" s="7"/>
      <c r="P118" s="20"/>
      <c r="Q118" s="20"/>
      <c r="R118" s="11"/>
      <c r="S118" s="24"/>
    </row>
    <row r="119" spans="1:21" customHeight="1" ht="18.75" s="14" customFormat="1">
      <c r="B119" s="244"/>
      <c r="C119" s="9"/>
      <c r="D119" s="5"/>
      <c r="E119" s="5"/>
      <c r="F119" s="3"/>
      <c r="G119" s="9"/>
      <c r="H119" s="9"/>
      <c r="I119" s="9"/>
      <c r="J119" s="9"/>
      <c r="K119" s="9"/>
      <c r="L119" s="9"/>
      <c r="M119" s="57"/>
      <c r="N119" s="7"/>
      <c r="O119" s="7"/>
      <c r="P119" s="20"/>
      <c r="Q119" s="20"/>
      <c r="R119" s="11"/>
      <c r="S119" s="24"/>
    </row>
    <row r="120" spans="1:21" customHeight="1" ht="18.75" s="14" customFormat="1">
      <c r="B120" s="244"/>
      <c r="C120" s="9"/>
      <c r="D120" s="5"/>
      <c r="E120" s="5"/>
      <c r="F120" s="3"/>
      <c r="G120" s="9"/>
      <c r="H120" s="9"/>
      <c r="I120" s="9"/>
      <c r="J120" s="9"/>
      <c r="K120" s="9"/>
      <c r="L120" s="9"/>
      <c r="M120" s="57"/>
      <c r="N120" s="7"/>
      <c r="O120" s="7"/>
      <c r="P120" s="20"/>
      <c r="Q120" s="20"/>
      <c r="R120" s="11"/>
      <c r="S120" s="24"/>
    </row>
    <row r="121" spans="1:21" customHeight="1" ht="18.75" s="14" customFormat="1">
      <c r="B121" s="244"/>
      <c r="C121" s="9"/>
      <c r="D121" s="5"/>
      <c r="E121" s="5"/>
      <c r="F121" s="3"/>
      <c r="G121" s="9"/>
      <c r="H121" s="9"/>
      <c r="I121" s="9"/>
      <c r="J121" s="9"/>
      <c r="K121" s="9"/>
      <c r="L121" s="9"/>
      <c r="M121" s="57"/>
      <c r="N121" s="7"/>
      <c r="O121" s="7"/>
      <c r="P121" s="20"/>
      <c r="Q121" s="20"/>
      <c r="R121" s="11"/>
      <c r="S121" s="24"/>
    </row>
    <row r="122" spans="1:21" customHeight="1" ht="18.75" s="14" customFormat="1">
      <c r="B122" s="244"/>
      <c r="C122" s="9"/>
      <c r="D122" s="5"/>
      <c r="E122" s="5"/>
      <c r="F122" s="3"/>
      <c r="G122" s="9"/>
      <c r="H122" s="9"/>
      <c r="I122" s="9"/>
      <c r="J122" s="9"/>
      <c r="K122" s="9"/>
      <c r="L122" s="9"/>
      <c r="M122" s="57"/>
      <c r="N122" s="7"/>
      <c r="O122" s="7"/>
      <c r="P122" s="20"/>
      <c r="Q122" s="20"/>
      <c r="R122" s="11"/>
      <c r="S122" s="24"/>
    </row>
    <row r="123" spans="1:21" customHeight="1" ht="18.75" s="14" customFormat="1">
      <c r="B123" s="244"/>
      <c r="C123" s="9"/>
      <c r="D123" s="5"/>
      <c r="E123" s="5"/>
      <c r="F123" s="3"/>
      <c r="G123" s="9"/>
      <c r="H123" s="9"/>
      <c r="I123" s="9"/>
      <c r="J123" s="9"/>
      <c r="K123" s="9"/>
      <c r="L123" s="9"/>
      <c r="M123" s="57"/>
      <c r="N123" s="7"/>
      <c r="O123" s="7"/>
      <c r="P123" s="20"/>
      <c r="Q123" s="20"/>
      <c r="R123" s="11"/>
      <c r="S123" s="24"/>
    </row>
    <row r="124" spans="1:21" customHeight="1" ht="18.75" s="14" customFormat="1">
      <c r="B124" s="244"/>
      <c r="C124" s="9"/>
      <c r="D124" s="5"/>
      <c r="E124" s="5"/>
      <c r="F124" s="3"/>
      <c r="G124" s="9"/>
      <c r="H124" s="9"/>
      <c r="I124" s="9"/>
      <c r="J124" s="9"/>
      <c r="K124" s="9"/>
      <c r="L124" s="9"/>
      <c r="M124" s="57"/>
      <c r="N124" s="7"/>
      <c r="O124" s="7"/>
      <c r="P124" s="20"/>
      <c r="Q124" s="20"/>
      <c r="R124" s="11"/>
      <c r="S124" s="24"/>
    </row>
    <row r="125" spans="1:21" customHeight="1" ht="18.75" s="14" customFormat="1">
      <c r="B125" s="244"/>
      <c r="C125" s="9"/>
      <c r="D125" s="5"/>
      <c r="E125" s="5"/>
      <c r="F125" s="3"/>
      <c r="G125" s="9"/>
      <c r="H125" s="9"/>
      <c r="I125" s="9"/>
      <c r="J125" s="9"/>
      <c r="K125" s="9"/>
      <c r="L125" s="9"/>
      <c r="M125" s="57"/>
      <c r="N125" s="7"/>
      <c r="O125" s="7"/>
      <c r="P125" s="20"/>
      <c r="Q125" s="20"/>
      <c r="R125" s="11"/>
      <c r="S125" s="24"/>
    </row>
    <row r="126" spans="1:21" customHeight="1" ht="18.75" s="14" customFormat="1">
      <c r="B126" s="244"/>
      <c r="C126" s="9"/>
      <c r="D126" s="5"/>
      <c r="E126" s="5"/>
      <c r="F126" s="3"/>
      <c r="G126" s="9"/>
      <c r="H126" s="9"/>
      <c r="I126" s="9"/>
      <c r="J126" s="9"/>
      <c r="K126" s="9"/>
      <c r="L126" s="9"/>
      <c r="M126" s="57"/>
      <c r="N126" s="7"/>
      <c r="O126" s="7"/>
      <c r="P126" s="20"/>
      <c r="Q126" s="20"/>
      <c r="R126" s="11"/>
      <c r="S126" s="24"/>
    </row>
    <row r="127" spans="1:21" customHeight="1" ht="18.75" s="14" customFormat="1">
      <c r="B127" s="244"/>
      <c r="C127" s="9"/>
      <c r="D127" s="5"/>
      <c r="E127" s="5"/>
      <c r="F127" s="3"/>
      <c r="G127" s="9"/>
      <c r="H127" s="9"/>
      <c r="I127" s="9"/>
      <c r="J127" s="9"/>
      <c r="K127" s="9"/>
      <c r="L127" s="9"/>
      <c r="M127" s="57"/>
      <c r="N127" s="7"/>
      <c r="O127" s="7"/>
      <c r="P127" s="20"/>
      <c r="Q127" s="20"/>
      <c r="R127" s="11"/>
      <c r="S127" s="24"/>
    </row>
    <row r="128" spans="1:21" customHeight="1" ht="18.75" s="14" customFormat="1">
      <c r="B128" s="244"/>
      <c r="C128" s="9"/>
      <c r="D128" s="5"/>
      <c r="E128" s="5"/>
      <c r="F128" s="3"/>
      <c r="G128" s="9"/>
      <c r="H128" s="9"/>
      <c r="I128" s="9"/>
      <c r="J128" s="9"/>
      <c r="K128" s="9"/>
      <c r="L128" s="9"/>
      <c r="M128" s="57"/>
      <c r="N128" s="7"/>
      <c r="O128" s="7"/>
      <c r="P128" s="20"/>
      <c r="Q128" s="20"/>
      <c r="R128" s="11"/>
      <c r="S128" s="24"/>
    </row>
    <row r="129" spans="1:21" customHeight="1" ht="18.75" s="14" customFormat="1">
      <c r="B129" s="244"/>
      <c r="C129" s="9"/>
      <c r="D129" s="5"/>
      <c r="E129" s="5"/>
      <c r="F129" s="3"/>
      <c r="G129" s="9"/>
      <c r="H129" s="9"/>
      <c r="I129" s="9"/>
      <c r="J129" s="9"/>
      <c r="K129" s="9"/>
      <c r="L129" s="9"/>
      <c r="M129" s="57"/>
      <c r="N129" s="7"/>
      <c r="O129" s="7"/>
      <c r="P129" s="20"/>
      <c r="Q129" s="20"/>
      <c r="R129" s="11"/>
      <c r="S129" s="24"/>
    </row>
    <row r="130" spans="1:21" customHeight="1" ht="18.75" s="14" customFormat="1">
      <c r="B130" s="244"/>
      <c r="C130" s="9"/>
      <c r="D130" s="5"/>
      <c r="E130" s="5"/>
      <c r="F130" s="3"/>
      <c r="G130" s="9"/>
      <c r="H130" s="9"/>
      <c r="I130" s="9"/>
      <c r="J130" s="9"/>
      <c r="K130" s="9"/>
      <c r="L130" s="9"/>
      <c r="M130" s="57"/>
      <c r="N130" s="7"/>
      <c r="O130" s="7"/>
      <c r="P130" s="20"/>
      <c r="Q130" s="20"/>
      <c r="R130" s="11"/>
      <c r="S130" s="24"/>
    </row>
    <row r="131" spans="1:21" customHeight="1" ht="18.75" s="14" customFormat="1">
      <c r="B131" s="244"/>
      <c r="C131" s="9"/>
      <c r="D131" s="5"/>
      <c r="E131" s="5"/>
      <c r="F131" s="3"/>
      <c r="G131" s="9"/>
      <c r="H131" s="9"/>
      <c r="I131" s="9"/>
      <c r="J131" s="9"/>
      <c r="K131" s="9"/>
      <c r="L131" s="9"/>
      <c r="M131" s="57"/>
      <c r="N131" s="7"/>
      <c r="O131" s="7"/>
      <c r="P131" s="20"/>
      <c r="Q131" s="20"/>
      <c r="R131" s="11"/>
      <c r="S131" s="24"/>
    </row>
    <row r="132" spans="1:21" customHeight="1" ht="18.75" s="14" customFormat="1">
      <c r="B132" s="244"/>
      <c r="C132" s="9"/>
      <c r="D132" s="5"/>
      <c r="E132" s="5"/>
      <c r="F132" s="3"/>
      <c r="G132" s="9"/>
      <c r="H132" s="9"/>
      <c r="I132" s="9"/>
      <c r="J132" s="9"/>
      <c r="K132" s="9"/>
      <c r="L132" s="9"/>
      <c r="M132" s="57"/>
      <c r="N132" s="7"/>
      <c r="O132" s="7"/>
      <c r="P132" s="20"/>
      <c r="Q132" s="20"/>
      <c r="R132" s="11"/>
      <c r="S132" s="24"/>
    </row>
    <row r="133" spans="1:21" customHeight="1" ht="18.75" s="14" customFormat="1">
      <c r="B133" s="244"/>
      <c r="C133" s="9"/>
      <c r="D133" s="5"/>
      <c r="E133" s="5"/>
      <c r="F133" s="3"/>
      <c r="G133" s="9"/>
      <c r="H133" s="9"/>
      <c r="I133" s="9"/>
      <c r="J133" s="9"/>
      <c r="K133" s="9"/>
      <c r="L133" s="9"/>
      <c r="M133" s="57"/>
      <c r="N133" s="7"/>
      <c r="O133" s="7"/>
      <c r="P133" s="20"/>
      <c r="Q133" s="20"/>
      <c r="R133" s="11"/>
      <c r="S133" s="24"/>
    </row>
    <row r="134" spans="1:21" customHeight="1" ht="18.75" s="14" customFormat="1">
      <c r="B134" s="244"/>
      <c r="C134" s="9"/>
      <c r="D134" s="5"/>
      <c r="E134" s="5"/>
      <c r="F134" s="3"/>
      <c r="G134" s="9"/>
      <c r="H134" s="9"/>
      <c r="I134" s="9"/>
      <c r="J134" s="9"/>
      <c r="K134" s="9"/>
      <c r="L134" s="9"/>
      <c r="M134" s="57"/>
      <c r="N134" s="7"/>
      <c r="O134" s="7"/>
      <c r="P134" s="20"/>
      <c r="Q134" s="20"/>
      <c r="R134" s="11"/>
      <c r="S134" s="24"/>
    </row>
    <row r="135" spans="1:21" customHeight="1" ht="18.75" s="14" customFormat="1">
      <c r="B135" s="244"/>
      <c r="C135" s="9"/>
      <c r="D135" s="5"/>
      <c r="E135" s="5"/>
      <c r="F135" s="3"/>
      <c r="G135" s="9"/>
      <c r="H135" s="9"/>
      <c r="I135" s="9"/>
      <c r="J135" s="9"/>
      <c r="K135" s="9"/>
      <c r="L135" s="9"/>
      <c r="M135" s="57"/>
      <c r="N135" s="7"/>
      <c r="O135" s="7"/>
      <c r="P135" s="20"/>
      <c r="Q135" s="20"/>
      <c r="R135" s="11"/>
      <c r="S135" s="24"/>
    </row>
    <row r="136" spans="1:21" customHeight="1" ht="18.75" s="14" customFormat="1">
      <c r="B136" s="244"/>
      <c r="C136" s="9"/>
      <c r="D136" s="5"/>
      <c r="E136" s="5"/>
      <c r="F136" s="3"/>
      <c r="G136" s="9"/>
      <c r="H136" s="9"/>
      <c r="I136" s="9"/>
      <c r="J136" s="9"/>
      <c r="K136" s="9"/>
      <c r="L136" s="9"/>
      <c r="M136" s="57"/>
      <c r="N136" s="7"/>
      <c r="O136" s="7"/>
      <c r="P136" s="20"/>
      <c r="Q136" s="20"/>
      <c r="R136" s="11"/>
      <c r="S136" s="24"/>
    </row>
    <row r="137" spans="1:21" customHeight="1" ht="18.75" s="14" customFormat="1">
      <c r="B137" s="244"/>
      <c r="C137" s="9"/>
      <c r="D137" s="5"/>
      <c r="E137" s="5"/>
      <c r="F137" s="3"/>
      <c r="G137" s="9"/>
      <c r="H137" s="9"/>
      <c r="I137" s="9"/>
      <c r="J137" s="9"/>
      <c r="K137" s="9"/>
      <c r="L137" s="9"/>
      <c r="M137" s="57"/>
      <c r="N137" s="7"/>
      <c r="O137" s="7"/>
      <c r="P137" s="20"/>
      <c r="Q137" s="20"/>
      <c r="R137" s="11"/>
      <c r="S137" s="24"/>
    </row>
    <row r="138" spans="1:21" customHeight="1" ht="18.75" s="14" customFormat="1">
      <c r="B138" s="244"/>
      <c r="C138" s="9"/>
      <c r="D138" s="5"/>
      <c r="E138" s="5"/>
      <c r="F138" s="3"/>
      <c r="G138" s="9"/>
      <c r="H138" s="9"/>
      <c r="I138" s="9"/>
      <c r="J138" s="9"/>
      <c r="K138" s="9"/>
      <c r="L138" s="9"/>
      <c r="M138" s="57"/>
      <c r="N138" s="7"/>
      <c r="O138" s="7"/>
      <c r="P138" s="20"/>
      <c r="Q138" s="20"/>
      <c r="R138" s="11"/>
      <c r="S138" s="24"/>
    </row>
    <row r="139" spans="1:21" customHeight="1" ht="18.75" s="14" customFormat="1">
      <c r="B139" s="244"/>
      <c r="C139" s="9"/>
      <c r="D139" s="5"/>
      <c r="E139" s="5"/>
      <c r="F139" s="3"/>
      <c r="G139" s="9"/>
      <c r="H139" s="9"/>
      <c r="I139" s="9"/>
      <c r="J139" s="9"/>
      <c r="K139" s="9"/>
      <c r="L139" s="9"/>
      <c r="M139" s="57"/>
      <c r="N139" s="7"/>
      <c r="O139" s="7"/>
      <c r="P139" s="20"/>
      <c r="Q139" s="20"/>
      <c r="R139" s="11"/>
      <c r="S139" s="24"/>
    </row>
    <row r="140" spans="1:21" customHeight="1" ht="18.75" s="14" customFormat="1">
      <c r="B140" s="244"/>
      <c r="C140" s="9"/>
      <c r="D140" s="5"/>
      <c r="E140" s="5"/>
      <c r="F140" s="3"/>
      <c r="G140" s="9"/>
      <c r="H140" s="9"/>
      <c r="I140" s="9"/>
      <c r="J140" s="9"/>
      <c r="K140" s="9"/>
      <c r="L140" s="9"/>
      <c r="M140" s="57"/>
      <c r="N140" s="7"/>
      <c r="O140" s="7"/>
      <c r="P140" s="20"/>
      <c r="Q140" s="20"/>
      <c r="R140" s="11"/>
      <c r="S140" s="24"/>
    </row>
    <row r="141" spans="1:21" customHeight="1" ht="18.75" s="14" customFormat="1">
      <c r="B141" s="244"/>
      <c r="C141" s="9"/>
      <c r="D141" s="5"/>
      <c r="E141" s="5"/>
      <c r="F141" s="3"/>
      <c r="G141" s="9"/>
      <c r="H141" s="9"/>
      <c r="I141" s="9"/>
      <c r="J141" s="9"/>
      <c r="K141" s="9"/>
      <c r="L141" s="9"/>
      <c r="M141" s="57"/>
      <c r="N141" s="7"/>
      <c r="O141" s="7"/>
      <c r="P141" s="20"/>
      <c r="Q141" s="20"/>
      <c r="R141" s="11"/>
      <c r="S141" s="24"/>
    </row>
    <row r="142" spans="1:21" customHeight="1" ht="18.75" s="14" customFormat="1">
      <c r="B142" s="244"/>
      <c r="C142" s="9"/>
      <c r="D142" s="5"/>
      <c r="E142" s="5"/>
      <c r="F142" s="3"/>
      <c r="G142" s="9"/>
      <c r="H142" s="9"/>
      <c r="I142" s="9"/>
      <c r="J142" s="9"/>
      <c r="K142" s="9"/>
      <c r="L142" s="9"/>
      <c r="M142" s="57"/>
      <c r="N142" s="7"/>
      <c r="O142" s="7"/>
      <c r="P142" s="20"/>
      <c r="Q142" s="20"/>
      <c r="R142" s="11"/>
      <c r="S142" s="24"/>
    </row>
    <row r="143" spans="1:21" customHeight="1" ht="18.75" s="14" customFormat="1">
      <c r="B143" s="244"/>
      <c r="C143" s="9"/>
      <c r="D143" s="5"/>
      <c r="E143" s="5"/>
      <c r="F143" s="3"/>
      <c r="G143" s="9"/>
      <c r="H143" s="9"/>
      <c r="I143" s="9"/>
      <c r="J143" s="9"/>
      <c r="K143" s="9"/>
      <c r="L143" s="9"/>
      <c r="M143" s="57"/>
      <c r="N143" s="7"/>
      <c r="O143" s="7"/>
      <c r="P143" s="20"/>
      <c r="Q143" s="20"/>
      <c r="R143" s="11"/>
      <c r="S143" s="24"/>
    </row>
    <row r="144" spans="1:21" customHeight="1" ht="18.75" s="14" customFormat="1">
      <c r="B144" s="244"/>
      <c r="C144" s="9"/>
      <c r="D144" s="5"/>
      <c r="E144" s="5"/>
      <c r="F144" s="3"/>
      <c r="G144" s="9"/>
      <c r="H144" s="9"/>
      <c r="I144" s="9"/>
      <c r="J144" s="9"/>
      <c r="K144" s="9"/>
      <c r="L144" s="9"/>
      <c r="M144" s="57"/>
      <c r="N144" s="7"/>
      <c r="O144" s="7"/>
      <c r="P144" s="20"/>
      <c r="Q144" s="20"/>
      <c r="R144" s="11"/>
      <c r="S144" s="24"/>
    </row>
    <row r="145" spans="1:21" customHeight="1" ht="18.75" s="14" customFormat="1">
      <c r="B145" s="244"/>
      <c r="C145" s="9"/>
      <c r="D145" s="5"/>
      <c r="E145" s="5"/>
      <c r="F145" s="3"/>
      <c r="G145" s="9"/>
      <c r="H145" s="9"/>
      <c r="I145" s="9"/>
      <c r="J145" s="9"/>
      <c r="K145" s="9"/>
      <c r="L145" s="9"/>
      <c r="M145" s="57"/>
      <c r="N145" s="7"/>
      <c r="O145" s="7"/>
      <c r="P145" s="20"/>
      <c r="Q145" s="20"/>
      <c r="R145" s="11"/>
      <c r="S145" s="24"/>
    </row>
    <row r="146" spans="1:21" customHeight="1" ht="18.75" s="14" customFormat="1">
      <c r="B146" s="244"/>
      <c r="C146" s="9"/>
      <c r="D146" s="5"/>
      <c r="E146" s="5"/>
      <c r="F146" s="3"/>
      <c r="G146" s="9"/>
      <c r="H146" s="9"/>
      <c r="I146" s="9"/>
      <c r="J146" s="9"/>
      <c r="K146" s="9"/>
      <c r="L146" s="9"/>
      <c r="M146" s="57"/>
      <c r="N146" s="7"/>
      <c r="O146" s="7"/>
      <c r="P146" s="20"/>
      <c r="Q146" s="20"/>
      <c r="R146" s="11"/>
      <c r="S146" s="24"/>
    </row>
    <row r="147" spans="1:21" customHeight="1" ht="18.75" s="14" customFormat="1">
      <c r="B147" s="244"/>
      <c r="C147" s="9"/>
      <c r="D147" s="5"/>
      <c r="E147" s="5"/>
      <c r="F147" s="3"/>
      <c r="G147" s="9"/>
      <c r="H147" s="9"/>
      <c r="I147" s="9"/>
      <c r="J147" s="9"/>
      <c r="K147" s="9"/>
      <c r="L147" s="9"/>
      <c r="M147" s="57"/>
      <c r="N147" s="7"/>
      <c r="O147" s="7"/>
      <c r="P147" s="20"/>
      <c r="Q147" s="20"/>
      <c r="R147" s="11"/>
      <c r="S147" s="24"/>
    </row>
    <row r="148" spans="1:21" customHeight="1" ht="18.75" s="14" customFormat="1">
      <c r="B148" s="244"/>
      <c r="C148" s="9"/>
      <c r="D148" s="5"/>
      <c r="E148" s="5"/>
      <c r="F148" s="3"/>
      <c r="G148" s="9"/>
      <c r="H148" s="9"/>
      <c r="I148" s="9"/>
      <c r="J148" s="9"/>
      <c r="K148" s="9"/>
      <c r="L148" s="9"/>
      <c r="M148" s="57"/>
      <c r="N148" s="7"/>
      <c r="O148" s="7"/>
      <c r="P148" s="20"/>
      <c r="Q148" s="20"/>
      <c r="R148" s="11"/>
      <c r="S148" s="24"/>
    </row>
    <row r="149" spans="1:21" customHeight="1" ht="18.75" s="14" customFormat="1">
      <c r="B149" s="244"/>
      <c r="C149" s="9"/>
      <c r="D149" s="5"/>
      <c r="E149" s="5"/>
      <c r="F149" s="3"/>
      <c r="G149" s="9"/>
      <c r="H149" s="9"/>
      <c r="I149" s="9"/>
      <c r="J149" s="9"/>
      <c r="K149" s="9"/>
      <c r="L149" s="9"/>
      <c r="M149" s="57"/>
      <c r="N149" s="7"/>
      <c r="O149" s="7"/>
      <c r="P149" s="20"/>
      <c r="Q149" s="20"/>
      <c r="R149" s="11"/>
      <c r="S149" s="24"/>
    </row>
    <row r="150" spans="1:21" customHeight="1" ht="18.75" s="14" customFormat="1">
      <c r="B150" s="244"/>
      <c r="C150" s="9"/>
      <c r="D150" s="5"/>
      <c r="E150" s="5"/>
      <c r="F150" s="3"/>
      <c r="G150" s="9"/>
      <c r="H150" s="9"/>
      <c r="I150" s="9"/>
      <c r="J150" s="9"/>
      <c r="K150" s="9"/>
      <c r="L150" s="9"/>
      <c r="M150" s="57"/>
      <c r="N150" s="7"/>
      <c r="O150" s="7"/>
      <c r="P150" s="20"/>
      <c r="Q150" s="20"/>
      <c r="R150" s="11"/>
      <c r="S150" s="24"/>
    </row>
    <row r="151" spans="1:21" customHeight="1" ht="18.75" s="14" customFormat="1">
      <c r="B151" s="244"/>
      <c r="C151" s="9"/>
      <c r="D151" s="5"/>
      <c r="E151" s="5"/>
      <c r="F151" s="3"/>
      <c r="G151" s="9"/>
      <c r="H151" s="9"/>
      <c r="I151" s="9"/>
      <c r="J151" s="9"/>
      <c r="K151" s="9"/>
      <c r="L151" s="9"/>
      <c r="M151" s="57"/>
      <c r="N151" s="7"/>
      <c r="O151" s="7"/>
      <c r="P151" s="20"/>
      <c r="Q151" s="20"/>
      <c r="R151" s="11"/>
      <c r="S151" s="24"/>
    </row>
    <row r="152" spans="1:21" customHeight="1" ht="18.75" s="14" customFormat="1">
      <c r="B152" s="244"/>
      <c r="C152" s="9"/>
      <c r="D152" s="5"/>
      <c r="E152" s="5"/>
      <c r="F152" s="3"/>
      <c r="G152" s="9"/>
      <c r="H152" s="9"/>
      <c r="I152" s="9"/>
      <c r="J152" s="9"/>
      <c r="K152" s="9"/>
      <c r="L152" s="9"/>
      <c r="M152" s="57"/>
      <c r="N152" s="7"/>
      <c r="O152" s="7"/>
      <c r="P152" s="20"/>
      <c r="Q152" s="20"/>
      <c r="R152" s="11"/>
      <c r="S152" s="24"/>
    </row>
    <row r="153" spans="1:21" customHeight="1" ht="18.75" s="14" customFormat="1">
      <c r="B153" s="244"/>
      <c r="C153" s="9"/>
      <c r="D153" s="5"/>
      <c r="E153" s="5"/>
      <c r="F153" s="3"/>
      <c r="G153" s="9"/>
      <c r="H153" s="9"/>
      <c r="I153" s="9"/>
      <c r="J153" s="9"/>
      <c r="K153" s="9"/>
      <c r="L153" s="9"/>
      <c r="M153" s="57"/>
      <c r="N153" s="7"/>
      <c r="O153" s="7"/>
      <c r="P153" s="20"/>
      <c r="Q153" s="20"/>
      <c r="R153" s="11"/>
      <c r="S153" s="24"/>
    </row>
    <row r="154" spans="1:21" customHeight="1" ht="18.75" s="14" customFormat="1">
      <c r="B154" s="244"/>
      <c r="C154" s="9"/>
      <c r="D154" s="5"/>
      <c r="E154" s="5"/>
      <c r="F154" s="3"/>
      <c r="G154" s="9"/>
      <c r="H154" s="9"/>
      <c r="I154" s="9"/>
      <c r="J154" s="9"/>
      <c r="K154" s="9"/>
      <c r="L154" s="9"/>
      <c r="M154" s="57"/>
      <c r="N154" s="7"/>
      <c r="O154" s="7"/>
      <c r="P154" s="20"/>
      <c r="Q154" s="20"/>
      <c r="R154" s="11"/>
      <c r="S154" s="24"/>
    </row>
    <row r="155" spans="1:21" customHeight="1" ht="18.75" s="14" customFormat="1">
      <c r="B155" s="244"/>
      <c r="C155" s="9"/>
      <c r="D155" s="5"/>
      <c r="E155" s="5"/>
      <c r="F155" s="3"/>
      <c r="G155" s="9"/>
      <c r="H155" s="9"/>
      <c r="I155" s="9"/>
      <c r="J155" s="9"/>
      <c r="K155" s="9"/>
      <c r="L155" s="9"/>
      <c r="M155" s="57"/>
      <c r="N155" s="7"/>
      <c r="O155" s="7"/>
      <c r="P155" s="20"/>
      <c r="Q155" s="20"/>
      <c r="R155" s="11"/>
      <c r="S155" s="24"/>
    </row>
    <row r="156" spans="1:21" customHeight="1" ht="18.75" s="14" customFormat="1">
      <c r="B156" s="244"/>
      <c r="C156" s="9"/>
      <c r="D156" s="5"/>
      <c r="E156" s="5"/>
      <c r="F156" s="3"/>
      <c r="G156" s="9"/>
      <c r="H156" s="9"/>
      <c r="I156" s="9"/>
      <c r="J156" s="9"/>
      <c r="K156" s="9"/>
      <c r="L156" s="9"/>
      <c r="M156" s="57"/>
      <c r="N156" s="7"/>
      <c r="O156" s="7"/>
      <c r="P156" s="20"/>
      <c r="Q156" s="20"/>
      <c r="R156" s="11"/>
      <c r="S156" s="24"/>
    </row>
    <row r="157" spans="1:21" customHeight="1" ht="18.75" s="14" customFormat="1">
      <c r="B157" s="244"/>
      <c r="C157" s="9"/>
      <c r="D157" s="5"/>
      <c r="E157" s="5"/>
      <c r="F157" s="3"/>
      <c r="G157" s="9"/>
      <c r="H157" s="9"/>
      <c r="I157" s="9"/>
      <c r="J157" s="9"/>
      <c r="K157" s="9"/>
      <c r="L157" s="9"/>
      <c r="M157" s="57"/>
      <c r="N157" s="7"/>
      <c r="O157" s="7"/>
      <c r="P157" s="20"/>
      <c r="Q157" s="20"/>
      <c r="R157" s="11"/>
      <c r="S157" s="24"/>
    </row>
    <row r="158" spans="1:21" customHeight="1" ht="18.75" s="14" customFormat="1">
      <c r="B158" s="244"/>
      <c r="C158" s="9"/>
      <c r="D158" s="5"/>
      <c r="E158" s="5"/>
      <c r="F158" s="3"/>
      <c r="G158" s="9"/>
      <c r="H158" s="9"/>
      <c r="I158" s="9"/>
      <c r="J158" s="9"/>
      <c r="K158" s="9"/>
      <c r="L158" s="9"/>
      <c r="M158" s="57"/>
      <c r="N158" s="7"/>
      <c r="O158" s="7"/>
      <c r="P158" s="20"/>
      <c r="Q158" s="20"/>
      <c r="R158" s="11"/>
      <c r="S158" s="24"/>
    </row>
    <row r="159" spans="1:21" customHeight="1" ht="18.75" s="14" customFormat="1">
      <c r="B159" s="244"/>
      <c r="C159" s="9"/>
      <c r="D159" s="5"/>
      <c r="E159" s="5"/>
      <c r="F159" s="3"/>
      <c r="G159" s="9"/>
      <c r="H159" s="9"/>
      <c r="I159" s="9"/>
      <c r="J159" s="9"/>
      <c r="K159" s="9"/>
      <c r="L159" s="9"/>
      <c r="M159" s="57"/>
      <c r="N159" s="7"/>
      <c r="O159" s="7"/>
      <c r="P159" s="20"/>
      <c r="Q159" s="20"/>
      <c r="R159" s="11"/>
      <c r="S159" s="24"/>
    </row>
    <row r="160" spans="1:21" customHeight="1" ht="18.75" s="14" customFormat="1">
      <c r="B160" s="244"/>
      <c r="C160" s="9"/>
      <c r="D160" s="5"/>
      <c r="E160" s="5"/>
      <c r="F160" s="3"/>
      <c r="G160" s="9"/>
      <c r="H160" s="9"/>
      <c r="I160" s="9"/>
      <c r="J160" s="9"/>
      <c r="K160" s="9"/>
      <c r="L160" s="9"/>
      <c r="M160" s="57"/>
      <c r="N160" s="7"/>
      <c r="O160" s="7"/>
      <c r="P160" s="20"/>
      <c r="Q160" s="20"/>
      <c r="R160" s="11"/>
      <c r="S160" s="24"/>
    </row>
    <row r="161" spans="1:21" customHeight="1" ht="18.75" s="14" customFormat="1">
      <c r="B161" s="244"/>
      <c r="C161" s="9"/>
      <c r="D161" s="5"/>
      <c r="E161" s="5"/>
      <c r="F161" s="3"/>
      <c r="G161" s="9"/>
      <c r="H161" s="9"/>
      <c r="I161" s="9"/>
      <c r="J161" s="9"/>
      <c r="K161" s="9"/>
      <c r="L161" s="9"/>
      <c r="M161" s="57"/>
      <c r="N161" s="7"/>
      <c r="O161" s="7"/>
      <c r="P161" s="20"/>
      <c r="Q161" s="20"/>
      <c r="R161" s="11"/>
      <c r="S161" s="24"/>
    </row>
    <row r="162" spans="1:21" customHeight="1" ht="18.75" s="14" customFormat="1">
      <c r="B162" s="244"/>
      <c r="C162" s="9"/>
      <c r="D162" s="5"/>
      <c r="E162" s="5"/>
      <c r="F162" s="3"/>
      <c r="G162" s="9"/>
      <c r="H162" s="9"/>
      <c r="I162" s="9"/>
      <c r="J162" s="9"/>
      <c r="K162" s="9"/>
      <c r="L162" s="9"/>
      <c r="M162" s="57"/>
      <c r="N162" s="7"/>
      <c r="O162" s="7"/>
      <c r="P162" s="20"/>
      <c r="Q162" s="20"/>
      <c r="R162" s="11"/>
      <c r="S162" s="24"/>
    </row>
    <row r="163" spans="1:21" customHeight="1" ht="18.75" s="14" customFormat="1">
      <c r="B163" s="244"/>
      <c r="C163" s="9"/>
      <c r="D163" s="5"/>
      <c r="E163" s="5"/>
      <c r="F163" s="3"/>
      <c r="G163" s="9"/>
      <c r="H163" s="9"/>
      <c r="I163" s="9"/>
      <c r="J163" s="9"/>
      <c r="K163" s="9"/>
      <c r="L163" s="9"/>
      <c r="M163" s="57"/>
      <c r="N163" s="7"/>
      <c r="O163" s="7"/>
      <c r="P163" s="20"/>
      <c r="Q163" s="20"/>
      <c r="R163" s="11"/>
      <c r="S163" s="24"/>
    </row>
    <row r="164" spans="1:21" customHeight="1" ht="18.75" s="14" customFormat="1">
      <c r="B164" s="244"/>
      <c r="C164" s="9"/>
      <c r="D164" s="5"/>
      <c r="E164" s="5"/>
      <c r="F164" s="3"/>
      <c r="G164" s="9"/>
      <c r="H164" s="9"/>
      <c r="I164" s="9"/>
      <c r="J164" s="9"/>
      <c r="K164" s="9"/>
      <c r="L164" s="9"/>
      <c r="M164" s="57"/>
      <c r="N164" s="7"/>
      <c r="O164" s="7"/>
      <c r="P164" s="20"/>
      <c r="Q164" s="20"/>
      <c r="R164" s="11"/>
      <c r="S164" s="24"/>
    </row>
    <row r="165" spans="1:21" customHeight="1" ht="18.75" s="14" customFormat="1">
      <c r="B165" s="244"/>
      <c r="C165" s="9"/>
      <c r="D165" s="5"/>
      <c r="E165" s="5"/>
      <c r="F165" s="3"/>
      <c r="G165" s="9"/>
      <c r="H165" s="9"/>
      <c r="I165" s="9"/>
      <c r="J165" s="9"/>
      <c r="K165" s="9"/>
      <c r="L165" s="9"/>
      <c r="M165" s="57"/>
      <c r="N165" s="7"/>
      <c r="O165" s="7"/>
      <c r="P165" s="20"/>
      <c r="Q165" s="20"/>
      <c r="R165" s="11"/>
      <c r="S165" s="24"/>
    </row>
    <row r="166" spans="1:21" customHeight="1" ht="18.75" s="14" customFormat="1">
      <c r="B166" s="244"/>
      <c r="C166" s="9"/>
      <c r="D166" s="5"/>
      <c r="E166" s="5"/>
      <c r="F166" s="3"/>
      <c r="G166" s="9"/>
      <c r="H166" s="9"/>
      <c r="I166" s="9"/>
      <c r="J166" s="9"/>
      <c r="K166" s="9"/>
      <c r="L166" s="9"/>
      <c r="M166" s="57"/>
      <c r="N166" s="7"/>
      <c r="O166" s="7"/>
      <c r="P166" s="20"/>
      <c r="Q166" s="20"/>
      <c r="R166" s="11"/>
      <c r="S166" s="24"/>
    </row>
    <row r="167" spans="1:21" customHeight="1" ht="18.75" s="14" customFormat="1">
      <c r="B167" s="244"/>
      <c r="C167" s="9"/>
      <c r="D167" s="5"/>
      <c r="E167" s="5"/>
      <c r="F167" s="3"/>
      <c r="G167" s="9"/>
      <c r="H167" s="9"/>
      <c r="I167" s="9"/>
      <c r="J167" s="9"/>
      <c r="K167" s="9"/>
      <c r="L167" s="9"/>
      <c r="M167" s="57"/>
      <c r="N167" s="7"/>
      <c r="O167" s="7"/>
      <c r="P167" s="20"/>
      <c r="Q167" s="20"/>
      <c r="R167" s="11"/>
      <c r="S167" s="24"/>
    </row>
    <row r="168" spans="1:21" customHeight="1" ht="18.75" s="14" customFormat="1">
      <c r="B168" s="244"/>
      <c r="C168" s="9"/>
      <c r="D168" s="5"/>
      <c r="E168" s="5"/>
      <c r="F168" s="3"/>
      <c r="G168" s="9"/>
      <c r="H168" s="9"/>
      <c r="I168" s="9"/>
      <c r="J168" s="9"/>
      <c r="K168" s="9"/>
      <c r="L168" s="9"/>
      <c r="M168" s="57"/>
      <c r="N168" s="7"/>
      <c r="O168" s="7"/>
      <c r="P168" s="20"/>
      <c r="Q168" s="20"/>
      <c r="R168" s="11"/>
      <c r="S168" s="24"/>
    </row>
    <row r="169" spans="1:21" customHeight="1" ht="18.75" s="14" customFormat="1">
      <c r="B169" s="244"/>
      <c r="C169" s="9"/>
      <c r="D169" s="5"/>
      <c r="E169" s="5"/>
      <c r="F169" s="3"/>
      <c r="G169" s="9"/>
      <c r="H169" s="9"/>
      <c r="I169" s="9"/>
      <c r="J169" s="9"/>
      <c r="K169" s="9"/>
      <c r="L169" s="9"/>
      <c r="M169" s="57"/>
      <c r="N169" s="7"/>
      <c r="O169" s="7"/>
      <c r="P169" s="20"/>
      <c r="Q169" s="20"/>
      <c r="R169" s="11"/>
      <c r="S169" s="24"/>
    </row>
    <row r="170" spans="1:21" customHeight="1" ht="18.75" s="14" customFormat="1">
      <c r="B170" s="244"/>
      <c r="C170" s="9"/>
      <c r="D170" s="5"/>
      <c r="E170" s="5"/>
      <c r="F170" s="3"/>
      <c r="G170" s="9"/>
      <c r="H170" s="9"/>
      <c r="I170" s="9"/>
      <c r="J170" s="9"/>
      <c r="K170" s="9"/>
      <c r="L170" s="9"/>
      <c r="M170" s="57"/>
      <c r="N170" s="7"/>
      <c r="O170" s="7"/>
      <c r="P170" s="20"/>
      <c r="Q170" s="20"/>
      <c r="R170" s="11"/>
      <c r="S170" s="24"/>
    </row>
    <row r="171" spans="1:21" customHeight="1" ht="18.75" s="14" customFormat="1">
      <c r="B171" s="244"/>
      <c r="C171" s="9"/>
      <c r="D171" s="5"/>
      <c r="E171" s="5"/>
      <c r="F171" s="3"/>
      <c r="G171" s="9"/>
      <c r="H171" s="9"/>
      <c r="I171" s="9"/>
      <c r="J171" s="9"/>
      <c r="K171" s="9"/>
      <c r="L171" s="9"/>
      <c r="M171" s="57"/>
      <c r="N171" s="7"/>
      <c r="O171" s="7"/>
      <c r="P171" s="20"/>
      <c r="Q171" s="20"/>
      <c r="R171" s="11"/>
      <c r="S171" s="24"/>
    </row>
    <row r="172" spans="1:21" customHeight="1" ht="18.75" s="14" customFormat="1">
      <c r="B172" s="244"/>
      <c r="C172" s="9"/>
      <c r="D172" s="5"/>
      <c r="E172" s="5"/>
      <c r="F172" s="3"/>
      <c r="G172" s="9"/>
      <c r="H172" s="9"/>
      <c r="I172" s="9"/>
      <c r="J172" s="9"/>
      <c r="K172" s="9"/>
      <c r="L172" s="9"/>
      <c r="M172" s="57"/>
      <c r="N172" s="7"/>
      <c r="O172" s="7"/>
      <c r="P172" s="20"/>
      <c r="Q172" s="20"/>
      <c r="R172" s="11"/>
      <c r="S172" s="24"/>
    </row>
    <row r="173" spans="1:21" customHeight="1" ht="18.75" s="14" customFormat="1">
      <c r="B173" s="244"/>
      <c r="C173" s="9"/>
      <c r="D173" s="5"/>
      <c r="E173" s="5"/>
      <c r="F173" s="3"/>
      <c r="G173" s="9"/>
      <c r="H173" s="9"/>
      <c r="I173" s="9"/>
      <c r="J173" s="9"/>
      <c r="K173" s="9"/>
      <c r="L173" s="9"/>
      <c r="M173" s="57"/>
      <c r="N173" s="7"/>
      <c r="O173" s="7"/>
      <c r="P173" s="20"/>
      <c r="Q173" s="20"/>
      <c r="R173" s="11"/>
      <c r="S173" s="24"/>
    </row>
    <row r="174" spans="1:21" customHeight="1" ht="18.75" s="14" customFormat="1">
      <c r="B174" s="244"/>
      <c r="C174" s="9"/>
      <c r="D174" s="5"/>
      <c r="E174" s="5"/>
      <c r="F174" s="3"/>
      <c r="G174" s="9"/>
      <c r="H174" s="9"/>
      <c r="I174" s="9"/>
      <c r="J174" s="9"/>
      <c r="K174" s="9"/>
      <c r="L174" s="9"/>
      <c r="M174" s="57"/>
      <c r="N174" s="7"/>
      <c r="O174" s="7"/>
      <c r="P174" s="20"/>
      <c r="Q174" s="20"/>
      <c r="R174" s="11"/>
      <c r="S174" s="24"/>
    </row>
    <row r="175" spans="1:21" customHeight="1" ht="18.75" s="14" customFormat="1">
      <c r="B175" s="244"/>
      <c r="C175" s="9"/>
      <c r="D175" s="5"/>
      <c r="E175" s="5"/>
      <c r="F175" s="3"/>
      <c r="G175" s="9"/>
      <c r="H175" s="9"/>
      <c r="I175" s="9"/>
      <c r="J175" s="9"/>
      <c r="K175" s="9"/>
      <c r="L175" s="9"/>
      <c r="M175" s="57"/>
      <c r="N175" s="7"/>
      <c r="O175" s="7"/>
      <c r="P175" s="20"/>
      <c r="Q175" s="20"/>
      <c r="R175" s="11"/>
      <c r="S175" s="24"/>
    </row>
    <row r="176" spans="1:21" customHeight="1" ht="18.75" s="14" customFormat="1">
      <c r="B176" s="244"/>
      <c r="C176" s="9"/>
      <c r="D176" s="5"/>
      <c r="E176" s="5"/>
      <c r="F176" s="3"/>
      <c r="G176" s="9"/>
      <c r="H176" s="9"/>
      <c r="I176" s="9"/>
      <c r="J176" s="9"/>
      <c r="K176" s="9"/>
      <c r="L176" s="9"/>
      <c r="M176" s="57"/>
      <c r="N176" s="7"/>
      <c r="O176" s="7"/>
      <c r="P176" s="20"/>
      <c r="Q176" s="20"/>
      <c r="R176" s="11"/>
      <c r="S176" s="24"/>
    </row>
    <row r="177" spans="1:21" customHeight="1" ht="18.75" s="14" customFormat="1">
      <c r="B177" s="244"/>
      <c r="C177" s="9"/>
      <c r="D177" s="5"/>
      <c r="E177" s="5"/>
      <c r="F177" s="3"/>
      <c r="G177" s="9"/>
      <c r="H177" s="9"/>
      <c r="I177" s="9"/>
      <c r="J177" s="9"/>
      <c r="K177" s="9"/>
      <c r="L177" s="9"/>
      <c r="M177" s="57"/>
      <c r="N177" s="7"/>
      <c r="O177" s="7"/>
      <c r="P177" s="20"/>
      <c r="Q177" s="20"/>
      <c r="R177" s="11"/>
      <c r="S177" s="24"/>
    </row>
    <row r="178" spans="1:21" customHeight="1" ht="18.75" s="14" customFormat="1">
      <c r="B178" s="244"/>
      <c r="C178" s="9"/>
      <c r="D178" s="5"/>
      <c r="E178" s="5"/>
      <c r="F178" s="3"/>
      <c r="G178" s="9"/>
      <c r="H178" s="9"/>
      <c r="I178" s="9"/>
      <c r="J178" s="9"/>
      <c r="K178" s="9"/>
      <c r="L178" s="9"/>
      <c r="M178" s="57"/>
      <c r="N178" s="7"/>
      <c r="O178" s="7"/>
      <c r="P178" s="20"/>
      <c r="Q178" s="20"/>
      <c r="R178" s="11"/>
      <c r="S178" s="24"/>
    </row>
    <row r="179" spans="1:21" customHeight="1" ht="18.75" s="14" customFormat="1">
      <c r="B179" s="244"/>
      <c r="C179" s="9"/>
      <c r="D179" s="5"/>
      <c r="E179" s="5"/>
      <c r="F179" s="3"/>
      <c r="G179" s="9"/>
      <c r="H179" s="9"/>
      <c r="I179" s="9"/>
      <c r="J179" s="9"/>
      <c r="K179" s="9"/>
      <c r="L179" s="9"/>
      <c r="M179" s="57"/>
      <c r="N179" s="7"/>
      <c r="O179" s="7"/>
      <c r="P179" s="20"/>
      <c r="Q179" s="20"/>
      <c r="R179" s="11"/>
      <c r="S179" s="24"/>
    </row>
    <row r="180" spans="1:21" customHeight="1" ht="18.75" s="14" customFormat="1">
      <c r="B180" s="244"/>
      <c r="C180" s="9"/>
      <c r="D180" s="5"/>
      <c r="E180" s="5"/>
      <c r="F180" s="3"/>
      <c r="G180" s="9"/>
      <c r="H180" s="9"/>
      <c r="I180" s="9"/>
      <c r="J180" s="9"/>
      <c r="K180" s="9"/>
      <c r="L180" s="9"/>
      <c r="M180" s="57"/>
      <c r="N180" s="7"/>
      <c r="O180" s="7"/>
      <c r="P180" s="20"/>
      <c r="Q180" s="20"/>
      <c r="R180" s="11"/>
      <c r="S180" s="24"/>
    </row>
    <row r="181" spans="1:21" customHeight="1" ht="18.75" s="14" customFormat="1">
      <c r="B181" s="244"/>
      <c r="C181" s="9"/>
      <c r="D181" s="5"/>
      <c r="E181" s="5"/>
      <c r="F181" s="3"/>
      <c r="G181" s="9"/>
      <c r="H181" s="9"/>
      <c r="I181" s="9"/>
      <c r="J181" s="9"/>
      <c r="K181" s="9"/>
      <c r="L181" s="9"/>
      <c r="M181" s="57"/>
      <c r="N181" s="7"/>
      <c r="O181" s="7"/>
      <c r="P181" s="20"/>
      <c r="Q181" s="20"/>
      <c r="R181" s="11"/>
      <c r="S181" s="24"/>
    </row>
    <row r="182" spans="1:21" customHeight="1" ht="18.75" s="14" customFormat="1">
      <c r="B182" s="244"/>
      <c r="C182" s="9"/>
      <c r="D182" s="5"/>
      <c r="E182" s="5"/>
      <c r="F182" s="3"/>
      <c r="G182" s="9"/>
      <c r="H182" s="9"/>
      <c r="I182" s="9"/>
      <c r="J182" s="9"/>
      <c r="K182" s="9"/>
      <c r="L182" s="9"/>
      <c r="M182" s="57"/>
      <c r="N182" s="7"/>
      <c r="O182" s="7"/>
      <c r="P182" s="20"/>
      <c r="Q182" s="20"/>
      <c r="R182" s="11"/>
      <c r="S182" s="24"/>
    </row>
    <row r="183" spans="1:21" customHeight="1" ht="18.75" s="14" customFormat="1">
      <c r="B183" s="244"/>
      <c r="C183" s="9"/>
      <c r="D183" s="5"/>
      <c r="E183" s="5"/>
      <c r="F183" s="3"/>
      <c r="G183" s="9"/>
      <c r="H183" s="9"/>
      <c r="I183" s="9"/>
      <c r="J183" s="9"/>
      <c r="K183" s="9"/>
      <c r="L183" s="9"/>
      <c r="M183" s="57"/>
      <c r="N183" s="7"/>
      <c r="O183" s="7"/>
      <c r="P183" s="20"/>
      <c r="Q183" s="20"/>
      <c r="R183" s="11"/>
      <c r="S183" s="24"/>
    </row>
    <row r="184" spans="1:21" customHeight="1" ht="18.75" s="14" customFormat="1">
      <c r="B184" s="244"/>
      <c r="C184" s="9"/>
      <c r="D184" s="5"/>
      <c r="E184" s="5"/>
      <c r="F184" s="3"/>
      <c r="G184" s="9"/>
      <c r="H184" s="9"/>
      <c r="I184" s="9"/>
      <c r="J184" s="9"/>
      <c r="K184" s="9"/>
      <c r="L184" s="9"/>
      <c r="M184" s="57"/>
      <c r="N184" s="7"/>
      <c r="O184" s="7"/>
      <c r="P184" s="20"/>
      <c r="Q184" s="20"/>
      <c r="R184" s="11"/>
      <c r="S184" s="24"/>
    </row>
    <row r="185" spans="1:21" customHeight="1" ht="18.75" s="14" customFormat="1">
      <c r="B185" s="244"/>
      <c r="C185" s="9"/>
      <c r="D185" s="5"/>
      <c r="E185" s="5"/>
      <c r="F185" s="3"/>
      <c r="G185" s="9"/>
      <c r="H185" s="9"/>
      <c r="I185" s="9"/>
      <c r="J185" s="9"/>
      <c r="K185" s="9"/>
      <c r="L185" s="9"/>
      <c r="M185" s="57"/>
      <c r="N185" s="7"/>
      <c r="O185" s="7"/>
      <c r="P185" s="20"/>
      <c r="Q185" s="20"/>
      <c r="R185" s="11"/>
      <c r="S185" s="24"/>
    </row>
    <row r="186" spans="1:21" customHeight="1" ht="18.75" s="14" customFormat="1">
      <c r="B186" s="244"/>
      <c r="C186" s="9"/>
      <c r="D186" s="5"/>
      <c r="E186" s="5"/>
      <c r="F186" s="3"/>
      <c r="G186" s="9"/>
      <c r="H186" s="9"/>
      <c r="I186" s="9"/>
      <c r="J186" s="9"/>
      <c r="K186" s="9"/>
      <c r="L186" s="9"/>
      <c r="M186" s="57"/>
      <c r="N186" s="7"/>
      <c r="O186" s="7"/>
      <c r="P186" s="20"/>
      <c r="Q186" s="20"/>
      <c r="R186" s="11"/>
      <c r="S186" s="24"/>
    </row>
    <row r="187" spans="1:21" customHeight="1" ht="18.75" s="14" customFormat="1">
      <c r="B187" s="244"/>
      <c r="C187" s="9"/>
      <c r="D187" s="5"/>
      <c r="E187" s="5"/>
      <c r="F187" s="3"/>
      <c r="G187" s="9"/>
      <c r="H187" s="9"/>
      <c r="I187" s="9"/>
      <c r="J187" s="9"/>
      <c r="K187" s="9"/>
      <c r="L187" s="9"/>
      <c r="M187" s="57"/>
      <c r="N187" s="7"/>
      <c r="O187" s="7"/>
      <c r="P187" s="20"/>
      <c r="Q187" s="20"/>
      <c r="R187" s="11"/>
      <c r="S187" s="24"/>
    </row>
    <row r="188" spans="1:21" customHeight="1" ht="18.75" s="14" customFormat="1">
      <c r="B188" s="244"/>
      <c r="C188" s="9"/>
      <c r="D188" s="5"/>
      <c r="E188" s="5"/>
      <c r="F188" s="3"/>
      <c r="G188" s="9"/>
      <c r="H188" s="9"/>
      <c r="I188" s="9"/>
      <c r="J188" s="9"/>
      <c r="K188" s="9"/>
      <c r="L188" s="9"/>
      <c r="M188" s="57"/>
      <c r="N188" s="7"/>
      <c r="O188" s="7"/>
      <c r="P188" s="20"/>
      <c r="Q188" s="20"/>
      <c r="R188" s="11"/>
      <c r="S188" s="24"/>
    </row>
    <row r="189" spans="1:21" customHeight="1" ht="18.75" s="14" customFormat="1">
      <c r="B189" s="244"/>
      <c r="C189" s="9"/>
      <c r="D189" s="5"/>
      <c r="E189" s="5"/>
      <c r="F189" s="3"/>
      <c r="G189" s="9"/>
      <c r="H189" s="9"/>
      <c r="I189" s="9"/>
      <c r="J189" s="9"/>
      <c r="K189" s="9"/>
      <c r="L189" s="9"/>
      <c r="M189" s="57"/>
      <c r="N189" s="7"/>
      <c r="O189" s="7"/>
      <c r="P189" s="20"/>
      <c r="Q189" s="20"/>
      <c r="R189" s="11"/>
      <c r="S189" s="24"/>
    </row>
    <row r="190" spans="1:21" customHeight="1" ht="18.75" s="14" customFormat="1">
      <c r="B190" s="244"/>
      <c r="C190" s="9"/>
      <c r="D190" s="5"/>
      <c r="E190" s="5"/>
      <c r="F190" s="3"/>
      <c r="G190" s="9"/>
      <c r="H190" s="9"/>
      <c r="I190" s="9"/>
      <c r="J190" s="9"/>
      <c r="K190" s="9"/>
      <c r="L190" s="9"/>
      <c r="M190" s="57"/>
      <c r="N190" s="7"/>
      <c r="O190" s="7"/>
      <c r="P190" s="20"/>
      <c r="Q190" s="20"/>
      <c r="R190" s="11"/>
      <c r="S190" s="24"/>
    </row>
    <row r="191" spans="1:21" customHeight="1" ht="18.75" s="14" customFormat="1">
      <c r="B191" s="244"/>
      <c r="C191" s="9"/>
      <c r="D191" s="5"/>
      <c r="E191" s="5"/>
      <c r="F191" s="3"/>
      <c r="G191" s="9"/>
      <c r="H191" s="9"/>
      <c r="I191" s="9"/>
      <c r="J191" s="9"/>
      <c r="K191" s="9"/>
      <c r="L191" s="9"/>
      <c r="M191" s="57"/>
      <c r="N191" s="7"/>
      <c r="O191" s="7"/>
      <c r="P191" s="20"/>
      <c r="Q191" s="20"/>
      <c r="R191" s="11"/>
      <c r="S191" s="24"/>
    </row>
    <row r="192" spans="1:21" customHeight="1" ht="18.75" s="14" customFormat="1">
      <c r="B192" s="244"/>
      <c r="C192" s="9"/>
      <c r="D192" s="5"/>
      <c r="E192" s="5"/>
      <c r="F192" s="3"/>
      <c r="G192" s="9"/>
      <c r="H192" s="9"/>
      <c r="I192" s="9"/>
      <c r="J192" s="9"/>
      <c r="K192" s="9"/>
      <c r="L192" s="9"/>
      <c r="M192" s="57"/>
      <c r="N192" s="7"/>
      <c r="O192" s="7"/>
      <c r="P192" s="20"/>
      <c r="Q192" s="20"/>
      <c r="R192" s="11"/>
      <c r="S192" s="24"/>
    </row>
    <row r="193" spans="1:21" customHeight="1" ht="18.75" s="14" customFormat="1">
      <c r="B193" s="244"/>
      <c r="C193" s="9"/>
      <c r="D193" s="5"/>
      <c r="E193" s="5"/>
      <c r="F193" s="3"/>
      <c r="G193" s="9"/>
      <c r="H193" s="9"/>
      <c r="I193" s="9"/>
      <c r="J193" s="9"/>
      <c r="K193" s="9"/>
      <c r="L193" s="9"/>
      <c r="M193" s="57"/>
      <c r="N193" s="7"/>
      <c r="O193" s="7"/>
      <c r="P193" s="20"/>
      <c r="Q193" s="20"/>
      <c r="R193" s="11"/>
      <c r="S193" s="24"/>
    </row>
    <row r="194" spans="1:21" customHeight="1" ht="18.75" s="14" customFormat="1">
      <c r="B194" s="244"/>
      <c r="C194" s="9"/>
      <c r="D194" s="5"/>
      <c r="E194" s="5"/>
      <c r="F194" s="3"/>
      <c r="G194" s="9"/>
      <c r="H194" s="9"/>
      <c r="I194" s="9"/>
      <c r="J194" s="9"/>
      <c r="K194" s="9"/>
      <c r="L194" s="9"/>
      <c r="M194" s="57"/>
      <c r="N194" s="7"/>
      <c r="O194" s="7"/>
      <c r="P194" s="20"/>
      <c r="Q194" s="20"/>
      <c r="R194" s="11"/>
      <c r="S194" s="24"/>
    </row>
    <row r="195" spans="1:21" customHeight="1" ht="18.75" s="14" customFormat="1">
      <c r="B195" s="244"/>
      <c r="C195" s="9"/>
      <c r="D195" s="5"/>
      <c r="E195" s="5"/>
      <c r="F195" s="3"/>
      <c r="G195" s="9"/>
      <c r="H195" s="9"/>
      <c r="I195" s="9"/>
      <c r="J195" s="9"/>
      <c r="K195" s="9"/>
      <c r="L195" s="9"/>
      <c r="M195" s="57"/>
      <c r="N195" s="7"/>
      <c r="O195" s="7"/>
      <c r="P195" s="20"/>
      <c r="Q195" s="20"/>
      <c r="R195" s="11"/>
      <c r="S195" s="24"/>
    </row>
    <row r="196" spans="1:21" customHeight="1" ht="18.75" s="14" customFormat="1">
      <c r="B196" s="244"/>
      <c r="C196" s="9"/>
      <c r="D196" s="5"/>
      <c r="E196" s="5"/>
      <c r="F196" s="3"/>
      <c r="G196" s="9"/>
      <c r="H196" s="9"/>
      <c r="I196" s="9"/>
      <c r="J196" s="9"/>
      <c r="K196" s="9"/>
      <c r="L196" s="9"/>
      <c r="M196" s="57"/>
      <c r="N196" s="7"/>
      <c r="O196" s="7"/>
      <c r="P196" s="20"/>
      <c r="Q196" s="20"/>
      <c r="R196" s="11"/>
      <c r="S196" s="24"/>
    </row>
    <row r="197" spans="1:21" customHeight="1" ht="18.75" s="14" customFormat="1">
      <c r="B197" s="244"/>
      <c r="C197" s="9"/>
      <c r="D197" s="5"/>
      <c r="E197" s="5"/>
      <c r="F197" s="3"/>
      <c r="G197" s="9"/>
      <c r="H197" s="9"/>
      <c r="I197" s="9"/>
      <c r="J197" s="9"/>
      <c r="K197" s="9"/>
      <c r="L197" s="9"/>
      <c r="M197" s="57"/>
      <c r="N197" s="7"/>
      <c r="O197" s="7"/>
      <c r="P197" s="20"/>
      <c r="Q197" s="20"/>
      <c r="R197" s="11"/>
      <c r="S197" s="24"/>
    </row>
    <row r="198" spans="1:21" customHeight="1" ht="18.75" s="14" customFormat="1">
      <c r="B198" s="244"/>
      <c r="C198" s="9"/>
      <c r="D198" s="5"/>
      <c r="E198" s="5"/>
      <c r="F198" s="3"/>
      <c r="G198" s="9"/>
      <c r="H198" s="9"/>
      <c r="I198" s="9"/>
      <c r="J198" s="9"/>
      <c r="K198" s="9"/>
      <c r="L198" s="9"/>
      <c r="M198" s="57"/>
      <c r="N198" s="7"/>
      <c r="O198" s="7"/>
      <c r="P198" s="20"/>
      <c r="Q198" s="20"/>
      <c r="R198" s="11"/>
      <c r="S198" s="24"/>
    </row>
    <row r="199" spans="1:21" customHeight="1" ht="18.75" s="14" customFormat="1">
      <c r="B199" s="244"/>
      <c r="C199" s="9"/>
      <c r="D199" s="5"/>
      <c r="E199" s="5"/>
      <c r="F199" s="3"/>
      <c r="G199" s="9"/>
      <c r="H199" s="9"/>
      <c r="I199" s="9"/>
      <c r="J199" s="9"/>
      <c r="K199" s="9"/>
      <c r="L199" s="9"/>
      <c r="M199" s="57"/>
      <c r="N199" s="7"/>
      <c r="O199" s="7"/>
      <c r="P199" s="20"/>
      <c r="Q199" s="20"/>
      <c r="R199" s="11"/>
      <c r="S199" s="24"/>
    </row>
    <row r="200" spans="1:21" customHeight="1" ht="18.75" s="14" customFormat="1">
      <c r="B200" s="244"/>
      <c r="C200" s="9"/>
      <c r="D200" s="5"/>
      <c r="E200" s="5"/>
      <c r="F200" s="3"/>
      <c r="G200" s="9"/>
      <c r="H200" s="9"/>
      <c r="I200" s="9"/>
      <c r="J200" s="9"/>
      <c r="K200" s="9"/>
      <c r="L200" s="9"/>
      <c r="M200" s="57"/>
      <c r="N200" s="7"/>
      <c r="O200" s="7"/>
      <c r="P200" s="20"/>
      <c r="Q200" s="20"/>
      <c r="R200" s="11"/>
      <c r="S200" s="24"/>
    </row>
    <row r="201" spans="1:21" customHeight="1" ht="18.75" s="14" customFormat="1">
      <c r="B201" s="244"/>
      <c r="C201" s="9"/>
      <c r="D201" s="5"/>
      <c r="E201" s="5"/>
      <c r="F201" s="3"/>
      <c r="G201" s="9"/>
      <c r="H201" s="9"/>
      <c r="I201" s="9"/>
      <c r="J201" s="9"/>
      <c r="K201" s="9"/>
      <c r="L201" s="9"/>
      <c r="M201" s="57"/>
      <c r="N201" s="7"/>
      <c r="O201" s="7"/>
      <c r="P201" s="20"/>
      <c r="Q201" s="20"/>
      <c r="R201" s="11"/>
      <c r="S201" s="24"/>
    </row>
    <row r="202" spans="1:21" customHeight="1" ht="18.75" s="14" customFormat="1">
      <c r="B202" s="244"/>
      <c r="C202" s="9"/>
      <c r="D202" s="5"/>
      <c r="E202" s="5"/>
      <c r="F202" s="3"/>
      <c r="G202" s="9"/>
      <c r="H202" s="9"/>
      <c r="I202" s="9"/>
      <c r="J202" s="9"/>
      <c r="K202" s="9"/>
      <c r="L202" s="9"/>
      <c r="M202" s="57"/>
      <c r="N202" s="7"/>
      <c r="O202" s="7"/>
      <c r="P202" s="20"/>
      <c r="Q202" s="20"/>
      <c r="R202" s="11"/>
      <c r="S202" s="24"/>
    </row>
    <row r="203" spans="1:21" customHeight="1" ht="18.75" s="14" customFormat="1">
      <c r="B203" s="244"/>
      <c r="C203" s="9"/>
      <c r="D203" s="5"/>
      <c r="E203" s="5"/>
      <c r="F203" s="3"/>
      <c r="G203" s="9"/>
      <c r="H203" s="9"/>
      <c r="I203" s="9"/>
      <c r="J203" s="9"/>
      <c r="K203" s="9"/>
      <c r="L203" s="9"/>
      <c r="M203" s="57"/>
      <c r="N203" s="7"/>
      <c r="O203" s="7"/>
      <c r="P203" s="20"/>
      <c r="Q203" s="20"/>
      <c r="R203" s="11"/>
      <c r="S203" s="24"/>
    </row>
    <row r="204" spans="1:21" customHeight="1" ht="18.75" s="14" customFormat="1">
      <c r="B204" s="244"/>
      <c r="C204" s="9"/>
      <c r="D204" s="5"/>
      <c r="E204" s="5"/>
      <c r="F204" s="3"/>
      <c r="G204" s="9"/>
      <c r="H204" s="9"/>
      <c r="I204" s="9"/>
      <c r="J204" s="9"/>
      <c r="K204" s="9"/>
      <c r="L204" s="9"/>
      <c r="M204" s="57"/>
      <c r="N204" s="7"/>
      <c r="O204" s="7"/>
      <c r="P204" s="20"/>
      <c r="Q204" s="20"/>
      <c r="R204" s="11"/>
      <c r="S204" s="24"/>
    </row>
    <row r="205" spans="1:21" customHeight="1" ht="18.75" s="14" customFormat="1">
      <c r="B205" s="244"/>
      <c r="C205" s="9"/>
      <c r="D205" s="5"/>
      <c r="E205" s="5"/>
      <c r="F205" s="3"/>
      <c r="G205" s="9"/>
      <c r="H205" s="9"/>
      <c r="I205" s="9"/>
      <c r="J205" s="9"/>
      <c r="K205" s="9"/>
      <c r="L205" s="9"/>
      <c r="M205" s="57"/>
      <c r="N205" s="7"/>
      <c r="O205" s="7"/>
      <c r="P205" s="20"/>
      <c r="Q205" s="20"/>
      <c r="R205" s="11"/>
      <c r="S205" s="24"/>
    </row>
    <row r="206" spans="1:21" customHeight="1" ht="18.75" s="14" customFormat="1">
      <c r="B206" s="244"/>
      <c r="C206" s="9"/>
      <c r="D206" s="5"/>
      <c r="E206" s="5"/>
      <c r="F206" s="3"/>
      <c r="G206" s="9"/>
      <c r="H206" s="9"/>
      <c r="I206" s="9"/>
      <c r="J206" s="9"/>
      <c r="K206" s="9"/>
      <c r="L206" s="9"/>
      <c r="M206" s="57"/>
      <c r="N206" s="7"/>
      <c r="O206" s="7"/>
      <c r="P206" s="20"/>
      <c r="Q206" s="20"/>
      <c r="R206" s="11"/>
      <c r="S206" s="24"/>
    </row>
    <row r="207" spans="1:21" customHeight="1" ht="18.75" s="14" customFormat="1">
      <c r="B207" s="244"/>
      <c r="C207" s="9"/>
      <c r="D207" s="5"/>
      <c r="E207" s="5"/>
      <c r="F207" s="3"/>
      <c r="G207" s="9"/>
      <c r="H207" s="9"/>
      <c r="I207" s="9"/>
      <c r="J207" s="9"/>
      <c r="K207" s="9"/>
      <c r="L207" s="9"/>
      <c r="M207" s="57"/>
      <c r="N207" s="7"/>
      <c r="O207" s="7"/>
      <c r="P207" s="20"/>
      <c r="Q207" s="20"/>
      <c r="R207" s="11"/>
      <c r="S207" s="24"/>
    </row>
    <row r="208" spans="1:21" customHeight="1" ht="18.75" s="14" customFormat="1">
      <c r="B208" s="244"/>
      <c r="C208" s="9"/>
      <c r="D208" s="5"/>
      <c r="E208" s="5"/>
      <c r="F208" s="3"/>
      <c r="G208" s="9"/>
      <c r="H208" s="9"/>
      <c r="I208" s="9"/>
      <c r="J208" s="9"/>
      <c r="K208" s="9"/>
      <c r="L208" s="9"/>
      <c r="M208" s="57"/>
      <c r="N208" s="7"/>
      <c r="O208" s="7"/>
      <c r="P208" s="20"/>
      <c r="Q208" s="20"/>
      <c r="R208" s="11"/>
      <c r="S208" s="24"/>
    </row>
    <row r="209" spans="1:21" customHeight="1" ht="18.75" s="14" customFormat="1">
      <c r="B209" s="244"/>
      <c r="C209" s="9"/>
      <c r="D209" s="5"/>
      <c r="E209" s="5"/>
      <c r="F209" s="3"/>
      <c r="G209" s="9"/>
      <c r="H209" s="9"/>
      <c r="I209" s="9"/>
      <c r="J209" s="9"/>
      <c r="K209" s="9"/>
      <c r="L209" s="9"/>
      <c r="M209" s="57"/>
      <c r="N209" s="7"/>
      <c r="O209" s="7"/>
      <c r="P209" s="20"/>
      <c r="Q209" s="20"/>
      <c r="R209" s="11"/>
      <c r="S209" s="24"/>
    </row>
    <row r="210" spans="1:21" customHeight="1" ht="18.75" s="14" customFormat="1">
      <c r="B210" s="244"/>
      <c r="C210" s="9"/>
      <c r="D210" s="5"/>
      <c r="E210" s="5"/>
      <c r="F210" s="3"/>
      <c r="G210" s="9"/>
      <c r="H210" s="9"/>
      <c r="I210" s="9"/>
      <c r="J210" s="9"/>
      <c r="K210" s="9"/>
      <c r="L210" s="9"/>
      <c r="M210" s="57"/>
      <c r="N210" s="7"/>
      <c r="O210" s="7"/>
      <c r="P210" s="20"/>
      <c r="Q210" s="20"/>
      <c r="R210" s="11"/>
      <c r="S210" s="24"/>
    </row>
    <row r="211" spans="1:21" customHeight="1" ht="18.75" s="14" customFormat="1">
      <c r="B211" s="244"/>
      <c r="C211" s="9"/>
      <c r="D211" s="5"/>
      <c r="E211" s="5"/>
      <c r="F211" s="3"/>
      <c r="G211" s="9"/>
      <c r="H211" s="9"/>
      <c r="I211" s="9"/>
      <c r="J211" s="9"/>
      <c r="K211" s="9"/>
      <c r="L211" s="9"/>
      <c r="M211" s="57"/>
      <c r="N211" s="7"/>
      <c r="O211" s="7"/>
      <c r="P211" s="20"/>
      <c r="Q211" s="20"/>
      <c r="R211" s="11"/>
      <c r="S211" s="24"/>
    </row>
    <row r="212" spans="1:21" customHeight="1" ht="18.75" s="14" customFormat="1">
      <c r="B212" s="244"/>
      <c r="C212" s="9"/>
      <c r="D212" s="5"/>
      <c r="E212" s="5"/>
      <c r="F212" s="3"/>
      <c r="G212" s="9"/>
      <c r="H212" s="9"/>
      <c r="I212" s="9"/>
      <c r="J212" s="9"/>
      <c r="K212" s="9"/>
      <c r="L212" s="9"/>
      <c r="M212" s="57"/>
      <c r="N212" s="7"/>
      <c r="O212" s="7"/>
      <c r="P212" s="20"/>
      <c r="Q212" s="20"/>
      <c r="R212" s="11"/>
      <c r="S212" s="24"/>
    </row>
    <row r="213" spans="1:21" customHeight="1" ht="18.75" s="14" customFormat="1">
      <c r="B213" s="244"/>
      <c r="C213" s="9"/>
      <c r="D213" s="5"/>
      <c r="E213" s="5"/>
      <c r="F213" s="3"/>
      <c r="G213" s="9"/>
      <c r="H213" s="9"/>
      <c r="I213" s="9"/>
      <c r="J213" s="9"/>
      <c r="K213" s="9"/>
      <c r="L213" s="9"/>
      <c r="M213" s="57"/>
      <c r="N213" s="7"/>
      <c r="O213" s="7"/>
      <c r="P213" s="20"/>
      <c r="Q213" s="20"/>
      <c r="R213" s="11"/>
      <c r="S213" s="24"/>
    </row>
    <row r="214" spans="1:21" customHeight="1" ht="18.75" s="14" customFormat="1">
      <c r="B214" s="244"/>
      <c r="C214" s="9"/>
      <c r="D214" s="5"/>
      <c r="E214" s="5"/>
      <c r="F214" s="3"/>
      <c r="G214" s="9"/>
      <c r="H214" s="9"/>
      <c r="I214" s="9"/>
      <c r="J214" s="9"/>
      <c r="K214" s="9"/>
      <c r="L214" s="9"/>
      <c r="M214" s="57"/>
      <c r="N214" s="7"/>
      <c r="O214" s="7"/>
      <c r="P214" s="20"/>
      <c r="Q214" s="20"/>
      <c r="R214" s="11"/>
      <c r="S214" s="24"/>
    </row>
    <row r="215" spans="1:21" customHeight="1" ht="18.75" s="14" customFormat="1">
      <c r="B215" s="244"/>
      <c r="C215" s="9"/>
      <c r="D215" s="5"/>
      <c r="E215" s="5"/>
      <c r="F215" s="3"/>
      <c r="G215" s="9"/>
      <c r="H215" s="9"/>
      <c r="I215" s="9"/>
      <c r="J215" s="9"/>
      <c r="K215" s="9"/>
      <c r="L215" s="9"/>
      <c r="M215" s="57"/>
      <c r="N215" s="7"/>
      <c r="O215" s="7"/>
      <c r="P215" s="20"/>
      <c r="Q215" s="20"/>
      <c r="R215" s="11"/>
      <c r="S215" s="24"/>
    </row>
    <row r="216" spans="1:21" customHeight="1" ht="18.75" s="14" customFormat="1">
      <c r="B216" s="244"/>
      <c r="C216" s="9"/>
      <c r="D216" s="5"/>
      <c r="E216" s="5"/>
      <c r="F216" s="3"/>
      <c r="G216" s="9"/>
      <c r="H216" s="9"/>
      <c r="I216" s="9"/>
      <c r="J216" s="9"/>
      <c r="K216" s="9"/>
      <c r="L216" s="9"/>
      <c r="M216" s="57"/>
      <c r="N216" s="7"/>
      <c r="O216" s="7"/>
      <c r="P216" s="20"/>
      <c r="Q216" s="20"/>
      <c r="R216" s="11"/>
      <c r="S216" s="24"/>
    </row>
    <row r="217" spans="1:21" customHeight="1" ht="18.75" s="14" customFormat="1">
      <c r="B217" s="244"/>
      <c r="C217" s="9"/>
      <c r="D217" s="5"/>
      <c r="E217" s="5"/>
      <c r="F217" s="3"/>
      <c r="G217" s="9"/>
      <c r="H217" s="9"/>
      <c r="I217" s="9"/>
      <c r="J217" s="9"/>
      <c r="K217" s="9"/>
      <c r="L217" s="9"/>
      <c r="M217" s="57"/>
      <c r="N217" s="7"/>
      <c r="O217" s="7"/>
      <c r="P217" s="20"/>
      <c r="Q217" s="20"/>
      <c r="R217" s="11"/>
      <c r="S217" s="24"/>
    </row>
    <row r="218" spans="1:21" customHeight="1" ht="18.75" s="14" customFormat="1">
      <c r="B218" s="244"/>
      <c r="C218" s="9"/>
      <c r="D218" s="5"/>
      <c r="E218" s="5"/>
      <c r="F218" s="3"/>
      <c r="G218" s="9"/>
      <c r="H218" s="9"/>
      <c r="I218" s="9"/>
      <c r="J218" s="9"/>
      <c r="K218" s="9"/>
      <c r="L218" s="9"/>
      <c r="M218" s="57"/>
      <c r="N218" s="7"/>
      <c r="O218" s="7"/>
      <c r="P218" s="20"/>
      <c r="Q218" s="20"/>
      <c r="R218" s="11"/>
      <c r="S218" s="24"/>
    </row>
    <row r="219" spans="1:21" customHeight="1" ht="18.75" s="14" customFormat="1">
      <c r="B219" s="244"/>
      <c r="C219" s="9"/>
      <c r="D219" s="5"/>
      <c r="E219" s="5"/>
      <c r="F219" s="3"/>
      <c r="G219" s="9"/>
      <c r="H219" s="9"/>
      <c r="I219" s="9"/>
      <c r="J219" s="9"/>
      <c r="K219" s="9"/>
      <c r="L219" s="9"/>
      <c r="M219" s="57"/>
      <c r="N219" s="7"/>
      <c r="O219" s="7"/>
      <c r="P219" s="20"/>
      <c r="Q219" s="20"/>
      <c r="R219" s="11"/>
      <c r="S219" s="24"/>
    </row>
    <row r="220" spans="1:21" customHeight="1" ht="18.75" s="14" customFormat="1">
      <c r="B220" s="244"/>
      <c r="C220" s="9"/>
      <c r="D220" s="5"/>
      <c r="E220" s="5"/>
      <c r="F220" s="3"/>
      <c r="G220" s="9"/>
      <c r="H220" s="9"/>
      <c r="I220" s="9"/>
      <c r="J220" s="9"/>
      <c r="K220" s="9"/>
      <c r="L220" s="9"/>
      <c r="M220" s="57"/>
      <c r="N220" s="7"/>
      <c r="O220" s="7"/>
      <c r="P220" s="20"/>
      <c r="Q220" s="20"/>
      <c r="R220" s="11"/>
      <c r="S220" s="24"/>
    </row>
    <row r="221" spans="1:21" customHeight="1" ht="18.75" s="14" customFormat="1">
      <c r="B221" s="244"/>
      <c r="C221" s="9"/>
      <c r="D221" s="5"/>
      <c r="E221" s="5"/>
      <c r="F221" s="3"/>
      <c r="G221" s="9"/>
      <c r="H221" s="9"/>
      <c r="I221" s="9"/>
      <c r="J221" s="9"/>
      <c r="K221" s="9"/>
      <c r="L221" s="9"/>
      <c r="M221" s="57"/>
      <c r="N221" s="7"/>
      <c r="O221" s="7"/>
      <c r="P221" s="20"/>
      <c r="Q221" s="20"/>
      <c r="R221" s="11"/>
      <c r="S221" s="24"/>
    </row>
    <row r="222" spans="1:21" customHeight="1" ht="18.75" s="14" customFormat="1">
      <c r="B222" s="244"/>
      <c r="C222" s="9"/>
      <c r="D222" s="5"/>
      <c r="E222" s="5"/>
      <c r="F222" s="3"/>
      <c r="G222" s="9"/>
      <c r="H222" s="9"/>
      <c r="I222" s="9"/>
      <c r="J222" s="9"/>
      <c r="K222" s="9"/>
      <c r="L222" s="9"/>
      <c r="M222" s="57"/>
      <c r="N222" s="7"/>
      <c r="O222" s="7"/>
      <c r="P222" s="20"/>
      <c r="Q222" s="20"/>
      <c r="R222" s="11"/>
      <c r="S222" s="24"/>
    </row>
    <row r="223" spans="1:21" customHeight="1" ht="18.75" s="14" customFormat="1">
      <c r="B223" s="244"/>
      <c r="C223" s="9"/>
      <c r="D223" s="5"/>
      <c r="E223" s="5"/>
      <c r="F223" s="3"/>
      <c r="G223" s="9"/>
      <c r="H223" s="9"/>
      <c r="I223" s="9"/>
      <c r="J223" s="9"/>
      <c r="K223" s="9"/>
      <c r="L223" s="9"/>
      <c r="M223" s="57"/>
      <c r="N223" s="7"/>
      <c r="O223" s="7"/>
      <c r="P223" s="20"/>
      <c r="Q223" s="20"/>
      <c r="R223" s="11"/>
      <c r="S223" s="24"/>
    </row>
    <row r="224" spans="1:21" customHeight="1" ht="18.75" s="14" customFormat="1">
      <c r="B224" s="244"/>
      <c r="C224" s="9"/>
      <c r="D224" s="5"/>
      <c r="E224" s="5"/>
      <c r="F224" s="3"/>
      <c r="G224" s="9"/>
      <c r="H224" s="9"/>
      <c r="I224" s="9"/>
      <c r="J224" s="9"/>
      <c r="K224" s="9"/>
      <c r="L224" s="9"/>
      <c r="M224" s="57"/>
      <c r="N224" s="7"/>
      <c r="O224" s="7"/>
      <c r="P224" s="20"/>
      <c r="Q224" s="20"/>
      <c r="R224" s="11"/>
      <c r="S224" s="24"/>
    </row>
    <row r="225" spans="1:21" customHeight="1" ht="18.75" s="14" customFormat="1">
      <c r="B225" s="244"/>
      <c r="C225" s="9"/>
      <c r="D225" s="5"/>
      <c r="E225" s="5"/>
      <c r="F225" s="3"/>
      <c r="G225" s="9"/>
      <c r="H225" s="9"/>
      <c r="I225" s="9"/>
      <c r="J225" s="9"/>
      <c r="K225" s="9"/>
      <c r="L225" s="9"/>
      <c r="M225" s="57"/>
      <c r="N225" s="7"/>
      <c r="O225" s="7"/>
      <c r="P225" s="20"/>
      <c r="Q225" s="20"/>
      <c r="R225" s="11"/>
      <c r="S225" s="24"/>
    </row>
    <row r="226" spans="1:21" customHeight="1" ht="18.75" s="14" customFormat="1">
      <c r="B226" s="244"/>
      <c r="C226" s="9"/>
      <c r="D226" s="5"/>
      <c r="E226" s="5"/>
      <c r="F226" s="3"/>
      <c r="G226" s="9"/>
      <c r="H226" s="9"/>
      <c r="I226" s="9"/>
      <c r="J226" s="9"/>
      <c r="K226" s="9"/>
      <c r="L226" s="9"/>
      <c r="M226" s="57"/>
      <c r="N226" s="7"/>
      <c r="O226" s="7"/>
      <c r="P226" s="20"/>
      <c r="Q226" s="20"/>
      <c r="R226" s="11"/>
      <c r="S226" s="24"/>
    </row>
    <row r="227" spans="1:21" customHeight="1" ht="18.75" s="14" customFormat="1">
      <c r="B227" s="244"/>
      <c r="C227" s="9"/>
      <c r="D227" s="5"/>
      <c r="E227" s="5"/>
      <c r="F227" s="3"/>
      <c r="G227" s="9"/>
      <c r="H227" s="9"/>
      <c r="I227" s="9"/>
      <c r="J227" s="9"/>
      <c r="K227" s="9"/>
      <c r="L227" s="9"/>
      <c r="M227" s="57"/>
      <c r="N227" s="7"/>
      <c r="O227" s="7"/>
      <c r="P227" s="20"/>
      <c r="Q227" s="20"/>
      <c r="R227" s="11"/>
      <c r="S227" s="24"/>
    </row>
    <row r="228" spans="1:21" customHeight="1" ht="18.75" s="14" customFormat="1">
      <c r="B228" s="244"/>
      <c r="C228" s="9"/>
      <c r="D228" s="5"/>
      <c r="E228" s="5"/>
      <c r="F228" s="3"/>
      <c r="G228" s="9"/>
      <c r="H228" s="9"/>
      <c r="I228" s="9"/>
      <c r="J228" s="9"/>
      <c r="K228" s="9"/>
      <c r="L228" s="9"/>
      <c r="M228" s="57"/>
      <c r="N228" s="7"/>
      <c r="O228" s="7"/>
      <c r="P228" s="20"/>
      <c r="Q228" s="20"/>
      <c r="R228" s="11"/>
      <c r="S228" s="24"/>
    </row>
    <row r="229" spans="1:21" customHeight="1" ht="18.75" s="14" customFormat="1">
      <c r="B229" s="244"/>
      <c r="C229" s="9"/>
      <c r="D229" s="5"/>
      <c r="E229" s="5"/>
      <c r="F229" s="3"/>
      <c r="G229" s="9"/>
      <c r="H229" s="9"/>
      <c r="I229" s="9"/>
      <c r="J229" s="9"/>
      <c r="K229" s="9"/>
      <c r="L229" s="9"/>
      <c r="M229" s="57"/>
      <c r="N229" s="7"/>
      <c r="O229" s="7"/>
      <c r="P229" s="20"/>
      <c r="Q229" s="20"/>
      <c r="R229" s="11"/>
      <c r="S229" s="24"/>
    </row>
    <row r="230" spans="1:21" customHeight="1" ht="18.75" s="14" customFormat="1">
      <c r="B230" s="244"/>
      <c r="C230" s="9"/>
      <c r="D230" s="5"/>
      <c r="E230" s="5"/>
      <c r="F230" s="3"/>
      <c r="G230" s="9"/>
      <c r="H230" s="9"/>
      <c r="I230" s="9"/>
      <c r="J230" s="9"/>
      <c r="K230" s="9"/>
      <c r="L230" s="9"/>
      <c r="M230" s="57"/>
      <c r="N230" s="7"/>
      <c r="O230" s="7"/>
      <c r="P230" s="20"/>
      <c r="Q230" s="20"/>
      <c r="R230" s="11"/>
      <c r="S230" s="24"/>
    </row>
    <row r="231" spans="1:21" customHeight="1" ht="18.75" s="14" customFormat="1">
      <c r="B231" s="244"/>
      <c r="C231" s="9"/>
      <c r="D231" s="5"/>
      <c r="E231" s="5"/>
      <c r="F231" s="3"/>
      <c r="G231" s="9"/>
      <c r="H231" s="9"/>
      <c r="I231" s="9"/>
      <c r="J231" s="9"/>
      <c r="K231" s="9"/>
      <c r="L231" s="9"/>
      <c r="M231" s="57"/>
      <c r="N231" s="7"/>
      <c r="O231" s="7"/>
      <c r="P231" s="20"/>
      <c r="Q231" s="20"/>
      <c r="R231" s="11"/>
      <c r="S231" s="24"/>
    </row>
    <row r="232" spans="1:21" customHeight="1" ht="18.75" s="14" customFormat="1">
      <c r="B232" s="244"/>
      <c r="C232" s="9"/>
      <c r="D232" s="5"/>
      <c r="E232" s="5"/>
      <c r="F232" s="3"/>
      <c r="G232" s="9"/>
      <c r="H232" s="9"/>
      <c r="I232" s="9"/>
      <c r="J232" s="9"/>
      <c r="K232" s="9"/>
      <c r="L232" s="9"/>
      <c r="M232" s="57"/>
      <c r="N232" s="7"/>
      <c r="O232" s="7"/>
      <c r="P232" s="20"/>
      <c r="Q232" s="20"/>
      <c r="R232" s="11"/>
      <c r="S232" s="24"/>
    </row>
    <row r="233" spans="1:21" customHeight="1" ht="18.75" s="14" customFormat="1">
      <c r="B233" s="244"/>
      <c r="C233" s="9"/>
      <c r="D233" s="5"/>
      <c r="E233" s="5"/>
      <c r="F233" s="3"/>
      <c r="G233" s="9"/>
      <c r="H233" s="9"/>
      <c r="I233" s="9"/>
      <c r="J233" s="9"/>
      <c r="K233" s="9"/>
      <c r="L233" s="9"/>
      <c r="M233" s="57"/>
      <c r="N233" s="7"/>
      <c r="O233" s="7"/>
      <c r="P233" s="20"/>
      <c r="Q233" s="20"/>
      <c r="R233" s="11"/>
      <c r="S233" s="24"/>
    </row>
    <row r="234" spans="1:21" customHeight="1" ht="18.75" s="14" customFormat="1">
      <c r="B234" s="244"/>
      <c r="C234" s="9"/>
      <c r="D234" s="5"/>
      <c r="E234" s="5"/>
      <c r="F234" s="3"/>
      <c r="G234" s="9"/>
      <c r="H234" s="9"/>
      <c r="I234" s="9"/>
      <c r="J234" s="9"/>
      <c r="K234" s="9"/>
      <c r="L234" s="9"/>
      <c r="M234" s="57"/>
      <c r="N234" s="7"/>
      <c r="O234" s="7"/>
      <c r="P234" s="20"/>
      <c r="Q234" s="20"/>
      <c r="R234" s="11"/>
      <c r="S234" s="24"/>
    </row>
    <row r="235" spans="1:21" customHeight="1" ht="18.75" s="14" customFormat="1">
      <c r="B235" s="244"/>
      <c r="C235" s="9"/>
      <c r="D235" s="5"/>
      <c r="E235" s="5"/>
      <c r="F235" s="3"/>
      <c r="G235" s="9"/>
      <c r="H235" s="9"/>
      <c r="I235" s="9"/>
      <c r="J235" s="9"/>
      <c r="K235" s="9"/>
      <c r="L235" s="9"/>
      <c r="M235" s="57"/>
      <c r="N235" s="7"/>
      <c r="O235" s="7"/>
      <c r="P235" s="20"/>
      <c r="Q235" s="20"/>
      <c r="R235" s="11"/>
      <c r="S235" s="24"/>
    </row>
    <row r="236" spans="1:21" customHeight="1" ht="18.75" s="14" customFormat="1">
      <c r="B236" s="244"/>
      <c r="C236" s="9"/>
      <c r="D236" s="5"/>
      <c r="E236" s="5"/>
      <c r="F236" s="3"/>
      <c r="G236" s="9"/>
      <c r="H236" s="9"/>
      <c r="I236" s="9"/>
      <c r="J236" s="9"/>
      <c r="K236" s="9"/>
      <c r="L236" s="9"/>
      <c r="M236" s="57"/>
      <c r="N236" s="7"/>
      <c r="O236" s="7"/>
      <c r="P236" s="20"/>
      <c r="Q236" s="20"/>
      <c r="R236" s="11"/>
      <c r="S236" s="24"/>
    </row>
    <row r="237" spans="1:21" customHeight="1" ht="18.75" s="14" customFormat="1">
      <c r="B237" s="244"/>
      <c r="C237" s="9"/>
      <c r="D237" s="5"/>
      <c r="E237" s="5"/>
      <c r="F237" s="3"/>
      <c r="G237" s="9"/>
      <c r="H237" s="9"/>
      <c r="I237" s="9"/>
      <c r="J237" s="9"/>
      <c r="K237" s="9"/>
      <c r="L237" s="9"/>
      <c r="M237" s="57"/>
      <c r="N237" s="7"/>
      <c r="O237" s="7"/>
      <c r="P237" s="20"/>
      <c r="Q237" s="20"/>
      <c r="R237" s="11"/>
      <c r="S237" s="24"/>
    </row>
    <row r="238" spans="1:21" customHeight="1" ht="18.75" s="14" customFormat="1">
      <c r="B238" s="244"/>
      <c r="C238" s="9"/>
      <c r="D238" s="5"/>
      <c r="E238" s="5"/>
      <c r="F238" s="3"/>
      <c r="G238" s="9"/>
      <c r="H238" s="9"/>
      <c r="I238" s="9"/>
      <c r="J238" s="9"/>
      <c r="K238" s="9"/>
      <c r="L238" s="9"/>
      <c r="M238" s="57"/>
      <c r="N238" s="7"/>
      <c r="O238" s="7"/>
      <c r="P238" s="20"/>
      <c r="Q238" s="20"/>
      <c r="R238" s="11"/>
      <c r="S238" s="24"/>
    </row>
    <row r="239" spans="1:21" customHeight="1" ht="18.75" s="14" customFormat="1">
      <c r="B239" s="244"/>
      <c r="C239" s="9"/>
      <c r="D239" s="5"/>
      <c r="E239" s="5"/>
      <c r="F239" s="3"/>
      <c r="G239" s="9"/>
      <c r="H239" s="9"/>
      <c r="I239" s="9"/>
      <c r="J239" s="9"/>
      <c r="K239" s="9"/>
      <c r="L239" s="9"/>
      <c r="M239" s="57"/>
      <c r="N239" s="7"/>
      <c r="O239" s="7"/>
      <c r="P239" s="20"/>
      <c r="Q239" s="20"/>
      <c r="R239" s="11"/>
      <c r="S239" s="24"/>
    </row>
    <row r="240" spans="1:21" customHeight="1" ht="18.75" s="14" customFormat="1">
      <c r="B240" s="244"/>
      <c r="C240" s="9"/>
      <c r="D240" s="5"/>
      <c r="E240" s="5"/>
      <c r="F240" s="3"/>
      <c r="G240" s="9"/>
      <c r="H240" s="9"/>
      <c r="I240" s="9"/>
      <c r="J240" s="9"/>
      <c r="K240" s="9"/>
      <c r="L240" s="9"/>
      <c r="M240" s="57"/>
      <c r="N240" s="7"/>
      <c r="O240" s="7"/>
      <c r="P240" s="20"/>
      <c r="Q240" s="20"/>
      <c r="R240" s="11"/>
      <c r="S240" s="24"/>
    </row>
    <row r="241" spans="1:21" customHeight="1" ht="18.75" s="14" customFormat="1">
      <c r="B241" s="244"/>
      <c r="C241" s="9"/>
      <c r="D241" s="5"/>
      <c r="E241" s="5"/>
      <c r="F241" s="3"/>
      <c r="G241" s="9"/>
      <c r="H241" s="9"/>
      <c r="I241" s="9"/>
      <c r="J241" s="9"/>
      <c r="K241" s="9"/>
      <c r="L241" s="9"/>
      <c r="M241" s="57"/>
      <c r="N241" s="7"/>
      <c r="O241" s="7"/>
      <c r="P241" s="20"/>
      <c r="Q241" s="20"/>
      <c r="R241" s="11"/>
      <c r="S241" s="24"/>
    </row>
    <row r="242" spans="1:21" customHeight="1" ht="18.75" s="14" customFormat="1">
      <c r="B242" s="244"/>
      <c r="C242" s="9"/>
      <c r="D242" s="5"/>
      <c r="E242" s="5"/>
      <c r="F242" s="3"/>
      <c r="G242" s="9"/>
      <c r="H242" s="9"/>
      <c r="I242" s="9"/>
      <c r="J242" s="9"/>
      <c r="K242" s="9"/>
      <c r="L242" s="9"/>
      <c r="M242" s="57"/>
      <c r="N242" s="7"/>
      <c r="O242" s="7"/>
      <c r="P242" s="20"/>
      <c r="Q242" s="20"/>
      <c r="R242" s="11"/>
      <c r="S242" s="24"/>
    </row>
    <row r="243" spans="1:21" customHeight="1" ht="18.75" s="14" customFormat="1">
      <c r="B243" s="244"/>
      <c r="C243" s="9"/>
      <c r="D243" s="5"/>
      <c r="E243" s="5"/>
      <c r="F243" s="3"/>
      <c r="G243" s="9"/>
      <c r="H243" s="9"/>
      <c r="I243" s="9"/>
      <c r="J243" s="9"/>
      <c r="K243" s="9"/>
      <c r="L243" s="9"/>
      <c r="M243" s="57"/>
      <c r="N243" s="7"/>
      <c r="O243" s="7"/>
      <c r="P243" s="20"/>
      <c r="Q243" s="20"/>
      <c r="R243" s="11"/>
      <c r="S243" s="24"/>
    </row>
    <row r="244" spans="1:21" customHeight="1" ht="18.75" s="14" customFormat="1">
      <c r="B244" s="244"/>
      <c r="C244" s="9"/>
      <c r="D244" s="5"/>
      <c r="E244" s="5"/>
      <c r="F244" s="3"/>
      <c r="G244" s="9"/>
      <c r="H244" s="9"/>
      <c r="I244" s="9"/>
      <c r="J244" s="9"/>
      <c r="K244" s="9"/>
      <c r="L244" s="9"/>
      <c r="M244" s="57"/>
      <c r="N244" s="7"/>
      <c r="O244" s="7"/>
      <c r="P244" s="20"/>
      <c r="Q244" s="20"/>
      <c r="R244" s="11"/>
      <c r="S244" s="24"/>
    </row>
    <row r="245" spans="1:21" customHeight="1" ht="18.75" s="14" customFormat="1">
      <c r="A245" s="18"/>
      <c r="B245" s="244"/>
      <c r="C245" s="9"/>
      <c r="D245" s="5"/>
      <c r="E245" s="5"/>
      <c r="F245" s="3"/>
      <c r="G245" s="9"/>
      <c r="H245" s="9"/>
      <c r="I245" s="9"/>
      <c r="J245" s="9"/>
      <c r="K245" s="9"/>
      <c r="L245" s="9"/>
      <c r="M245" s="57"/>
      <c r="N245" s="7"/>
      <c r="O245" s="7"/>
      <c r="P245" s="20"/>
      <c r="Q245" s="20"/>
      <c r="R245" s="11"/>
      <c r="S245" s="24"/>
    </row>
    <row r="246" spans="1:21" customHeight="1" ht="18.75" s="14" customFormat="1">
      <c r="A246" s="18"/>
      <c r="B246" s="244"/>
      <c r="C246" s="9"/>
      <c r="D246" s="5"/>
      <c r="E246" s="5"/>
      <c r="F246" s="3"/>
      <c r="G246" s="9"/>
      <c r="H246" s="9"/>
      <c r="I246" s="9"/>
      <c r="J246" s="9"/>
      <c r="K246" s="9"/>
      <c r="L246" s="9"/>
      <c r="M246" s="57"/>
      <c r="N246" s="7"/>
      <c r="O246" s="7"/>
      <c r="P246" s="20"/>
      <c r="Q246" s="20"/>
      <c r="R246" s="11"/>
      <c r="S246" s="24"/>
    </row>
    <row r="247" spans="1:21" customHeight="1" ht="18.75" s="14" customFormat="1">
      <c r="B247" s="244"/>
      <c r="C247" s="9"/>
      <c r="D247" s="5"/>
      <c r="E247" s="5"/>
      <c r="F247" s="3"/>
      <c r="G247" s="9"/>
      <c r="H247" s="9"/>
      <c r="I247" s="9"/>
      <c r="J247" s="9"/>
      <c r="K247" s="9"/>
      <c r="L247" s="9"/>
      <c r="M247" s="57"/>
      <c r="N247" s="7"/>
      <c r="O247" s="7"/>
      <c r="P247" s="20"/>
      <c r="Q247" s="20"/>
      <c r="R247" s="11"/>
      <c r="S247" s="24"/>
    </row>
    <row r="248" spans="1:21" customHeight="1" ht="18.75" s="14" customFormat="1">
      <c r="B248" s="244"/>
      <c r="C248" s="9"/>
      <c r="D248" s="5"/>
      <c r="E248" s="5"/>
      <c r="F248" s="3"/>
      <c r="G248" s="9"/>
      <c r="H248" s="9"/>
      <c r="I248" s="9"/>
      <c r="J248" s="9"/>
      <c r="K248" s="9"/>
      <c r="L248" s="9"/>
      <c r="M248" s="57"/>
      <c r="N248" s="7"/>
      <c r="O248" s="7"/>
      <c r="P248" s="20"/>
      <c r="Q248" s="20"/>
      <c r="R248" s="11"/>
      <c r="S248" s="24"/>
    </row>
    <row r="249" spans="1:21" customHeight="1" ht="18.75" s="14" customFormat="1">
      <c r="B249" s="244"/>
      <c r="C249" s="9"/>
      <c r="D249" s="5"/>
      <c r="E249" s="5"/>
      <c r="F249" s="3"/>
      <c r="G249" s="9"/>
      <c r="H249" s="9"/>
      <c r="I249" s="9"/>
      <c r="J249" s="9"/>
      <c r="K249" s="9"/>
      <c r="L249" s="9"/>
      <c r="M249" s="57"/>
      <c r="N249" s="7"/>
      <c r="O249" s="7"/>
      <c r="P249" s="20"/>
      <c r="Q249" s="20"/>
      <c r="R249" s="11"/>
      <c r="S249" s="24"/>
    </row>
    <row r="250" spans="1:21" customHeight="1" ht="18.75" s="14" customFormat="1">
      <c r="B250" s="244"/>
      <c r="C250" s="9"/>
      <c r="D250" s="5"/>
      <c r="E250" s="5"/>
      <c r="F250" s="3"/>
      <c r="G250" s="9"/>
      <c r="H250" s="9"/>
      <c r="I250" s="9"/>
      <c r="J250" s="9"/>
      <c r="K250" s="9"/>
      <c r="L250" s="9"/>
      <c r="M250" s="57"/>
      <c r="N250" s="7"/>
      <c r="O250" s="7"/>
      <c r="P250" s="20"/>
      <c r="Q250" s="20"/>
      <c r="R250" s="11"/>
      <c r="S250" s="24"/>
    </row>
    <row r="251" spans="1:21" customHeight="1" ht="18.75" s="14" customFormat="1">
      <c r="B251" s="244"/>
      <c r="C251" s="9"/>
      <c r="D251" s="5"/>
      <c r="E251" s="5"/>
      <c r="F251" s="3"/>
      <c r="G251" s="9"/>
      <c r="H251" s="9"/>
      <c r="I251" s="9"/>
      <c r="J251" s="9"/>
      <c r="K251" s="9"/>
      <c r="L251" s="9"/>
      <c r="M251" s="57"/>
      <c r="N251" s="7"/>
      <c r="O251" s="7"/>
      <c r="P251" s="20"/>
      <c r="Q251" s="20"/>
      <c r="R251" s="11"/>
      <c r="S251" s="24"/>
    </row>
    <row r="252" spans="1:21" customHeight="1" ht="18.75" s="14" customFormat="1">
      <c r="B252" s="244"/>
      <c r="C252" s="9"/>
      <c r="D252" s="5"/>
      <c r="E252" s="5"/>
      <c r="F252" s="3"/>
      <c r="G252" s="9"/>
      <c r="H252" s="9"/>
      <c r="I252" s="9"/>
      <c r="J252" s="9"/>
      <c r="K252" s="9"/>
      <c r="L252" s="9"/>
      <c r="M252" s="57"/>
      <c r="N252" s="7"/>
      <c r="O252" s="7"/>
      <c r="P252" s="20"/>
      <c r="Q252" s="20"/>
      <c r="R252" s="11"/>
      <c r="S252" s="24"/>
    </row>
    <row r="253" spans="1:21" customHeight="1" ht="18.75" s="14" customFormat="1">
      <c r="B253" s="244"/>
      <c r="C253" s="9"/>
      <c r="D253" s="5"/>
      <c r="E253" s="5"/>
      <c r="F253" s="3"/>
      <c r="G253" s="9"/>
      <c r="H253" s="9"/>
      <c r="I253" s="9"/>
      <c r="J253" s="9"/>
      <c r="K253" s="9"/>
      <c r="L253" s="9"/>
      <c r="M253" s="57"/>
      <c r="N253" s="7"/>
      <c r="O253" s="7"/>
      <c r="P253" s="20"/>
      <c r="Q253" s="20"/>
      <c r="R253" s="11"/>
      <c r="S253" s="24"/>
    </row>
    <row r="254" spans="1:21" customHeight="1" ht="18.75" s="14" customFormat="1">
      <c r="B254" s="244"/>
      <c r="C254" s="9"/>
      <c r="D254" s="5"/>
      <c r="E254" s="5"/>
      <c r="F254" s="3"/>
      <c r="G254" s="9"/>
      <c r="H254" s="9"/>
      <c r="I254" s="9"/>
      <c r="J254" s="9"/>
      <c r="K254" s="9"/>
      <c r="L254" s="9"/>
      <c r="M254" s="57"/>
      <c r="N254" s="7"/>
      <c r="O254" s="7"/>
      <c r="P254" s="20"/>
      <c r="Q254" s="20"/>
      <c r="R254" s="11"/>
      <c r="S254" s="24"/>
    </row>
    <row r="255" spans="1:21" customHeight="1" ht="18.75" s="14" customFormat="1">
      <c r="B255" s="244"/>
      <c r="C255" s="9"/>
      <c r="D255" s="5"/>
      <c r="E255" s="5"/>
      <c r="F255" s="3"/>
      <c r="G255" s="9"/>
      <c r="H255" s="9"/>
      <c r="I255" s="9"/>
      <c r="J255" s="9"/>
      <c r="K255" s="9"/>
      <c r="L255" s="9"/>
      <c r="M255" s="57"/>
      <c r="N255" s="7"/>
      <c r="O255" s="7"/>
      <c r="P255" s="20"/>
      <c r="Q255" s="20"/>
      <c r="R255" s="11"/>
      <c r="S255" s="24"/>
    </row>
    <row r="256" spans="1:21" customHeight="1" ht="18.75" s="14" customFormat="1">
      <c r="B256" s="244"/>
      <c r="C256" s="9"/>
      <c r="D256" s="5"/>
      <c r="E256" s="5"/>
      <c r="F256" s="3"/>
      <c r="G256" s="9"/>
      <c r="H256" s="9"/>
      <c r="I256" s="9"/>
      <c r="J256" s="9"/>
      <c r="K256" s="9"/>
      <c r="L256" s="9"/>
      <c r="M256" s="57"/>
      <c r="N256" s="7"/>
      <c r="O256" s="7"/>
      <c r="P256" s="20"/>
      <c r="Q256" s="20"/>
      <c r="R256" s="11"/>
      <c r="S256" s="24"/>
    </row>
    <row r="257" spans="1:21" customHeight="1" ht="18.75" s="14" customFormat="1">
      <c r="B257" s="244"/>
      <c r="C257" s="9"/>
      <c r="D257" s="5"/>
      <c r="E257" s="5"/>
      <c r="F257" s="3"/>
      <c r="G257" s="9"/>
      <c r="H257" s="9"/>
      <c r="I257" s="9"/>
      <c r="J257" s="9"/>
      <c r="K257" s="9"/>
      <c r="L257" s="9"/>
      <c r="M257" s="57"/>
      <c r="N257" s="7"/>
      <c r="O257" s="7"/>
      <c r="P257" s="20"/>
      <c r="Q257" s="20"/>
      <c r="R257" s="11"/>
      <c r="S257" s="24"/>
    </row>
    <row r="258" spans="1:21" customHeight="1" ht="18.75" s="14" customFormat="1">
      <c r="B258" s="244"/>
      <c r="C258" s="9"/>
      <c r="D258" s="5"/>
      <c r="E258" s="5"/>
      <c r="F258" s="3"/>
      <c r="G258" s="9"/>
      <c r="H258" s="9"/>
      <c r="I258" s="9"/>
      <c r="J258" s="9"/>
      <c r="K258" s="9"/>
      <c r="L258" s="9"/>
      <c r="M258" s="57"/>
      <c r="N258" s="7"/>
      <c r="O258" s="7"/>
      <c r="P258" s="20"/>
      <c r="Q258" s="20"/>
      <c r="R258" s="11"/>
      <c r="S258" s="24"/>
    </row>
    <row r="259" spans="1:21" customHeight="1" ht="18.75" s="14" customFormat="1">
      <c r="B259" s="244"/>
      <c r="C259" s="9"/>
      <c r="D259" s="5"/>
      <c r="E259" s="5"/>
      <c r="F259" s="3"/>
      <c r="G259" s="9"/>
      <c r="H259" s="9"/>
      <c r="I259" s="9"/>
      <c r="J259" s="9"/>
      <c r="K259" s="9"/>
      <c r="L259" s="9"/>
      <c r="M259" s="57"/>
      <c r="N259" s="7"/>
      <c r="O259" s="7"/>
      <c r="P259" s="20"/>
      <c r="Q259" s="20"/>
      <c r="R259" s="11"/>
      <c r="S259" s="24"/>
    </row>
    <row r="260" spans="1:21" customHeight="1" ht="18.75" s="14" customFormat="1">
      <c r="B260" s="244"/>
      <c r="C260" s="9"/>
      <c r="D260" s="5"/>
      <c r="E260" s="5"/>
      <c r="F260" s="3"/>
      <c r="G260" s="9"/>
      <c r="H260" s="9"/>
      <c r="I260" s="9"/>
      <c r="J260" s="9"/>
      <c r="K260" s="9"/>
      <c r="L260" s="9"/>
      <c r="M260" s="57"/>
      <c r="N260" s="7"/>
      <c r="O260" s="7"/>
      <c r="P260" s="20"/>
      <c r="Q260" s="20"/>
      <c r="R260" s="11"/>
      <c r="S260" s="24"/>
    </row>
    <row r="261" spans="1:21" customHeight="1" ht="18.75" s="14" customFormat="1">
      <c r="B261" s="244"/>
      <c r="C261" s="9"/>
      <c r="D261" s="5"/>
      <c r="E261" s="5"/>
      <c r="F261" s="3"/>
      <c r="G261" s="9"/>
      <c r="H261" s="9"/>
      <c r="I261" s="9"/>
      <c r="J261" s="9"/>
      <c r="K261" s="9"/>
      <c r="L261" s="9"/>
      <c r="M261" s="57"/>
      <c r="N261" s="7"/>
      <c r="O261" s="7"/>
      <c r="P261" s="20"/>
      <c r="Q261" s="20"/>
      <c r="R261" s="11"/>
      <c r="S261" s="24"/>
    </row>
    <row r="262" spans="1:21" customHeight="1" ht="18.75" s="14" customFormat="1">
      <c r="B262" s="244"/>
      <c r="C262" s="9"/>
      <c r="D262" s="5"/>
      <c r="E262" s="5"/>
      <c r="F262" s="3"/>
      <c r="G262" s="9"/>
      <c r="H262" s="9"/>
      <c r="I262" s="9"/>
      <c r="J262" s="9"/>
      <c r="K262" s="9"/>
      <c r="L262" s="9"/>
      <c r="M262" s="57"/>
      <c r="N262" s="7"/>
      <c r="O262" s="7"/>
      <c r="P262" s="20"/>
      <c r="Q262" s="20"/>
      <c r="R262" s="11"/>
      <c r="S262" s="24"/>
    </row>
    <row r="263" spans="1:21" customHeight="1" ht="18.75" s="14" customFormat="1">
      <c r="B263" s="244"/>
      <c r="C263" s="9"/>
      <c r="D263" s="5"/>
      <c r="E263" s="5"/>
      <c r="F263" s="3"/>
      <c r="G263" s="9"/>
      <c r="H263" s="9"/>
      <c r="I263" s="9"/>
      <c r="J263" s="9"/>
      <c r="K263" s="9"/>
      <c r="L263" s="9"/>
      <c r="M263" s="57"/>
      <c r="N263" s="7"/>
      <c r="O263" s="7"/>
      <c r="P263" s="20"/>
      <c r="Q263" s="20"/>
      <c r="R263" s="11"/>
      <c r="S263" s="24"/>
    </row>
    <row r="264" spans="1:21" customHeight="1" ht="18.75" s="14" customFormat="1">
      <c r="B264" s="244"/>
      <c r="C264" s="9"/>
      <c r="D264" s="5"/>
      <c r="E264" s="5"/>
      <c r="F264" s="3"/>
      <c r="G264" s="9"/>
      <c r="H264" s="9"/>
      <c r="I264" s="9"/>
      <c r="J264" s="9"/>
      <c r="K264" s="9"/>
      <c r="L264" s="9"/>
      <c r="M264" s="57"/>
      <c r="N264" s="7"/>
      <c r="O264" s="7"/>
      <c r="P264" s="20"/>
      <c r="Q264" s="20"/>
      <c r="R264" s="11"/>
      <c r="S264" s="24"/>
    </row>
    <row r="265" spans="1:21" customHeight="1" ht="18.75" s="14" customFormat="1">
      <c r="B265" s="244"/>
      <c r="C265" s="9"/>
      <c r="D265" s="5"/>
      <c r="E265" s="5"/>
      <c r="F265" s="3"/>
      <c r="G265" s="9"/>
      <c r="H265" s="9"/>
      <c r="I265" s="9"/>
      <c r="J265" s="9"/>
      <c r="K265" s="9"/>
      <c r="L265" s="9"/>
      <c r="M265" s="57"/>
      <c r="N265" s="7"/>
      <c r="O265" s="7"/>
      <c r="P265" s="20"/>
      <c r="Q265" s="20"/>
      <c r="R265" s="11"/>
      <c r="S265" s="24"/>
    </row>
    <row r="266" spans="1:21" customHeight="1" ht="18.75" s="14" customFormat="1">
      <c r="B266" s="244"/>
      <c r="C266" s="9"/>
      <c r="D266" s="5"/>
      <c r="E266" s="5"/>
      <c r="F266" s="3"/>
      <c r="G266" s="9"/>
      <c r="H266" s="9"/>
      <c r="I266" s="9"/>
      <c r="J266" s="9"/>
      <c r="K266" s="9"/>
      <c r="L266" s="9"/>
      <c r="M266" s="57"/>
      <c r="N266" s="7"/>
      <c r="O266" s="7"/>
      <c r="P266" s="20"/>
      <c r="Q266" s="20"/>
      <c r="R266" s="11"/>
      <c r="S266" s="24"/>
    </row>
    <row r="267" spans="1:21" customHeight="1" ht="18.75" s="14" customFormat="1">
      <c r="B267" s="244"/>
      <c r="C267" s="9"/>
      <c r="D267" s="5"/>
      <c r="E267" s="5"/>
      <c r="F267" s="3"/>
      <c r="G267" s="9"/>
      <c r="H267" s="9"/>
      <c r="I267" s="9"/>
      <c r="J267" s="9"/>
      <c r="K267" s="9"/>
      <c r="L267" s="9"/>
      <c r="M267" s="57"/>
      <c r="N267" s="7"/>
      <c r="O267" s="7"/>
      <c r="P267" s="20"/>
      <c r="Q267" s="20"/>
      <c r="R267" s="11"/>
      <c r="S267" s="24"/>
    </row>
    <row r="268" spans="1:21" customHeight="1" ht="18.75" s="14" customFormat="1">
      <c r="B268" s="244"/>
      <c r="C268" s="9"/>
      <c r="D268" s="5"/>
      <c r="E268" s="5"/>
      <c r="F268" s="3"/>
      <c r="G268" s="9"/>
      <c r="H268" s="9"/>
      <c r="I268" s="9"/>
      <c r="J268" s="9"/>
      <c r="K268" s="9"/>
      <c r="L268" s="9"/>
      <c r="M268" s="57"/>
      <c r="N268" s="7"/>
      <c r="O268" s="7"/>
      <c r="P268" s="20"/>
      <c r="Q268" s="20"/>
      <c r="R268" s="11"/>
      <c r="S268" s="24"/>
    </row>
    <row r="269" spans="1:21" customHeight="1" ht="18.75" s="14" customFormat="1">
      <c r="B269" s="244"/>
      <c r="C269" s="9"/>
      <c r="D269" s="5"/>
      <c r="E269" s="5"/>
      <c r="F269" s="3"/>
      <c r="G269" s="9"/>
      <c r="H269" s="9"/>
      <c r="I269" s="9"/>
      <c r="J269" s="9"/>
      <c r="K269" s="9"/>
      <c r="L269" s="9"/>
      <c r="M269" s="57"/>
      <c r="N269" s="7"/>
      <c r="O269" s="7"/>
      <c r="P269" s="20"/>
      <c r="Q269" s="20"/>
      <c r="R269" s="11"/>
      <c r="S269" s="24"/>
    </row>
    <row r="270" spans="1:21" customHeight="1" ht="18.75" s="14" customFormat="1">
      <c r="B270" s="244"/>
      <c r="C270" s="9"/>
      <c r="D270" s="5"/>
      <c r="E270" s="5"/>
      <c r="F270" s="3"/>
      <c r="G270" s="9"/>
      <c r="H270" s="9"/>
      <c r="I270" s="9"/>
      <c r="J270" s="9"/>
      <c r="K270" s="9"/>
      <c r="L270" s="9"/>
      <c r="M270" s="57"/>
      <c r="N270" s="7"/>
      <c r="O270" s="7"/>
      <c r="P270" s="20"/>
      <c r="Q270" s="20"/>
      <c r="R270" s="11"/>
      <c r="S270" s="24"/>
    </row>
    <row r="271" spans="1:21" customHeight="1" ht="18.75" s="14" customFormat="1">
      <c r="B271" s="244"/>
      <c r="C271" s="9"/>
      <c r="D271" s="5"/>
      <c r="E271" s="5"/>
      <c r="F271" s="3"/>
      <c r="G271" s="9"/>
      <c r="H271" s="9"/>
      <c r="I271" s="9"/>
      <c r="J271" s="9"/>
      <c r="K271" s="9"/>
      <c r="L271" s="9"/>
      <c r="M271" s="57"/>
      <c r="N271" s="7"/>
      <c r="O271" s="7"/>
      <c r="P271" s="20"/>
      <c r="Q271" s="20"/>
      <c r="R271" s="11"/>
      <c r="S271" s="24"/>
    </row>
    <row r="272" spans="1:21" customHeight="1" ht="18.75" s="14" customFormat="1">
      <c r="B272" s="244"/>
      <c r="C272" s="9"/>
      <c r="D272" s="5"/>
      <c r="E272" s="5"/>
      <c r="F272" s="3"/>
      <c r="G272" s="9"/>
      <c r="H272" s="9"/>
      <c r="I272" s="9"/>
      <c r="J272" s="9"/>
      <c r="K272" s="9"/>
      <c r="L272" s="9"/>
      <c r="M272" s="57"/>
      <c r="N272" s="7"/>
      <c r="O272" s="7"/>
      <c r="P272" s="20"/>
      <c r="Q272" s="20"/>
      <c r="R272" s="11"/>
      <c r="S272" s="24"/>
    </row>
    <row r="273" spans="1:21" customHeight="1" ht="18.75" s="14" customFormat="1">
      <c r="B273" s="244"/>
      <c r="C273" s="9"/>
      <c r="D273" s="5"/>
      <c r="E273" s="5"/>
      <c r="F273" s="3"/>
      <c r="G273" s="9"/>
      <c r="H273" s="9"/>
      <c r="I273" s="9"/>
      <c r="J273" s="9"/>
      <c r="K273" s="9"/>
      <c r="L273" s="9"/>
      <c r="M273" s="57"/>
      <c r="N273" s="7"/>
      <c r="O273" s="7"/>
      <c r="P273" s="20"/>
      <c r="Q273" s="20"/>
      <c r="R273" s="11"/>
      <c r="S273" s="24"/>
    </row>
    <row r="274" spans="1:21" customHeight="1" ht="18.75" s="14" customFormat="1">
      <c r="B274" s="244"/>
      <c r="C274" s="9"/>
      <c r="D274" s="5"/>
      <c r="E274" s="5"/>
      <c r="F274" s="3"/>
      <c r="G274" s="9"/>
      <c r="H274" s="9"/>
      <c r="I274" s="9"/>
      <c r="J274" s="9"/>
      <c r="K274" s="9"/>
      <c r="L274" s="9"/>
      <c r="M274" s="57"/>
      <c r="N274" s="7"/>
      <c r="O274" s="7"/>
      <c r="P274" s="20"/>
      <c r="Q274" s="20"/>
      <c r="R274" s="11"/>
      <c r="S274" s="24"/>
    </row>
    <row r="275" spans="1:21" customHeight="1" ht="18.75" s="14" customFormat="1">
      <c r="B275" s="244"/>
      <c r="C275" s="9"/>
      <c r="D275" s="5"/>
      <c r="E275" s="5"/>
      <c r="F275" s="3"/>
      <c r="G275" s="9"/>
      <c r="H275" s="9"/>
      <c r="I275" s="9"/>
      <c r="J275" s="9"/>
      <c r="K275" s="9"/>
      <c r="L275" s="9"/>
      <c r="M275" s="57"/>
      <c r="N275" s="7"/>
      <c r="O275" s="7"/>
      <c r="P275" s="20"/>
      <c r="Q275" s="20"/>
      <c r="R275" s="11"/>
      <c r="S275" s="24"/>
    </row>
    <row r="276" spans="1:21" customHeight="1" ht="18.75" s="14" customFormat="1">
      <c r="B276" s="244"/>
      <c r="C276" s="9"/>
      <c r="D276" s="5"/>
      <c r="E276" s="5"/>
      <c r="F276" s="3"/>
      <c r="G276" s="9"/>
      <c r="H276" s="9"/>
      <c r="I276" s="9"/>
      <c r="J276" s="9"/>
      <c r="K276" s="9"/>
      <c r="L276" s="9"/>
      <c r="M276" s="57"/>
      <c r="N276" s="7"/>
      <c r="O276" s="7"/>
      <c r="P276" s="20"/>
      <c r="Q276" s="20"/>
      <c r="R276" s="11"/>
      <c r="S276" s="24"/>
    </row>
    <row r="277" spans="1:21" customHeight="1" ht="18.75" s="14" customFormat="1">
      <c r="B277" s="244"/>
      <c r="C277" s="9"/>
      <c r="D277" s="5"/>
      <c r="E277" s="5"/>
      <c r="F277" s="3"/>
      <c r="G277" s="9"/>
      <c r="H277" s="9"/>
      <c r="I277" s="9"/>
      <c r="J277" s="9"/>
      <c r="K277" s="9"/>
      <c r="L277" s="9"/>
      <c r="M277" s="57"/>
      <c r="N277" s="7"/>
      <c r="O277" s="7"/>
      <c r="P277" s="20"/>
      <c r="Q277" s="20"/>
      <c r="R277" s="11"/>
      <c r="S277" s="24"/>
    </row>
    <row r="278" spans="1:21" customHeight="1" ht="18.75" s="14" customFormat="1">
      <c r="B278" s="244"/>
      <c r="C278" s="9"/>
      <c r="D278" s="5"/>
      <c r="E278" s="5"/>
      <c r="F278" s="3"/>
      <c r="G278" s="9"/>
      <c r="H278" s="9"/>
      <c r="I278" s="9"/>
      <c r="J278" s="9"/>
      <c r="K278" s="9"/>
      <c r="L278" s="9"/>
      <c r="M278" s="57"/>
      <c r="N278" s="7"/>
      <c r="O278" s="7"/>
      <c r="P278" s="20"/>
      <c r="Q278" s="20"/>
      <c r="R278" s="11"/>
      <c r="S278" s="24"/>
    </row>
    <row r="279" spans="1:21" customHeight="1" ht="18.75" s="14" customFormat="1">
      <c r="B279" s="244"/>
      <c r="C279" s="9"/>
      <c r="D279" s="5"/>
      <c r="E279" s="5"/>
      <c r="F279" s="3"/>
      <c r="G279" s="9"/>
      <c r="H279" s="9"/>
      <c r="I279" s="9"/>
      <c r="J279" s="9"/>
      <c r="K279" s="9"/>
      <c r="L279" s="9"/>
      <c r="M279" s="57"/>
      <c r="N279" s="7"/>
      <c r="O279" s="7"/>
      <c r="P279" s="20"/>
      <c r="Q279" s="20"/>
      <c r="R279" s="11"/>
      <c r="S279" s="24"/>
    </row>
    <row r="280" spans="1:21" customHeight="1" ht="18.75" s="14" customFormat="1">
      <c r="B280" s="244"/>
      <c r="C280" s="9"/>
      <c r="D280" s="5"/>
      <c r="E280" s="5"/>
      <c r="F280" s="3"/>
      <c r="G280" s="9"/>
      <c r="H280" s="9"/>
      <c r="I280" s="9"/>
      <c r="J280" s="9"/>
      <c r="K280" s="9"/>
      <c r="L280" s="9"/>
      <c r="M280" s="57"/>
      <c r="N280" s="7"/>
      <c r="O280" s="7"/>
      <c r="P280" s="20"/>
      <c r="Q280" s="20"/>
      <c r="R280" s="11"/>
      <c r="S280" s="24"/>
    </row>
    <row r="281" spans="1:21" customHeight="1" ht="18.75" s="14" customFormat="1">
      <c r="B281" s="244"/>
      <c r="C281" s="9"/>
      <c r="D281" s="5"/>
      <c r="E281" s="5"/>
      <c r="F281" s="3"/>
      <c r="G281" s="9"/>
      <c r="H281" s="9"/>
      <c r="I281" s="9"/>
      <c r="J281" s="9"/>
      <c r="K281" s="9"/>
      <c r="L281" s="9"/>
      <c r="M281" s="57"/>
      <c r="N281" s="7"/>
      <c r="O281" s="7"/>
      <c r="P281" s="20"/>
      <c r="Q281" s="20"/>
      <c r="R281" s="11"/>
      <c r="S281" s="24"/>
    </row>
    <row r="282" spans="1:21" customHeight="1" ht="18.75" s="14" customFormat="1">
      <c r="B282" s="244"/>
      <c r="C282" s="9"/>
      <c r="D282" s="5"/>
      <c r="E282" s="5"/>
      <c r="F282" s="3"/>
      <c r="G282" s="9"/>
      <c r="H282" s="9"/>
      <c r="I282" s="9"/>
      <c r="J282" s="9"/>
      <c r="K282" s="9"/>
      <c r="L282" s="9"/>
      <c r="M282" s="57"/>
      <c r="N282" s="7"/>
      <c r="O282" s="7"/>
      <c r="P282" s="20"/>
      <c r="Q282" s="20"/>
      <c r="R282" s="11"/>
      <c r="S282" s="24"/>
    </row>
    <row r="283" spans="1:21" customHeight="1" ht="18.75" s="14" customFormat="1">
      <c r="B283" s="244"/>
      <c r="C283" s="9"/>
      <c r="D283" s="5"/>
      <c r="E283" s="5"/>
      <c r="F283" s="3"/>
      <c r="G283" s="9"/>
      <c r="H283" s="9"/>
      <c r="I283" s="9"/>
      <c r="J283" s="9"/>
      <c r="K283" s="9"/>
      <c r="L283" s="9"/>
      <c r="M283" s="57"/>
      <c r="N283" s="7"/>
      <c r="O283" s="7"/>
      <c r="P283" s="20"/>
      <c r="Q283" s="20"/>
      <c r="R283" s="11"/>
      <c r="S283" s="24"/>
    </row>
    <row r="284" spans="1:21" customHeight="1" ht="18.75" s="14" customFormat="1">
      <c r="B284" s="244"/>
      <c r="C284" s="9"/>
      <c r="D284" s="5"/>
      <c r="E284" s="5"/>
      <c r="F284" s="3"/>
      <c r="G284" s="9"/>
      <c r="H284" s="9"/>
      <c r="I284" s="9"/>
      <c r="J284" s="9"/>
      <c r="K284" s="9"/>
      <c r="L284" s="9"/>
      <c r="M284" s="57"/>
      <c r="N284" s="7"/>
      <c r="O284" s="7"/>
      <c r="P284" s="20"/>
      <c r="Q284" s="20"/>
      <c r="R284" s="11"/>
      <c r="S284" s="24"/>
    </row>
    <row r="285" spans="1:21" customHeight="1" ht="18.75" s="14" customFormat="1">
      <c r="B285" s="244"/>
      <c r="C285" s="9"/>
      <c r="D285" s="5"/>
      <c r="E285" s="5"/>
      <c r="F285" s="3"/>
      <c r="G285" s="9"/>
      <c r="H285" s="9"/>
      <c r="I285" s="9"/>
      <c r="J285" s="9"/>
      <c r="K285" s="9"/>
      <c r="L285" s="9"/>
      <c r="M285" s="57"/>
      <c r="N285" s="7"/>
      <c r="O285" s="7"/>
      <c r="P285" s="20"/>
      <c r="Q285" s="20"/>
      <c r="R285" s="11"/>
      <c r="S285" s="24"/>
    </row>
    <row r="286" spans="1:21" customHeight="1" ht="18.75" s="14" customFormat="1">
      <c r="B286" s="244"/>
      <c r="C286" s="9"/>
      <c r="D286" s="5"/>
      <c r="E286" s="5"/>
      <c r="F286" s="3"/>
      <c r="G286" s="9"/>
      <c r="H286" s="9"/>
      <c r="I286" s="9"/>
      <c r="J286" s="9"/>
      <c r="K286" s="9"/>
      <c r="L286" s="9"/>
      <c r="M286" s="57"/>
      <c r="N286" s="7"/>
      <c r="O286" s="7"/>
      <c r="P286" s="20"/>
      <c r="Q286" s="20"/>
      <c r="R286" s="11"/>
      <c r="S286" s="24"/>
    </row>
    <row r="287" spans="1:21" customHeight="1" ht="18.75" s="14" customFormat="1">
      <c r="B287" s="244"/>
      <c r="C287" s="9"/>
      <c r="D287" s="5"/>
      <c r="E287" s="5"/>
      <c r="F287" s="3"/>
      <c r="G287" s="9"/>
      <c r="H287" s="9"/>
      <c r="I287" s="9"/>
      <c r="J287" s="9"/>
      <c r="K287" s="9"/>
      <c r="L287" s="9"/>
      <c r="M287" s="57"/>
      <c r="N287" s="7"/>
      <c r="O287" s="7"/>
      <c r="P287" s="20"/>
      <c r="Q287" s="20"/>
      <c r="R287" s="11"/>
      <c r="S287" s="24"/>
    </row>
    <row r="288" spans="1:21" customHeight="1" ht="18.75" s="14" customFormat="1">
      <c r="B288" s="244"/>
      <c r="C288" s="9"/>
      <c r="D288" s="5"/>
      <c r="E288" s="5"/>
      <c r="F288" s="3"/>
      <c r="G288" s="9"/>
      <c r="H288" s="9"/>
      <c r="I288" s="9"/>
      <c r="J288" s="9"/>
      <c r="K288" s="9"/>
      <c r="L288" s="9"/>
      <c r="M288" s="57"/>
      <c r="N288" s="7"/>
      <c r="O288" s="7"/>
      <c r="P288" s="20"/>
      <c r="Q288" s="20"/>
      <c r="R288" s="11"/>
      <c r="S288" s="24"/>
    </row>
    <row r="289" spans="1:21" customHeight="1" ht="18.75" s="14" customFormat="1">
      <c r="B289" s="244"/>
      <c r="C289" s="9"/>
      <c r="D289" s="5"/>
      <c r="E289" s="5"/>
      <c r="F289" s="3"/>
      <c r="G289" s="9"/>
      <c r="H289" s="9"/>
      <c r="I289" s="9"/>
      <c r="J289" s="9"/>
      <c r="K289" s="9"/>
      <c r="L289" s="9"/>
      <c r="M289" s="57"/>
      <c r="N289" s="7"/>
      <c r="O289" s="7"/>
      <c r="P289" s="20"/>
      <c r="Q289" s="20"/>
      <c r="R289" s="11"/>
      <c r="S289" s="24"/>
    </row>
    <row r="290" spans="1:21" customHeight="1" ht="18.75" s="14" customFormat="1">
      <c r="B290" s="244"/>
      <c r="C290" s="9"/>
      <c r="D290" s="5"/>
      <c r="E290" s="5"/>
      <c r="F290" s="3"/>
      <c r="G290" s="9"/>
      <c r="H290" s="9"/>
      <c r="I290" s="9"/>
      <c r="J290" s="9"/>
      <c r="K290" s="9"/>
      <c r="L290" s="9"/>
      <c r="M290" s="57"/>
      <c r="N290" s="7"/>
      <c r="O290" s="7"/>
      <c r="P290" s="20"/>
      <c r="Q290" s="20"/>
      <c r="R290" s="11"/>
      <c r="S290" s="24"/>
    </row>
    <row r="291" spans="1:21" customHeight="1" ht="18.75" s="14" customFormat="1">
      <c r="B291" s="244"/>
      <c r="C291" s="9"/>
      <c r="D291" s="5"/>
      <c r="E291" s="5"/>
      <c r="F291" s="3"/>
      <c r="G291" s="9"/>
      <c r="H291" s="9"/>
      <c r="I291" s="9"/>
      <c r="J291" s="9"/>
      <c r="K291" s="9"/>
      <c r="L291" s="9"/>
      <c r="M291" s="57"/>
      <c r="N291" s="7"/>
      <c r="O291" s="7"/>
      <c r="P291" s="20"/>
      <c r="Q291" s="20"/>
      <c r="R291" s="11"/>
      <c r="S291" s="24"/>
    </row>
    <row r="292" spans="1:21" customHeight="1" ht="18.75" s="14" customFormat="1">
      <c r="B292" s="244"/>
      <c r="C292" s="9"/>
      <c r="D292" s="5"/>
      <c r="E292" s="5"/>
      <c r="F292" s="3"/>
      <c r="G292" s="9"/>
      <c r="H292" s="9"/>
      <c r="I292" s="9"/>
      <c r="J292" s="9"/>
      <c r="K292" s="9"/>
      <c r="L292" s="9"/>
      <c r="M292" s="57"/>
      <c r="N292" s="7"/>
      <c r="O292" s="7"/>
      <c r="P292" s="20"/>
      <c r="Q292" s="20"/>
      <c r="R292" s="11"/>
      <c r="S292" s="24"/>
    </row>
    <row r="293" spans="1:21" customHeight="1" ht="18.75" s="14" customFormat="1">
      <c r="B293" s="244"/>
      <c r="C293" s="9"/>
      <c r="D293" s="5"/>
      <c r="E293" s="5"/>
      <c r="F293" s="3"/>
      <c r="G293" s="9"/>
      <c r="H293" s="9"/>
      <c r="I293" s="9"/>
      <c r="J293" s="9"/>
      <c r="K293" s="9"/>
      <c r="L293" s="9"/>
      <c r="M293" s="57"/>
      <c r="N293" s="7"/>
      <c r="O293" s="7"/>
      <c r="P293" s="20"/>
      <c r="Q293" s="20"/>
      <c r="R293" s="11"/>
      <c r="S293" s="24"/>
    </row>
    <row r="294" spans="1:21" customHeight="1" ht="18.75" s="14" customFormat="1">
      <c r="B294" s="244"/>
      <c r="C294" s="9"/>
      <c r="D294" s="5"/>
      <c r="E294" s="5"/>
      <c r="F294" s="3"/>
      <c r="G294" s="9"/>
      <c r="H294" s="9"/>
      <c r="I294" s="9"/>
      <c r="J294" s="9"/>
      <c r="K294" s="9"/>
      <c r="L294" s="9"/>
      <c r="M294" s="57"/>
      <c r="N294" s="7"/>
      <c r="O294" s="7"/>
      <c r="P294" s="20"/>
      <c r="Q294" s="20"/>
      <c r="R294" s="11"/>
      <c r="S294" s="24"/>
    </row>
    <row r="295" spans="1:21" customHeight="1" ht="18.75" s="14" customFormat="1">
      <c r="B295" s="244"/>
      <c r="C295" s="9"/>
      <c r="D295" s="5"/>
      <c r="E295" s="5"/>
      <c r="F295" s="3"/>
      <c r="G295" s="9"/>
      <c r="H295" s="9"/>
      <c r="I295" s="9"/>
      <c r="J295" s="9"/>
      <c r="K295" s="9"/>
      <c r="L295" s="9"/>
      <c r="M295" s="57"/>
      <c r="N295" s="7"/>
      <c r="O295" s="7"/>
      <c r="P295" s="20"/>
      <c r="Q295" s="20"/>
      <c r="R295" s="11"/>
      <c r="S295" s="24"/>
    </row>
    <row r="296" spans="1:21" customHeight="1" ht="18.75" s="14" customFormat="1">
      <c r="B296" s="244"/>
      <c r="C296" s="9"/>
      <c r="D296" s="5"/>
      <c r="E296" s="5"/>
      <c r="F296" s="3"/>
      <c r="G296" s="9"/>
      <c r="H296" s="9"/>
      <c r="I296" s="9"/>
      <c r="J296" s="9"/>
      <c r="K296" s="9"/>
      <c r="L296" s="9"/>
      <c r="M296" s="57"/>
      <c r="N296" s="7"/>
      <c r="O296" s="7"/>
      <c r="P296" s="20"/>
      <c r="Q296" s="20"/>
      <c r="R296" s="11"/>
      <c r="S296" s="24"/>
    </row>
    <row r="297" spans="1:21" customHeight="1" ht="18.75" s="14" customFormat="1">
      <c r="B297" s="244"/>
      <c r="C297" s="9"/>
      <c r="D297" s="5"/>
      <c r="E297" s="5"/>
      <c r="F297" s="3"/>
      <c r="G297" s="9"/>
      <c r="H297" s="9"/>
      <c r="I297" s="9"/>
      <c r="J297" s="9"/>
      <c r="K297" s="9"/>
      <c r="L297" s="9"/>
      <c r="M297" s="57"/>
      <c r="N297" s="7"/>
      <c r="O297" s="7"/>
      <c r="P297" s="20"/>
      <c r="Q297" s="20"/>
      <c r="R297" s="11"/>
      <c r="S297" s="24"/>
    </row>
    <row r="298" spans="1:21" customHeight="1" ht="18.75" s="14" customFormat="1">
      <c r="B298" s="244"/>
      <c r="C298" s="9"/>
      <c r="D298" s="5"/>
      <c r="E298" s="5"/>
      <c r="F298" s="3"/>
      <c r="G298" s="9"/>
      <c r="H298" s="9"/>
      <c r="I298" s="9"/>
      <c r="J298" s="9"/>
      <c r="K298" s="9"/>
      <c r="L298" s="9"/>
      <c r="M298" s="57"/>
      <c r="N298" s="7"/>
      <c r="O298" s="7"/>
      <c r="P298" s="20"/>
      <c r="Q298" s="20"/>
      <c r="R298" s="11"/>
      <c r="S298" s="24"/>
    </row>
    <row r="299" spans="1:21" customHeight="1" ht="18.75" s="14" customFormat="1">
      <c r="B299" s="244"/>
      <c r="C299" s="9"/>
      <c r="D299" s="5"/>
      <c r="E299" s="5"/>
      <c r="F299" s="3"/>
      <c r="G299" s="9"/>
      <c r="H299" s="9"/>
      <c r="I299" s="9"/>
      <c r="J299" s="9"/>
      <c r="K299" s="9"/>
      <c r="L299" s="9"/>
      <c r="M299" s="57"/>
      <c r="N299" s="7"/>
      <c r="O299" s="7"/>
      <c r="P299" s="20"/>
      <c r="Q299" s="20"/>
      <c r="R299" s="11"/>
      <c r="S299" s="24"/>
    </row>
    <row r="300" spans="1:21" customHeight="1" ht="18.75" s="14" customFormat="1">
      <c r="B300" s="244"/>
      <c r="C300" s="9"/>
      <c r="D300" s="5"/>
      <c r="E300" s="5"/>
      <c r="F300" s="3"/>
      <c r="G300" s="9"/>
      <c r="H300" s="9"/>
      <c r="I300" s="9"/>
      <c r="J300" s="9"/>
      <c r="K300" s="9"/>
      <c r="L300" s="9"/>
      <c r="M300" s="57"/>
      <c r="N300" s="7"/>
      <c r="O300" s="7"/>
      <c r="P300" s="20"/>
      <c r="Q300" s="20"/>
      <c r="R300" s="11"/>
      <c r="S300" s="24"/>
    </row>
    <row r="301" spans="1:21" customHeight="1" ht="18.75" s="14" customFormat="1">
      <c r="B301" s="244"/>
      <c r="C301" s="9"/>
      <c r="D301" s="5"/>
      <c r="E301" s="5"/>
      <c r="F301" s="3"/>
      <c r="G301" s="9"/>
      <c r="H301" s="9"/>
      <c r="I301" s="9"/>
      <c r="J301" s="9"/>
      <c r="K301" s="9"/>
      <c r="L301" s="9"/>
      <c r="M301" s="57"/>
      <c r="N301" s="7"/>
      <c r="O301" s="7"/>
      <c r="P301" s="20"/>
      <c r="Q301" s="20"/>
      <c r="R301" s="11"/>
      <c r="S301" s="24"/>
    </row>
    <row r="302" spans="1:21" customHeight="1" ht="18.75" s="14" customFormat="1">
      <c r="B302" s="244"/>
      <c r="C302" s="9"/>
      <c r="D302" s="5"/>
      <c r="E302" s="5"/>
      <c r="F302" s="3"/>
      <c r="G302" s="9"/>
      <c r="H302" s="9"/>
      <c r="I302" s="9"/>
      <c r="J302" s="9"/>
      <c r="K302" s="9"/>
      <c r="L302" s="9"/>
      <c r="M302" s="57"/>
      <c r="N302" s="7"/>
      <c r="O302" s="7"/>
      <c r="P302" s="20"/>
      <c r="Q302" s="20"/>
      <c r="R302" s="11"/>
      <c r="S302" s="24"/>
    </row>
    <row r="303" spans="1:21" customHeight="1" ht="18.75" s="14" customFormat="1">
      <c r="B303" s="244"/>
      <c r="C303" s="9"/>
      <c r="D303" s="5"/>
      <c r="E303" s="5"/>
      <c r="F303" s="3"/>
      <c r="G303" s="9"/>
      <c r="H303" s="9"/>
      <c r="I303" s="9"/>
      <c r="J303" s="9"/>
      <c r="K303" s="9"/>
      <c r="L303" s="9"/>
      <c r="M303" s="57"/>
      <c r="N303" s="7"/>
      <c r="O303" s="7"/>
      <c r="P303" s="20"/>
      <c r="Q303" s="20"/>
      <c r="R303" s="11"/>
      <c r="S303" s="24"/>
    </row>
    <row r="304" spans="1:21" customHeight="1" ht="18.75" s="14" customFormat="1">
      <c r="B304" s="244"/>
      <c r="C304" s="9"/>
      <c r="D304" s="5"/>
      <c r="E304" s="5"/>
      <c r="F304" s="3"/>
      <c r="G304" s="9"/>
      <c r="H304" s="9"/>
      <c r="I304" s="9"/>
      <c r="J304" s="9"/>
      <c r="K304" s="9"/>
      <c r="L304" s="9"/>
      <c r="M304" s="57"/>
      <c r="N304" s="7"/>
      <c r="O304" s="7"/>
      <c r="P304" s="20"/>
      <c r="Q304" s="20"/>
      <c r="R304" s="11"/>
      <c r="S304" s="24"/>
    </row>
    <row r="305" spans="1:21" customHeight="1" ht="18.75" s="14" customFormat="1">
      <c r="B305" s="244"/>
      <c r="C305" s="9"/>
      <c r="D305" s="5"/>
      <c r="E305" s="5"/>
      <c r="F305" s="3"/>
      <c r="G305" s="9"/>
      <c r="H305" s="9"/>
      <c r="I305" s="9"/>
      <c r="J305" s="9"/>
      <c r="K305" s="9"/>
      <c r="L305" s="9"/>
      <c r="M305" s="57"/>
      <c r="N305" s="7"/>
      <c r="O305" s="7"/>
      <c r="P305" s="20"/>
      <c r="Q305" s="20"/>
      <c r="R305" s="11"/>
      <c r="S305" s="24"/>
    </row>
    <row r="306" spans="1:21" customHeight="1" ht="18.75" s="14" customFormat="1">
      <c r="B306" s="244"/>
      <c r="C306" s="9"/>
      <c r="D306" s="5"/>
      <c r="E306" s="5"/>
      <c r="F306" s="3"/>
      <c r="G306" s="9"/>
      <c r="H306" s="9"/>
      <c r="I306" s="9"/>
      <c r="J306" s="9"/>
      <c r="K306" s="9"/>
      <c r="L306" s="9"/>
      <c r="M306" s="57"/>
      <c r="N306" s="7"/>
      <c r="O306" s="7"/>
      <c r="P306" s="20"/>
      <c r="Q306" s="20"/>
      <c r="R306" s="11"/>
      <c r="S306" s="24"/>
    </row>
    <row r="307" spans="1:21" customHeight="1" ht="18.75" s="14" customFormat="1">
      <c r="B307" s="244"/>
      <c r="C307" s="9"/>
      <c r="D307" s="5"/>
      <c r="E307" s="5"/>
      <c r="F307" s="3"/>
      <c r="G307" s="9"/>
      <c r="H307" s="9"/>
      <c r="I307" s="9"/>
      <c r="J307" s="9"/>
      <c r="K307" s="9"/>
      <c r="L307" s="9"/>
      <c r="M307" s="57"/>
      <c r="N307" s="7"/>
      <c r="O307" s="7"/>
      <c r="P307" s="20"/>
      <c r="Q307" s="20"/>
      <c r="R307" s="11"/>
      <c r="S307" s="24"/>
    </row>
    <row r="308" spans="1:21" customHeight="1" ht="18.75" s="14" customFormat="1">
      <c r="B308" s="244"/>
      <c r="C308" s="9"/>
      <c r="D308" s="5"/>
      <c r="E308" s="5"/>
      <c r="F308" s="3"/>
      <c r="G308" s="9"/>
      <c r="H308" s="9"/>
      <c r="I308" s="9"/>
      <c r="J308" s="9"/>
      <c r="K308" s="9"/>
      <c r="L308" s="9"/>
      <c r="M308" s="57"/>
      <c r="N308" s="7"/>
      <c r="O308" s="7"/>
      <c r="P308" s="20"/>
      <c r="Q308" s="20"/>
      <c r="R308" s="11"/>
      <c r="S308" s="24"/>
    </row>
    <row r="309" spans="1:21" customHeight="1" ht="18.75" s="14" customFormat="1">
      <c r="B309" s="244"/>
      <c r="C309" s="9"/>
      <c r="D309" s="5"/>
      <c r="E309" s="5"/>
      <c r="F309" s="3"/>
      <c r="G309" s="9"/>
      <c r="H309" s="9"/>
      <c r="I309" s="9"/>
      <c r="J309" s="9"/>
      <c r="K309" s="9"/>
      <c r="L309" s="9"/>
      <c r="M309" s="57"/>
      <c r="N309" s="7"/>
      <c r="O309" s="7"/>
      <c r="P309" s="20"/>
      <c r="Q309" s="20"/>
      <c r="R309" s="11"/>
      <c r="S309" s="24"/>
    </row>
    <row r="310" spans="1:21" customHeight="1" ht="18.75" s="14" customFormat="1">
      <c r="B310" s="244"/>
      <c r="C310" s="9"/>
      <c r="D310" s="5"/>
      <c r="E310" s="5"/>
      <c r="F310" s="3"/>
      <c r="G310" s="9"/>
      <c r="H310" s="9"/>
      <c r="I310" s="9"/>
      <c r="J310" s="9"/>
      <c r="K310" s="9"/>
      <c r="L310" s="9"/>
      <c r="M310" s="57"/>
      <c r="N310" s="7"/>
      <c r="O310" s="7"/>
      <c r="P310" s="20"/>
      <c r="Q310" s="20"/>
      <c r="R310" s="11"/>
      <c r="S310" s="24"/>
    </row>
    <row r="311" spans="1:21" customHeight="1" ht="18.75" s="14" customFormat="1">
      <c r="B311" s="244"/>
      <c r="C311" s="9"/>
      <c r="D311" s="5"/>
      <c r="E311" s="5"/>
      <c r="F311" s="3"/>
      <c r="G311" s="9"/>
      <c r="H311" s="9"/>
      <c r="I311" s="9"/>
      <c r="J311" s="9"/>
      <c r="K311" s="9"/>
      <c r="L311" s="9"/>
      <c r="M311" s="57"/>
      <c r="N311" s="7"/>
      <c r="O311" s="7"/>
      <c r="P311" s="20"/>
      <c r="Q311" s="20"/>
      <c r="R311" s="11"/>
      <c r="S311" s="24"/>
    </row>
    <row r="312" spans="1:21" customHeight="1" ht="18.75" s="14" customFormat="1">
      <c r="B312" s="244"/>
      <c r="C312" s="9"/>
      <c r="D312" s="5"/>
      <c r="E312" s="5"/>
      <c r="F312" s="3"/>
      <c r="G312" s="9"/>
      <c r="H312" s="9"/>
      <c r="I312" s="9"/>
      <c r="J312" s="9"/>
      <c r="K312" s="9"/>
      <c r="L312" s="9"/>
      <c r="M312" s="57"/>
      <c r="N312" s="7"/>
      <c r="O312" s="7"/>
      <c r="P312" s="20"/>
      <c r="Q312" s="20"/>
      <c r="R312" s="11"/>
      <c r="S312" s="24"/>
    </row>
    <row r="313" spans="1:21" customHeight="1" ht="18.75" s="14" customFormat="1">
      <c r="B313" s="244"/>
      <c r="C313" s="9"/>
      <c r="D313" s="5"/>
      <c r="E313" s="5"/>
      <c r="F313" s="3"/>
      <c r="G313" s="9"/>
      <c r="H313" s="9"/>
      <c r="I313" s="9"/>
      <c r="J313" s="9"/>
      <c r="K313" s="9"/>
      <c r="L313" s="9"/>
      <c r="M313" s="57"/>
      <c r="N313" s="7"/>
      <c r="O313" s="7"/>
      <c r="P313" s="20"/>
      <c r="Q313" s="20"/>
      <c r="R313" s="11"/>
      <c r="S313" s="24"/>
    </row>
    <row r="314" spans="1:21" customHeight="1" ht="18.75" s="14" customFormat="1">
      <c r="B314" s="244"/>
      <c r="C314" s="9"/>
      <c r="D314" s="5"/>
      <c r="E314" s="5"/>
      <c r="F314" s="3"/>
      <c r="G314" s="9"/>
      <c r="H314" s="9"/>
      <c r="I314" s="9"/>
      <c r="J314" s="9"/>
      <c r="K314" s="9"/>
      <c r="L314" s="9"/>
      <c r="M314" s="57"/>
      <c r="N314" s="7"/>
      <c r="O314" s="7"/>
      <c r="P314" s="20"/>
      <c r="Q314" s="20"/>
      <c r="R314" s="11"/>
      <c r="S314" s="24"/>
    </row>
    <row r="315" spans="1:21" customHeight="1" ht="18.75" s="14" customFormat="1">
      <c r="B315" s="244"/>
      <c r="C315" s="9"/>
      <c r="D315" s="5"/>
      <c r="E315" s="5"/>
      <c r="F315" s="3"/>
      <c r="G315" s="9"/>
      <c r="H315" s="9"/>
      <c r="I315" s="9"/>
      <c r="J315" s="9"/>
      <c r="K315" s="9"/>
      <c r="L315" s="9"/>
      <c r="M315" s="57"/>
      <c r="N315" s="7"/>
      <c r="O315" s="7"/>
      <c r="P315" s="20"/>
      <c r="Q315" s="20"/>
      <c r="R315" s="11"/>
      <c r="S315" s="24"/>
    </row>
    <row r="316" spans="1:21" customHeight="1" ht="18.75" s="14" customFormat="1">
      <c r="B316" s="244"/>
      <c r="C316" s="9"/>
      <c r="D316" s="5"/>
      <c r="E316" s="5"/>
      <c r="F316" s="3"/>
      <c r="G316" s="9"/>
      <c r="H316" s="9"/>
      <c r="I316" s="9"/>
      <c r="J316" s="9"/>
      <c r="K316" s="9"/>
      <c r="L316" s="9"/>
      <c r="M316" s="57"/>
      <c r="N316" s="7"/>
      <c r="O316" s="7"/>
      <c r="P316" s="20"/>
      <c r="Q316" s="20"/>
      <c r="R316" s="11"/>
      <c r="S316" s="24"/>
    </row>
    <row r="317" spans="1:21" customHeight="1" ht="18.75" s="14" customFormat="1">
      <c r="B317" s="244"/>
      <c r="C317" s="9"/>
      <c r="D317" s="5"/>
      <c r="E317" s="5"/>
      <c r="F317" s="3"/>
      <c r="G317" s="9"/>
      <c r="H317" s="9"/>
      <c r="I317" s="9"/>
      <c r="J317" s="9"/>
      <c r="K317" s="9"/>
      <c r="L317" s="9"/>
      <c r="M317" s="57"/>
      <c r="N317" s="7"/>
      <c r="O317" s="7"/>
      <c r="P317" s="20"/>
      <c r="Q317" s="20"/>
      <c r="R317" s="11"/>
      <c r="S317" s="24"/>
    </row>
    <row r="318" spans="1:21" customHeight="1" ht="18.75" s="14" customFormat="1">
      <c r="B318" s="244"/>
      <c r="C318" s="9"/>
      <c r="D318" s="5"/>
      <c r="E318" s="5"/>
      <c r="F318" s="3"/>
      <c r="G318" s="9"/>
      <c r="H318" s="9"/>
      <c r="I318" s="9"/>
      <c r="J318" s="9"/>
      <c r="K318" s="9"/>
      <c r="L318" s="9"/>
      <c r="M318" s="57"/>
      <c r="N318" s="7"/>
      <c r="O318" s="7"/>
      <c r="P318" s="20"/>
      <c r="Q318" s="20"/>
      <c r="R318" s="11"/>
      <c r="S318" s="24"/>
    </row>
    <row r="319" spans="1:21" customHeight="1" ht="18.75" s="14" customFormat="1">
      <c r="B319" s="244"/>
      <c r="C319" s="9"/>
      <c r="D319" s="5"/>
      <c r="E319" s="5"/>
      <c r="F319" s="3"/>
      <c r="G319" s="9"/>
      <c r="H319" s="9"/>
      <c r="I319" s="9"/>
      <c r="J319" s="9"/>
      <c r="K319" s="9"/>
      <c r="L319" s="9"/>
      <c r="M319" s="57"/>
      <c r="N319" s="7"/>
      <c r="O319" s="7"/>
      <c r="P319" s="20"/>
      <c r="Q319" s="20"/>
      <c r="R319" s="11"/>
      <c r="S319" s="24"/>
    </row>
    <row r="320" spans="1:21" customHeight="1" ht="18.75" s="14" customFormat="1">
      <c r="B320" s="244"/>
      <c r="C320" s="9"/>
      <c r="D320" s="5"/>
      <c r="E320" s="5"/>
      <c r="F320" s="3"/>
      <c r="G320" s="9"/>
      <c r="H320" s="9"/>
      <c r="I320" s="9"/>
      <c r="J320" s="9"/>
      <c r="K320" s="9"/>
      <c r="L320" s="9"/>
      <c r="M320" s="57"/>
      <c r="N320" s="7"/>
      <c r="O320" s="7"/>
      <c r="P320" s="20"/>
      <c r="Q320" s="20"/>
      <c r="R320" s="11"/>
      <c r="S320" s="24"/>
    </row>
    <row r="321" spans="1:21" customHeight="1" ht="18.75" s="14" customFormat="1">
      <c r="B321" s="244"/>
      <c r="C321" s="9"/>
      <c r="D321" s="5"/>
      <c r="E321" s="5"/>
      <c r="F321" s="3"/>
      <c r="G321" s="9"/>
      <c r="H321" s="9"/>
      <c r="I321" s="9"/>
      <c r="J321" s="9"/>
      <c r="K321" s="9"/>
      <c r="L321" s="9"/>
      <c r="M321" s="57"/>
      <c r="N321" s="7"/>
      <c r="O321" s="7"/>
      <c r="P321" s="20"/>
      <c r="Q321" s="20"/>
      <c r="R321" s="11"/>
      <c r="S321" s="24"/>
    </row>
    <row r="322" spans="1:21" customHeight="1" ht="18.75" s="14" customFormat="1">
      <c r="B322" s="244"/>
      <c r="C322" s="9"/>
      <c r="D322" s="5"/>
      <c r="E322" s="5"/>
      <c r="F322" s="3"/>
      <c r="G322" s="9"/>
      <c r="H322" s="9"/>
      <c r="I322" s="9"/>
      <c r="J322" s="9"/>
      <c r="K322" s="9"/>
      <c r="L322" s="9"/>
      <c r="M322" s="57"/>
      <c r="N322" s="7"/>
      <c r="O322" s="7"/>
      <c r="P322" s="20"/>
      <c r="Q322" s="20"/>
      <c r="R322" s="11"/>
      <c r="S322" s="24"/>
    </row>
    <row r="323" spans="1:21" customHeight="1" ht="18.75" s="14" customFormat="1">
      <c r="B323" s="244"/>
      <c r="C323" s="9"/>
      <c r="D323" s="5"/>
      <c r="E323" s="5"/>
      <c r="F323" s="3"/>
      <c r="G323" s="9"/>
      <c r="H323" s="9"/>
      <c r="I323" s="9"/>
      <c r="J323" s="9"/>
      <c r="K323" s="9"/>
      <c r="L323" s="9"/>
      <c r="M323" s="57"/>
      <c r="N323" s="7"/>
      <c r="O323" s="7"/>
      <c r="P323" s="20"/>
      <c r="Q323" s="20"/>
      <c r="R323" s="11"/>
      <c r="S323" s="24"/>
    </row>
    <row r="324" spans="1:21" customHeight="1" ht="18.75" s="14" customFormat="1">
      <c r="B324" s="244"/>
      <c r="C324" s="9"/>
      <c r="D324" s="5"/>
      <c r="E324" s="5"/>
      <c r="F324" s="3"/>
      <c r="G324" s="9"/>
      <c r="H324" s="9"/>
      <c r="I324" s="9"/>
      <c r="J324" s="9"/>
      <c r="K324" s="9"/>
      <c r="L324" s="9"/>
      <c r="M324" s="57"/>
      <c r="N324" s="7"/>
      <c r="O324" s="7"/>
      <c r="P324" s="20"/>
      <c r="Q324" s="20"/>
      <c r="R324" s="11"/>
      <c r="S324" s="24"/>
    </row>
    <row r="325" spans="1:21" customHeight="1" ht="18.75" s="14" customFormat="1">
      <c r="B325" s="244"/>
      <c r="C325" s="9"/>
      <c r="D325" s="5"/>
      <c r="E325" s="5"/>
      <c r="F325" s="3"/>
      <c r="G325" s="9"/>
      <c r="H325" s="9"/>
      <c r="I325" s="9"/>
      <c r="J325" s="9"/>
      <c r="K325" s="9"/>
      <c r="L325" s="9"/>
      <c r="M325" s="57"/>
      <c r="N325" s="7"/>
      <c r="O325" s="7"/>
      <c r="P325" s="20"/>
      <c r="Q325" s="20"/>
      <c r="R325" s="11"/>
      <c r="S325" s="24"/>
    </row>
    <row r="326" spans="1:21" customHeight="1" ht="18.75" s="14" customFormat="1">
      <c r="B326" s="244"/>
      <c r="C326" s="9"/>
      <c r="D326" s="5"/>
      <c r="E326" s="5"/>
      <c r="F326" s="3"/>
      <c r="G326" s="9"/>
      <c r="H326" s="9"/>
      <c r="I326" s="9"/>
      <c r="J326" s="9"/>
      <c r="K326" s="9"/>
      <c r="L326" s="9"/>
      <c r="M326" s="57"/>
      <c r="N326" s="7"/>
      <c r="O326" s="7"/>
      <c r="P326" s="20"/>
      <c r="Q326" s="20"/>
      <c r="R326" s="11"/>
      <c r="S326" s="24"/>
    </row>
    <row r="327" spans="1:21" customHeight="1" ht="18.75" s="14" customFormat="1">
      <c r="B327" s="244"/>
      <c r="C327" s="9"/>
      <c r="D327" s="5"/>
      <c r="E327" s="5"/>
      <c r="F327" s="3"/>
      <c r="G327" s="9"/>
      <c r="H327" s="9"/>
      <c r="I327" s="9"/>
      <c r="J327" s="9"/>
      <c r="K327" s="9"/>
      <c r="L327" s="9"/>
      <c r="M327" s="57"/>
      <c r="N327" s="7"/>
      <c r="O327" s="7"/>
      <c r="P327" s="20"/>
      <c r="Q327" s="20"/>
      <c r="R327" s="11"/>
      <c r="S327" s="24"/>
    </row>
    <row r="328" spans="1:21" customHeight="1" ht="18.75" s="14" customFormat="1">
      <c r="B328" s="244"/>
      <c r="C328" s="9"/>
      <c r="D328" s="5"/>
      <c r="E328" s="5"/>
      <c r="F328" s="3"/>
      <c r="G328" s="9"/>
      <c r="H328" s="9"/>
      <c r="I328" s="9"/>
      <c r="J328" s="9"/>
      <c r="K328" s="9"/>
      <c r="L328" s="9"/>
      <c r="M328" s="57"/>
      <c r="N328" s="7"/>
      <c r="O328" s="7"/>
      <c r="P328" s="20"/>
      <c r="Q328" s="20"/>
      <c r="R328" s="11"/>
      <c r="S328" s="24"/>
    </row>
    <row r="329" spans="1:21" customHeight="1" ht="18.75" s="14" customFormat="1">
      <c r="B329" s="244"/>
      <c r="C329" s="9"/>
      <c r="D329" s="5"/>
      <c r="E329" s="5"/>
      <c r="F329" s="3"/>
      <c r="G329" s="9"/>
      <c r="H329" s="9"/>
      <c r="I329" s="9"/>
      <c r="J329" s="9"/>
      <c r="K329" s="9"/>
      <c r="L329" s="9"/>
      <c r="M329" s="57"/>
      <c r="N329" s="7"/>
      <c r="O329" s="7"/>
      <c r="P329" s="20"/>
      <c r="Q329" s="20"/>
      <c r="R329" s="11"/>
      <c r="S329" s="24"/>
    </row>
    <row r="330" spans="1:21" customHeight="1" ht="18.75" s="14" customFormat="1">
      <c r="B330" s="244"/>
      <c r="C330" s="9"/>
      <c r="D330" s="5"/>
      <c r="E330" s="5"/>
      <c r="F330" s="3"/>
      <c r="G330" s="9"/>
      <c r="H330" s="9"/>
      <c r="I330" s="9"/>
      <c r="J330" s="9"/>
      <c r="K330" s="9"/>
      <c r="L330" s="9"/>
      <c r="M330" s="57"/>
      <c r="N330" s="7"/>
      <c r="O330" s="7"/>
      <c r="P330" s="20"/>
      <c r="Q330" s="20"/>
      <c r="R330" s="11"/>
      <c r="S330" s="24"/>
    </row>
    <row r="331" spans="1:21" customHeight="1" ht="18.75" s="14" customFormat="1">
      <c r="B331" s="244"/>
      <c r="C331" s="9"/>
      <c r="D331" s="5"/>
      <c r="E331" s="5"/>
      <c r="F331" s="3"/>
      <c r="G331" s="9"/>
      <c r="H331" s="9"/>
      <c r="I331" s="9"/>
      <c r="J331" s="9"/>
      <c r="K331" s="9"/>
      <c r="L331" s="9"/>
      <c r="M331" s="57"/>
      <c r="N331" s="7"/>
      <c r="O331" s="7"/>
      <c r="P331" s="20"/>
      <c r="Q331" s="20"/>
      <c r="R331" s="11"/>
      <c r="S331" s="24"/>
    </row>
    <row r="332" spans="1:21" customHeight="1" ht="18.75" s="14" customFormat="1">
      <c r="B332" s="244"/>
      <c r="C332" s="9"/>
      <c r="D332" s="5"/>
      <c r="E332" s="5"/>
      <c r="F332" s="3"/>
      <c r="G332" s="9"/>
      <c r="H332" s="9"/>
      <c r="I332" s="9"/>
      <c r="J332" s="9"/>
      <c r="K332" s="9"/>
      <c r="L332" s="9"/>
      <c r="M332" s="57"/>
      <c r="N332" s="7"/>
      <c r="O332" s="7"/>
      <c r="P332" s="20"/>
      <c r="Q332" s="20"/>
      <c r="R332" s="11"/>
      <c r="S332" s="24"/>
    </row>
    <row r="333" spans="1:21" customHeight="1" ht="18.75" s="14" customFormat="1">
      <c r="B333" s="244"/>
      <c r="C333" s="9"/>
      <c r="D333" s="5"/>
      <c r="E333" s="5"/>
      <c r="F333" s="3"/>
      <c r="G333" s="9"/>
      <c r="H333" s="9"/>
      <c r="I333" s="9"/>
      <c r="J333" s="9"/>
      <c r="K333" s="9"/>
      <c r="L333" s="9"/>
      <c r="M333" s="57"/>
      <c r="N333" s="7"/>
      <c r="O333" s="7"/>
      <c r="P333" s="20"/>
      <c r="Q333" s="20"/>
      <c r="R333" s="11"/>
      <c r="S333" s="24"/>
    </row>
    <row r="334" spans="1:21" customHeight="1" ht="18.75" s="14" customFormat="1">
      <c r="B334" s="244"/>
      <c r="C334" s="9"/>
      <c r="D334" s="5"/>
      <c r="E334" s="5"/>
      <c r="F334" s="3"/>
      <c r="G334" s="9"/>
      <c r="H334" s="9"/>
      <c r="I334" s="9"/>
      <c r="J334" s="9"/>
      <c r="K334" s="9"/>
      <c r="L334" s="9"/>
      <c r="M334" s="57"/>
      <c r="N334" s="7"/>
      <c r="O334" s="7"/>
      <c r="P334" s="20"/>
      <c r="Q334" s="20"/>
      <c r="R334" s="11"/>
      <c r="S334" s="24"/>
    </row>
    <row r="335" spans="1:21" customHeight="1" ht="18.75" s="14" customFormat="1">
      <c r="B335" s="244"/>
      <c r="C335" s="9"/>
      <c r="D335" s="5"/>
      <c r="E335" s="5"/>
      <c r="F335" s="3"/>
      <c r="G335" s="9"/>
      <c r="H335" s="9"/>
      <c r="I335" s="9"/>
      <c r="J335" s="9"/>
      <c r="K335" s="9"/>
      <c r="L335" s="9"/>
      <c r="M335" s="57"/>
      <c r="N335" s="7"/>
      <c r="O335" s="7"/>
      <c r="P335" s="20"/>
      <c r="Q335" s="20"/>
      <c r="R335" s="11"/>
      <c r="S335" s="24"/>
    </row>
    <row r="336" spans="1:21" customHeight="1" ht="18.75" s="14" customFormat="1">
      <c r="B336" s="244"/>
      <c r="C336" s="9"/>
      <c r="D336" s="5"/>
      <c r="E336" s="5"/>
      <c r="F336" s="3"/>
      <c r="G336" s="9"/>
      <c r="H336" s="9"/>
      <c r="I336" s="9"/>
      <c r="J336" s="9"/>
      <c r="K336" s="9"/>
      <c r="L336" s="9"/>
      <c r="M336" s="57"/>
      <c r="N336" s="7"/>
      <c r="O336" s="7"/>
      <c r="P336" s="20"/>
      <c r="Q336" s="20"/>
      <c r="R336" s="11"/>
      <c r="S336" s="24"/>
    </row>
    <row r="337" spans="1:21" customHeight="1" ht="18.75" s="14" customFormat="1">
      <c r="B337" s="244"/>
      <c r="C337" s="9"/>
      <c r="D337" s="5"/>
      <c r="E337" s="5"/>
      <c r="F337" s="3"/>
      <c r="G337" s="9"/>
      <c r="H337" s="9"/>
      <c r="I337" s="9"/>
      <c r="J337" s="9"/>
      <c r="K337" s="9"/>
      <c r="L337" s="9"/>
      <c r="M337" s="57"/>
      <c r="N337" s="7"/>
      <c r="O337" s="7"/>
      <c r="P337" s="20"/>
      <c r="Q337" s="20"/>
      <c r="R337" s="11"/>
      <c r="S337" s="24"/>
    </row>
    <row r="338" spans="1:21" customHeight="1" ht="18.75" s="14" customFormat="1">
      <c r="B338" s="244"/>
      <c r="C338" s="9"/>
      <c r="D338" s="5"/>
      <c r="E338" s="5"/>
      <c r="F338" s="3"/>
      <c r="G338" s="9"/>
      <c r="H338" s="9"/>
      <c r="I338" s="9"/>
      <c r="J338" s="9"/>
      <c r="K338" s="9"/>
      <c r="L338" s="9"/>
      <c r="M338" s="57"/>
      <c r="N338" s="7"/>
      <c r="O338" s="7"/>
      <c r="P338" s="20"/>
      <c r="Q338" s="20"/>
      <c r="R338" s="11"/>
      <c r="S338" s="24"/>
    </row>
    <row r="339" spans="1:21" customHeight="1" ht="18.75" s="14" customFormat="1">
      <c r="B339" s="244"/>
      <c r="C339" s="9"/>
      <c r="D339" s="5"/>
      <c r="E339" s="5"/>
      <c r="F339" s="3"/>
      <c r="G339" s="9"/>
      <c r="H339" s="9"/>
      <c r="I339" s="9"/>
      <c r="J339" s="9"/>
      <c r="K339" s="9"/>
      <c r="L339" s="9"/>
      <c r="M339" s="57"/>
      <c r="N339" s="7"/>
      <c r="O339" s="7"/>
      <c r="P339" s="20"/>
      <c r="Q339" s="20"/>
      <c r="R339" s="11"/>
      <c r="S339" s="24"/>
    </row>
    <row r="340" spans="1:21" customHeight="1" ht="18.75" s="14" customFormat="1">
      <c r="B340" s="244"/>
      <c r="C340" s="9"/>
      <c r="D340" s="5"/>
      <c r="E340" s="5"/>
      <c r="F340" s="3"/>
      <c r="G340" s="9"/>
      <c r="H340" s="9"/>
      <c r="I340" s="9"/>
      <c r="J340" s="9"/>
      <c r="K340" s="9"/>
      <c r="L340" s="9"/>
      <c r="M340" s="57"/>
      <c r="N340" s="7"/>
      <c r="O340" s="7"/>
      <c r="P340" s="20"/>
      <c r="Q340" s="20"/>
      <c r="R340" s="11"/>
      <c r="S340" s="24"/>
    </row>
    <row r="341" spans="1:21" customHeight="1" ht="18.75" s="14" customFormat="1">
      <c r="B341" s="244"/>
      <c r="C341" s="9"/>
      <c r="D341" s="5"/>
      <c r="E341" s="5"/>
      <c r="F341" s="3"/>
      <c r="G341" s="9"/>
      <c r="H341" s="9"/>
      <c r="I341" s="9"/>
      <c r="J341" s="9"/>
      <c r="K341" s="9"/>
      <c r="L341" s="9"/>
      <c r="M341" s="57"/>
      <c r="N341" s="7"/>
      <c r="O341" s="7"/>
      <c r="P341" s="20"/>
      <c r="Q341" s="20"/>
      <c r="R341" s="11"/>
      <c r="S341" s="24"/>
    </row>
    <row r="342" spans="1:21" customHeight="1" ht="18.75" s="14" customFormat="1">
      <c r="B342" s="244"/>
      <c r="C342" s="9"/>
      <c r="D342" s="5"/>
      <c r="E342" s="5"/>
      <c r="F342" s="3"/>
      <c r="G342" s="9"/>
      <c r="H342" s="9"/>
      <c r="I342" s="9"/>
      <c r="J342" s="9"/>
      <c r="K342" s="9"/>
      <c r="L342" s="9"/>
      <c r="M342" s="57"/>
      <c r="N342" s="7"/>
      <c r="O342" s="7"/>
      <c r="P342" s="20"/>
      <c r="Q342" s="20"/>
      <c r="R342" s="11"/>
      <c r="S342" s="24"/>
    </row>
    <row r="343" spans="1:21" customHeight="1" ht="18.75" s="14" customFormat="1">
      <c r="B343" s="244"/>
      <c r="C343" s="9"/>
      <c r="D343" s="5"/>
      <c r="E343" s="5"/>
      <c r="F343" s="3"/>
      <c r="G343" s="9"/>
      <c r="H343" s="9"/>
      <c r="I343" s="9"/>
      <c r="J343" s="9"/>
      <c r="K343" s="9"/>
      <c r="L343" s="9"/>
      <c r="M343" s="57"/>
      <c r="N343" s="7"/>
      <c r="O343" s="7"/>
      <c r="P343" s="20"/>
      <c r="Q343" s="20"/>
      <c r="R343" s="11"/>
      <c r="S343" s="24"/>
    </row>
    <row r="344" spans="1:21" customHeight="1" ht="18.75" s="14" customFormat="1">
      <c r="B344" s="244"/>
      <c r="C344" s="9"/>
      <c r="D344" s="5"/>
      <c r="E344" s="5"/>
      <c r="F344" s="3"/>
      <c r="G344" s="9"/>
      <c r="H344" s="9"/>
      <c r="I344" s="9"/>
      <c r="J344" s="9"/>
      <c r="K344" s="9"/>
      <c r="L344" s="9"/>
      <c r="M344" s="57"/>
      <c r="N344" s="7"/>
      <c r="O344" s="7"/>
      <c r="P344" s="20"/>
      <c r="Q344" s="20"/>
      <c r="R344" s="11"/>
      <c r="S344" s="24"/>
    </row>
    <row r="345" spans="1:21" customHeight="1" ht="18.75" s="14" customFormat="1">
      <c r="B345" s="244"/>
      <c r="C345" s="9"/>
      <c r="D345" s="5"/>
      <c r="E345" s="5"/>
      <c r="F345" s="3"/>
      <c r="G345" s="9"/>
      <c r="H345" s="9"/>
      <c r="I345" s="9"/>
      <c r="J345" s="9"/>
      <c r="K345" s="9"/>
      <c r="L345" s="9"/>
      <c r="M345" s="57"/>
      <c r="N345" s="7"/>
      <c r="O345" s="7"/>
      <c r="P345" s="20"/>
      <c r="Q345" s="20"/>
      <c r="R345" s="11"/>
      <c r="S345" s="24"/>
    </row>
    <row r="346" spans="1:21" customHeight="1" ht="18.75" s="14" customFormat="1">
      <c r="B346" s="244"/>
      <c r="C346" s="9"/>
      <c r="D346" s="5"/>
      <c r="E346" s="5"/>
      <c r="F346" s="3"/>
      <c r="G346" s="9"/>
      <c r="H346" s="9"/>
      <c r="I346" s="9"/>
      <c r="J346" s="9"/>
      <c r="K346" s="9"/>
      <c r="L346" s="9"/>
      <c r="M346" s="57"/>
      <c r="N346" s="7"/>
      <c r="O346" s="7"/>
      <c r="P346" s="20"/>
      <c r="Q346" s="20"/>
      <c r="R346" s="11"/>
      <c r="S346" s="24"/>
    </row>
    <row r="347" spans="1:21" customHeight="1" ht="18.75" s="14" customFormat="1">
      <c r="B347" s="244"/>
      <c r="C347" s="9"/>
      <c r="D347" s="5"/>
      <c r="E347" s="5"/>
      <c r="F347" s="3"/>
      <c r="G347" s="9"/>
      <c r="H347" s="9"/>
      <c r="I347" s="9"/>
      <c r="J347" s="9"/>
      <c r="K347" s="9"/>
      <c r="L347" s="9"/>
      <c r="M347" s="57"/>
      <c r="N347" s="7"/>
      <c r="O347" s="7"/>
      <c r="P347" s="20"/>
      <c r="Q347" s="20"/>
      <c r="R347" s="11"/>
      <c r="S347" s="24"/>
    </row>
    <row r="348" spans="1:21" customHeight="1" ht="18.75" s="14" customFormat="1">
      <c r="B348" s="244"/>
      <c r="C348" s="9"/>
      <c r="D348" s="5"/>
      <c r="E348" s="5"/>
      <c r="F348" s="3"/>
      <c r="G348" s="9"/>
      <c r="H348" s="9"/>
      <c r="I348" s="9"/>
      <c r="J348" s="9"/>
      <c r="K348" s="9"/>
      <c r="L348" s="9"/>
      <c r="M348" s="57"/>
      <c r="N348" s="7"/>
      <c r="O348" s="7"/>
      <c r="P348" s="20"/>
      <c r="Q348" s="20"/>
      <c r="R348" s="11"/>
      <c r="S348" s="24"/>
    </row>
    <row r="349" spans="1:21" customHeight="1" ht="18.75" s="14" customFormat="1">
      <c r="B349" s="244"/>
      <c r="C349" s="9"/>
      <c r="D349" s="5"/>
      <c r="E349" s="5"/>
      <c r="F349" s="3"/>
      <c r="G349" s="9"/>
      <c r="H349" s="9"/>
      <c r="I349" s="9"/>
      <c r="J349" s="9"/>
      <c r="K349" s="9"/>
      <c r="L349" s="9"/>
      <c r="M349" s="57"/>
      <c r="N349" s="7"/>
      <c r="O349" s="7"/>
      <c r="P349" s="20"/>
      <c r="Q349" s="20"/>
      <c r="R349" s="11"/>
      <c r="S349" s="24"/>
    </row>
    <row r="350" spans="1:21" customHeight="1" ht="18.75" s="14" customFormat="1">
      <c r="B350" s="244"/>
      <c r="C350" s="9"/>
      <c r="D350" s="5"/>
      <c r="E350" s="5"/>
      <c r="F350" s="3"/>
      <c r="G350" s="9"/>
      <c r="H350" s="9"/>
      <c r="I350" s="9"/>
      <c r="J350" s="9"/>
      <c r="K350" s="9"/>
      <c r="L350" s="9"/>
      <c r="M350" s="57"/>
      <c r="N350" s="7"/>
      <c r="O350" s="7"/>
      <c r="P350" s="20"/>
      <c r="Q350" s="20"/>
      <c r="R350" s="11"/>
      <c r="S350" s="24"/>
    </row>
    <row r="351" spans="1:21" customHeight="1" ht="18.75" s="14" customFormat="1">
      <c r="B351" s="244"/>
      <c r="C351" s="9"/>
      <c r="D351" s="5"/>
      <c r="E351" s="5"/>
      <c r="F351" s="3"/>
      <c r="G351" s="9"/>
      <c r="H351" s="9"/>
      <c r="I351" s="9"/>
      <c r="J351" s="9"/>
      <c r="K351" s="9"/>
      <c r="L351" s="9"/>
      <c r="M351" s="57"/>
      <c r="N351" s="7"/>
      <c r="O351" s="7"/>
      <c r="P351" s="20"/>
      <c r="Q351" s="20"/>
      <c r="R351" s="11"/>
      <c r="S351" s="24"/>
    </row>
    <row r="352" spans="1:21" customHeight="1" ht="18.75" s="14" customFormat="1">
      <c r="B352" s="244"/>
      <c r="C352" s="9"/>
      <c r="D352" s="5"/>
      <c r="E352" s="5"/>
      <c r="F352" s="3"/>
      <c r="G352" s="9"/>
      <c r="H352" s="9"/>
      <c r="I352" s="9"/>
      <c r="J352" s="9"/>
      <c r="K352" s="9"/>
      <c r="L352" s="9"/>
      <c r="M352" s="57"/>
      <c r="N352" s="7"/>
      <c r="O352" s="7"/>
      <c r="P352" s="20"/>
      <c r="Q352" s="20"/>
      <c r="R352" s="11"/>
      <c r="S352" s="24"/>
    </row>
    <row r="353" spans="1:21" customHeight="1" ht="18.75" s="14" customFormat="1">
      <c r="B353" s="244"/>
      <c r="C353" s="9"/>
      <c r="D353" s="5"/>
      <c r="E353" s="5"/>
      <c r="F353" s="3"/>
      <c r="G353" s="9"/>
      <c r="H353" s="9"/>
      <c r="I353" s="9"/>
      <c r="J353" s="9"/>
      <c r="K353" s="9"/>
      <c r="L353" s="9"/>
      <c r="M353" s="57"/>
      <c r="N353" s="7"/>
      <c r="O353" s="7"/>
      <c r="P353" s="20"/>
      <c r="Q353" s="20"/>
      <c r="R353" s="11"/>
      <c r="S353" s="24"/>
    </row>
    <row r="354" spans="1:21" customHeight="1" ht="18.75" s="14" customFormat="1">
      <c r="B354" s="244"/>
      <c r="C354" s="9"/>
      <c r="D354" s="5"/>
      <c r="E354" s="5"/>
      <c r="F354" s="3"/>
      <c r="G354" s="9"/>
      <c r="H354" s="9"/>
      <c r="I354" s="9"/>
      <c r="J354" s="9"/>
      <c r="K354" s="9"/>
      <c r="L354" s="9"/>
      <c r="M354" s="57"/>
      <c r="N354" s="7"/>
      <c r="O354" s="7"/>
      <c r="P354" s="20"/>
      <c r="Q354" s="20"/>
      <c r="R354" s="11"/>
      <c r="S354" s="24"/>
    </row>
    <row r="355" spans="1:21" customHeight="1" ht="18.75" s="14" customFormat="1">
      <c r="B355" s="244"/>
      <c r="C355" s="9"/>
      <c r="D355" s="5"/>
      <c r="E355" s="5"/>
      <c r="F355" s="3"/>
      <c r="G355" s="9"/>
      <c r="H355" s="9"/>
      <c r="I355" s="9"/>
      <c r="J355" s="9"/>
      <c r="K355" s="9"/>
      <c r="L355" s="9"/>
      <c r="M355" s="57"/>
      <c r="N355" s="7"/>
      <c r="O355" s="7"/>
      <c r="P355" s="20"/>
      <c r="Q355" s="20"/>
      <c r="R355" s="11"/>
      <c r="S355" s="24"/>
    </row>
    <row r="356" spans="1:21" customHeight="1" ht="18.75" s="14" customFormat="1">
      <c r="B356" s="244"/>
      <c r="C356" s="9"/>
      <c r="D356" s="5"/>
      <c r="E356" s="5"/>
      <c r="F356" s="3"/>
      <c r="G356" s="9"/>
      <c r="H356" s="9"/>
      <c r="I356" s="9"/>
      <c r="J356" s="9"/>
      <c r="K356" s="9"/>
      <c r="L356" s="9"/>
      <c r="M356" s="57"/>
      <c r="N356" s="7"/>
      <c r="O356" s="7"/>
      <c r="P356" s="20"/>
      <c r="Q356" s="20"/>
      <c r="R356" s="11"/>
      <c r="S356" s="24"/>
    </row>
    <row r="357" spans="1:21" customHeight="1" ht="18.75" s="14" customFormat="1">
      <c r="B357" s="244"/>
      <c r="C357" s="9"/>
      <c r="D357" s="5"/>
      <c r="E357" s="5"/>
      <c r="F357" s="3"/>
      <c r="G357" s="9"/>
      <c r="H357" s="9"/>
      <c r="I357" s="9"/>
      <c r="J357" s="9"/>
      <c r="K357" s="9"/>
      <c r="L357" s="9"/>
      <c r="M357" s="57"/>
      <c r="N357" s="7"/>
      <c r="O357" s="7"/>
      <c r="P357" s="20"/>
      <c r="Q357" s="20"/>
      <c r="R357" s="11"/>
      <c r="S357" s="24"/>
    </row>
    <row r="358" spans="1:21" customHeight="1" ht="18.75" s="14" customFormat="1">
      <c r="B358" s="244"/>
      <c r="C358" s="9"/>
      <c r="D358" s="5"/>
      <c r="E358" s="5"/>
      <c r="F358" s="3"/>
      <c r="G358" s="9"/>
      <c r="H358" s="9"/>
      <c r="I358" s="9"/>
      <c r="J358" s="9"/>
      <c r="K358" s="9"/>
      <c r="L358" s="9"/>
      <c r="M358" s="57"/>
      <c r="N358" s="7"/>
      <c r="O358" s="7"/>
      <c r="P358" s="20"/>
      <c r="Q358" s="20"/>
      <c r="R358" s="11"/>
      <c r="S358" s="24"/>
    </row>
    <row r="359" spans="1:21" customHeight="1" ht="18.75" s="14" customFormat="1">
      <c r="B359" s="244"/>
      <c r="C359" s="9"/>
      <c r="D359" s="5"/>
      <c r="E359" s="5"/>
      <c r="F359" s="3"/>
      <c r="G359" s="9"/>
      <c r="H359" s="9"/>
      <c r="I359" s="9"/>
      <c r="J359" s="9"/>
      <c r="K359" s="9"/>
      <c r="L359" s="9"/>
      <c r="M359" s="57"/>
      <c r="N359" s="7"/>
      <c r="O359" s="7"/>
      <c r="P359" s="20"/>
      <c r="Q359" s="20"/>
      <c r="R359" s="11"/>
      <c r="S359" s="24"/>
    </row>
    <row r="360" spans="1:21" customHeight="1" ht="18.75" s="14" customFormat="1">
      <c r="B360" s="244"/>
      <c r="C360" s="9"/>
      <c r="D360" s="5"/>
      <c r="E360" s="5"/>
      <c r="F360" s="3"/>
      <c r="G360" s="9"/>
      <c r="H360" s="9"/>
      <c r="I360" s="9"/>
      <c r="J360" s="9"/>
      <c r="K360" s="9"/>
      <c r="L360" s="9"/>
      <c r="M360" s="57"/>
      <c r="N360" s="7"/>
      <c r="O360" s="7"/>
      <c r="P360" s="20"/>
      <c r="Q360" s="20"/>
      <c r="R360" s="11"/>
      <c r="S360" s="24"/>
    </row>
    <row r="361" spans="1:21" customHeight="1" ht="18.75" s="14" customFormat="1">
      <c r="B361" s="244"/>
      <c r="C361" s="9"/>
      <c r="D361" s="5"/>
      <c r="E361" s="5"/>
      <c r="F361" s="3"/>
      <c r="G361" s="9"/>
      <c r="H361" s="9"/>
      <c r="I361" s="9"/>
      <c r="J361" s="9"/>
      <c r="K361" s="9"/>
      <c r="L361" s="9"/>
      <c r="M361" s="57"/>
      <c r="N361" s="7"/>
      <c r="O361" s="7"/>
      <c r="P361" s="20"/>
      <c r="Q361" s="20"/>
      <c r="R361" s="11"/>
      <c r="S361" s="24"/>
    </row>
    <row r="362" spans="1:21" customHeight="1" ht="18.75" s="14" customFormat="1">
      <c r="B362" s="244"/>
      <c r="C362" s="9"/>
      <c r="D362" s="5"/>
      <c r="E362" s="5"/>
      <c r="F362" s="3"/>
      <c r="G362" s="9"/>
      <c r="H362" s="9"/>
      <c r="I362" s="9"/>
      <c r="J362" s="9"/>
      <c r="K362" s="9"/>
      <c r="L362" s="9"/>
      <c r="M362" s="57"/>
      <c r="N362" s="7"/>
      <c r="O362" s="7"/>
      <c r="P362" s="20"/>
      <c r="Q362" s="20"/>
      <c r="R362" s="11"/>
      <c r="S362" s="24"/>
    </row>
    <row r="363" spans="1:21" customHeight="1" ht="18.75" s="14" customFormat="1">
      <c r="B363" s="244"/>
      <c r="C363" s="9"/>
      <c r="D363" s="5"/>
      <c r="E363" s="5"/>
      <c r="F363" s="3"/>
      <c r="G363" s="9"/>
      <c r="H363" s="9"/>
      <c r="I363" s="9"/>
      <c r="J363" s="9"/>
      <c r="K363" s="9"/>
      <c r="L363" s="9"/>
      <c r="M363" s="57"/>
      <c r="N363" s="7"/>
      <c r="O363" s="7"/>
      <c r="P363" s="20"/>
      <c r="Q363" s="20"/>
      <c r="R363" s="11"/>
      <c r="S363" s="24"/>
    </row>
    <row r="364" spans="1:21" customHeight="1" ht="18.75" s="14" customFormat="1">
      <c r="B364" s="244"/>
      <c r="C364" s="9"/>
      <c r="D364" s="5"/>
      <c r="E364" s="5"/>
      <c r="F364" s="3"/>
      <c r="G364" s="9"/>
      <c r="H364" s="9"/>
      <c r="I364" s="9"/>
      <c r="J364" s="9"/>
      <c r="K364" s="9"/>
      <c r="L364" s="9"/>
      <c r="M364" s="57"/>
      <c r="N364" s="7"/>
      <c r="O364" s="7"/>
      <c r="P364" s="20"/>
      <c r="Q364" s="20"/>
      <c r="R364" s="11"/>
      <c r="S364" s="24"/>
    </row>
    <row r="365" spans="1:21" customHeight="1" ht="18.75" s="14" customFormat="1">
      <c r="B365" s="244"/>
      <c r="C365" s="9"/>
      <c r="D365" s="5"/>
      <c r="E365" s="5"/>
      <c r="F365" s="3"/>
      <c r="G365" s="9"/>
      <c r="H365" s="9"/>
      <c r="I365" s="9"/>
      <c r="J365" s="9"/>
      <c r="K365" s="9"/>
      <c r="L365" s="9"/>
      <c r="M365" s="57"/>
      <c r="N365" s="7"/>
      <c r="O365" s="7"/>
      <c r="P365" s="20"/>
      <c r="Q365" s="20"/>
      <c r="R365" s="11"/>
      <c r="S365" s="24"/>
    </row>
    <row r="366" spans="1:21" customHeight="1" ht="18.75" s="14" customFormat="1">
      <c r="B366" s="244"/>
      <c r="C366" s="9"/>
      <c r="D366" s="5"/>
      <c r="E366" s="5"/>
      <c r="F366" s="3"/>
      <c r="G366" s="9"/>
      <c r="H366" s="9"/>
      <c r="I366" s="9"/>
      <c r="J366" s="9"/>
      <c r="K366" s="9"/>
      <c r="L366" s="9"/>
      <c r="M366" s="57"/>
      <c r="N366" s="7"/>
      <c r="O366" s="7"/>
      <c r="P366" s="20"/>
      <c r="Q366" s="20"/>
      <c r="R366" s="11"/>
      <c r="S366" s="24"/>
    </row>
    <row r="367" spans="1:21" customHeight="1" ht="18.75" s="14" customFormat="1">
      <c r="B367" s="244"/>
      <c r="C367" s="9"/>
      <c r="D367" s="5"/>
      <c r="E367" s="5"/>
      <c r="F367" s="3"/>
      <c r="G367" s="9"/>
      <c r="H367" s="9"/>
      <c r="I367" s="9"/>
      <c r="J367" s="9"/>
      <c r="K367" s="9"/>
      <c r="L367" s="9"/>
      <c r="M367" s="57"/>
      <c r="N367" s="7"/>
      <c r="O367" s="7"/>
      <c r="P367" s="20"/>
      <c r="Q367" s="20"/>
      <c r="R367" s="11"/>
      <c r="S367" s="24"/>
    </row>
    <row r="368" spans="1:21" customHeight="1" ht="18.75" s="14" customFormat="1">
      <c r="B368" s="244"/>
      <c r="C368" s="9"/>
      <c r="D368" s="5"/>
      <c r="E368" s="5"/>
      <c r="F368" s="3"/>
      <c r="G368" s="9"/>
      <c r="H368" s="9"/>
      <c r="I368" s="9"/>
      <c r="J368" s="9"/>
      <c r="K368" s="9"/>
      <c r="L368" s="9"/>
      <c r="M368" s="57"/>
      <c r="N368" s="7"/>
      <c r="O368" s="7"/>
      <c r="P368" s="20"/>
      <c r="Q368" s="20"/>
      <c r="R368" s="11"/>
      <c r="S368" s="24"/>
    </row>
    <row r="369" spans="1:21" customHeight="1" ht="18.75" s="14" customFormat="1">
      <c r="B369" s="244"/>
      <c r="C369" s="9"/>
      <c r="D369" s="5"/>
      <c r="E369" s="5"/>
      <c r="F369" s="3"/>
      <c r="G369" s="9"/>
      <c r="H369" s="9"/>
      <c r="I369" s="9"/>
      <c r="J369" s="9"/>
      <c r="K369" s="9"/>
      <c r="L369" s="9"/>
      <c r="M369" s="57"/>
      <c r="N369" s="7"/>
      <c r="O369" s="7"/>
      <c r="P369" s="20"/>
      <c r="Q369" s="20"/>
      <c r="R369" s="11"/>
      <c r="S369" s="24"/>
    </row>
    <row r="370" spans="1:21" customHeight="1" ht="18.75" s="14" customFormat="1">
      <c r="B370" s="244"/>
      <c r="C370" s="9"/>
      <c r="D370" s="5"/>
      <c r="E370" s="5"/>
      <c r="F370" s="3"/>
      <c r="G370" s="9"/>
      <c r="H370" s="9"/>
      <c r="I370" s="9"/>
      <c r="J370" s="9"/>
      <c r="K370" s="9"/>
      <c r="L370" s="9"/>
      <c r="M370" s="57"/>
      <c r="N370" s="7"/>
      <c r="O370" s="7"/>
      <c r="P370" s="20"/>
      <c r="Q370" s="20"/>
      <c r="R370" s="11"/>
      <c r="S370" s="24"/>
    </row>
    <row r="371" spans="1:21" customHeight="1" ht="18.75" s="14" customFormat="1">
      <c r="B371" s="244"/>
      <c r="C371" s="9"/>
      <c r="D371" s="5"/>
      <c r="E371" s="5"/>
      <c r="F371" s="3"/>
      <c r="G371" s="9"/>
      <c r="H371" s="9"/>
      <c r="I371" s="9"/>
      <c r="J371" s="9"/>
      <c r="K371" s="9"/>
      <c r="L371" s="9"/>
      <c r="M371" s="57"/>
      <c r="N371" s="7"/>
      <c r="O371" s="7"/>
      <c r="P371" s="20"/>
      <c r="Q371" s="20"/>
      <c r="R371" s="11"/>
      <c r="S371" s="24"/>
    </row>
    <row r="372" spans="1:21" customHeight="1" ht="18.75" s="14" customFormat="1">
      <c r="B372" s="244"/>
      <c r="C372" s="9"/>
      <c r="D372" s="5"/>
      <c r="E372" s="5"/>
      <c r="F372" s="3"/>
      <c r="G372" s="9"/>
      <c r="H372" s="9"/>
      <c r="I372" s="9"/>
      <c r="J372" s="9"/>
      <c r="K372" s="9"/>
      <c r="L372" s="9"/>
      <c r="M372" s="57"/>
      <c r="N372" s="7"/>
      <c r="O372" s="7"/>
      <c r="P372" s="20"/>
      <c r="Q372" s="20"/>
      <c r="R372" s="11"/>
      <c r="S372" s="24"/>
    </row>
    <row r="373" spans="1:21" customHeight="1" ht="18.75" s="14" customFormat="1">
      <c r="B373" s="244"/>
      <c r="C373" s="9"/>
      <c r="D373" s="5"/>
      <c r="E373" s="5"/>
      <c r="F373" s="3"/>
      <c r="G373" s="9"/>
      <c r="H373" s="9"/>
      <c r="I373" s="9"/>
      <c r="J373" s="9"/>
      <c r="K373" s="9"/>
      <c r="L373" s="9"/>
      <c r="M373" s="57"/>
      <c r="N373" s="7"/>
      <c r="O373" s="7"/>
      <c r="P373" s="20"/>
      <c r="Q373" s="20"/>
      <c r="R373" s="11"/>
      <c r="S373" s="24"/>
    </row>
    <row r="374" spans="1:21" customHeight="1" ht="18.75" s="14" customFormat="1">
      <c r="B374" s="244"/>
      <c r="C374" s="9"/>
      <c r="D374" s="5"/>
      <c r="E374" s="5"/>
      <c r="F374" s="3"/>
      <c r="G374" s="9"/>
      <c r="H374" s="9"/>
      <c r="I374" s="9"/>
      <c r="J374" s="9"/>
      <c r="K374" s="9"/>
      <c r="L374" s="9"/>
      <c r="M374" s="57"/>
      <c r="N374" s="7"/>
      <c r="O374" s="7"/>
      <c r="P374" s="20"/>
      <c r="Q374" s="20"/>
      <c r="R374" s="11"/>
      <c r="S374" s="24"/>
    </row>
    <row r="375" spans="1:21" customHeight="1" ht="18.75" s="14" customFormat="1">
      <c r="B375" s="244"/>
      <c r="C375" s="9"/>
      <c r="D375" s="5"/>
      <c r="E375" s="5"/>
      <c r="F375" s="3"/>
      <c r="G375" s="9"/>
      <c r="H375" s="9"/>
      <c r="I375" s="9"/>
      <c r="J375" s="9"/>
      <c r="K375" s="9"/>
      <c r="L375" s="9"/>
      <c r="M375" s="57"/>
      <c r="N375" s="7"/>
      <c r="O375" s="7"/>
      <c r="P375" s="20"/>
      <c r="Q375" s="20"/>
      <c r="R375" s="11"/>
      <c r="S375" s="24"/>
    </row>
    <row r="376" spans="1:21" customHeight="1" ht="18.75" s="14" customFormat="1">
      <c r="B376" s="244"/>
      <c r="C376" s="9"/>
      <c r="D376" s="5"/>
      <c r="E376" s="5"/>
      <c r="F376" s="3"/>
      <c r="G376" s="9"/>
      <c r="H376" s="9"/>
      <c r="I376" s="9"/>
      <c r="J376" s="9"/>
      <c r="K376" s="9"/>
      <c r="L376" s="9"/>
      <c r="M376" s="57"/>
      <c r="N376" s="7"/>
      <c r="O376" s="7"/>
      <c r="P376" s="20"/>
      <c r="Q376" s="20"/>
      <c r="R376" s="11"/>
      <c r="S376" s="24"/>
    </row>
    <row r="377" spans="1:21" customHeight="1" ht="18.75" s="14" customFormat="1">
      <c r="B377" s="244"/>
      <c r="C377" s="9"/>
      <c r="D377" s="5"/>
      <c r="E377" s="5"/>
      <c r="F377" s="3"/>
      <c r="G377" s="9"/>
      <c r="H377" s="9"/>
      <c r="I377" s="9"/>
      <c r="J377" s="9"/>
      <c r="K377" s="9"/>
      <c r="L377" s="9"/>
      <c r="M377" s="57"/>
      <c r="N377" s="7"/>
      <c r="O377" s="7"/>
      <c r="P377" s="20"/>
      <c r="Q377" s="20"/>
      <c r="R377" s="11"/>
      <c r="S377" s="24"/>
    </row>
    <row r="378" spans="1:21" customHeight="1" ht="18.75" s="14" customFormat="1">
      <c r="B378" s="244"/>
      <c r="C378" s="9"/>
      <c r="D378" s="5"/>
      <c r="E378" s="5"/>
      <c r="F378" s="3"/>
      <c r="G378" s="9"/>
      <c r="H378" s="9"/>
      <c r="I378" s="9"/>
      <c r="J378" s="9"/>
      <c r="K378" s="9"/>
      <c r="L378" s="9"/>
      <c r="M378" s="57"/>
      <c r="N378" s="7"/>
      <c r="O378" s="7"/>
      <c r="P378" s="20"/>
      <c r="Q378" s="20"/>
      <c r="R378" s="11"/>
      <c r="S378" s="24"/>
    </row>
    <row r="379" spans="1:21" customHeight="1" ht="18.75" s="14" customFormat="1">
      <c r="B379" s="244"/>
      <c r="C379" s="9"/>
      <c r="D379" s="5"/>
      <c r="E379" s="5"/>
      <c r="F379" s="3"/>
      <c r="G379" s="9"/>
      <c r="H379" s="9"/>
      <c r="I379" s="9"/>
      <c r="J379" s="9"/>
      <c r="K379" s="9"/>
      <c r="L379" s="9"/>
      <c r="M379" s="57"/>
      <c r="N379" s="7"/>
      <c r="O379" s="7"/>
      <c r="P379" s="20"/>
      <c r="Q379" s="20"/>
      <c r="R379" s="11"/>
      <c r="S379" s="24"/>
    </row>
    <row r="380" spans="1:21" customHeight="1" ht="18.75" s="14" customFormat="1">
      <c r="B380" s="244"/>
      <c r="C380" s="9"/>
      <c r="D380" s="5"/>
      <c r="E380" s="5"/>
      <c r="F380" s="3"/>
      <c r="G380" s="9"/>
      <c r="H380" s="9"/>
      <c r="I380" s="9"/>
      <c r="J380" s="9"/>
      <c r="K380" s="9"/>
      <c r="L380" s="9"/>
      <c r="M380" s="57"/>
      <c r="N380" s="7"/>
      <c r="O380" s="7"/>
      <c r="P380" s="20"/>
      <c r="Q380" s="20"/>
      <c r="R380" s="11"/>
      <c r="S380" s="24"/>
    </row>
    <row r="381" spans="1:21" customHeight="1" ht="18.75" s="14" customFormat="1">
      <c r="B381" s="244"/>
      <c r="C381" s="9"/>
      <c r="D381" s="5"/>
      <c r="E381" s="5"/>
      <c r="F381" s="3"/>
      <c r="G381" s="9"/>
      <c r="H381" s="9"/>
      <c r="I381" s="9"/>
      <c r="J381" s="9"/>
      <c r="K381" s="9"/>
      <c r="L381" s="9"/>
      <c r="M381" s="57"/>
      <c r="N381" s="7"/>
      <c r="O381" s="7"/>
      <c r="P381" s="20"/>
      <c r="Q381" s="20"/>
      <c r="R381" s="11"/>
      <c r="S381" s="24"/>
    </row>
    <row r="382" spans="1:21" customHeight="1" ht="18.75" s="14" customFormat="1">
      <c r="B382" s="244"/>
      <c r="C382" s="9"/>
      <c r="D382" s="5"/>
      <c r="E382" s="5"/>
      <c r="F382" s="3"/>
      <c r="G382" s="9"/>
      <c r="H382" s="9"/>
      <c r="I382" s="9"/>
      <c r="J382" s="9"/>
      <c r="K382" s="9"/>
      <c r="L382" s="9"/>
      <c r="M382" s="57"/>
      <c r="N382" s="7"/>
      <c r="O382" s="7"/>
      <c r="P382" s="20"/>
      <c r="Q382" s="20"/>
      <c r="R382" s="11"/>
      <c r="S382" s="24"/>
    </row>
    <row r="383" spans="1:21" customHeight="1" ht="18.75" s="14" customFormat="1">
      <c r="B383" s="244"/>
      <c r="C383" s="9"/>
      <c r="D383" s="5"/>
      <c r="E383" s="5"/>
      <c r="F383" s="3"/>
      <c r="G383" s="9"/>
      <c r="H383" s="9"/>
      <c r="I383" s="9"/>
      <c r="J383" s="9"/>
      <c r="K383" s="9"/>
      <c r="L383" s="9"/>
      <c r="M383" s="57"/>
      <c r="N383" s="7"/>
      <c r="O383" s="7"/>
      <c r="P383" s="20"/>
      <c r="Q383" s="20"/>
      <c r="R383" s="11"/>
      <c r="S383" s="24"/>
    </row>
    <row r="384" spans="1:21" customHeight="1" ht="18.75" s="14" customFormat="1">
      <c r="B384" s="244"/>
      <c r="C384" s="9"/>
      <c r="D384" s="5"/>
      <c r="E384" s="5"/>
      <c r="F384" s="3"/>
      <c r="G384" s="9"/>
      <c r="H384" s="9"/>
      <c r="I384" s="9"/>
      <c r="J384" s="9"/>
      <c r="K384" s="9"/>
      <c r="L384" s="9"/>
      <c r="M384" s="57"/>
      <c r="N384" s="7"/>
      <c r="O384" s="7"/>
      <c r="P384" s="20"/>
      <c r="Q384" s="20"/>
      <c r="R384" s="11"/>
      <c r="S384" s="24"/>
    </row>
    <row r="385" spans="1:21" customHeight="1" ht="18.75" s="14" customFormat="1">
      <c r="B385" s="244"/>
      <c r="C385" s="9"/>
      <c r="D385" s="5"/>
      <c r="E385" s="5"/>
      <c r="F385" s="3"/>
      <c r="G385" s="9"/>
      <c r="H385" s="9"/>
      <c r="I385" s="9"/>
      <c r="J385" s="9"/>
      <c r="K385" s="9"/>
      <c r="L385" s="9"/>
      <c r="M385" s="57"/>
      <c r="N385" s="7"/>
      <c r="O385" s="7"/>
      <c r="P385" s="20"/>
      <c r="Q385" s="20"/>
      <c r="R385" s="11"/>
      <c r="S385" s="24"/>
    </row>
    <row r="386" spans="1:21" customHeight="1" ht="18.75" s="14" customFormat="1">
      <c r="B386" s="244"/>
      <c r="C386" s="9"/>
      <c r="D386" s="5"/>
      <c r="E386" s="5"/>
      <c r="F386" s="3"/>
      <c r="G386" s="9"/>
      <c r="H386" s="9"/>
      <c r="I386" s="9"/>
      <c r="J386" s="9"/>
      <c r="K386" s="9"/>
      <c r="L386" s="9"/>
      <c r="M386" s="57"/>
      <c r="N386" s="7"/>
      <c r="O386" s="7"/>
      <c r="P386" s="20"/>
      <c r="Q386" s="20"/>
      <c r="R386" s="11"/>
      <c r="S386" s="24"/>
    </row>
    <row r="387" spans="1:21" customHeight="1" ht="18.75" s="14" customFormat="1">
      <c r="B387" s="244"/>
      <c r="C387" s="9"/>
      <c r="D387" s="5"/>
      <c r="E387" s="5"/>
      <c r="F387" s="3"/>
      <c r="G387" s="9"/>
      <c r="H387" s="9"/>
      <c r="I387" s="9"/>
      <c r="J387" s="9"/>
      <c r="K387" s="9"/>
      <c r="L387" s="9"/>
      <c r="M387" s="57"/>
      <c r="N387" s="7"/>
      <c r="O387" s="7"/>
      <c r="P387" s="20"/>
      <c r="Q387" s="20"/>
      <c r="R387" s="11"/>
      <c r="S387" s="24"/>
    </row>
    <row r="388" spans="1:21" customHeight="1" ht="18.75" s="14" customFormat="1">
      <c r="B388" s="244"/>
      <c r="C388" s="9"/>
      <c r="D388" s="5"/>
      <c r="E388" s="5"/>
      <c r="F388" s="3"/>
      <c r="G388" s="9"/>
      <c r="H388" s="9"/>
      <c r="I388" s="9"/>
      <c r="J388" s="9"/>
      <c r="K388" s="9"/>
      <c r="L388" s="9"/>
      <c r="M388" s="57"/>
      <c r="N388" s="7"/>
      <c r="O388" s="7"/>
      <c r="P388" s="20"/>
      <c r="Q388" s="20"/>
      <c r="R388" s="11"/>
      <c r="S388" s="24"/>
    </row>
    <row r="389" spans="1:21" customHeight="1" ht="18.75" s="14" customFormat="1">
      <c r="B389" s="244"/>
      <c r="C389" s="9"/>
      <c r="D389" s="5"/>
      <c r="E389" s="5"/>
      <c r="F389" s="3"/>
      <c r="G389" s="9"/>
      <c r="H389" s="9"/>
      <c r="I389" s="9"/>
      <c r="J389" s="9"/>
      <c r="K389" s="9"/>
      <c r="L389" s="9"/>
      <c r="M389" s="57"/>
      <c r="N389" s="7"/>
      <c r="O389" s="7"/>
      <c r="P389" s="20"/>
      <c r="Q389" s="20"/>
      <c r="R389" s="11"/>
      <c r="S389" s="24"/>
    </row>
    <row r="390" spans="1:21" customHeight="1" ht="18.75" s="14" customFormat="1">
      <c r="B390" s="244"/>
      <c r="C390" s="9"/>
      <c r="D390" s="5"/>
      <c r="E390" s="5"/>
      <c r="F390" s="3"/>
      <c r="G390" s="9"/>
      <c r="H390" s="9"/>
      <c r="I390" s="9"/>
      <c r="J390" s="9"/>
      <c r="K390" s="9"/>
      <c r="L390" s="9"/>
      <c r="M390" s="57"/>
      <c r="N390" s="7"/>
      <c r="O390" s="7"/>
      <c r="P390" s="20"/>
      <c r="Q390" s="20"/>
      <c r="R390" s="11"/>
      <c r="S390" s="24"/>
    </row>
    <row r="391" spans="1:21" customHeight="1" ht="18.75" s="14" customFormat="1">
      <c r="B391" s="244"/>
      <c r="C391" s="9"/>
      <c r="D391" s="5"/>
      <c r="E391" s="5"/>
      <c r="F391" s="3"/>
      <c r="G391" s="9"/>
      <c r="H391" s="9"/>
      <c r="I391" s="9"/>
      <c r="J391" s="9"/>
      <c r="K391" s="9"/>
      <c r="L391" s="9"/>
      <c r="M391" s="57"/>
      <c r="N391" s="7"/>
      <c r="O391" s="7"/>
      <c r="P391" s="20"/>
      <c r="Q391" s="20"/>
      <c r="R391" s="11"/>
      <c r="S391" s="24"/>
    </row>
    <row r="392" spans="1:21" customHeight="1" ht="18.75" s="14" customFormat="1">
      <c r="B392" s="244"/>
      <c r="C392" s="9"/>
      <c r="D392" s="5"/>
      <c r="E392" s="5"/>
      <c r="F392" s="3"/>
      <c r="G392" s="9"/>
      <c r="H392" s="9"/>
      <c r="I392" s="9"/>
      <c r="J392" s="9"/>
      <c r="K392" s="9"/>
      <c r="L392" s="9"/>
      <c r="M392" s="57"/>
      <c r="N392" s="7"/>
      <c r="O392" s="7"/>
      <c r="P392" s="20"/>
      <c r="Q392" s="20"/>
      <c r="R392" s="11"/>
      <c r="S392" s="24"/>
    </row>
    <row r="393" spans="1:21" customHeight="1" ht="18.75" s="14" customFormat="1">
      <c r="B393" s="244"/>
      <c r="C393" s="9"/>
      <c r="D393" s="5"/>
      <c r="E393" s="5"/>
      <c r="F393" s="3"/>
      <c r="G393" s="9"/>
      <c r="H393" s="9"/>
      <c r="I393" s="9"/>
      <c r="J393" s="9"/>
      <c r="K393" s="9"/>
      <c r="L393" s="9"/>
      <c r="M393" s="57"/>
      <c r="N393" s="7"/>
      <c r="O393" s="7"/>
      <c r="P393" s="20"/>
      <c r="Q393" s="20"/>
      <c r="R393" s="11"/>
      <c r="S393" s="24"/>
    </row>
    <row r="394" spans="1:21" customHeight="1" ht="18.75" s="14" customFormat="1">
      <c r="B394" s="244"/>
      <c r="C394" s="9"/>
      <c r="D394" s="5"/>
      <c r="E394" s="5"/>
      <c r="F394" s="3"/>
      <c r="G394" s="9"/>
      <c r="H394" s="9"/>
      <c r="I394" s="9"/>
      <c r="J394" s="9"/>
      <c r="K394" s="9"/>
      <c r="L394" s="9"/>
      <c r="M394" s="57"/>
      <c r="N394" s="7"/>
      <c r="O394" s="7"/>
      <c r="P394" s="20"/>
      <c r="Q394" s="20"/>
      <c r="R394" s="11"/>
      <c r="S394" s="24"/>
    </row>
    <row r="395" spans="1:21" customHeight="1" ht="18.75" s="14" customFormat="1">
      <c r="B395" s="244"/>
      <c r="C395" s="9"/>
      <c r="D395" s="5"/>
      <c r="E395" s="5"/>
      <c r="F395" s="3"/>
      <c r="G395" s="9"/>
      <c r="H395" s="9"/>
      <c r="I395" s="9"/>
      <c r="J395" s="9"/>
      <c r="K395" s="9"/>
      <c r="L395" s="9"/>
      <c r="M395" s="57"/>
      <c r="N395" s="7"/>
      <c r="O395" s="7"/>
      <c r="P395" s="20"/>
      <c r="Q395" s="20"/>
      <c r="R395" s="11"/>
      <c r="S395" s="24"/>
    </row>
    <row r="396" spans="1:21" customHeight="1" ht="18.75" s="14" customFormat="1">
      <c r="B396" s="244"/>
      <c r="C396" s="9"/>
      <c r="D396" s="5"/>
      <c r="E396" s="5"/>
      <c r="F396" s="3"/>
      <c r="G396" s="9"/>
      <c r="H396" s="9"/>
      <c r="I396" s="9"/>
      <c r="J396" s="9"/>
      <c r="K396" s="9"/>
      <c r="L396" s="9"/>
      <c r="M396" s="57"/>
      <c r="N396" s="7"/>
      <c r="O396" s="7"/>
      <c r="P396" s="20"/>
      <c r="Q396" s="20"/>
      <c r="R396" s="11"/>
      <c r="S396" s="24"/>
    </row>
    <row r="397" spans="1:21" customHeight="1" ht="18.75" s="14" customFormat="1">
      <c r="B397" s="244"/>
      <c r="C397" s="9"/>
      <c r="D397" s="5"/>
      <c r="E397" s="5"/>
      <c r="F397" s="3"/>
      <c r="G397" s="9"/>
      <c r="H397" s="9"/>
      <c r="I397" s="9"/>
      <c r="J397" s="9"/>
      <c r="K397" s="9"/>
      <c r="L397" s="9"/>
      <c r="M397" s="57"/>
      <c r="N397" s="7"/>
      <c r="O397" s="7"/>
      <c r="P397" s="20"/>
      <c r="Q397" s="20"/>
      <c r="R397" s="11"/>
      <c r="S397" s="24"/>
    </row>
    <row r="398" spans="1:21" customHeight="1" ht="18.75" s="14" customFormat="1">
      <c r="B398" s="244"/>
      <c r="C398" s="9"/>
      <c r="D398" s="5"/>
      <c r="E398" s="5"/>
      <c r="F398" s="3"/>
      <c r="G398" s="9"/>
      <c r="H398" s="9"/>
      <c r="I398" s="9"/>
      <c r="J398" s="9"/>
      <c r="K398" s="9"/>
      <c r="L398" s="9"/>
      <c r="M398" s="57"/>
      <c r="N398" s="7"/>
      <c r="O398" s="7"/>
      <c r="P398" s="20"/>
      <c r="Q398" s="20"/>
      <c r="R398" s="11"/>
      <c r="S398" s="24"/>
    </row>
    <row r="399" spans="1:21" customHeight="1" ht="12.75">
      <c r="M399" s="57"/>
    </row>
    <row r="400" spans="1:21" customHeight="1" ht="12.75">
      <c r="M400" s="57"/>
    </row>
    <row r="401" spans="1:21" customHeight="1" ht="12.75">
      <c r="M401" s="57"/>
    </row>
    <row r="402" spans="1:21" customHeight="1" ht="12.75">
      <c r="M402" s="57"/>
    </row>
    <row r="403" spans="1:21" customHeight="1" ht="12.75">
      <c r="M403" s="57"/>
    </row>
    <row r="404" spans="1:21" customHeight="1" ht="12.75">
      <c r="M404" s="57"/>
    </row>
    <row r="405" spans="1:21" customHeight="1" ht="12.75">
      <c r="M405" s="57"/>
    </row>
    <row r="406" spans="1:21" customHeight="1" ht="12.75">
      <c r="M406" s="57"/>
    </row>
    <row r="407" spans="1:21" customHeight="1" ht="12.75">
      <c r="M407" s="57"/>
    </row>
    <row r="408" spans="1:21" customHeight="1" ht="12.75">
      <c r="M408" s="57"/>
    </row>
    <row r="409" spans="1:21" customHeight="1" ht="12.75">
      <c r="M409" s="57"/>
    </row>
    <row r="410" spans="1:21" customHeight="1" ht="12.75">
      <c r="M410" s="57"/>
    </row>
    <row r="411" spans="1:21" customHeight="1" ht="12.75">
      <c r="M411" s="57"/>
    </row>
    <row r="412" spans="1:21" customHeight="1" ht="12.75">
      <c r="M412" s="57"/>
    </row>
    <row r="413" spans="1:21" customHeight="1" ht="12.75">
      <c r="M413" s="57"/>
    </row>
    <row r="414" spans="1:21" customHeight="1" ht="12.75">
      <c r="M414" s="57"/>
    </row>
    <row r="415" spans="1:21" customHeight="1" ht="12.75">
      <c r="M415" s="57"/>
    </row>
    <row r="416" spans="1:21" customHeight="1" ht="12.75">
      <c r="M416" s="57"/>
    </row>
    <row r="417" spans="1:21" customHeight="1" ht="12.75">
      <c r="M417" s="57"/>
    </row>
    <row r="418" spans="1:21" customHeight="1" ht="12.75">
      <c r="M418" s="57"/>
    </row>
    <row r="419" spans="1:21" customHeight="1" ht="12.75">
      <c r="M419" s="57"/>
    </row>
    <row r="420" spans="1:21" customHeight="1" ht="12.75">
      <c r="M420" s="57"/>
    </row>
    <row r="421" spans="1:21" customHeight="1" ht="12.75">
      <c r="M421" s="57"/>
    </row>
    <row r="422" spans="1:21" customHeight="1" ht="12.75">
      <c r="M422" s="57"/>
    </row>
    <row r="423" spans="1:21" customHeight="1" ht="12.75">
      <c r="M423" s="57"/>
    </row>
    <row r="424" spans="1:21" customHeight="1" ht="12.75">
      <c r="M424" s="57"/>
    </row>
    <row r="425" spans="1:21" customHeight="1" ht="12.75">
      <c r="M425" s="57"/>
    </row>
    <row r="426" spans="1:21" customHeight="1" ht="12.75">
      <c r="M426" s="57"/>
    </row>
    <row r="427" spans="1:21" customHeight="1" ht="12.75">
      <c r="M427" s="57"/>
    </row>
    <row r="428" spans="1:21" customHeight="1" ht="12.75">
      <c r="M428" s="57"/>
    </row>
    <row r="429" spans="1:21" customHeight="1" ht="12.75">
      <c r="M429" s="57"/>
    </row>
    <row r="430" spans="1:21" customHeight="1" ht="12.75">
      <c r="M430" s="57"/>
    </row>
    <row r="431" spans="1:21" customHeight="1" ht="12.75">
      <c r="M431" s="57"/>
    </row>
    <row r="432" spans="1:21" customHeight="1" ht="12.75">
      <c r="M432" s="57"/>
    </row>
    <row r="433" spans="1:21" customHeight="1" ht="12.75">
      <c r="M433" s="57"/>
    </row>
    <row r="434" spans="1:21" customHeight="1" ht="12.75">
      <c r="M434" s="57"/>
    </row>
    <row r="435" spans="1:21" customHeight="1" ht="12.75">
      <c r="M435" s="57"/>
    </row>
    <row r="436" spans="1:21" customHeight="1" ht="12.75">
      <c r="M436" s="57"/>
    </row>
    <row r="437" spans="1:21" customHeight="1" ht="12.75">
      <c r="M437" s="57"/>
    </row>
    <row r="438" spans="1:21" customHeight="1" ht="12.75">
      <c r="M438" s="57"/>
    </row>
    <row r="439" spans="1:21" customHeight="1" ht="12.75">
      <c r="M439" s="57"/>
    </row>
    <row r="440" spans="1:21" customHeight="1" ht="12.75">
      <c r="M440" s="57"/>
    </row>
    <row r="441" spans="1:21" customHeight="1" ht="12.75">
      <c r="M441" s="57"/>
    </row>
    <row r="442" spans="1:21" customHeight="1" ht="12.75">
      <c r="M442" s="57"/>
    </row>
    <row r="443" spans="1:21" customHeight="1" ht="12.75">
      <c r="M443" s="57"/>
    </row>
    <row r="444" spans="1:21" customHeight="1" ht="12.75">
      <c r="M444" s="57"/>
    </row>
    <row r="445" spans="1:21" customHeight="1" ht="12.75">
      <c r="M445" s="57"/>
    </row>
    <row r="446" spans="1:21" customHeight="1" ht="12.75">
      <c r="M446" s="57"/>
    </row>
    <row r="447" spans="1:21" customHeight="1" ht="12.75">
      <c r="M447" s="57"/>
    </row>
    <row r="448" spans="1:21" customHeight="1" ht="12.75">
      <c r="M448" s="57"/>
    </row>
    <row r="449" spans="1:21" customHeight="1" ht="12.75">
      <c r="M449" s="57"/>
    </row>
    <row r="450" spans="1:21" customHeight="1" ht="12.75">
      <c r="M450" s="57"/>
    </row>
    <row r="451" spans="1:21" customHeight="1" ht="12.75">
      <c r="M451" s="57"/>
    </row>
    <row r="452" spans="1:21" customHeight="1" ht="12.75">
      <c r="M452" s="57"/>
    </row>
    <row r="453" spans="1:21" customHeight="1" ht="12.75">
      <c r="M453" s="57"/>
    </row>
    <row r="454" spans="1:21" customHeight="1" ht="12.75">
      <c r="M454" s="57"/>
    </row>
    <row r="455" spans="1:21" customHeight="1" ht="12.75">
      <c r="M455" s="57"/>
    </row>
    <row r="456" spans="1:21" customHeight="1" ht="12.75">
      <c r="M456" s="57"/>
    </row>
    <row r="457" spans="1:21" customHeight="1" ht="12.75">
      <c r="M457" s="57"/>
    </row>
    <row r="458" spans="1:21" customHeight="1" ht="12.75">
      <c r="M458" s="57"/>
    </row>
    <row r="459" spans="1:21" customHeight="1" ht="12.75">
      <c r="M459" s="57"/>
    </row>
    <row r="460" spans="1:21" customHeight="1" ht="12.75">
      <c r="M460" s="57"/>
    </row>
    <row r="461" spans="1:21" customHeight="1" ht="12.75">
      <c r="M461" s="57"/>
    </row>
    <row r="462" spans="1:21" customHeight="1" ht="12.75">
      <c r="M462" s="57"/>
    </row>
    <row r="463" spans="1:21" customHeight="1" ht="12.75">
      <c r="M463" s="57"/>
    </row>
    <row r="464" spans="1:21" customHeight="1" ht="12.75">
      <c r="M464" s="57"/>
    </row>
    <row r="465" spans="1:21" customHeight="1" ht="12.75">
      <c r="M465" s="57"/>
    </row>
    <row r="466" spans="1:21" customHeight="1" ht="12.75">
      <c r="M466" s="57"/>
    </row>
    <row r="467" spans="1:21" customHeight="1" ht="12.75">
      <c r="M467" s="57"/>
    </row>
    <row r="468" spans="1:21" customHeight="1" ht="12.75">
      <c r="M468" s="57"/>
    </row>
    <row r="469" spans="1:21" customHeight="1" ht="12.75">
      <c r="M469" s="57"/>
    </row>
    <row r="470" spans="1:21" customHeight="1" ht="12.75">
      <c r="M470" s="57"/>
    </row>
    <row r="471" spans="1:21" customHeight="1" ht="12.75">
      <c r="M471" s="57"/>
    </row>
    <row r="472" spans="1:21" customHeight="1" ht="12.75">
      <c r="M472" s="57"/>
    </row>
    <row r="473" spans="1:21" customHeight="1" ht="12.75">
      <c r="M473" s="57"/>
    </row>
    <row r="474" spans="1:21" customHeight="1" ht="12.75">
      <c r="M474" s="57"/>
    </row>
    <row r="475" spans="1:21" customHeight="1" ht="12.75">
      <c r="M475" s="57"/>
    </row>
    <row r="476" spans="1:21" customHeight="1" ht="12.75">
      <c r="M476" s="57"/>
    </row>
    <row r="477" spans="1:21" customHeight="1" ht="12.75">
      <c r="M477" s="57"/>
    </row>
    <row r="478" spans="1:21" customHeight="1" ht="12.75">
      <c r="M478" s="57"/>
    </row>
    <row r="479" spans="1:21" customHeight="1" ht="12.75">
      <c r="M479" s="57"/>
    </row>
    <row r="480" spans="1:21" customHeight="1" ht="12.75">
      <c r="M480" s="57"/>
    </row>
    <row r="481" spans="1:21" customHeight="1" ht="12.75">
      <c r="M481" s="57"/>
    </row>
    <row r="482" spans="1:21" customHeight="1" ht="12.75">
      <c r="M482" s="57"/>
    </row>
    <row r="483" spans="1:21" customHeight="1" ht="12.75">
      <c r="M483" s="57"/>
    </row>
    <row r="484" spans="1:21" customHeight="1" ht="12.75">
      <c r="M484" s="57"/>
    </row>
    <row r="485" spans="1:21" customHeight="1" ht="12.75">
      <c r="M485" s="57"/>
    </row>
    <row r="486" spans="1:21" customHeight="1" ht="12.75">
      <c r="M486" s="57"/>
    </row>
    <row r="487" spans="1:21" customHeight="1" ht="12.75">
      <c r="M487" s="57"/>
    </row>
    <row r="488" spans="1:21" customHeight="1" ht="12.75">
      <c r="M488" s="57"/>
    </row>
    <row r="489" spans="1:21" customHeight="1" ht="12.75">
      <c r="M489" s="57"/>
    </row>
    <row r="490" spans="1:21" customHeight="1" ht="12.75">
      <c r="M490" s="57"/>
    </row>
    <row r="491" spans="1:21" customHeight="1" ht="12.75">
      <c r="M491" s="57"/>
    </row>
    <row r="492" spans="1:21" customHeight="1" ht="12.75">
      <c r="M492" s="57"/>
    </row>
    <row r="493" spans="1:21" customHeight="1" ht="12.75">
      <c r="M493" s="57"/>
    </row>
    <row r="494" spans="1:21" customHeight="1" ht="12.75">
      <c r="M494" s="57"/>
    </row>
    <row r="495" spans="1:21" customHeight="1" ht="12.75">
      <c r="M495" s="57"/>
    </row>
    <row r="496" spans="1:21" customHeight="1" ht="12.75">
      <c r="M496" s="57"/>
    </row>
    <row r="497" spans="1:21" customHeight="1" ht="12.75">
      <c r="M497" s="57"/>
    </row>
    <row r="498" spans="1:21" customHeight="1" ht="12.75">
      <c r="M498" s="57"/>
    </row>
    <row r="499" spans="1:21" customHeight="1" ht="12.75">
      <c r="M499" s="57"/>
    </row>
    <row r="500" spans="1:21" customHeight="1" ht="12.75">
      <c r="M500" s="57"/>
    </row>
    <row r="501" spans="1:21" customHeight="1" ht="12.75">
      <c r="M501" s="57"/>
    </row>
    <row r="502" spans="1:21" customHeight="1" ht="12.75">
      <c r="M502" s="57"/>
    </row>
    <row r="503" spans="1:21" customHeight="1" ht="12.75">
      <c r="M503" s="57"/>
    </row>
    <row r="504" spans="1:21" customHeight="1" ht="12.75">
      <c r="M504" s="57"/>
    </row>
    <row r="505" spans="1:21" customHeight="1" ht="12.75">
      <c r="M505" s="57"/>
    </row>
    <row r="506" spans="1:21" customHeight="1" ht="12.75">
      <c r="M506" s="57"/>
    </row>
    <row r="507" spans="1:21" customHeight="1" ht="12.75">
      <c r="M507" s="57"/>
    </row>
    <row r="508" spans="1:21" customHeight="1" ht="12.75">
      <c r="M508" s="57"/>
    </row>
    <row r="509" spans="1:21" customHeight="1" ht="12.75">
      <c r="M509" s="57"/>
    </row>
    <row r="510" spans="1:21" customHeight="1" ht="12.75">
      <c r="M510" s="57"/>
    </row>
    <row r="511" spans="1:21" customHeight="1" ht="12.75">
      <c r="M511" s="57"/>
    </row>
    <row r="512" spans="1:21" customHeight="1" ht="12.75">
      <c r="M512" s="57"/>
    </row>
    <row r="513" spans="1:21" customHeight="1" ht="12.75">
      <c r="M513" s="57"/>
    </row>
    <row r="514" spans="1:21" customHeight="1" ht="12.75">
      <c r="M514" s="57"/>
    </row>
    <row r="515" spans="1:21" customHeight="1" ht="12.75">
      <c r="M515" s="57"/>
    </row>
    <row r="516" spans="1:21" customHeight="1" ht="12.75">
      <c r="M516" s="57"/>
    </row>
    <row r="517" spans="1:21" customHeight="1" ht="12.75">
      <c r="M517" s="57"/>
    </row>
    <row r="518" spans="1:21" customHeight="1" ht="12.75">
      <c r="M518" s="57"/>
    </row>
    <row r="519" spans="1:21" customHeight="1" ht="12.75">
      <c r="M519" s="57"/>
    </row>
    <row r="520" spans="1:21" customHeight="1" ht="12.75">
      <c r="M520" s="57"/>
    </row>
    <row r="521" spans="1:21" customHeight="1" ht="12.75">
      <c r="M521" s="57"/>
    </row>
    <row r="522" spans="1:21" customHeight="1" ht="12.75">
      <c r="M522" s="57"/>
    </row>
    <row r="523" spans="1:21" customHeight="1" ht="12.75">
      <c r="M523" s="57"/>
    </row>
    <row r="524" spans="1:21" customHeight="1" ht="12.75">
      <c r="M524" s="57"/>
    </row>
    <row r="525" spans="1:21" customHeight="1" ht="12.75">
      <c r="M525" s="57"/>
    </row>
    <row r="526" spans="1:21" customHeight="1" ht="12.75">
      <c r="M526" s="57"/>
    </row>
    <row r="527" spans="1:21" customHeight="1" ht="12.75">
      <c r="M527" s="57"/>
    </row>
    <row r="528" spans="1:21" customHeight="1" ht="12.75">
      <c r="M528" s="57"/>
    </row>
    <row r="529" spans="1:21" customHeight="1" ht="12.75">
      <c r="M529" s="57"/>
    </row>
    <row r="530" spans="1:21" customHeight="1" ht="12.75">
      <c r="M530" s="57"/>
    </row>
    <row r="531" spans="1:21" customHeight="1" ht="12.75">
      <c r="M531" s="57"/>
    </row>
    <row r="532" spans="1:21" customHeight="1" ht="12.75">
      <c r="M532" s="57"/>
    </row>
    <row r="533" spans="1:21" customHeight="1" ht="12.75">
      <c r="M533" s="57"/>
    </row>
    <row r="534" spans="1:21" customHeight="1" ht="12.75">
      <c r="M534" s="57"/>
    </row>
    <row r="535" spans="1:21" customHeight="1" ht="12.75">
      <c r="M535" s="57"/>
    </row>
    <row r="536" spans="1:21" customHeight="1" ht="12.75">
      <c r="M536" s="57"/>
    </row>
    <row r="537" spans="1:21" customHeight="1" ht="12.75">
      <c r="M537" s="57"/>
    </row>
    <row r="538" spans="1:21" customHeight="1" ht="12.75">
      <c r="M538" s="57"/>
    </row>
    <row r="539" spans="1:21" customHeight="1" ht="12.75">
      <c r="M539" s="57"/>
    </row>
    <row r="540" spans="1:21" customHeight="1" ht="12.75">
      <c r="M540" s="57"/>
    </row>
    <row r="541" spans="1:21" customHeight="1" ht="12.75">
      <c r="M541" s="57"/>
    </row>
    <row r="542" spans="1:21" customHeight="1" ht="12.75">
      <c r="M542" s="57"/>
    </row>
    <row r="543" spans="1:21" customHeight="1" ht="12.75">
      <c r="M543" s="57"/>
    </row>
    <row r="544" spans="1:21" customHeight="1" ht="12.75">
      <c r="M544" s="57"/>
    </row>
    <row r="545" spans="1:21" customHeight="1" ht="12.75">
      <c r="M545" s="57"/>
    </row>
    <row r="546" spans="1:21" customHeight="1" ht="12.75">
      <c r="M546" s="57"/>
    </row>
    <row r="547" spans="1:21" customHeight="1" ht="12.75">
      <c r="M547" s="57"/>
    </row>
    <row r="548" spans="1:21" customHeight="1" ht="12.75">
      <c r="M548" s="57"/>
    </row>
    <row r="549" spans="1:21" customHeight="1" ht="12.75">
      <c r="M549" s="57"/>
    </row>
    <row r="550" spans="1:21" customHeight="1" ht="12.75">
      <c r="M550" s="57"/>
    </row>
    <row r="551" spans="1:21" customHeight="1" ht="12.75">
      <c r="M551" s="57"/>
    </row>
    <row r="552" spans="1:21" customHeight="1" ht="12.75">
      <c r="M552" s="57"/>
    </row>
    <row r="553" spans="1:21" customHeight="1" ht="12.75">
      <c r="M553" s="57"/>
    </row>
    <row r="554" spans="1:21" customHeight="1" ht="12.75">
      <c r="M554" s="57"/>
    </row>
    <row r="555" spans="1:21" customHeight="1" ht="12.75">
      <c r="M555" s="57"/>
    </row>
    <row r="556" spans="1:21" customHeight="1" ht="12.75">
      <c r="M556" s="57"/>
    </row>
    <row r="557" spans="1:21" customHeight="1" ht="12.75">
      <c r="M557" s="57"/>
    </row>
    <row r="558" spans="1:21" customHeight="1" ht="12.75">
      <c r="M558" s="57"/>
    </row>
    <row r="559" spans="1:21" customHeight="1" ht="12.75">
      <c r="M559" s="57"/>
    </row>
    <row r="560" spans="1:21" customHeight="1" ht="12.75">
      <c r="M560" s="57"/>
    </row>
    <row r="561" spans="1:21" customHeight="1" ht="12.75">
      <c r="M561" s="57"/>
    </row>
    <row r="562" spans="1:21" customHeight="1" ht="12.75">
      <c r="M562" s="57"/>
    </row>
    <row r="563" spans="1:21" customHeight="1" ht="12.75">
      <c r="M563" s="57"/>
    </row>
    <row r="564" spans="1:21" customHeight="1" ht="12.75">
      <c r="M564" s="57"/>
    </row>
    <row r="565" spans="1:21" customHeight="1" ht="12.75">
      <c r="M565" s="57"/>
    </row>
    <row r="566" spans="1:21" customHeight="1" ht="12.75">
      <c r="M566" s="57"/>
    </row>
    <row r="567" spans="1:21" customHeight="1" ht="12.75">
      <c r="M567" s="57"/>
    </row>
    <row r="568" spans="1:21" customHeight="1" ht="12.75">
      <c r="M568" s="57"/>
    </row>
    <row r="569" spans="1:21" customHeight="1" ht="12.75">
      <c r="M569" s="57"/>
    </row>
    <row r="570" spans="1:21" customHeight="1" ht="12.75">
      <c r="M570" s="57"/>
    </row>
    <row r="571" spans="1:21" customHeight="1" ht="12.75">
      <c r="M571" s="57"/>
    </row>
    <row r="572" spans="1:21" customHeight="1" ht="12.75">
      <c r="M572" s="57"/>
    </row>
    <row r="573" spans="1:21" customHeight="1" ht="12.75">
      <c r="M573" s="57"/>
    </row>
    <row r="574" spans="1:21" customHeight="1" ht="12.75">
      <c r="M574" s="57"/>
    </row>
    <row r="575" spans="1:21" customHeight="1" ht="12.75">
      <c r="M575" s="57"/>
    </row>
    <row r="576" spans="1:21" customHeight="1" ht="12.75">
      <c r="M576" s="57"/>
    </row>
    <row r="577" spans="1:21" customHeight="1" ht="12.75">
      <c r="M577" s="57"/>
    </row>
    <row r="578" spans="1:21" customHeight="1" ht="12.75">
      <c r="M578" s="57"/>
    </row>
    <row r="579" spans="1:21" customHeight="1" ht="12.75">
      <c r="M579" s="57"/>
    </row>
    <row r="580" spans="1:21" customHeight="1" ht="12.75">
      <c r="M580" s="57"/>
    </row>
    <row r="581" spans="1:21" customHeight="1" ht="12.75">
      <c r="M581" s="57"/>
    </row>
    <row r="582" spans="1:21" customHeight="1" ht="12.75">
      <c r="M582" s="57"/>
    </row>
    <row r="583" spans="1:21" customHeight="1" ht="12.75">
      <c r="M583" s="57"/>
    </row>
    <row r="584" spans="1:21" customHeight="1" ht="12.75">
      <c r="M584" s="57"/>
    </row>
    <row r="585" spans="1:21" customHeight="1" ht="12.75">
      <c r="M585" s="57"/>
    </row>
    <row r="586" spans="1:21" customHeight="1" ht="12.75">
      <c r="M586" s="57"/>
    </row>
    <row r="587" spans="1:21" customHeight="1" ht="12.75">
      <c r="M587" s="57"/>
    </row>
    <row r="588" spans="1:21" customHeight="1" ht="12.75">
      <c r="M588" s="57"/>
    </row>
    <row r="589" spans="1:21" customHeight="1" ht="12.75">
      <c r="M589" s="57"/>
    </row>
    <row r="590" spans="1:21" customHeight="1" ht="12.75">
      <c r="M590" s="57"/>
    </row>
    <row r="591" spans="1:21" customHeight="1" ht="12.75">
      <c r="M591" s="57"/>
    </row>
    <row r="592" spans="1:21" customHeight="1" ht="12.75">
      <c r="M592" s="57"/>
    </row>
    <row r="593" spans="1:21" customHeight="1" ht="12.75">
      <c r="M593" s="57"/>
    </row>
    <row r="594" spans="1:21" customHeight="1" ht="12.75">
      <c r="M594" s="57"/>
    </row>
    <row r="595" spans="1:21" customHeight="1" ht="12.75">
      <c r="M595" s="57"/>
    </row>
    <row r="596" spans="1:21" customHeight="1" ht="12.75">
      <c r="M596" s="57"/>
    </row>
    <row r="597" spans="1:21" customHeight="1" ht="12.75">
      <c r="M597" s="57"/>
    </row>
    <row r="598" spans="1:21" customHeight="1" ht="12.75">
      <c r="M598" s="57"/>
    </row>
    <row r="599" spans="1:21" customHeight="1" ht="12.75">
      <c r="M599" s="57"/>
    </row>
    <row r="600" spans="1:21" customHeight="1" ht="12.75">
      <c r="M600" s="57"/>
    </row>
    <row r="601" spans="1:21" customHeight="1" ht="12.75">
      <c r="M601" s="57"/>
    </row>
    <row r="602" spans="1:21" customHeight="1" ht="12.75">
      <c r="M602" s="57"/>
    </row>
    <row r="603" spans="1:21" customHeight="1" ht="12.75">
      <c r="M603" s="57"/>
    </row>
    <row r="604" spans="1:21" customHeight="1" ht="12.75">
      <c r="M604" s="57"/>
    </row>
    <row r="605" spans="1:21" customHeight="1" ht="12.75">
      <c r="M605" s="57"/>
    </row>
    <row r="606" spans="1:21" customHeight="1" ht="12.75">
      <c r="M606" s="57"/>
    </row>
    <row r="607" spans="1:21" customHeight="1" ht="12.75">
      <c r="M607" s="57"/>
    </row>
    <row r="608" spans="1:21" customHeight="1" ht="12.75">
      <c r="M608" s="57"/>
    </row>
    <row r="609" spans="1:21" customHeight="1" ht="12.75">
      <c r="M609" s="57"/>
    </row>
    <row r="610" spans="1:21" customHeight="1" ht="12.75">
      <c r="M610" s="57"/>
    </row>
    <row r="611" spans="1:21" customHeight="1" ht="12.75">
      <c r="M611" s="57"/>
    </row>
    <row r="612" spans="1:21" customHeight="1" ht="12.75">
      <c r="M612" s="57"/>
    </row>
    <row r="613" spans="1:21" customHeight="1" ht="12.75">
      <c r="M613" s="57"/>
    </row>
    <row r="614" spans="1:21" customHeight="1" ht="12.75">
      <c r="M614" s="57"/>
    </row>
    <row r="615" spans="1:21" customHeight="1" ht="12.75">
      <c r="M615" s="57"/>
    </row>
    <row r="616" spans="1:21" customHeight="1" ht="12.75">
      <c r="M616" s="57"/>
    </row>
    <row r="617" spans="1:21" customHeight="1" ht="12.75">
      <c r="M617" s="57"/>
    </row>
    <row r="618" spans="1:21" customHeight="1" ht="12.75">
      <c r="M618" s="57"/>
    </row>
    <row r="619" spans="1:21" customHeight="1" ht="12.75">
      <c r="M619" s="57"/>
    </row>
    <row r="620" spans="1:21" customHeight="1" ht="12.75">
      <c r="M620" s="57"/>
    </row>
    <row r="621" spans="1:21" customHeight="1" ht="12.75">
      <c r="M621" s="57"/>
    </row>
    <row r="622" spans="1:21" customHeight="1" ht="12.75">
      <c r="M622" s="57"/>
    </row>
    <row r="623" spans="1:21" customHeight="1" ht="12.75">
      <c r="M623" s="57"/>
    </row>
    <row r="624" spans="1:21" customHeight="1" ht="12.75">
      <c r="M624" s="57"/>
    </row>
    <row r="625" spans="1:21" customHeight="1" ht="12.75">
      <c r="M625" s="57"/>
    </row>
    <row r="626" spans="1:21" customHeight="1" ht="12.75">
      <c r="M626" s="57"/>
    </row>
    <row r="627" spans="1:21" customHeight="1" ht="12.75">
      <c r="M627" s="57"/>
    </row>
    <row r="628" spans="1:21" customHeight="1" ht="12.75">
      <c r="M628" s="57"/>
    </row>
    <row r="629" spans="1:21" customHeight="1" ht="12.75">
      <c r="M629" s="57"/>
    </row>
    <row r="630" spans="1:21" customHeight="1" ht="12.75">
      <c r="M630" s="57"/>
    </row>
    <row r="631" spans="1:21" customHeight="1" ht="12.75">
      <c r="M631" s="57"/>
    </row>
    <row r="632" spans="1:21" customHeight="1" ht="12.75">
      <c r="M632" s="57"/>
    </row>
    <row r="633" spans="1:21" customHeight="1" ht="12.75">
      <c r="M633" s="57"/>
    </row>
    <row r="634" spans="1:21" customHeight="1" ht="12.75">
      <c r="M634" s="57"/>
    </row>
    <row r="635" spans="1:21" customHeight="1" ht="12.75">
      <c r="M635" s="57"/>
    </row>
    <row r="636" spans="1:21" customHeight="1" ht="12.75">
      <c r="M636" s="57"/>
    </row>
    <row r="637" spans="1:21" customHeight="1" ht="12.75">
      <c r="M637" s="57"/>
    </row>
    <row r="638" spans="1:21" customHeight="1" ht="12.75">
      <c r="M638" s="57"/>
    </row>
    <row r="639" spans="1:21" customHeight="1" ht="12.75">
      <c r="M639" s="57"/>
    </row>
    <row r="640" spans="1:21" customHeight="1" ht="12.75">
      <c r="M640" s="57"/>
    </row>
    <row r="641" spans="1:21" customHeight="1" ht="12.75">
      <c r="M641" s="57"/>
    </row>
    <row r="642" spans="1:21" customHeight="1" ht="12.75">
      <c r="M642" s="57"/>
    </row>
    <row r="643" spans="1:21" customHeight="1" ht="12.75">
      <c r="M643" s="57"/>
    </row>
    <row r="644" spans="1:21" customHeight="1" ht="12.75">
      <c r="M644" s="57"/>
    </row>
    <row r="645" spans="1:21" customHeight="1" ht="12.75">
      <c r="M645" s="57"/>
    </row>
    <row r="646" spans="1:21" customHeight="1" ht="12.75">
      <c r="M646" s="57"/>
    </row>
    <row r="647" spans="1:21" customHeight="1" ht="12.75">
      <c r="M647" s="57"/>
    </row>
    <row r="648" spans="1:21" customHeight="1" ht="12.75">
      <c r="M648" s="57"/>
    </row>
    <row r="649" spans="1:21" customHeight="1" ht="12.75">
      <c r="M649" s="57"/>
    </row>
    <row r="650" spans="1:21" customHeight="1" ht="12.75">
      <c r="M650" s="57"/>
    </row>
    <row r="651" spans="1:21" customHeight="1" ht="12.75">
      <c r="M651" s="57"/>
    </row>
    <row r="652" spans="1:21" customHeight="1" ht="12.75">
      <c r="M652" s="57"/>
    </row>
    <row r="653" spans="1:21" customHeight="1" ht="12.75">
      <c r="M653" s="57"/>
    </row>
    <row r="654" spans="1:21" customHeight="1" ht="12.75">
      <c r="M654" s="57"/>
    </row>
    <row r="655" spans="1:21" customHeight="1" ht="12.75">
      <c r="M655" s="57"/>
    </row>
    <row r="656" spans="1:21" customHeight="1" ht="12.75">
      <c r="M656" s="57"/>
    </row>
    <row r="657" spans="1:21" customHeight="1" ht="12.75">
      <c r="M657" s="57"/>
    </row>
    <row r="658" spans="1:21" customHeight="1" ht="12.75">
      <c r="M658" s="57"/>
    </row>
    <row r="659" spans="1:21" customHeight="1" ht="12.75">
      <c r="M659" s="57"/>
    </row>
    <row r="660" spans="1:21" customHeight="1" ht="12.75">
      <c r="M660" s="57"/>
    </row>
    <row r="661" spans="1:21" customHeight="1" ht="12.75">
      <c r="M661" s="57"/>
    </row>
    <row r="662" spans="1:21" customHeight="1" ht="12.75">
      <c r="M662" s="57"/>
    </row>
    <row r="663" spans="1:21" customHeight="1" ht="12.75">
      <c r="M663" s="57"/>
    </row>
    <row r="664" spans="1:21" customHeight="1" ht="12.75">
      <c r="M664" s="57"/>
    </row>
    <row r="665" spans="1:21" customHeight="1" ht="12.75">
      <c r="M665" s="57"/>
    </row>
    <row r="666" spans="1:21" customHeight="1" ht="12.75">
      <c r="M666" s="57"/>
    </row>
    <row r="667" spans="1:21" customHeight="1" ht="12.75">
      <c r="M667" s="57"/>
    </row>
    <row r="668" spans="1:21" customHeight="1" ht="12.75">
      <c r="M668" s="57"/>
    </row>
    <row r="669" spans="1:21" customHeight="1" ht="12.75">
      <c r="M669" s="57"/>
    </row>
    <row r="670" spans="1:21" customHeight="1" ht="12.75">
      <c r="M670" s="57"/>
    </row>
    <row r="671" spans="1:21" customHeight="1" ht="12.75">
      <c r="M671" s="57"/>
    </row>
    <row r="672" spans="1:21" customHeight="1" ht="12.75">
      <c r="M672" s="57"/>
    </row>
    <row r="673" spans="1:21" customHeight="1" ht="12.75">
      <c r="M673" s="57"/>
    </row>
    <row r="674" spans="1:21" customHeight="1" ht="12.75">
      <c r="M674" s="57"/>
    </row>
    <row r="675" spans="1:21" customHeight="1" ht="12.75">
      <c r="M675" s="57"/>
    </row>
    <row r="676" spans="1:21" customHeight="1" ht="12.75">
      <c r="M676" s="57"/>
    </row>
    <row r="677" spans="1:21" customHeight="1" ht="12.75">
      <c r="M677" s="57"/>
    </row>
    <row r="678" spans="1:21" customHeight="1" ht="12.75">
      <c r="M678" s="57"/>
    </row>
    <row r="679" spans="1:21" customHeight="1" ht="12.75">
      <c r="M679" s="57"/>
    </row>
    <row r="680" spans="1:21" customHeight="1" ht="12.75">
      <c r="M680" s="57"/>
    </row>
    <row r="681" spans="1:21" customHeight="1" ht="12.75">
      <c r="M681" s="57"/>
    </row>
    <row r="682" spans="1:21" customHeight="1" ht="12.75">
      <c r="M682" s="57"/>
    </row>
    <row r="683" spans="1:21" customHeight="1" ht="12.75">
      <c r="M683" s="57"/>
    </row>
    <row r="684" spans="1:21" customHeight="1" ht="12.75">
      <c r="M684" s="57"/>
    </row>
    <row r="685" spans="1:21" customHeight="1" ht="12.75">
      <c r="M685" s="57"/>
    </row>
    <row r="686" spans="1:21" customHeight="1" ht="12.75">
      <c r="M686" s="57"/>
    </row>
    <row r="687" spans="1:21" customHeight="1" ht="12.75">
      <c r="M687" s="57"/>
    </row>
    <row r="688" spans="1:21" customHeight="1" ht="12.75">
      <c r="M688" s="57"/>
    </row>
    <row r="689" spans="1:21" customHeight="1" ht="12.75">
      <c r="M689" s="57"/>
    </row>
    <row r="690" spans="1:21" customHeight="1" ht="12.75">
      <c r="M690" s="57"/>
    </row>
    <row r="691" spans="1:21" customHeight="1" ht="12.75">
      <c r="M691" s="57"/>
    </row>
    <row r="692" spans="1:21" customHeight="1" ht="12.75">
      <c r="M692" s="57"/>
    </row>
    <row r="693" spans="1:21" customHeight="1" ht="12.75">
      <c r="M693" s="57"/>
    </row>
    <row r="694" spans="1:21" customHeight="1" ht="12.75">
      <c r="M694" s="57"/>
    </row>
    <row r="695" spans="1:21" customHeight="1" ht="12.75">
      <c r="M695" s="57"/>
    </row>
    <row r="696" spans="1:21" customHeight="1" ht="12.75">
      <c r="M696" s="57"/>
    </row>
    <row r="697" spans="1:21" customHeight="1" ht="12.75">
      <c r="M697" s="57"/>
    </row>
    <row r="698" spans="1:21" customHeight="1" ht="12.75">
      <c r="M698" s="57"/>
    </row>
    <row r="699" spans="1:21" customHeight="1" ht="12.75">
      <c r="M699" s="57"/>
    </row>
    <row r="700" spans="1:21" customHeight="1" ht="12.75">
      <c r="M700" s="57"/>
    </row>
    <row r="701" spans="1:21" customHeight="1" ht="12.75">
      <c r="M701" s="57"/>
    </row>
    <row r="702" spans="1:21" customHeight="1" ht="12.75">
      <c r="M702" s="57"/>
    </row>
    <row r="703" spans="1:21" customHeight="1" ht="12.75">
      <c r="M703" s="57"/>
    </row>
    <row r="704" spans="1:21" customHeight="1" ht="12.75">
      <c r="M704" s="57"/>
    </row>
    <row r="705" spans="1:21" customHeight="1" ht="12.75">
      <c r="M705" s="57"/>
    </row>
    <row r="706" spans="1:21" customHeight="1" ht="12.75">
      <c r="M706" s="57"/>
    </row>
    <row r="707" spans="1:21" customHeight="1" ht="12.75">
      <c r="M707" s="57"/>
    </row>
    <row r="708" spans="1:21" customHeight="1" ht="12.75">
      <c r="M708" s="57"/>
    </row>
    <row r="709" spans="1:21" customHeight="1" ht="12.75">
      <c r="M709" s="57"/>
    </row>
    <row r="710" spans="1:21" customHeight="1" ht="12.75">
      <c r="M710" s="57"/>
    </row>
    <row r="711" spans="1:21" customHeight="1" ht="12.75">
      <c r="M711" s="57"/>
    </row>
    <row r="712" spans="1:21" customHeight="1" ht="12.75">
      <c r="M712" s="57"/>
    </row>
    <row r="713" spans="1:21" customHeight="1" ht="12.75">
      <c r="M713" s="57"/>
    </row>
    <row r="714" spans="1:21" customHeight="1" ht="12.75">
      <c r="M714" s="57"/>
    </row>
    <row r="715" spans="1:21" customHeight="1" ht="12.75">
      <c r="M715" s="57"/>
    </row>
    <row r="716" spans="1:21" customHeight="1" ht="12.75">
      <c r="M716" s="57"/>
    </row>
    <row r="717" spans="1:21" customHeight="1" ht="12.75">
      <c r="M717" s="57"/>
    </row>
    <row r="718" spans="1:21" customHeight="1" ht="12.75">
      <c r="M718" s="57"/>
    </row>
    <row r="719" spans="1:21" customHeight="1" ht="12.75">
      <c r="M719" s="57"/>
    </row>
    <row r="720" spans="1:21" customHeight="1" ht="12.75">
      <c r="M720" s="57"/>
    </row>
    <row r="721" spans="1:21" customHeight="1" ht="12.75">
      <c r="M721" s="57"/>
    </row>
    <row r="722" spans="1:21" customHeight="1" ht="12.75">
      <c r="M722" s="57"/>
    </row>
    <row r="723" spans="1:21" customHeight="1" ht="12.75">
      <c r="M723" s="57"/>
    </row>
    <row r="724" spans="1:21" customHeight="1" ht="12.75">
      <c r="M724" s="57"/>
    </row>
    <row r="725" spans="1:21" customHeight="1" ht="12.75">
      <c r="M725" s="57"/>
    </row>
    <row r="726" spans="1:21" customHeight="1" ht="12.75">
      <c r="M726" s="57"/>
    </row>
    <row r="727" spans="1:21" customHeight="1" ht="12.75">
      <c r="M727" s="57"/>
    </row>
    <row r="728" spans="1:21" customHeight="1" ht="12.75">
      <c r="M728" s="57"/>
    </row>
    <row r="729" spans="1:21" customHeight="1" ht="12.75">
      <c r="M729" s="57"/>
    </row>
    <row r="730" spans="1:21" customHeight="1" ht="12.75">
      <c r="M730" s="57"/>
    </row>
    <row r="731" spans="1:21" customHeight="1" ht="12.75">
      <c r="M731" s="57"/>
    </row>
    <row r="732" spans="1:21" customHeight="1" ht="12.75">
      <c r="M732" s="57"/>
    </row>
    <row r="733" spans="1:21" customHeight="1" ht="12.75">
      <c r="M733" s="57"/>
    </row>
    <row r="734" spans="1:21" customHeight="1" ht="12.75">
      <c r="M734" s="57"/>
    </row>
    <row r="735" spans="1:21" customHeight="1" ht="12.75">
      <c r="M735" s="57"/>
    </row>
    <row r="736" spans="1:21" customHeight="1" ht="12.75">
      <c r="M736" s="57"/>
    </row>
    <row r="737" spans="1:21" customHeight="1" ht="12.75">
      <c r="M737" s="57"/>
    </row>
    <row r="738" spans="1:21" customHeight="1" ht="12.75">
      <c r="M738" s="57"/>
    </row>
    <row r="739" spans="1:21" customHeight="1" ht="12.75">
      <c r="M739" s="57"/>
    </row>
    <row r="740" spans="1:21" customHeight="1" ht="12.75">
      <c r="M740" s="57"/>
    </row>
    <row r="741" spans="1:21" customHeight="1" ht="12.75">
      <c r="M741" s="57"/>
    </row>
    <row r="742" spans="1:21" customHeight="1" ht="12.75">
      <c r="M742" s="57"/>
    </row>
    <row r="743" spans="1:21" customHeight="1" ht="12.75">
      <c r="M743" s="57"/>
    </row>
    <row r="744" spans="1:21" customHeight="1" ht="12.75">
      <c r="M744" s="57"/>
    </row>
    <row r="745" spans="1:21" customHeight="1" ht="12.75">
      <c r="M745" s="57"/>
    </row>
    <row r="746" spans="1:21" customHeight="1" ht="12.75">
      <c r="M746" s="57"/>
    </row>
    <row r="747" spans="1:21" customHeight="1" ht="12.75">
      <c r="M747" s="57"/>
    </row>
    <row r="748" spans="1:21" customHeight="1" ht="12.75">
      <c r="M748" s="57"/>
    </row>
    <row r="749" spans="1:21" customHeight="1" ht="12.75">
      <c r="M749" s="57"/>
    </row>
    <row r="750" spans="1:21" customHeight="1" ht="12.75">
      <c r="M750" s="57"/>
    </row>
    <row r="751" spans="1:21" customHeight="1" ht="12.75">
      <c r="M751" s="57"/>
    </row>
    <row r="752" spans="1:21" customHeight="1" ht="12.75">
      <c r="M752" s="57"/>
    </row>
    <row r="753" spans="1:21" customHeight="1" ht="12.75">
      <c r="M753" s="57"/>
    </row>
    <row r="754" spans="1:21" customHeight="1" ht="12.75">
      <c r="M754" s="57"/>
    </row>
    <row r="755" spans="1:21" customHeight="1" ht="12.75">
      <c r="M755" s="57"/>
    </row>
    <row r="756" spans="1:21" customHeight="1" ht="12.75">
      <c r="M756" s="57"/>
    </row>
    <row r="757" spans="1:21" customHeight="1" ht="12.75">
      <c r="M757" s="57"/>
    </row>
    <row r="758" spans="1:21" customHeight="1" ht="12.75">
      <c r="M758" s="57"/>
    </row>
    <row r="759" spans="1:21" customHeight="1" ht="12.75">
      <c r="M759" s="57"/>
    </row>
    <row r="760" spans="1:21" customHeight="1" ht="12.75">
      <c r="M760" s="57"/>
    </row>
    <row r="761" spans="1:21" customHeight="1" ht="12.75">
      <c r="M761" s="57"/>
    </row>
    <row r="762" spans="1:21" customHeight="1" ht="12.75">
      <c r="M762" s="57"/>
    </row>
    <row r="763" spans="1:21" customHeight="1" ht="12.75">
      <c r="M763" s="57"/>
    </row>
    <row r="764" spans="1:21" customHeight="1" ht="12.75">
      <c r="M764" s="57"/>
    </row>
    <row r="765" spans="1:21" customHeight="1" ht="12.75">
      <c r="M765" s="57"/>
    </row>
    <row r="766" spans="1:21" customHeight="1" ht="12.75">
      <c r="M766" s="57"/>
    </row>
    <row r="767" spans="1:21" customHeight="1" ht="12.75">
      <c r="M767" s="57"/>
    </row>
    <row r="768" spans="1:21" customHeight="1" ht="12.75">
      <c r="M768" s="57"/>
    </row>
    <row r="769" spans="1:21" customHeight="1" ht="12.75">
      <c r="M769" s="57"/>
    </row>
    <row r="770" spans="1:21" customHeight="1" ht="12.75">
      <c r="M770" s="57"/>
    </row>
    <row r="771" spans="1:21" customHeight="1" ht="12.75">
      <c r="M771" s="57"/>
    </row>
    <row r="772" spans="1:21" customHeight="1" ht="12.75">
      <c r="M772" s="57"/>
    </row>
    <row r="773" spans="1:21" customHeight="1" ht="12.75">
      <c r="M773" s="57"/>
    </row>
    <row r="774" spans="1:21" customHeight="1" ht="12.75">
      <c r="M774" s="57"/>
    </row>
    <row r="775" spans="1:21" customHeight="1" ht="12.75">
      <c r="M775" s="57"/>
    </row>
    <row r="776" spans="1:21" customHeight="1" ht="12.75">
      <c r="M776" s="57"/>
    </row>
    <row r="777" spans="1:21" customHeight="1" ht="12.75">
      <c r="M777" s="57"/>
    </row>
    <row r="778" spans="1:21" customHeight="1" ht="12.75">
      <c r="M778" s="57"/>
    </row>
    <row r="779" spans="1:21" customHeight="1" ht="12.75">
      <c r="M779" s="57"/>
    </row>
    <row r="780" spans="1:21" customHeight="1" ht="12.75">
      <c r="M780" s="57"/>
    </row>
    <row r="781" spans="1:21" customHeight="1" ht="12.75">
      <c r="M781" s="57"/>
    </row>
    <row r="782" spans="1:21" customHeight="1" ht="12.75">
      <c r="M782" s="57"/>
    </row>
    <row r="783" spans="1:21" customHeight="1" ht="12.75">
      <c r="M783" s="57"/>
    </row>
    <row r="784" spans="1:21" customHeight="1" ht="12.75">
      <c r="M784" s="57"/>
    </row>
    <row r="785" spans="1:21" customHeight="1" ht="12.75">
      <c r="M785" s="57"/>
    </row>
    <row r="786" spans="1:21" customHeight="1" ht="12.75">
      <c r="M786" s="57"/>
    </row>
    <row r="787" spans="1:21" customHeight="1" ht="12.75">
      <c r="M787" s="57"/>
    </row>
    <row r="788" spans="1:21" customHeight="1" ht="12.75">
      <c r="M788" s="57"/>
    </row>
    <row r="789" spans="1:21" customHeight="1" ht="12.75">
      <c r="M789" s="57"/>
    </row>
    <row r="790" spans="1:21" customHeight="1" ht="12.75">
      <c r="M790" s="57"/>
    </row>
    <row r="791" spans="1:21" customHeight="1" ht="12.75">
      <c r="M791" s="57"/>
    </row>
    <row r="792" spans="1:21" customHeight="1" ht="12.75">
      <c r="M792" s="57"/>
    </row>
    <row r="793" spans="1:21" customHeight="1" ht="12.75">
      <c r="M793" s="57"/>
    </row>
    <row r="794" spans="1:21" customHeight="1" ht="12.75">
      <c r="M794" s="57"/>
    </row>
    <row r="795" spans="1:21" customHeight="1" ht="12.75">
      <c r="M795" s="57"/>
    </row>
    <row r="796" spans="1:21" customHeight="1" ht="12.75">
      <c r="M796" s="57"/>
    </row>
    <row r="797" spans="1:21" customHeight="1" ht="12.75">
      <c r="M797" s="57"/>
    </row>
    <row r="798" spans="1:21" customHeight="1" ht="12.75">
      <c r="M798" s="57"/>
    </row>
    <row r="799" spans="1:21" customHeight="1" ht="12.75">
      <c r="M799" s="57"/>
    </row>
    <row r="800" spans="1:21" customHeight="1" ht="12.75">
      <c r="M800" s="57"/>
    </row>
    <row r="801" spans="1:21" customHeight="1" ht="12.75">
      <c r="M801" s="57"/>
    </row>
    <row r="802" spans="1:21" customHeight="1" ht="12.75">
      <c r="M802" s="57"/>
    </row>
    <row r="803" spans="1:21" customHeight="1" ht="12.75">
      <c r="M803" s="57"/>
    </row>
    <row r="804" spans="1:21" customHeight="1" ht="12.75">
      <c r="M804" s="57"/>
    </row>
    <row r="805" spans="1:21" customHeight="1" ht="12.75">
      <c r="M805" s="57"/>
    </row>
    <row r="806" spans="1:21" customHeight="1" ht="12.75">
      <c r="M806" s="57"/>
    </row>
    <row r="807" spans="1:21" customHeight="1" ht="12.75">
      <c r="M807" s="57"/>
    </row>
    <row r="808" spans="1:21" customHeight="1" ht="12.75">
      <c r="M808" s="57"/>
    </row>
    <row r="809" spans="1:21" customHeight="1" ht="12.75">
      <c r="M809" s="57"/>
    </row>
    <row r="810" spans="1:21" customHeight="1" ht="12.75">
      <c r="M810" s="57"/>
    </row>
    <row r="811" spans="1:21" customHeight="1" ht="12.75">
      <c r="M811" s="57"/>
    </row>
    <row r="812" spans="1:21" customHeight="1" ht="12.75">
      <c r="M812" s="57"/>
    </row>
    <row r="813" spans="1:21" customHeight="1" ht="12.75">
      <c r="M813" s="57"/>
    </row>
    <row r="814" spans="1:21" customHeight="1" ht="12.75">
      <c r="M814" s="57"/>
    </row>
    <row r="815" spans="1:21" customHeight="1" ht="12.75">
      <c r="M815" s="57"/>
    </row>
    <row r="816" spans="1:21" customHeight="1" ht="12.75">
      <c r="M816" s="57"/>
    </row>
    <row r="817" spans="1:21" customHeight="1" ht="12.75">
      <c r="M817" s="57"/>
    </row>
    <row r="818" spans="1:21" customHeight="1" ht="12.75">
      <c r="M818" s="57"/>
    </row>
    <row r="819" spans="1:21" customHeight="1" ht="12.75">
      <c r="M819" s="57"/>
    </row>
    <row r="820" spans="1:21" customHeight="1" ht="12.75">
      <c r="M820" s="57"/>
    </row>
    <row r="821" spans="1:21" customHeight="1" ht="12.75">
      <c r="M821" s="57"/>
    </row>
    <row r="822" spans="1:21" customHeight="1" ht="12.75">
      <c r="M822" s="57"/>
    </row>
    <row r="823" spans="1:21" customHeight="1" ht="12.75">
      <c r="M823" s="57"/>
    </row>
    <row r="824" spans="1:21" customHeight="1" ht="12.75">
      <c r="M824" s="57"/>
    </row>
    <row r="825" spans="1:21" customHeight="1" ht="12.75">
      <c r="M825" s="57"/>
    </row>
    <row r="826" spans="1:21" customHeight="1" ht="12.75">
      <c r="M826" s="57"/>
    </row>
    <row r="827" spans="1:21" customHeight="1" ht="12.75">
      <c r="M827" s="57"/>
    </row>
    <row r="828" spans="1:21" customHeight="1" ht="12.75">
      <c r="M828" s="57"/>
    </row>
    <row r="829" spans="1:21" customHeight="1" ht="12.75">
      <c r="M829" s="57"/>
    </row>
    <row r="830" spans="1:21" customHeight="1" ht="12.75">
      <c r="M830" s="57"/>
    </row>
    <row r="831" spans="1:21" customHeight="1" ht="12.75">
      <c r="M831" s="57"/>
    </row>
    <row r="832" spans="1:21" customHeight="1" ht="12.75">
      <c r="M832" s="57"/>
    </row>
    <row r="833" spans="1:21" customHeight="1" ht="12.75">
      <c r="M833" s="57"/>
    </row>
    <row r="834" spans="1:21" customHeight="1" ht="12.75">
      <c r="M834" s="57"/>
    </row>
    <row r="835" spans="1:21" customHeight="1" ht="12.75">
      <c r="M835" s="57"/>
    </row>
    <row r="836" spans="1:21" customHeight="1" ht="12.75">
      <c r="M836" s="57"/>
    </row>
    <row r="837" spans="1:21" customHeight="1" ht="12.75">
      <c r="M837" s="57"/>
    </row>
    <row r="838" spans="1:21" customHeight="1" ht="12.75">
      <c r="M838" s="57"/>
    </row>
    <row r="839" spans="1:21" customHeight="1" ht="12.75">
      <c r="M839" s="57"/>
    </row>
    <row r="840" spans="1:21" customHeight="1" ht="12.75">
      <c r="M840" s="57"/>
    </row>
    <row r="841" spans="1:21" customHeight="1" ht="12.75">
      <c r="M841" s="57"/>
    </row>
    <row r="842" spans="1:21" customHeight="1" ht="12.75">
      <c r="M842" s="57"/>
    </row>
    <row r="843" spans="1:21" customHeight="1" ht="12.75">
      <c r="M843" s="57"/>
    </row>
    <row r="844" spans="1:21" customHeight="1" ht="12.75">
      <c r="M844" s="57"/>
    </row>
    <row r="845" spans="1:21" customHeight="1" ht="12.75">
      <c r="M845" s="57"/>
    </row>
    <row r="846" spans="1:21" customHeight="1" ht="12.75">
      <c r="M846" s="57"/>
    </row>
    <row r="847" spans="1:21" customHeight="1" ht="12.75">
      <c r="M847" s="57"/>
    </row>
    <row r="848" spans="1:21" customHeight="1" ht="12.75">
      <c r="M848" s="57"/>
    </row>
    <row r="849" spans="1:21" customHeight="1" ht="12.75">
      <c r="M849" s="57"/>
    </row>
    <row r="850" spans="1:21" customHeight="1" ht="12.75">
      <c r="M850" s="57"/>
    </row>
    <row r="851" spans="1:21" customHeight="1" ht="12.75">
      <c r="M851" s="57"/>
    </row>
    <row r="852" spans="1:21" customHeight="1" ht="12.75">
      <c r="M852" s="57"/>
    </row>
    <row r="853" spans="1:21" customHeight="1" ht="12.75">
      <c r="M853" s="57"/>
    </row>
    <row r="854" spans="1:21" customHeight="1" ht="12.75">
      <c r="M854" s="57"/>
    </row>
    <row r="855" spans="1:21" customHeight="1" ht="12.75">
      <c r="M855" s="57"/>
    </row>
    <row r="856" spans="1:21" customHeight="1" ht="12.75">
      <c r="M856" s="57"/>
    </row>
    <row r="857" spans="1:21" customHeight="1" ht="12.75">
      <c r="M857" s="57"/>
    </row>
    <row r="858" spans="1:21" customHeight="1" ht="12.75">
      <c r="M858" s="57"/>
    </row>
    <row r="859" spans="1:21" customHeight="1" ht="12.75">
      <c r="M859" s="57"/>
    </row>
    <row r="860" spans="1:21" customHeight="1" ht="12.75">
      <c r="M860" s="57"/>
    </row>
    <row r="861" spans="1:21" customHeight="1" ht="12.75">
      <c r="M861" s="57"/>
    </row>
    <row r="862" spans="1:21" customHeight="1" ht="12.75">
      <c r="M862" s="57"/>
    </row>
    <row r="863" spans="1:21" customHeight="1" ht="12.75">
      <c r="M863" s="57"/>
    </row>
    <row r="864" spans="1:21" customHeight="1" ht="12.75">
      <c r="M864" s="57"/>
    </row>
    <row r="865" spans="1:21" customHeight="1" ht="12.75">
      <c r="M865" s="57"/>
    </row>
    <row r="866" spans="1:21" customHeight="1" ht="12.75">
      <c r="M866" s="57"/>
    </row>
    <row r="867" spans="1:21" customHeight="1" ht="12.75">
      <c r="M867" s="57"/>
    </row>
    <row r="868" spans="1:21" customHeight="1" ht="12.75">
      <c r="M868" s="57"/>
    </row>
    <row r="869" spans="1:21" customHeight="1" ht="12.75">
      <c r="M869" s="57"/>
    </row>
    <row r="870" spans="1:21" customHeight="1" ht="12.75">
      <c r="M870" s="57"/>
    </row>
    <row r="871" spans="1:21" customHeight="1" ht="12.75">
      <c r="M871" s="57"/>
    </row>
    <row r="872" spans="1:21" customHeight="1" ht="12.75">
      <c r="M872" s="57"/>
    </row>
    <row r="873" spans="1:21" customHeight="1" ht="12.75">
      <c r="M873" s="57"/>
    </row>
    <row r="874" spans="1:21" customHeight="1" ht="12.75">
      <c r="M874" s="57"/>
    </row>
    <row r="875" spans="1:21" customHeight="1" ht="12.75">
      <c r="M875" s="57"/>
    </row>
    <row r="876" spans="1:21" customHeight="1" ht="12.75">
      <c r="B876" s="255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57"/>
      <c r="N876" s="2"/>
      <c r="O876" s="2"/>
      <c r="P876" s="2"/>
      <c r="Q876" s="2"/>
      <c r="R876" s="2"/>
      <c r="S876" s="2"/>
    </row>
    <row r="877" spans="1:21" customHeight="1" ht="12.75">
      <c r="B877" s="255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57"/>
      <c r="N877" s="2"/>
      <c r="O877" s="2"/>
      <c r="P877" s="2"/>
      <c r="Q877" s="2"/>
      <c r="R877" s="2"/>
      <c r="S877" s="2"/>
    </row>
    <row r="878" spans="1:21" customHeight="1" ht="12.75">
      <c r="B878" s="25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57"/>
      <c r="N878" s="2"/>
      <c r="O878" s="2"/>
      <c r="P878" s="2"/>
      <c r="Q878" s="2"/>
      <c r="R878" s="2"/>
      <c r="S878" s="2"/>
    </row>
    <row r="879" spans="1:21" customHeight="1" ht="12.75">
      <c r="B879" s="25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57"/>
      <c r="N879" s="2"/>
      <c r="O879" s="2"/>
      <c r="P879" s="2"/>
      <c r="Q879" s="2"/>
      <c r="R879" s="2"/>
      <c r="S879" s="2"/>
    </row>
    <row r="880" spans="1:21" customHeight="1" ht="12.75">
      <c r="B880" s="25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57"/>
      <c r="N880" s="2"/>
      <c r="O880" s="2"/>
      <c r="P880" s="2"/>
      <c r="Q880" s="2"/>
      <c r="R880" s="2"/>
      <c r="S880" s="2"/>
    </row>
    <row r="881" spans="1:21" customHeight="1" ht="12.75">
      <c r="B881" s="25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57"/>
      <c r="N881" s="2"/>
      <c r="O881" s="2"/>
      <c r="P881" s="2"/>
      <c r="Q881" s="2"/>
      <c r="R881" s="2"/>
      <c r="S881" s="2"/>
    </row>
    <row r="882" spans="1:21" customHeight="1" ht="12.75">
      <c r="B882" s="25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57"/>
      <c r="N882" s="2"/>
      <c r="O882" s="2"/>
      <c r="P882" s="2"/>
      <c r="Q882" s="2"/>
      <c r="R882" s="2"/>
      <c r="S882" s="2"/>
    </row>
    <row r="883" spans="1:21" customHeight="1" ht="12.75">
      <c r="B883" s="25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57"/>
      <c r="N883" s="2"/>
      <c r="O883" s="2"/>
      <c r="P883" s="2"/>
      <c r="Q883" s="2"/>
      <c r="R883" s="2"/>
      <c r="S883" s="2"/>
    </row>
    <row r="884" spans="1:21" customHeight="1" ht="12.75">
      <c r="B884" s="25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57"/>
      <c r="N884" s="2"/>
      <c r="O884" s="2"/>
      <c r="P884" s="2"/>
      <c r="Q884" s="2"/>
      <c r="R884" s="2"/>
      <c r="S884" s="2"/>
    </row>
    <row r="885" spans="1:21" customHeight="1" ht="12.75">
      <c r="B885" s="25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57"/>
      <c r="N885" s="2"/>
      <c r="O885" s="2"/>
      <c r="P885" s="2"/>
      <c r="Q885" s="2"/>
      <c r="R885" s="2"/>
      <c r="S885" s="2"/>
    </row>
    <row r="886" spans="1:21" customHeight="1" ht="12.75">
      <c r="B886" s="25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57"/>
      <c r="N886" s="2"/>
      <c r="O886" s="2"/>
      <c r="P886" s="2"/>
      <c r="Q886" s="2"/>
      <c r="R886" s="2"/>
      <c r="S886" s="2"/>
    </row>
    <row r="887" spans="1:21" customHeight="1" ht="12.75">
      <c r="B887" s="25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57"/>
      <c r="N887" s="2"/>
      <c r="O887" s="2"/>
      <c r="P887" s="2"/>
      <c r="Q887" s="2"/>
      <c r="R887" s="2"/>
      <c r="S887" s="2"/>
    </row>
    <row r="888" spans="1:21" customHeight="1" ht="12.75">
      <c r="B888" s="25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57"/>
      <c r="N888" s="2"/>
      <c r="O888" s="2"/>
      <c r="P888" s="2"/>
      <c r="Q888" s="2"/>
      <c r="R888" s="2"/>
      <c r="S888" s="2"/>
    </row>
    <row r="889" spans="1:21" customHeight="1" ht="12.75">
      <c r="B889" s="25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57"/>
      <c r="N889" s="2"/>
      <c r="O889" s="2"/>
      <c r="P889" s="2"/>
      <c r="Q889" s="2"/>
      <c r="R889" s="2"/>
      <c r="S889" s="2"/>
    </row>
    <row r="890" spans="1:21" customHeight="1" ht="12.75">
      <c r="B890" s="25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57"/>
      <c r="N890" s="2"/>
      <c r="O890" s="2"/>
      <c r="P890" s="2"/>
      <c r="Q890" s="2"/>
      <c r="R890" s="2"/>
      <c r="S890" s="2"/>
    </row>
    <row r="891" spans="1:21" customHeight="1" ht="12.75">
      <c r="B891" s="25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57"/>
      <c r="N891" s="2"/>
      <c r="O891" s="2"/>
      <c r="P891" s="2"/>
      <c r="Q891" s="2"/>
      <c r="R891" s="2"/>
      <c r="S891" s="2"/>
    </row>
    <row r="892" spans="1:21" customHeight="1" ht="12.75">
      <c r="B892" s="25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57"/>
      <c r="N892" s="2"/>
      <c r="O892" s="2"/>
      <c r="P892" s="2"/>
      <c r="Q892" s="2"/>
      <c r="R892" s="2"/>
      <c r="S892" s="2"/>
    </row>
    <row r="893" spans="1:21" customHeight="1" ht="12.75">
      <c r="B893" s="25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57"/>
      <c r="N893" s="2"/>
      <c r="O893" s="2"/>
      <c r="P893" s="2"/>
      <c r="Q893" s="2"/>
      <c r="R893" s="2"/>
      <c r="S893" s="2"/>
    </row>
    <row r="894" spans="1:21" customHeight="1" ht="12.75">
      <c r="B894" s="25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57"/>
      <c r="N894" s="2"/>
      <c r="O894" s="2"/>
      <c r="P894" s="2"/>
      <c r="Q894" s="2"/>
      <c r="R894" s="2"/>
      <c r="S894" s="2"/>
    </row>
    <row r="895" spans="1:21" customHeight="1" ht="12.75">
      <c r="B895" s="25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57"/>
      <c r="N895" s="2"/>
      <c r="O895" s="2"/>
      <c r="P895" s="2"/>
      <c r="Q895" s="2"/>
      <c r="R895" s="2"/>
      <c r="S895" s="2"/>
    </row>
    <row r="896" spans="1:21" customHeight="1" ht="12.75">
      <c r="B896" s="25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57"/>
      <c r="N896" s="2"/>
      <c r="O896" s="2"/>
      <c r="P896" s="2"/>
      <c r="Q896" s="2"/>
      <c r="R896" s="2"/>
      <c r="S896" s="2"/>
    </row>
    <row r="897" spans="1:21" customHeight="1" ht="12.75">
      <c r="B897" s="25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57"/>
      <c r="N897" s="2"/>
      <c r="O897" s="2"/>
      <c r="P897" s="2"/>
      <c r="Q897" s="2"/>
      <c r="R897" s="2"/>
      <c r="S897" s="2"/>
    </row>
    <row r="898" spans="1:21" customHeight="1" ht="12.75">
      <c r="B898" s="25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57"/>
      <c r="N898" s="2"/>
      <c r="O898" s="2"/>
      <c r="P898" s="2"/>
      <c r="Q898" s="2"/>
      <c r="R898" s="2"/>
      <c r="S898" s="2"/>
    </row>
    <row r="899" spans="1:21" customHeight="1" ht="12.75">
      <c r="B899" s="25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57"/>
      <c r="N899" s="2"/>
      <c r="O899" s="2"/>
      <c r="P899" s="2"/>
      <c r="Q899" s="2"/>
      <c r="R899" s="2"/>
      <c r="S899" s="2"/>
    </row>
    <row r="900" spans="1:21" customHeight="1" ht="12.75">
      <c r="B900" s="25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57"/>
      <c r="N900" s="2"/>
      <c r="O900" s="2"/>
      <c r="P900" s="2"/>
      <c r="Q900" s="2"/>
      <c r="R900" s="2"/>
      <c r="S900" s="2"/>
    </row>
    <row r="901" spans="1:21" customHeight="1" ht="12.75">
      <c r="B901" s="25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57"/>
      <c r="N901" s="2"/>
      <c r="O901" s="2"/>
      <c r="P901" s="2"/>
      <c r="Q901" s="2"/>
      <c r="R901" s="2"/>
      <c r="S901" s="2"/>
    </row>
    <row r="902" spans="1:21" customHeight="1" ht="12.75">
      <c r="B902" s="25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57"/>
      <c r="N902" s="2"/>
      <c r="O902" s="2"/>
      <c r="P902" s="2"/>
      <c r="Q902" s="2"/>
      <c r="R902" s="2"/>
      <c r="S902" s="2"/>
    </row>
    <row r="903" spans="1:21" customHeight="1" ht="12.75">
      <c r="B903" s="25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57"/>
      <c r="N903" s="2"/>
      <c r="O903" s="2"/>
      <c r="P903" s="2"/>
      <c r="Q903" s="2"/>
      <c r="R903" s="2"/>
      <c r="S903" s="2"/>
    </row>
    <row r="904" spans="1:21" customHeight="1" ht="12.75">
      <c r="B904" s="25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57"/>
      <c r="N904" s="2"/>
      <c r="O904" s="2"/>
      <c r="P904" s="2"/>
      <c r="Q904" s="2"/>
      <c r="R904" s="2"/>
      <c r="S904" s="2"/>
    </row>
    <row r="905" spans="1:21" customHeight="1" ht="12.75">
      <c r="B905" s="25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57"/>
      <c r="N905" s="2"/>
      <c r="O905" s="2"/>
      <c r="P905" s="2"/>
      <c r="Q905" s="2"/>
      <c r="R905" s="2"/>
      <c r="S905" s="2"/>
    </row>
    <row r="906" spans="1:21" customHeight="1" ht="12.75">
      <c r="B906" s="25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57"/>
      <c r="N906" s="2"/>
      <c r="O906" s="2"/>
      <c r="P906" s="2"/>
      <c r="Q906" s="2"/>
      <c r="R906" s="2"/>
      <c r="S906" s="2"/>
    </row>
    <row r="907" spans="1:21" customHeight="1" ht="12.75">
      <c r="B907" s="25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57"/>
      <c r="N907" s="2"/>
      <c r="O907" s="2"/>
      <c r="P907" s="2"/>
      <c r="Q907" s="2"/>
      <c r="R907" s="2"/>
      <c r="S907" s="2"/>
    </row>
    <row r="908" spans="1:21" customHeight="1" ht="12.75">
      <c r="B908" s="25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57"/>
      <c r="N908" s="2"/>
      <c r="O908" s="2"/>
      <c r="P908" s="2"/>
      <c r="Q908" s="2"/>
      <c r="R908" s="2"/>
      <c r="S908" s="2"/>
    </row>
    <row r="909" spans="1:21" customHeight="1" ht="12.75">
      <c r="B909" s="25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57"/>
      <c r="N909" s="2"/>
      <c r="O909" s="2"/>
      <c r="P909" s="2"/>
      <c r="Q909" s="2"/>
      <c r="R909" s="2"/>
      <c r="S909" s="2"/>
    </row>
    <row r="910" spans="1:21" customHeight="1" ht="12.75">
      <c r="B910" s="25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57"/>
      <c r="N910" s="2"/>
      <c r="O910" s="2"/>
      <c r="P910" s="2"/>
      <c r="Q910" s="2"/>
      <c r="R910" s="2"/>
      <c r="S910" s="2"/>
    </row>
    <row r="911" spans="1:21" customHeight="1" ht="12.75">
      <c r="B911" s="25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57"/>
      <c r="N911" s="2"/>
      <c r="O911" s="2"/>
      <c r="P911" s="2"/>
      <c r="Q911" s="2"/>
      <c r="R911" s="2"/>
      <c r="S911" s="2"/>
    </row>
    <row r="912" spans="1:21" customHeight="1" ht="12.75">
      <c r="B912" s="25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57"/>
      <c r="N912" s="2"/>
      <c r="O912" s="2"/>
      <c r="P912" s="2"/>
      <c r="Q912" s="2"/>
      <c r="R912" s="2"/>
      <c r="S912" s="2"/>
    </row>
    <row r="913" spans="1:21" customHeight="1" ht="12.75">
      <c r="B913" s="25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57"/>
      <c r="N913" s="2"/>
      <c r="O913" s="2"/>
      <c r="P913" s="2"/>
      <c r="Q913" s="2"/>
      <c r="R913" s="2"/>
      <c r="S913" s="2"/>
    </row>
    <row r="914" spans="1:21" customHeight="1" ht="12.75">
      <c r="B914" s="25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57"/>
      <c r="N914" s="2"/>
      <c r="O914" s="2"/>
      <c r="P914" s="2"/>
      <c r="Q914" s="2"/>
      <c r="R914" s="2"/>
      <c r="S914" s="2"/>
    </row>
    <row r="915" spans="1:21" customHeight="1" ht="12.75">
      <c r="B915" s="25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57"/>
      <c r="N915" s="2"/>
      <c r="O915" s="2"/>
      <c r="P915" s="2"/>
      <c r="Q915" s="2"/>
      <c r="R915" s="2"/>
      <c r="S915" s="2"/>
    </row>
    <row r="916" spans="1:21" customHeight="1" ht="12.75">
      <c r="B916" s="25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57"/>
      <c r="N916" s="2"/>
      <c r="O916" s="2"/>
      <c r="P916" s="2"/>
      <c r="Q916" s="2"/>
      <c r="R916" s="2"/>
      <c r="S916" s="2"/>
    </row>
    <row r="917" spans="1:21" customHeight="1" ht="12.75">
      <c r="B917" s="25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57"/>
      <c r="N917" s="2"/>
      <c r="O917" s="2"/>
      <c r="P917" s="2"/>
      <c r="Q917" s="2"/>
      <c r="R917" s="2"/>
      <c r="S917" s="2"/>
    </row>
    <row r="918" spans="1:21" customHeight="1" ht="12.75">
      <c r="B918" s="255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57"/>
      <c r="N918" s="2"/>
      <c r="O918" s="2"/>
      <c r="P918" s="2"/>
      <c r="Q918" s="2"/>
      <c r="R918" s="2"/>
      <c r="S918" s="2"/>
    </row>
    <row r="919" spans="1:21" customHeight="1" ht="12.75">
      <c r="B919" s="255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57"/>
      <c r="N919" s="2"/>
      <c r="O919" s="2"/>
      <c r="P919" s="2"/>
      <c r="Q919" s="2"/>
      <c r="R919" s="2"/>
      <c r="S919" s="2"/>
    </row>
    <row r="920" spans="1:21" customHeight="1" ht="12.75">
      <c r="B920" s="255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57"/>
      <c r="N920" s="2"/>
      <c r="O920" s="2"/>
      <c r="P920" s="2"/>
      <c r="Q920" s="2"/>
      <c r="R920" s="2"/>
      <c r="S920" s="2"/>
    </row>
    <row r="921" spans="1:21" customHeight="1" ht="12.75">
      <c r="B921" s="255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57"/>
      <c r="N921" s="2"/>
      <c r="O921" s="2"/>
      <c r="P921" s="2"/>
      <c r="Q921" s="2"/>
      <c r="R921" s="2"/>
      <c r="S921" s="2"/>
    </row>
    <row r="922" spans="1:21" customHeight="1" ht="12.75">
      <c r="B922" s="255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57"/>
      <c r="N922" s="2"/>
      <c r="O922" s="2"/>
      <c r="P922" s="2"/>
      <c r="Q922" s="2"/>
      <c r="R922" s="2"/>
      <c r="S922" s="2"/>
    </row>
    <row r="923" spans="1:21" customHeight="1" ht="12.75">
      <c r="B923" s="255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57"/>
      <c r="N923" s="2"/>
      <c r="O923" s="2"/>
      <c r="P923" s="2"/>
      <c r="Q923" s="2"/>
      <c r="R923" s="2"/>
      <c r="S923" s="2"/>
    </row>
    <row r="924" spans="1:21" customHeight="1" ht="12.75">
      <c r="B924" s="255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57"/>
      <c r="N924" s="2"/>
      <c r="O924" s="2"/>
      <c r="P924" s="2"/>
      <c r="Q924" s="2"/>
      <c r="R924" s="2"/>
      <c r="S924" s="2"/>
    </row>
    <row r="925" spans="1:21" customHeight="1" ht="12.75">
      <c r="B925" s="25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57"/>
      <c r="N925" s="2"/>
      <c r="O925" s="2"/>
      <c r="P925" s="2"/>
      <c r="Q925" s="2"/>
      <c r="R925" s="2"/>
      <c r="S925" s="2"/>
    </row>
    <row r="926" spans="1:21" customHeight="1" ht="12.75">
      <c r="B926" s="255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57"/>
      <c r="N926" s="2"/>
      <c r="O926" s="2"/>
      <c r="P926" s="2"/>
      <c r="Q926" s="2"/>
      <c r="R926" s="2"/>
      <c r="S926" s="2"/>
    </row>
    <row r="927" spans="1:21" customHeight="1" ht="12.75">
      <c r="B927" s="255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57"/>
      <c r="N927" s="2"/>
      <c r="O927" s="2"/>
      <c r="P927" s="2"/>
      <c r="Q927" s="2"/>
      <c r="R927" s="2"/>
      <c r="S927" s="2"/>
    </row>
    <row r="928" spans="1:21" customHeight="1" ht="12.75">
      <c r="B928" s="255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57"/>
      <c r="N928" s="2"/>
      <c r="O928" s="2"/>
      <c r="P928" s="2"/>
      <c r="Q928" s="2"/>
      <c r="R928" s="2"/>
      <c r="S928" s="2"/>
    </row>
    <row r="929" spans="1:21" customHeight="1" ht="12.75">
      <c r="B929" s="255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57"/>
      <c r="N929" s="2"/>
      <c r="O929" s="2"/>
      <c r="P929" s="2"/>
      <c r="Q929" s="2"/>
      <c r="R929" s="2"/>
      <c r="S929" s="2"/>
    </row>
    <row r="930" spans="1:21" customHeight="1" ht="12.75">
      <c r="B930" s="255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57"/>
      <c r="N930" s="2"/>
      <c r="O930" s="2"/>
      <c r="P930" s="2"/>
      <c r="Q930" s="2"/>
      <c r="R930" s="2"/>
      <c r="S930" s="2"/>
    </row>
    <row r="931" spans="1:21" customHeight="1" ht="12.75">
      <c r="B931" s="255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57"/>
      <c r="N931" s="2"/>
      <c r="O931" s="2"/>
      <c r="P931" s="2"/>
      <c r="Q931" s="2"/>
      <c r="R931" s="2"/>
      <c r="S931" s="2"/>
    </row>
    <row r="932" spans="1:21" customHeight="1" ht="12.75">
      <c r="B932" s="255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57"/>
      <c r="N932" s="2"/>
      <c r="O932" s="2"/>
      <c r="P932" s="2"/>
      <c r="Q932" s="2"/>
      <c r="R932" s="2"/>
      <c r="S932" s="2"/>
    </row>
    <row r="933" spans="1:21" customHeight="1" ht="12.75">
      <c r="B933" s="255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57"/>
      <c r="N933" s="2"/>
      <c r="O933" s="2"/>
      <c r="P933" s="2"/>
      <c r="Q933" s="2"/>
      <c r="R933" s="2"/>
      <c r="S933" s="2"/>
    </row>
    <row r="934" spans="1:21" customHeight="1" ht="12.75">
      <c r="B934" s="255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57"/>
      <c r="N934" s="2"/>
      <c r="O934" s="2"/>
      <c r="P934" s="2"/>
      <c r="Q934" s="2"/>
      <c r="R934" s="2"/>
      <c r="S934" s="2"/>
    </row>
    <row r="935" spans="1:21" customHeight="1" ht="12.75">
      <c r="B935" s="25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57"/>
      <c r="N935" s="2"/>
      <c r="O935" s="2"/>
      <c r="P935" s="2"/>
      <c r="Q935" s="2"/>
      <c r="R935" s="2"/>
      <c r="S935" s="2"/>
    </row>
    <row r="936" spans="1:21" customHeight="1" ht="12.75">
      <c r="B936" s="25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57"/>
      <c r="N936" s="2"/>
      <c r="O936" s="2"/>
      <c r="P936" s="2"/>
      <c r="Q936" s="2"/>
      <c r="R936" s="2"/>
      <c r="S936" s="2"/>
    </row>
    <row r="937" spans="1:21" customHeight="1" ht="12.75">
      <c r="B937" s="255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57"/>
      <c r="N937" s="2"/>
      <c r="O937" s="2"/>
      <c r="P937" s="2"/>
      <c r="Q937" s="2"/>
      <c r="R937" s="2"/>
      <c r="S937" s="2"/>
    </row>
    <row r="938" spans="1:21" customHeight="1" ht="12.75">
      <c r="B938" s="255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57"/>
      <c r="N938" s="2"/>
      <c r="O938" s="2"/>
      <c r="P938" s="2"/>
      <c r="Q938" s="2"/>
      <c r="R938" s="2"/>
      <c r="S938" s="2"/>
    </row>
    <row r="939" spans="1:21" customHeight="1" ht="12.75">
      <c r="B939" s="255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57"/>
      <c r="N939" s="2"/>
      <c r="O939" s="2"/>
      <c r="P939" s="2"/>
      <c r="Q939" s="2"/>
      <c r="R939" s="2"/>
      <c r="S939" s="2"/>
    </row>
    <row r="940" spans="1:21" customHeight="1" ht="12.75">
      <c r="B940" s="255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57"/>
      <c r="N940" s="2"/>
      <c r="O940" s="2"/>
      <c r="P940" s="2"/>
      <c r="Q940" s="2"/>
      <c r="R940" s="2"/>
      <c r="S940" s="2"/>
    </row>
    <row r="941" spans="1:21" customHeight="1" ht="12.75">
      <c r="B941" s="255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57"/>
      <c r="N941" s="2"/>
      <c r="O941" s="2"/>
      <c r="P941" s="2"/>
      <c r="Q941" s="2"/>
      <c r="R941" s="2"/>
      <c r="S941" s="2"/>
    </row>
    <row r="942" spans="1:21" customHeight="1" ht="12.75">
      <c r="B942" s="255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57"/>
      <c r="N942" s="2"/>
      <c r="O942" s="2"/>
      <c r="P942" s="2"/>
      <c r="Q942" s="2"/>
      <c r="R942" s="2"/>
      <c r="S942" s="2"/>
    </row>
    <row r="943" spans="1:21" customHeight="1" ht="12.75">
      <c r="B943" s="255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57"/>
      <c r="N943" s="2"/>
      <c r="O943" s="2"/>
      <c r="P943" s="2"/>
      <c r="Q943" s="2"/>
      <c r="R943" s="2"/>
      <c r="S943" s="2"/>
    </row>
    <row r="944" spans="1:21" customHeight="1" ht="12.75">
      <c r="B944" s="255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57"/>
      <c r="N944" s="2"/>
      <c r="O944" s="2"/>
      <c r="P944" s="2"/>
      <c r="Q944" s="2"/>
      <c r="R944" s="2"/>
      <c r="S944" s="2"/>
    </row>
    <row r="945" spans="1:21" customHeight="1" ht="12.75">
      <c r="B945" s="25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57"/>
      <c r="N945" s="2"/>
      <c r="O945" s="2"/>
      <c r="P945" s="2"/>
      <c r="Q945" s="2"/>
      <c r="R945" s="2"/>
      <c r="S945" s="2"/>
    </row>
    <row r="946" spans="1:21" customHeight="1" ht="12.75">
      <c r="B946" s="255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57"/>
      <c r="N946" s="2"/>
      <c r="O946" s="2"/>
      <c r="P946" s="2"/>
      <c r="Q946" s="2"/>
      <c r="R946" s="2"/>
      <c r="S946" s="2"/>
    </row>
    <row r="947" spans="1:21" customHeight="1" ht="12.75">
      <c r="B947" s="255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57"/>
      <c r="N947" s="2"/>
      <c r="O947" s="2"/>
      <c r="P947" s="2"/>
      <c r="Q947" s="2"/>
      <c r="R947" s="2"/>
      <c r="S947" s="2"/>
    </row>
    <row r="948" spans="1:21" customHeight="1" ht="12.75">
      <c r="B948" s="255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57"/>
      <c r="N948" s="2"/>
      <c r="O948" s="2"/>
      <c r="P948" s="2"/>
      <c r="Q948" s="2"/>
      <c r="R948" s="2"/>
      <c r="S948" s="2"/>
    </row>
    <row r="949" spans="1:21" customHeight="1" ht="12.75">
      <c r="B949" s="255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57"/>
      <c r="N949" s="2"/>
      <c r="O949" s="2"/>
      <c r="P949" s="2"/>
      <c r="Q949" s="2"/>
      <c r="R949" s="2"/>
      <c r="S949" s="2"/>
    </row>
    <row r="950" spans="1:21" customHeight="1" ht="12.75">
      <c r="B950" s="255"/>
      <c r="C950" s="2"/>
      <c r="D950" s="2"/>
      <c r="E950" s="2"/>
      <c r="F950" s="2"/>
      <c r="G950" s="2"/>
      <c r="H950" s="2"/>
      <c r="I950" s="2"/>
      <c r="J950" s="2"/>
      <c r="K950" s="2"/>
      <c r="L950" s="2"/>
      <c r="N950" s="2"/>
      <c r="O950" s="2"/>
      <c r="P950" s="2"/>
      <c r="Q950" s="2"/>
      <c r="R950" s="2"/>
      <c r="S950" s="2"/>
    </row>
    <row r="951" spans="1:21" customHeight="1" ht="12.75">
      <c r="B951" s="255"/>
      <c r="C951" s="2"/>
      <c r="D951" s="2"/>
      <c r="E951" s="2"/>
      <c r="F951" s="2"/>
      <c r="G951" s="2"/>
      <c r="H951" s="2"/>
      <c r="I951" s="2"/>
      <c r="J951" s="2"/>
      <c r="K951" s="2"/>
      <c r="L951" s="2"/>
      <c r="N951" s="2"/>
      <c r="O951" s="2"/>
      <c r="P951" s="2"/>
      <c r="Q951" s="2"/>
      <c r="R951" s="2"/>
      <c r="S951" s="2"/>
    </row>
    <row r="952" spans="1:21" customHeight="1" ht="12.75">
      <c r="B952" s="255"/>
      <c r="C952" s="2"/>
      <c r="D952" s="2"/>
      <c r="E952" s="2"/>
      <c r="F952" s="2"/>
      <c r="G952" s="2"/>
      <c r="H952" s="2"/>
      <c r="I952" s="2"/>
      <c r="J952" s="2"/>
      <c r="K952" s="2"/>
      <c r="L952" s="2"/>
      <c r="N952" s="2"/>
      <c r="O952" s="2"/>
      <c r="P952" s="2"/>
      <c r="Q952" s="2"/>
      <c r="R952" s="2"/>
      <c r="S952" s="2"/>
    </row>
    <row r="953" spans="1:21" customHeight="1" ht="12.75">
      <c r="B953" s="255"/>
      <c r="C953" s="2"/>
      <c r="D953" s="2"/>
      <c r="E953" s="2"/>
      <c r="F953" s="2"/>
      <c r="G953" s="2"/>
      <c r="H953" s="2"/>
      <c r="I953" s="2"/>
      <c r="J953" s="2"/>
      <c r="K953" s="2"/>
      <c r="L953" s="2"/>
      <c r="N953" s="2"/>
      <c r="O953" s="2"/>
      <c r="P953" s="2"/>
      <c r="Q953" s="2"/>
      <c r="R953" s="2"/>
      <c r="S953" s="2"/>
    </row>
    <row r="954" spans="1:21" customHeight="1" ht="12.75">
      <c r="B954" s="255"/>
      <c r="C954" s="2"/>
      <c r="D954" s="2"/>
      <c r="E954" s="2"/>
      <c r="F954" s="2"/>
      <c r="G954" s="2"/>
      <c r="H954" s="2"/>
      <c r="I954" s="2"/>
      <c r="J954" s="2"/>
      <c r="K954" s="2"/>
      <c r="L954" s="2"/>
      <c r="N954" s="2"/>
      <c r="O954" s="2"/>
      <c r="P954" s="2"/>
      <c r="Q954" s="2"/>
      <c r="R954" s="2"/>
      <c r="S954" s="2"/>
    </row>
    <row r="955" spans="1:21" customHeight="1" ht="12.75">
      <c r="B955" s="255"/>
      <c r="C955" s="2"/>
      <c r="D955" s="2"/>
      <c r="E955" s="2"/>
      <c r="F955" s="2"/>
      <c r="G955" s="2"/>
      <c r="H955" s="2"/>
      <c r="I955" s="2"/>
      <c r="J955" s="2"/>
      <c r="K955" s="2"/>
      <c r="L955" s="2"/>
      <c r="N955" s="2"/>
      <c r="O955" s="2"/>
      <c r="P955" s="2"/>
      <c r="Q955" s="2"/>
      <c r="R955" s="2"/>
      <c r="S955" s="2"/>
    </row>
    <row r="956" spans="1:21" customHeight="1" ht="12.75">
      <c r="B956" s="255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21" customHeight="1" ht="12.75">
      <c r="B957" s="255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21" customHeight="1" ht="12.75">
      <c r="B958" s="255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21" customHeight="1" ht="12.75">
      <c r="B959" s="255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21" customHeight="1" ht="12.75">
      <c r="B960" s="255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21" customHeight="1" ht="12.75">
      <c r="B961" s="255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21" customHeight="1" ht="12.75">
      <c r="B962" s="255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21" customHeight="1" ht="12.75">
      <c r="B963" s="255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21" customHeight="1" ht="12.75">
      <c r="B964" s="255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21" customHeight="1" ht="12.75">
      <c r="B965" s="25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21" customHeight="1" ht="12.75">
      <c r="B966" s="255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21" customHeight="1" ht="12.75">
      <c r="B967" s="255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21" customHeight="1" ht="12.75">
      <c r="B968" s="255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21" customHeight="1" ht="12.75">
      <c r="B969" s="255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21" customHeight="1" ht="12.75">
      <c r="B970" s="255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21" customHeight="1" ht="12.75">
      <c r="B971" s="25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21" customHeight="1" ht="12.75">
      <c r="B972" s="255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21" customHeight="1" ht="12.75">
      <c r="B973" s="255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21" customHeight="1" ht="12.75">
      <c r="B974" s="255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21" customHeight="1" ht="12.75">
      <c r="B975" s="25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21" customHeight="1" ht="12.75">
      <c r="B976" s="255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21" customHeight="1" ht="12.75">
      <c r="B977" s="255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21" customHeight="1" ht="12.75">
      <c r="B978" s="255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21" customHeight="1" ht="12.75">
      <c r="B979" s="255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21" customHeight="1" ht="12.75">
      <c r="B980" s="255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21" customHeight="1" ht="12.75">
      <c r="B981" s="255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21" customHeight="1" ht="12.75">
      <c r="B982" s="255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21" customHeight="1" ht="12.75">
      <c r="B983" s="255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21" customHeight="1" ht="12.75">
      <c r="B984" s="255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21" customHeight="1" ht="12.75">
      <c r="B985" s="25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21" customHeight="1" ht="12.75">
      <c r="B986" s="255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21" customHeight="1" ht="12.75">
      <c r="B987" s="255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21" customHeight="1" ht="12.75">
      <c r="B988" s="255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21" customHeight="1" ht="12.75">
      <c r="B989" s="255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21" customHeight="1" ht="12.75">
      <c r="B990" s="255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21" customHeight="1" ht="12.75">
      <c r="B991" s="25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21" customHeight="1" ht="12.75">
      <c r="B992" s="255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21" customHeight="1" ht="12.75">
      <c r="B993" s="255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21" customHeight="1" ht="12.75">
      <c r="B994" s="255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21" customHeight="1" ht="12.75">
      <c r="B995" s="25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21" customHeight="1" ht="12.75">
      <c r="B996" s="255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21" customHeight="1" ht="12.75">
      <c r="B997" s="255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21" customHeight="1" ht="12.75">
      <c r="B998" s="255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21" customHeight="1" ht="12.75">
      <c r="B999" s="255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21" customHeight="1" ht="12.75">
      <c r="B1000" s="255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21" customHeight="1" ht="12.75">
      <c r="B1001" s="255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21" customHeight="1" ht="12.75">
      <c r="B1002" s="255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21" customHeight="1" ht="12.75">
      <c r="B1003" s="255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21" customHeight="1" ht="12.75">
      <c r="B1004" s="255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21" customHeight="1" ht="12.75">
      <c r="B1005" s="255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21" customHeight="1" ht="12.75">
      <c r="B1006" s="255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21" customHeight="1" ht="12.75">
      <c r="B1007" s="255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21" customHeight="1" ht="12.75">
      <c r="B1008" s="255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21" customHeight="1" ht="12.75">
      <c r="B1009" s="255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21" customHeight="1" ht="12.75">
      <c r="B1010" s="255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21" customHeight="1" ht="12.75">
      <c r="B1011" s="255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21" customHeight="1" ht="12.75">
      <c r="B1012" s="255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21" customHeight="1" ht="12.75">
      <c r="B1013" s="255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21" customHeight="1" ht="12.75">
      <c r="B1014" s="255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21" customHeight="1" ht="12.75">
      <c r="B1015" s="255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21" customHeight="1" ht="12.75">
      <c r="B1016" s="255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21" customHeight="1" ht="12.75">
      <c r="B1017" s="255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21" customHeight="1" ht="12.75">
      <c r="B1018" s="255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21" customHeight="1" ht="12.75">
      <c r="B1019" s="255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21" customHeight="1" ht="12.75">
      <c r="B1020" s="255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21" customHeight="1" ht="12.75">
      <c r="B1021" s="255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21" customHeight="1" ht="12.75">
      <c r="B1022" s="255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21" customHeight="1" ht="12.75">
      <c r="B1023" s="255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21" customHeight="1" ht="12.75">
      <c r="B1024" s="255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21" customHeight="1" ht="12.75">
      <c r="B1025" s="255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21" customHeight="1" ht="12.75">
      <c r="B1026" s="255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21" customHeight="1" ht="12.75">
      <c r="B1027" s="255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21" customHeight="1" ht="12.75">
      <c r="B1028" s="255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21" customHeight="1" ht="12.75">
      <c r="B1029" s="255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21" customHeight="1" ht="12.75">
      <c r="B1030" s="255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21" customHeight="1" ht="12.75">
      <c r="B1031" s="255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21" customHeight="1" ht="12.75">
      <c r="B1032" s="255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21" customHeight="1" ht="12.75">
      <c r="B1033" s="255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21" customHeight="1" ht="12.75">
      <c r="B1034" s="255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21" customHeight="1" ht="12.75">
      <c r="B1035" s="255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21" customHeight="1" ht="12.75">
      <c r="B1036" s="255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21" customHeight="1" ht="12.75">
      <c r="B1037" s="255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21" customHeight="1" ht="12.75">
      <c r="B1038" s="255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21" customHeight="1" ht="12.75">
      <c r="B1039" s="255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21" customHeight="1" ht="12.75">
      <c r="B1040" s="255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21" customHeight="1" ht="12.75">
      <c r="B1041" s="255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21" customHeight="1" ht="12.75">
      <c r="B1042" s="255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21" customHeight="1" ht="12.75">
      <c r="B1043" s="255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21" customHeight="1" ht="12.75">
      <c r="B1044" s="255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21" customHeight="1" ht="12.75">
      <c r="B1045" s="255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21" customHeight="1" ht="12.75">
      <c r="B1046" s="255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21" customHeight="1" ht="12.75">
      <c r="B1047" s="255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21" customHeight="1" ht="12.75">
      <c r="B1048" s="255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21" customHeight="1" ht="12.75">
      <c r="B1049" s="255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21" customHeight="1" ht="12.75">
      <c r="B1050" s="255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21" customHeight="1" ht="12.75">
      <c r="B1051" s="255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21" customHeight="1" ht="12.75">
      <c r="B1052" s="255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21" customHeight="1" ht="12.75">
      <c r="B1053" s="255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21" customHeight="1" ht="12.75">
      <c r="B1054" s="255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21" customHeight="1" ht="12.75">
      <c r="B1055" s="255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21" customHeight="1" ht="12.75">
      <c r="B1056" s="255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21" customHeight="1" ht="12.75">
      <c r="B1057" s="255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21" customHeight="1" ht="12.75">
      <c r="B1058" s="255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21" customHeight="1" ht="12.75">
      <c r="B1059" s="255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21" customHeight="1" ht="12.75">
      <c r="B1060" s="255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21" customHeight="1" ht="12.75">
      <c r="B1061" s="255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21" customHeight="1" ht="12.75">
      <c r="B1062" s="255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21" customHeight="1" ht="12.75">
      <c r="B1063" s="255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21" customHeight="1" ht="12.75">
      <c r="B1064" s="255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21" customHeight="1" ht="12.75">
      <c r="B1065" s="255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21" customHeight="1" ht="12.75">
      <c r="B1066" s="255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21" customHeight="1" ht="12.75">
      <c r="B1067" s="255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21" customHeight="1" ht="12.75">
      <c r="B1068" s="255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21" customHeight="1" ht="12.75">
      <c r="B1069" s="255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21" customHeight="1" ht="12.75">
      <c r="B1070" s="255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21" customHeight="1" ht="12.75">
      <c r="B1071" s="255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21" customHeight="1" ht="12.75">
      <c r="B1072" s="255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21" customHeight="1" ht="12.75">
      <c r="B1073" s="255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21" customHeight="1" ht="12.75">
      <c r="B1074" s="255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21" customHeight="1" ht="12.75">
      <c r="B1075" s="255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21" customHeight="1" ht="12.75">
      <c r="B1076" s="255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21" customHeight="1" ht="12.75">
      <c r="B1077" s="255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21" customHeight="1" ht="12.75">
      <c r="B1078" s="255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21" customHeight="1" ht="12.75">
      <c r="B1079" s="255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21" customHeight="1" ht="12.75">
      <c r="B1080" s="255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21" customHeight="1" ht="12.75">
      <c r="B1081" s="255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21" customHeight="1" ht="12.75">
      <c r="B1082" s="255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21" customHeight="1" ht="12.75">
      <c r="B1083" s="255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21" customHeight="1" ht="12.75">
      <c r="B1084" s="255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21" customHeight="1" ht="12.75">
      <c r="B1085" s="255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21" customHeight="1" ht="12.75">
      <c r="B1086" s="255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21" customHeight="1" ht="12.75">
      <c r="B1087" s="255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21" customHeight="1" ht="12.75">
      <c r="B1088" s="255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21" customHeight="1" ht="12.75">
      <c r="B1089" s="255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21" customHeight="1" ht="12.75">
      <c r="B1090" s="255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21" customHeight="1" ht="12.75">
      <c r="B1091" s="255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21" customHeight="1" ht="12.75">
      <c r="B1092" s="255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21" customHeight="1" ht="12.75">
      <c r="B1093" s="255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21" customHeight="1" ht="12.75">
      <c r="B1094" s="255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21" customHeight="1" ht="12.75">
      <c r="B1095" s="255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21" customHeight="1" ht="12.75">
      <c r="B1096" s="255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21" customHeight="1" ht="12.75">
      <c r="B1097" s="255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21" customHeight="1" ht="12.75">
      <c r="B1098" s="255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21" customHeight="1" ht="12.75">
      <c r="B1099" s="255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21" customHeight="1" ht="12.75">
      <c r="B1100" s="255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21" customHeight="1" ht="12.75">
      <c r="B1101" s="255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21" customHeight="1" ht="12.75">
      <c r="B1102" s="255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21" customHeight="1" ht="12.75">
      <c r="B1103" s="255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21" customHeight="1" ht="12.75">
      <c r="B1104" s="255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21" customHeight="1" ht="12.75">
      <c r="B1105" s="255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21" customHeight="1" ht="12.75">
      <c r="B1106" s="255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21" customHeight="1" ht="12.75">
      <c r="B1107" s="255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21" customHeight="1" ht="12.75">
      <c r="B1108" s="255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21" customHeight="1" ht="12.75">
      <c r="B1109" s="255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21" customHeight="1" ht="12.75">
      <c r="B1110" s="255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21" customHeight="1" ht="12.75">
      <c r="B1111" s="255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21" customHeight="1" ht="12.75">
      <c r="B1112" s="255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21" customHeight="1" ht="12.75">
      <c r="B1113" s="255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21" customHeight="1" ht="12.75">
      <c r="B1114" s="255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21" customHeight="1" ht="12.75">
      <c r="B1115" s="255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21" customHeight="1" ht="12.75">
      <c r="B1116" s="255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21" customHeight="1" ht="12.75">
      <c r="B1117" s="255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21" customHeight="1" ht="12.75">
      <c r="B1118" s="255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21" customHeight="1" ht="12.75">
      <c r="B1119" s="255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21" customHeight="1" ht="12.75">
      <c r="B1120" s="255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21" customHeight="1" ht="12.75">
      <c r="B1121" s="255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21" customHeight="1" ht="12.75">
      <c r="B1122" s="255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21" customHeight="1" ht="12.75">
      <c r="B1123" s="255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21" customHeight="1" ht="12.75">
      <c r="B1124" s="255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21" customHeight="1" ht="12.75">
      <c r="B1125" s="255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21" customHeight="1" ht="12.75">
      <c r="B1126" s="255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21" customHeight="1" ht="12.75">
      <c r="B1127" s="255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21" customHeight="1" ht="12.75">
      <c r="B1128" s="255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21" customHeight="1" ht="12.75">
      <c r="B1129" s="255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21" customHeight="1" ht="12.75">
      <c r="B1130" s="255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21" customHeight="1" ht="12.75">
      <c r="B1131" s="255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21" customHeight="1" ht="12.75">
      <c r="B1132" s="255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21" customHeight="1" ht="12.75">
      <c r="B1133" s="255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21" customHeight="1" ht="12.75">
      <c r="B1134" s="255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21" customHeight="1" ht="12.75">
      <c r="B1135" s="255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21" customHeight="1" ht="12.75">
      <c r="B1136" s="255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21" customHeight="1" ht="12.75">
      <c r="B1137" s="255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21" customHeight="1" ht="12.75">
      <c r="B1138" s="255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21" customHeight="1" ht="12.75">
      <c r="B1139" s="255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21" customHeight="1" ht="12.75">
      <c r="B1140" s="255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21" customHeight="1" ht="12.75">
      <c r="B1141" s="255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21" customHeight="1" ht="12.75">
      <c r="B1142" s="255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21" customHeight="1" ht="12.75">
      <c r="B1143" s="255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21" customHeight="1" ht="12.75">
      <c r="B1144" s="255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21" customHeight="1" ht="12.75">
      <c r="B1145" s="255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21" customHeight="1" ht="12.75">
      <c r="B1146" s="255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21" customHeight="1" ht="12.75">
      <c r="B1147" s="255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21" customHeight="1" ht="12.75">
      <c r="B1148" s="255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21" customHeight="1" ht="12.75">
      <c r="B1149" s="255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21" customHeight="1" ht="12.75">
      <c r="B1150" s="255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21" customHeight="1" ht="12.75">
      <c r="B1151" s="255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21" customHeight="1" ht="12.75">
      <c r="B1152" s="255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21" customHeight="1" ht="12.75">
      <c r="B1153" s="255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21" customHeight="1" ht="12.75">
      <c r="B1154" s="255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21" customHeight="1" ht="12.75">
      <c r="B1155" s="255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21" customHeight="1" ht="12.75">
      <c r="B1156" s="255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21" customHeight="1" ht="12.75">
      <c r="B1157" s="255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21" customHeight="1" ht="12.75">
      <c r="B1158" s="255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21" customHeight="1" ht="12.75">
      <c r="B1159" s="255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21" customHeight="1" ht="12.75">
      <c r="B1160" s="255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21" customHeight="1" ht="12.75">
      <c r="B1161" s="255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21" customHeight="1" ht="12.75">
      <c r="B1162" s="255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21" customHeight="1" ht="12.75">
      <c r="B1163" s="255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21" customHeight="1" ht="12.75">
      <c r="B1164" s="255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21" customHeight="1" ht="12.75">
      <c r="B1165" s="255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21" customHeight="1" ht="12.75">
      <c r="B1166" s="255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21" customHeight="1" ht="12.75">
      <c r="B1167" s="255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21" customHeight="1" ht="12.75">
      <c r="B1168" s="255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21" customHeight="1" ht="12.75">
      <c r="B1169" s="255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21" customHeight="1" ht="12.75">
      <c r="B1170" s="255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21" customHeight="1" ht="12.75">
      <c r="B1171" s="255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21" customHeight="1" ht="12.75">
      <c r="B1172" s="255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21" customHeight="1" ht="12.75">
      <c r="B1173" s="255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21" customHeight="1" ht="12.75">
      <c r="B1174" s="255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21" customHeight="1" ht="12.75">
      <c r="B1175" s="255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21" customHeight="1" ht="12.75">
      <c r="B1176" s="255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21" customHeight="1" ht="12.75">
      <c r="B1177" s="255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21" customHeight="1" ht="12.75">
      <c r="B1178" s="255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21" customHeight="1" ht="12.75">
      <c r="B1179" s="255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21" customHeight="1" ht="12.75">
      <c r="B1180" s="255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21" customHeight="1" ht="12.75">
      <c r="B1181" s="255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21" customHeight="1" ht="12.75">
      <c r="B1182" s="255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21" customHeight="1" ht="12.75">
      <c r="B1183" s="255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21" customHeight="1" ht="12.75">
      <c r="B1184" s="255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21" customHeight="1" ht="12.75">
      <c r="B1185" s="255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21" customHeight="1" ht="12.75">
      <c r="B1186" s="255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21" customHeight="1" ht="12.75">
      <c r="B1187" s="255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21" customHeight="1" ht="12.75">
      <c r="B1188" s="255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21" customHeight="1" ht="12.75">
      <c r="B1189" s="255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21" customHeight="1" ht="12.75">
      <c r="B1190" s="255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21" customHeight="1" ht="12.75">
      <c r="B1191" s="255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21" customHeight="1" ht="12.75">
      <c r="B1192" s="255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21" customHeight="1" ht="12.75">
      <c r="B1193" s="255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21" customHeight="1" ht="12.75">
      <c r="B1194" s="255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21" customHeight="1" ht="12.75">
      <c r="B1195" s="255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21" customHeight="1" ht="12.75">
      <c r="B1196" s="255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21" customHeight="1" ht="12.75">
      <c r="B1197" s="255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21" customHeight="1" ht="12.75">
      <c r="B1198" s="255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21" customHeight="1" ht="12.75">
      <c r="B1199" s="255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21" customHeight="1" ht="12.75">
      <c r="B1200" s="255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21" customHeight="1" ht="12.75">
      <c r="B1201" s="255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21" customHeight="1" ht="12.75">
      <c r="B1202" s="255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21" customHeight="1" ht="12.75">
      <c r="B1203" s="255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21" customHeight="1" ht="12.75">
      <c r="B1204" s="255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21" customHeight="1" ht="12.75">
      <c r="B1205" s="255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21" customHeight="1" ht="12.75">
      <c r="B1206" s="255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21" customHeight="1" ht="12.75">
      <c r="B1207" s="255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21" customHeight="1" ht="12.75">
      <c r="B1208" s="255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21" customHeight="1" ht="12.75">
      <c r="B1209" s="255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21" customHeight="1" ht="12.75">
      <c r="B1210" s="255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21" customHeight="1" ht="12.75">
      <c r="B1211" s="255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21" customHeight="1" ht="12.75">
      <c r="B1212" s="255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21" customHeight="1" ht="12.75">
      <c r="B1213" s="255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21" customHeight="1" ht="12.75">
      <c r="B1214" s="255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21" customHeight="1" ht="12.75">
      <c r="B1215" s="255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21" customHeight="1" ht="12.75">
      <c r="B1216" s="255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21" customHeight="1" ht="12.75">
      <c r="B1217" s="255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21" customHeight="1" ht="12.75">
      <c r="B1218" s="255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21" customHeight="1" ht="12.75">
      <c r="B1219" s="255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21" customHeight="1" ht="12.75">
      <c r="B1220" s="255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21" customHeight="1" ht="12.75">
      <c r="B1221" s="255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21" customHeight="1" ht="12.75">
      <c r="B1222" s="255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21" customHeight="1" ht="12.75">
      <c r="B1223" s="255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21" customHeight="1" ht="12.75">
      <c r="B1224" s="255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21" customHeight="1" ht="12.75">
      <c r="B1225" s="255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21" customHeight="1" ht="12.75">
      <c r="B1226" s="255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21" customHeight="1" ht="12.75">
      <c r="B1227" s="255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21" customHeight="1" ht="12.75">
      <c r="B1228" s="255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21" customHeight="1" ht="12.75">
      <c r="B1229" s="255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21" customHeight="1" ht="12.75">
      <c r="B1230" s="255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21" customHeight="1" ht="12.75">
      <c r="B1231" s="255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21" customHeight="1" ht="12.75">
      <c r="B1232" s="255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21" customHeight="1" ht="12.75">
      <c r="A1233" s="2" t="str">
        <f>+A1232+1</f>
        <v>0</v>
      </c>
      <c r="B1233" s="255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21" customHeight="1" ht="12.75">
      <c r="B1234" s="255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21" customHeight="1" ht="12.75">
      <c r="B1235" s="255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21" customHeight="1" ht="12.75">
      <c r="B1236" s="255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21" customHeight="1" ht="12.75">
      <c r="B1237" s="255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21" customHeight="1" ht="12.75">
      <c r="B1238" s="255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21" customHeight="1" ht="12.75">
      <c r="B1239" s="255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21" customHeight="1" ht="12.75">
      <c r="B1240" s="255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21" customHeight="1" ht="12.75">
      <c r="B1241" s="255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21" customHeight="1" ht="12.75">
      <c r="B1242" s="255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21" customHeight="1" ht="12.75">
      <c r="B1243" s="255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21" customHeight="1" ht="12.75">
      <c r="B1244" s="255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21" customHeight="1" ht="12.75">
      <c r="B1245" s="255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21" customHeight="1" ht="12.75">
      <c r="B1246" s="255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21" customHeight="1" ht="12.75">
      <c r="B1247" s="255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21" customHeight="1" ht="12.75">
      <c r="B1248" s="255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21" customHeight="1" ht="12.75">
      <c r="B1249" s="255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21" customHeight="1" ht="12.75">
      <c r="B1250" s="255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21" customHeight="1" ht="12.75">
      <c r="B1251" s="255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21" customHeight="1" ht="12.75">
      <c r="B1252" s="255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21" customHeight="1" ht="12.75">
      <c r="B1253" s="255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21" customHeight="1" ht="12.75">
      <c r="B1254" s="255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21" customHeight="1" ht="12.75">
      <c r="B1255" s="255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21" customHeight="1" ht="12.75">
      <c r="B1256" s="255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21" customHeight="1" ht="12.75">
      <c r="B1257" s="255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21" customHeight="1" ht="12.75">
      <c r="B1258" s="255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21" customHeight="1" ht="12.75">
      <c r="B1259" s="255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21" customHeight="1" ht="12.75">
      <c r="B1260" s="255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21" customHeight="1" ht="12.75">
      <c r="B1261" s="255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21" customHeight="1" ht="12.75">
      <c r="B1262" s="255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21" customHeight="1" ht="12.75">
      <c r="B1263" s="255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21" customHeight="1" ht="12.75">
      <c r="B1264" s="255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21" customHeight="1" ht="12.75">
      <c r="B1265" s="255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21" customHeight="1" ht="12.75">
      <c r="B1266" s="255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21" customHeight="1" ht="12.75">
      <c r="B1267" s="255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21" customHeight="1" ht="12.75">
      <c r="B1268" s="255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21" customHeight="1" ht="12.75">
      <c r="B1269" s="255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21" customHeight="1" ht="12.75">
      <c r="B1270" s="255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21" customHeight="1" ht="12.75">
      <c r="B1271" s="255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21" customHeight="1" ht="12.75">
      <c r="B1272" s="255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21" customHeight="1" ht="12.75">
      <c r="B1273" s="255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21" customHeight="1" ht="12.75">
      <c r="B1274" s="255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21" customHeight="1" ht="12.75">
      <c r="B1275" s="255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21" customHeight="1" ht="12.75">
      <c r="B1276" s="255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21" customHeight="1" ht="12.75">
      <c r="B1277" s="255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21" customHeight="1" ht="12.75">
      <c r="B1278" s="255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21" customHeight="1" ht="12.75">
      <c r="B1279" s="255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21" customHeight="1" ht="12.75">
      <c r="B1280" s="255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21" customHeight="1" ht="12.75">
      <c r="B1281" s="255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21" customHeight="1" ht="12.75">
      <c r="B1282" s="255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21" customHeight="1" ht="12.75">
      <c r="B1283" s="255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21" customHeight="1" ht="12.75">
      <c r="B1284" s="255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21" customHeight="1" ht="12.75">
      <c r="B1285" s="255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21" customHeight="1" ht="12.75">
      <c r="B1286" s="255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21" customHeight="1" ht="12.75">
      <c r="B1287" s="255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21" customHeight="1" ht="12.75">
      <c r="B1288" s="255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21" customHeight="1" ht="12.75">
      <c r="B1289" s="255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21" customHeight="1" ht="12.75">
      <c r="B1290" s="255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21" customHeight="1" ht="12.75">
      <c r="B1291" s="255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21" customHeight="1" ht="12.75">
      <c r="B1292" s="255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21" customHeight="1" ht="12.75">
      <c r="B1293" s="255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21" customHeight="1" ht="12.75">
      <c r="B1294" s="255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21" customHeight="1" ht="12.75">
      <c r="B1295" s="255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21" customHeight="1" ht="12.75">
      <c r="B1296" s="255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21" customHeight="1" ht="12.75">
      <c r="B1297" s="255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21" customHeight="1" ht="12.75">
      <c r="B1298" s="255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21" customHeight="1" ht="12.75">
      <c r="B1299" s="255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21" customHeight="1" ht="12.75">
      <c r="B1300" s="255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21" customHeight="1" ht="12.75">
      <c r="B1301" s="255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21" customHeight="1" ht="12.75">
      <c r="B1302" s="255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21" customHeight="1" ht="12.75">
      <c r="B1303" s="255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21" customHeight="1" ht="12.75">
      <c r="B1304" s="255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21" customHeight="1" ht="12.75">
      <c r="B1305" s="255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21" customHeight="1" ht="12.75">
      <c r="B1306" s="255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21" customHeight="1" ht="12.75">
      <c r="B1307" s="255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21" customHeight="1" ht="12.75">
      <c r="B1308" s="255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21" customHeight="1" ht="12.75">
      <c r="B1309" s="255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21" customHeight="1" ht="12.75">
      <c r="B1310" s="255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21" customHeight="1" ht="12.75">
      <c r="B1311" s="255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21" customHeight="1" ht="13.5">
      <c r="B1312" s="255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21" customHeight="1" ht="13.5">
      <c r="B1313" s="255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21" customHeight="1" ht="13.5">
      <c r="B1314" s="255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21" customHeight="1" ht="13.5">
      <c r="B1315" s="255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21" customHeight="1" ht="13.5">
      <c r="B1316" s="255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21" customHeight="1" ht="13.5">
      <c r="B1317" s="255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21" customHeight="1" ht="13.5">
      <c r="B1318" s="255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21" customHeight="1" ht="13.5">
      <c r="B1319" s="255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21" customHeight="1" ht="13.5">
      <c r="B1320" s="255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21" customHeight="1" ht="13.5">
      <c r="B1321" s="255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21" customHeight="1" ht="13.5">
      <c r="B1322" s="255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21" customHeight="1" ht="13.5">
      <c r="B1323" s="255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21" customHeight="1" ht="13.5">
      <c r="B1324" s="255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21" customHeight="1" ht="13.5">
      <c r="B1325" s="255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21" customHeight="1" ht="13.5">
      <c r="B1326" s="255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21" customHeight="1" ht="13.5">
      <c r="B1327" s="255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21" customHeight="1" ht="13.5">
      <c r="B1328" s="255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21" customHeight="1" ht="13.5">
      <c r="B1329" s="255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21" customHeight="1" ht="13.5">
      <c r="B1330" s="255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21" customHeight="1" ht="13.5">
      <c r="B1331" s="255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21" customHeight="1" ht="13.5">
      <c r="B1332" s="255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21" customHeight="1" ht="13.5">
      <c r="B1333" s="255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21" customHeight="1" ht="13.5">
      <c r="B1334" s="255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21" customHeight="1" ht="13.5">
      <c r="B1335" s="255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21" customHeight="1" ht="13.5">
      <c r="B1336" s="255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21" customHeight="1" ht="13.5">
      <c r="B1337" s="255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21" customHeight="1" ht="13.5">
      <c r="B1338" s="255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21" customHeight="1" ht="13.5">
      <c r="B1339" s="255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21" customHeight="1" ht="13.5">
      <c r="B1340" s="255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21" customHeight="1" ht="13.5">
      <c r="B1341" s="255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21" customHeight="1" ht="13.5">
      <c r="B1342" s="255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21" customHeight="1" ht="13.5">
      <c r="B1343" s="255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21" customHeight="1" ht="13.5">
      <c r="B1344" s="255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21" customHeight="1" ht="13.5">
      <c r="B1345" s="255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21" customHeight="1" ht="13.5">
      <c r="B1346" s="255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21" customHeight="1" ht="13.5">
      <c r="B1347" s="255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21" customHeight="1" ht="13.5">
      <c r="B1348" s="255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21" customHeight="1" ht="13.5">
      <c r="B1349" s="255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21" customHeight="1" ht="13.5">
      <c r="B1350" s="255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21" customHeight="1" ht="13.5">
      <c r="B1351" s="255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21" customHeight="1" ht="13.5">
      <c r="B1352" s="255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21" customHeight="1" ht="13.5">
      <c r="B1353" s="255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21" customHeight="1" ht="13.5">
      <c r="B1354" s="255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21" customHeight="1" ht="13.5">
      <c r="B1355" s="255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21" customHeight="1" ht="13.5">
      <c r="B1356" s="255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21" customHeight="1" ht="13.5">
      <c r="B1357" s="255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21" customHeight="1" ht="13.5">
      <c r="B1358" s="255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21" customHeight="1" ht="13.5">
      <c r="B1359" s="255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21" customHeight="1" ht="13.5">
      <c r="B1360" s="255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21" customHeight="1" ht="13.5">
      <c r="B1361" s="255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21" customHeight="1" ht="13.5">
      <c r="B1362" s="255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21" customHeight="1" ht="13.5">
      <c r="B1363" s="255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21" customHeight="1" ht="13.5">
      <c r="B1364" s="255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21" customHeight="1" ht="13.5">
      <c r="B1365" s="255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21" customHeight="1" ht="13.5">
      <c r="B1366" s="255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21" customHeight="1" ht="13.5">
      <c r="B1367" s="255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21" customHeight="1" ht="13.5">
      <c r="B1368" s="255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21" customHeight="1" ht="13.5">
      <c r="B1369" s="255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21" customHeight="1" ht="13.5">
      <c r="B1370" s="255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21" customHeight="1" ht="13.5">
      <c r="B1371" s="255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21" customHeight="1" ht="13.5">
      <c r="B1372" s="255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21" customHeight="1" ht="13.5">
      <c r="B1373" s="255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21" customHeight="1" ht="13.5">
      <c r="B1374" s="255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21" customHeight="1" ht="13.5">
      <c r="B1375" s="255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21" customHeight="1" ht="13.5">
      <c r="B1376" s="255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21" customHeight="1" ht="13.5">
      <c r="B1377" s="255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21" customHeight="1" ht="13.5">
      <c r="B1378" s="255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21" customHeight="1" ht="13.5">
      <c r="B1379" s="255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21" customHeight="1" ht="13.5">
      <c r="B1380" s="255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21" customHeight="1" ht="13.5">
      <c r="B1381" s="255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21" customHeight="1" ht="13.5">
      <c r="B1382" s="255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21" customHeight="1" ht="13.5">
      <c r="B1383" s="255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21" customHeight="1" ht="13.5">
      <c r="B1384" s="255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21" customHeight="1" ht="13.5">
      <c r="B1385" s="255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21" customHeight="1" ht="13.5">
      <c r="B1386" s="255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21" customHeight="1" ht="13.5">
      <c r="B1387" s="255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21" customHeight="1" ht="13.5">
      <c r="B1388" s="255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21" customHeight="1" ht="13.5">
      <c r="B1389" s="255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21" customHeight="1" ht="13.5">
      <c r="B1390" s="255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21" customHeight="1" ht="13.5">
      <c r="B1391" s="255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21" customHeight="1" ht="13.5">
      <c r="B1392" s="255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21" customHeight="1" ht="13.5">
      <c r="B1393" s="255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21" customHeight="1" ht="13.5">
      <c r="B1394" s="255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21" customHeight="1" ht="13.5">
      <c r="B1395" s="255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21" customHeight="1" ht="13.5">
      <c r="B1396" s="255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21" customHeight="1" ht="13.5">
      <c r="B1397" s="255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21" customHeight="1" ht="13.5">
      <c r="B1398" s="255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21" customHeight="1" ht="13.5">
      <c r="B1399" s="255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21" customHeight="1" ht="13.5">
      <c r="B1400" s="255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21" customHeight="1" ht="13.5">
      <c r="B1401" s="255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21" customHeight="1" ht="13.5">
      <c r="B1402" s="255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21" customHeight="1" ht="13.5">
      <c r="B1403" s="255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21" customHeight="1" ht="13.5">
      <c r="B1404" s="255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21" customHeight="1" ht="13.5">
      <c r="B1405" s="255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21" customHeight="1" ht="13.5">
      <c r="B1406" s="255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21" customHeight="1" ht="13.5">
      <c r="B1407" s="255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21" customHeight="1" ht="13.5">
      <c r="B1408" s="255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21" customHeight="1" ht="13.5">
      <c r="B1409" s="255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21" customHeight="1" ht="13.5">
      <c r="B1410" s="255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21" customHeight="1" ht="13.5">
      <c r="B1411" s="255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21" customHeight="1" ht="13.5">
      <c r="B1412" s="255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21" customHeight="1" ht="13.5">
      <c r="B1413" s="255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21" customHeight="1" ht="13.5">
      <c r="B1414" s="255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21" customHeight="1" ht="13.5">
      <c r="B1415" s="255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21" customHeight="1" ht="13.5">
      <c r="B1416" s="255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21" customHeight="1" ht="13.5">
      <c r="B1417" s="255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21" customHeight="1" ht="13.5">
      <c r="B1418" s="255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21" customHeight="1" ht="13.5">
      <c r="B1419" s="255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21" customHeight="1" ht="13.5">
      <c r="B1420" s="255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21" customHeight="1" ht="13.5">
      <c r="B1421" s="255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21" customHeight="1" ht="13.5">
      <c r="B1422" s="255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21" customHeight="1" ht="13.5">
      <c r="B1423" s="255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21" customHeight="1" ht="13.5">
      <c r="B1424" s="255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21" customHeight="1" ht="13.5">
      <c r="B1425" s="255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21" customHeight="1" ht="13.5">
      <c r="B1426" s="255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21" customHeight="1" ht="13.5">
      <c r="B1427" s="255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21" customHeight="1" ht="13.5">
      <c r="B1428" s="255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21" customHeight="1" ht="13.5">
      <c r="B1429" s="255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21" customHeight="1" ht="13.5">
      <c r="B1430" s="255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21" customHeight="1" ht="13.5">
      <c r="B1431" s="255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21" customHeight="1" ht="13.5">
      <c r="B1432" s="255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21" customHeight="1" ht="13.5">
      <c r="B1433" s="255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21" customHeight="1" ht="13.5">
      <c r="B1434" s="255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21" customHeight="1" ht="13.5">
      <c r="B1435" s="255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21" customHeight="1" ht="13.5">
      <c r="B1436" s="255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21" customHeight="1" ht="13.5">
      <c r="B1437" s="255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21" customHeight="1" ht="13.5">
      <c r="B1438" s="255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21" customHeight="1" ht="13.5">
      <c r="B1439" s="255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21" customHeight="1" ht="13.5">
      <c r="B1440" s="255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21" customHeight="1" ht="13.5">
      <c r="B1441" s="255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21" customHeight="1" ht="13.5">
      <c r="B1442" s="255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21" customHeight="1" ht="13.5">
      <c r="B1443" s="255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21" customHeight="1" ht="13.5">
      <c r="B1444" s="255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21" customHeight="1" ht="13.5">
      <c r="B1445" s="255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21" customHeight="1" ht="13.5">
      <c r="B1446" s="255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21" customHeight="1" ht="13.5">
      <c r="B1447" s="255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21" customHeight="1" ht="13.5">
      <c r="B1448" s="255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21" customHeight="1" ht="13.5">
      <c r="B1449" s="255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21" customHeight="1" ht="13.5">
      <c r="B1450" s="255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21" customHeight="1" ht="13.5">
      <c r="B1451" s="255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21" customHeight="1" ht="13.5">
      <c r="B1452" s="255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21" customHeight="1" ht="13.5">
      <c r="B1453" s="255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21" customHeight="1" ht="13.5">
      <c r="B1454" s="255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21" customHeight="1" ht="13.5">
      <c r="B1455" s="255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21" customHeight="1" ht="13.5">
      <c r="B1456" s="255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21" customHeight="1" ht="13.5">
      <c r="B1457" s="255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21" customHeight="1" ht="13.5">
      <c r="B1458" s="255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21" customHeight="1" ht="13.5">
      <c r="B1459" s="255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21" customHeight="1" ht="13.5">
      <c r="B1460" s="255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21" customHeight="1" ht="13.5">
      <c r="B1461" s="255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21" customHeight="1" ht="13.5">
      <c r="B1462" s="255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21" customHeight="1" ht="13.5">
      <c r="B1463" s="255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21" customHeight="1" ht="13.5">
      <c r="B1464" s="255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21" customHeight="1" ht="13.5">
      <c r="B1465" s="255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21" customHeight="1" ht="13.5">
      <c r="B1466" s="255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21" customHeight="1" ht="13.5">
      <c r="B1467" s="255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21" customHeight="1" ht="13.5">
      <c r="B1468" s="255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21" customHeight="1" ht="13.5">
      <c r="B1469" s="255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21" customHeight="1" ht="13.5">
      <c r="B1470" s="255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21" customHeight="1" ht="13.5">
      <c r="B1471" s="255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21" customHeight="1" ht="13.5">
      <c r="B1472" s="255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21" customHeight="1" ht="13.5">
      <c r="B1473" s="255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21" customHeight="1" ht="13.5">
      <c r="B1474" s="255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21" customHeight="1" ht="13.5">
      <c r="B1475" s="255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21" customHeight="1" ht="13.5">
      <c r="B1476" s="255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21" customHeight="1" ht="13.5">
      <c r="B1477" s="255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21" customHeight="1" ht="13.5">
      <c r="B1478" s="255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21" customHeight="1" ht="13.5">
      <c r="B1479" s="255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21" customHeight="1" ht="13.5">
      <c r="B1480" s="255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21" customHeight="1" ht="13.5">
      <c r="B1481" s="255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21" customHeight="1" ht="13.5">
      <c r="B1482" s="255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21" customHeight="1" ht="13.5">
      <c r="B1483" s="255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21" customHeight="1" ht="13.5">
      <c r="B1484" s="255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21" customHeight="1" ht="13.5">
      <c r="B1485" s="255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21" customHeight="1" ht="13.5">
      <c r="B1486" s="255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21" customHeight="1" ht="13.5">
      <c r="B1487" s="255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21" customHeight="1" ht="13.5">
      <c r="B1488" s="255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21" customHeight="1" ht="13.5">
      <c r="B1489" s="255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21" customHeight="1" ht="13.5">
      <c r="B1490" s="255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21" customHeight="1" ht="13.5">
      <c r="B1491" s="255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21" customHeight="1" ht="13.5">
      <c r="B1492" s="255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21" customHeight="1" ht="13.5">
      <c r="B1493" s="255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21" customHeight="1" ht="13.5">
      <c r="B1494" s="255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21" customHeight="1" ht="13.5">
      <c r="B1495" s="255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21" customHeight="1" ht="13.5">
      <c r="B1496" s="255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21" customHeight="1" ht="13.5">
      <c r="B1497" s="255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21" customHeight="1" ht="13.5">
      <c r="B1498" s="255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21" customHeight="1" ht="13.5">
      <c r="B1499" s="255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21" customHeight="1" ht="13.5">
      <c r="B1500" s="255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21" customHeight="1" ht="13.5">
      <c r="B1501" s="255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21" customHeight="1" ht="13.5">
      <c r="B1502" s="255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21" customHeight="1" ht="13.5">
      <c r="B1503" s="255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21" customHeight="1" ht="13.5">
      <c r="B1504" s="255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21" customHeight="1" ht="13.5">
      <c r="B1505" s="255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21" customHeight="1" ht="13.5">
      <c r="B1506" s="255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21" customHeight="1" ht="13.5">
      <c r="B1507" s="255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21" customHeight="1" ht="13.5">
      <c r="B1508" s="255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21" customHeight="1" ht="13.5">
      <c r="B1509" s="255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21" customHeight="1" ht="13.5">
      <c r="B1510" s="255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21" customHeight="1" ht="13.5">
      <c r="B1511" s="255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21" customHeight="1" ht="13.5">
      <c r="B1512" s="255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21" customHeight="1" ht="13.5">
      <c r="B1513" s="255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21" customHeight="1" ht="13.5">
      <c r="B1514" s="255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21" customHeight="1" ht="13.5">
      <c r="B1515" s="255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21" customHeight="1" ht="13.5">
      <c r="B1516" s="255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21" customHeight="1" ht="13.5">
      <c r="B1517" s="255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21" customHeight="1" ht="13.5">
      <c r="B1518" s="255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21" customHeight="1" ht="13.5">
      <c r="B1519" s="255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21" customHeight="1" ht="13.5">
      <c r="B1520" s="255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21" customHeight="1" ht="13.5">
      <c r="B1521" s="255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21" customHeight="1" ht="13.5">
      <c r="B1522" s="255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21" customHeight="1" ht="13.5">
      <c r="B1523" s="255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  <row r="1524" spans="1:21" customHeight="1" ht="13.5">
      <c r="B1524" s="255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</row>
    <row r="1525" spans="1:21" customHeight="1" ht="13.5">
      <c r="B1525" s="255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</row>
    <row r="1526" spans="1:21" customHeight="1" ht="13.5">
      <c r="B1526" s="255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</row>
    <row r="1527" spans="1:21" customHeight="1" ht="13.5">
      <c r="B1527" s="255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</row>
    <row r="1528" spans="1:21" customHeight="1" ht="13.5">
      <c r="B1528" s="255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</row>
    <row r="1529" spans="1:21" customHeight="1" ht="13.5">
      <c r="B1529" s="255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</row>
    <row r="1530" spans="1:21" customHeight="1" ht="13.5">
      <c r="B1530" s="255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</row>
    <row r="1531" spans="1:21" customHeight="1" ht="13.5">
      <c r="B1531" s="255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</row>
    <row r="1532" spans="1:21" customHeight="1" ht="13.5">
      <c r="B1532" s="255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</row>
    <row r="1533" spans="1:21" customHeight="1" ht="13.5">
      <c r="B1533" s="255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</row>
    <row r="1534" spans="1:21" customHeight="1" ht="13.5">
      <c r="B1534" s="255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</row>
    <row r="1535" spans="1:21" customHeight="1" ht="13.5">
      <c r="B1535" s="255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</row>
    <row r="1536" spans="1:21" customHeight="1" ht="13.5">
      <c r="B1536" s="255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</row>
    <row r="1537" spans="1:21" customHeight="1" ht="13.5">
      <c r="B1537" s="255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</row>
    <row r="1538" spans="1:21" customHeight="1" ht="13.5">
      <c r="B1538" s="255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</row>
    <row r="1539" spans="1:21" customHeight="1" ht="13.5">
      <c r="B1539" s="255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</row>
    <row r="1540" spans="1:21" customHeight="1" ht="13.5">
      <c r="B1540" s="255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</row>
    <row r="1541" spans="1:21" customHeight="1" ht="13.5">
      <c r="B1541" s="255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</row>
    <row r="1542" spans="1:21" customHeight="1" ht="13.5">
      <c r="B1542" s="255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</row>
    <row r="1543" spans="1:21" customHeight="1" ht="13.5">
      <c r="B1543" s="255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</row>
    <row r="1544" spans="1:21" customHeight="1" ht="13.5">
      <c r="B1544" s="255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</row>
    <row r="1545" spans="1:21" customHeight="1" ht="13.5">
      <c r="B1545" s="255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</row>
    <row r="1546" spans="1:21" customHeight="1" ht="13.5">
      <c r="B1546" s="255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</row>
    <row r="1547" spans="1:21" customHeight="1" ht="13.5">
      <c r="B1547" s="255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</row>
    <row r="1548" spans="1:21" customHeight="1" ht="13.5">
      <c r="B1548" s="255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</row>
    <row r="1549" spans="1:21" customHeight="1" ht="13.5">
      <c r="B1549" s="255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</row>
    <row r="1550" spans="1:21" customHeight="1" ht="13.5">
      <c r="B1550" s="255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</row>
    <row r="1551" spans="1:21" customHeight="1" ht="13.5">
      <c r="B1551" s="255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</row>
    <row r="1552" spans="1:21" customHeight="1" ht="13.5">
      <c r="B1552" s="255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</row>
    <row r="1553" spans="1:21" customHeight="1" ht="13.5">
      <c r="B1553" s="255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</row>
    <row r="1554" spans="1:21" customHeight="1" ht="13.5">
      <c r="B1554" s="255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</row>
    <row r="1555" spans="1:21" customHeight="1" ht="13.5">
      <c r="B1555" s="255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</row>
    <row r="1556" spans="1:21" customHeight="1" ht="13.5">
      <c r="B1556" s="255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</row>
    <row r="1557" spans="1:21" customHeight="1" ht="13.5">
      <c r="B1557" s="255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</row>
    <row r="1558" spans="1:21" customHeight="1" ht="13.5">
      <c r="B1558" s="255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</row>
    <row r="1559" spans="1:21" customHeight="1" ht="13.5">
      <c r="B1559" s="255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</row>
    <row r="1560" spans="1:21" customHeight="1" ht="13.5">
      <c r="B1560" s="255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</row>
    <row r="1561" spans="1:21" customHeight="1" ht="13.5">
      <c r="B1561" s="255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</row>
    <row r="1562" spans="1:21" customHeight="1" ht="13.5">
      <c r="B1562" s="255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</row>
    <row r="1563" spans="1:21" customHeight="1" ht="13.5">
      <c r="B1563" s="255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</row>
    <row r="1564" spans="1:21" customHeight="1" ht="13.5">
      <c r="B1564" s="255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</row>
    <row r="1565" spans="1:21" customHeight="1" ht="13.5">
      <c r="B1565" s="255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</row>
    <row r="1566" spans="1:21" customHeight="1" ht="13.5">
      <c r="B1566" s="255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</row>
    <row r="1567" spans="1:21" customHeight="1" ht="13.5">
      <c r="B1567" s="255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</row>
    <row r="1568" spans="1:21" customHeight="1" ht="13.5">
      <c r="B1568" s="255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</row>
    <row r="1569" spans="1:21" customHeight="1" ht="13.5">
      <c r="B1569" s="255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</row>
    <row r="1570" spans="1:21" customHeight="1" ht="13.5">
      <c r="B1570" s="255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</row>
    <row r="1571" spans="1:21" customHeight="1" ht="13.5">
      <c r="B1571" s="255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</row>
    <row r="1572" spans="1:21" customHeight="1" ht="13.5">
      <c r="B1572" s="255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</row>
    <row r="1573" spans="1:21" customHeight="1" ht="13.5">
      <c r="B1573" s="255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</row>
    <row r="1574" spans="1:21" customHeight="1" ht="13.5">
      <c r="B1574" s="255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</row>
    <row r="1575" spans="1:21" customHeight="1" ht="13.5">
      <c r="B1575" s="255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</row>
    <row r="1576" spans="1:21" customHeight="1" ht="13.5">
      <c r="B1576" s="255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</row>
    <row r="1577" spans="1:21" customHeight="1" ht="13.5">
      <c r="B1577" s="255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</row>
    <row r="1578" spans="1:21" customHeight="1" ht="13.5">
      <c r="B1578" s="255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</row>
    <row r="1579" spans="1:21" customHeight="1" ht="13.5">
      <c r="B1579" s="255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</row>
    <row r="1580" spans="1:21" customHeight="1" ht="13.5">
      <c r="B1580" s="255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</row>
    <row r="1581" spans="1:21" customHeight="1" ht="13.5">
      <c r="B1581" s="255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</row>
    <row r="1582" spans="1:21" customHeight="1" ht="13.5">
      <c r="B1582" s="255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</row>
    <row r="1583" spans="1:21" customHeight="1" ht="13.5">
      <c r="B1583" s="255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</row>
    <row r="1584" spans="1:21" customHeight="1" ht="13.5">
      <c r="B1584" s="255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</row>
    <row r="1585" spans="1:21" customHeight="1" ht="13.5">
      <c r="B1585" s="255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</row>
    <row r="1586" spans="1:21" customHeight="1" ht="13.5">
      <c r="B1586" s="255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</row>
    <row r="1587" spans="1:21" customHeight="1" ht="13.5">
      <c r="B1587" s="255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</row>
    <row r="1588" spans="1:21" customHeight="1" ht="13.5">
      <c r="B1588" s="255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</row>
    <row r="1589" spans="1:21" customHeight="1" ht="13.5">
      <c r="B1589" s="255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</row>
    <row r="1590" spans="1:21" customHeight="1" ht="13.5">
      <c r="B1590" s="255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</row>
    <row r="1591" spans="1:21" customHeight="1" ht="13.5">
      <c r="B1591" s="255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</row>
    <row r="1592" spans="1:21" customHeight="1" ht="13.5">
      <c r="B1592" s="255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</row>
    <row r="1593" spans="1:21" customHeight="1" ht="13.5">
      <c r="B1593" s="255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</row>
    <row r="1594" spans="1:21" customHeight="1" ht="13.5">
      <c r="B1594" s="255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</row>
    <row r="1595" spans="1:21" customHeight="1" ht="13.5">
      <c r="B1595" s="255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</row>
    <row r="1596" spans="1:21" customHeight="1" ht="13.5">
      <c r="B1596" s="255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</row>
    <row r="1597" spans="1:21" customHeight="1" ht="13.5">
      <c r="B1597" s="255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</row>
    <row r="1598" spans="1:21" customHeight="1" ht="13.5">
      <c r="B1598" s="255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</row>
    <row r="1599" spans="1:21" customHeight="1" ht="13.5">
      <c r="B1599" s="255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</row>
    <row r="1600" spans="1:21" customHeight="1" ht="13.5">
      <c r="B1600" s="255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</row>
    <row r="1601" spans="1:21" customHeight="1" ht="13.5">
      <c r="B1601" s="255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</row>
    <row r="1602" spans="1:21" customHeight="1" ht="13.5">
      <c r="B1602" s="255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</row>
    <row r="1603" spans="1:21" customHeight="1" ht="13.5">
      <c r="B1603" s="255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</row>
    <row r="1604" spans="1:21" customHeight="1" ht="13.5">
      <c r="B1604" s="255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</row>
    <row r="1605" spans="1:21" customHeight="1" ht="13.5">
      <c r="B1605" s="255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</row>
    <row r="1606" spans="1:21" customHeight="1" ht="13.5">
      <c r="B1606" s="255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</row>
    <row r="1607" spans="1:21" customHeight="1" ht="13.5">
      <c r="B1607" s="255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</row>
    <row r="1608" spans="1:21" customHeight="1" ht="13.5">
      <c r="B1608" s="255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</row>
    <row r="1609" spans="1:21" customHeight="1" ht="13.5">
      <c r="B1609" s="255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</row>
    <row r="1610" spans="1:21" customHeight="1" ht="13.5">
      <c r="B1610" s="255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</row>
    <row r="1611" spans="1:21" customHeight="1" ht="13.5">
      <c r="B1611" s="255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</row>
    <row r="1612" spans="1:21" customHeight="1" ht="13.5">
      <c r="B1612" s="255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</row>
    <row r="1613" spans="1:21" customHeight="1" ht="13.5">
      <c r="B1613" s="255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</row>
    <row r="1614" spans="1:21" customHeight="1" ht="13.5">
      <c r="B1614" s="255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</row>
    <row r="1615" spans="1:21" customHeight="1" ht="13.5">
      <c r="B1615" s="255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</row>
    <row r="1616" spans="1:21" customHeight="1" ht="13.5">
      <c r="B1616" s="255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</row>
    <row r="1617" spans="1:21" customHeight="1" ht="13.5">
      <c r="B1617" s="255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</row>
    <row r="1618" spans="1:21" customHeight="1" ht="13.5">
      <c r="B1618" s="255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</row>
    <row r="1619" spans="1:21" customHeight="1" ht="13.5">
      <c r="B1619" s="255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</row>
    <row r="1620" spans="1:21" customHeight="1" ht="13.5">
      <c r="B1620" s="255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</row>
    <row r="1621" spans="1:21" customHeight="1" ht="13.5">
      <c r="B1621" s="255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</row>
    <row r="1622" spans="1:21" customHeight="1" ht="13.5">
      <c r="B1622" s="255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</row>
    <row r="1623" spans="1:21" customHeight="1" ht="13.5">
      <c r="B1623" s="255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</row>
    <row r="1624" spans="1:21" customHeight="1" ht="13.5">
      <c r="B1624" s="255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</row>
    <row r="1625" spans="1:21" customHeight="1" ht="13.5">
      <c r="B1625" s="255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</row>
    <row r="1626" spans="1:21" customHeight="1" ht="13.5">
      <c r="B1626" s="255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</row>
    <row r="1627" spans="1:21" customHeight="1" ht="13.5">
      <c r="B1627" s="255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</row>
    <row r="1628" spans="1:21" customHeight="1" ht="13.5">
      <c r="B1628" s="255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</row>
    <row r="1629" spans="1:21" customHeight="1" ht="13.5">
      <c r="B1629" s="255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</row>
    <row r="1630" spans="1:21" customHeight="1" ht="13.5">
      <c r="B1630" s="255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</row>
    <row r="1631" spans="1:21" customHeight="1" ht="13.5">
      <c r="B1631" s="255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</row>
    <row r="1632" spans="1:21" customHeight="1" ht="13.5">
      <c r="B1632" s="255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</row>
    <row r="1633" spans="1:21" customHeight="1" ht="13.5">
      <c r="B1633" s="255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</row>
    <row r="1634" spans="1:21" customHeight="1" ht="13.5">
      <c r="B1634" s="255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</row>
    <row r="1635" spans="1:21" customHeight="1" ht="13.5">
      <c r="B1635" s="255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</row>
    <row r="1636" spans="1:21" customHeight="1" ht="13.5">
      <c r="B1636" s="255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</row>
    <row r="1637" spans="1:21" customHeight="1" ht="13.5">
      <c r="B1637" s="255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</row>
    <row r="1638" spans="1:21" customHeight="1" ht="13.5">
      <c r="B1638" s="255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</row>
    <row r="1639" spans="1:21" customHeight="1" ht="13.5">
      <c r="B1639" s="255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</row>
    <row r="1640" spans="1:21" customHeight="1" ht="13.5">
      <c r="B1640" s="255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</row>
    <row r="1641" spans="1:21" customHeight="1" ht="13.5">
      <c r="B1641" s="255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</row>
    <row r="1642" spans="1:21" customHeight="1" ht="13.5">
      <c r="B1642" s="255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</row>
    <row r="1643" spans="1:21" customHeight="1" ht="13.5">
      <c r="B1643" s="255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</row>
    <row r="1644" spans="1:21" customHeight="1" ht="13.5">
      <c r="B1644" s="255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</row>
    <row r="1645" spans="1:21" customHeight="1" ht="13.5">
      <c r="B1645" s="255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</row>
    <row r="1646" spans="1:21" customHeight="1" ht="13.5">
      <c r="B1646" s="255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</row>
    <row r="1647" spans="1:21" customHeight="1" ht="13.5">
      <c r="B1647" s="255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</row>
    <row r="1648" spans="1:21" customHeight="1" ht="13.5">
      <c r="B1648" s="255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</row>
    <row r="1649" spans="1:21" customHeight="1" ht="13.5">
      <c r="B1649" s="255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</row>
    <row r="1650" spans="1:21" customHeight="1" ht="13.5">
      <c r="B1650" s="255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</row>
    <row r="1651" spans="1:21" customHeight="1" ht="13.5">
      <c r="B1651" s="255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</row>
    <row r="1652" spans="1:21" customHeight="1" ht="13.5">
      <c r="B1652" s="255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</row>
    <row r="1653" spans="1:21" customHeight="1" ht="13.5">
      <c r="B1653" s="255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</row>
    <row r="1654" spans="1:21" customHeight="1" ht="13.5">
      <c r="B1654" s="255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</row>
    <row r="1655" spans="1:21" customHeight="1" ht="13.5">
      <c r="B1655" s="255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</row>
    <row r="1656" spans="1:21" customHeight="1" ht="13.5">
      <c r="B1656" s="255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</row>
    <row r="1657" spans="1:21" customHeight="1" ht="13.5">
      <c r="B1657" s="255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</row>
    <row r="1658" spans="1:21" customHeight="1" ht="13.5">
      <c r="B1658" s="255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</row>
    <row r="1659" spans="1:21" customHeight="1" ht="13.5">
      <c r="B1659" s="255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</row>
    <row r="1660" spans="1:21" customHeight="1" ht="13.5">
      <c r="B1660" s="255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</row>
    <row r="1661" spans="1:21" customHeight="1" ht="13.5">
      <c r="B1661" s="255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</row>
    <row r="1662" spans="1:21" customHeight="1" ht="13.5">
      <c r="B1662" s="255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</row>
    <row r="1663" spans="1:21" customHeight="1" ht="13.5">
      <c r="B1663" s="255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</row>
    <row r="1664" spans="1:21" customHeight="1" ht="13.5">
      <c r="B1664" s="255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</row>
    <row r="1665" spans="1:21" customHeight="1" ht="13.5">
      <c r="B1665" s="255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</row>
    <row r="1666" spans="1:21" customHeight="1" ht="13.5">
      <c r="B1666" s="255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</row>
    <row r="1667" spans="1:21" customHeight="1" ht="13.5">
      <c r="B1667" s="255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</row>
    <row r="1668" spans="1:21" customHeight="1" ht="13.5">
      <c r="B1668" s="255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</row>
    <row r="1669" spans="1:21" customHeight="1" ht="13.5">
      <c r="B1669" s="255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</row>
    <row r="1670" spans="1:21" customHeight="1" ht="13.5">
      <c r="B1670" s="255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</row>
    <row r="1671" spans="1:21" customHeight="1" ht="13.5">
      <c r="B1671" s="255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</row>
    <row r="1672" spans="1:21" customHeight="1" ht="13.5">
      <c r="B1672" s="255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</row>
    <row r="1673" spans="1:21" customHeight="1" ht="13.5">
      <c r="B1673" s="255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</row>
    <row r="1674" spans="1:21" customHeight="1" ht="13.5">
      <c r="B1674" s="255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</row>
    <row r="1675" spans="1:21" customHeight="1" ht="13.5">
      <c r="B1675" s="255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</row>
    <row r="1676" spans="1:21" customHeight="1" ht="13.5">
      <c r="B1676" s="255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</row>
    <row r="1677" spans="1:21" customHeight="1" ht="13.5">
      <c r="B1677" s="255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</row>
    <row r="1678" spans="1:21" customHeight="1" ht="13.5">
      <c r="B1678" s="255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</row>
    <row r="1679" spans="1:21" customHeight="1" ht="13.5">
      <c r="B1679" s="255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</row>
    <row r="1680" spans="1:21" customHeight="1" ht="13.5">
      <c r="B1680" s="255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</row>
    <row r="1681" spans="1:21" customHeight="1" ht="13.5">
      <c r="B1681" s="255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</row>
    <row r="1682" spans="1:21" customHeight="1" ht="13.5">
      <c r="B1682" s="255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</row>
    <row r="1683" spans="1:21" customHeight="1" ht="13.5">
      <c r="B1683" s="255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</row>
    <row r="1684" spans="1:21" customHeight="1" ht="13.5">
      <c r="B1684" s="255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</row>
    <row r="1685" spans="1:21" customHeight="1" ht="13.5">
      <c r="B1685" s="255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</row>
    <row r="1686" spans="1:21" customHeight="1" ht="13.5">
      <c r="B1686" s="255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</row>
    <row r="1687" spans="1:21" customHeight="1" ht="13.5">
      <c r="B1687" s="255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</row>
    <row r="1688" spans="1:21" customHeight="1" ht="13.5">
      <c r="B1688" s="255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</row>
    <row r="1689" spans="1:21" customHeight="1" ht="13.5">
      <c r="B1689" s="255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</row>
    <row r="1690" spans="1:21" customHeight="1" ht="13.5">
      <c r="B1690" s="255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</row>
    <row r="1691" spans="1:21" customHeight="1" ht="13.5">
      <c r="B1691" s="255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</row>
    <row r="1692" spans="1:21" customHeight="1" ht="13.5">
      <c r="B1692" s="255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</row>
    <row r="1693" spans="1:21" customHeight="1" ht="13.5">
      <c r="B1693" s="255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</row>
    <row r="1694" spans="1:21" customHeight="1" ht="13.5">
      <c r="B1694" s="255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</row>
    <row r="1695" spans="1:21" customHeight="1" ht="13.5">
      <c r="B1695" s="255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</row>
    <row r="1696" spans="1:21" customHeight="1" ht="13.5">
      <c r="B1696" s="255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</row>
    <row r="1697" spans="1:21" customHeight="1" ht="13.5">
      <c r="B1697" s="255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</row>
    <row r="1698" spans="1:21" customHeight="1" ht="13.5">
      <c r="B1698" s="255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</row>
    <row r="1699" spans="1:21" customHeight="1" ht="13.5">
      <c r="B1699" s="255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</row>
    <row r="1700" spans="1:21" customHeight="1" ht="13.5">
      <c r="B1700" s="255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</row>
    <row r="1701" spans="1:21" customHeight="1" ht="13.5">
      <c r="B1701" s="255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</row>
    <row r="1702" spans="1:21" customHeight="1" ht="13.5">
      <c r="B1702" s="255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</row>
    <row r="1703" spans="1:21" customHeight="1" ht="13.5">
      <c r="B1703" s="255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</row>
    <row r="1704" spans="1:21" customHeight="1" ht="13.5">
      <c r="B1704" s="255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</row>
    <row r="1705" spans="1:21" customHeight="1" ht="13.5">
      <c r="B1705" s="255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</row>
    <row r="1706" spans="1:21" customHeight="1" ht="13.5">
      <c r="B1706" s="255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</row>
    <row r="1707" spans="1:21" customHeight="1" ht="13.5">
      <c r="B1707" s="255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</row>
    <row r="1708" spans="1:21" customHeight="1" ht="13.5">
      <c r="B1708" s="255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</row>
    <row r="1709" spans="1:21" customHeight="1" ht="13.5">
      <c r="B1709" s="255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</row>
    <row r="1710" spans="1:21" customHeight="1" ht="13.5">
      <c r="B1710" s="255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</row>
    <row r="1711" spans="1:21" customHeight="1" ht="13.5">
      <c r="B1711" s="255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</row>
    <row r="1712" spans="1:21" customHeight="1" ht="13.5">
      <c r="B1712" s="255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</row>
    <row r="1713" spans="1:21" customHeight="1" ht="13.5">
      <c r="B1713" s="255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</row>
    <row r="1714" spans="1:21" customHeight="1" ht="13.5">
      <c r="B1714" s="255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</row>
    <row r="1715" spans="1:21" customHeight="1" ht="13.5">
      <c r="B1715" s="255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</row>
    <row r="1716" spans="1:21" customHeight="1" ht="13.5">
      <c r="B1716" s="255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</row>
    <row r="1717" spans="1:21" customHeight="1" ht="13.5">
      <c r="B1717" s="255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</row>
    <row r="1718" spans="1:21" customHeight="1" ht="13.5">
      <c r="B1718" s="255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</row>
    <row r="1719" spans="1:21" customHeight="1" ht="13.5">
      <c r="B1719" s="255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</row>
    <row r="1720" spans="1:21" customHeight="1" ht="13.5">
      <c r="B1720" s="255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</row>
    <row r="1721" spans="1:21" customHeight="1" ht="13.5">
      <c r="B1721" s="255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</row>
    <row r="1722" spans="1:21" customHeight="1" ht="13.5">
      <c r="B1722" s="255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</row>
    <row r="1723" spans="1:21" customHeight="1" ht="13.5">
      <c r="B1723" s="255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</row>
    <row r="1724" spans="1:21" customHeight="1" ht="13.5">
      <c r="B1724" s="255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</row>
    <row r="1725" spans="1:21" customHeight="1" ht="13.5">
      <c r="B1725" s="255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</row>
    <row r="1726" spans="1:21" customHeight="1" ht="13.5">
      <c r="B1726" s="255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</row>
    <row r="1727" spans="1:21" customHeight="1" ht="13.5">
      <c r="B1727" s="255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</row>
    <row r="1728" spans="1:21" customHeight="1" ht="13.5">
      <c r="B1728" s="255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</row>
    <row r="1729" spans="1:21" customHeight="1" ht="13.5">
      <c r="B1729" s="255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</row>
    <row r="1730" spans="1:21" customHeight="1" ht="13.5">
      <c r="B1730" s="255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</row>
    <row r="1731" spans="1:21" customHeight="1" ht="13.5">
      <c r="B1731" s="255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</row>
    <row r="1732" spans="1:21" customHeight="1" ht="13.5">
      <c r="B1732" s="255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</row>
    <row r="1733" spans="1:21" customHeight="1" ht="13.5">
      <c r="B1733" s="255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</row>
    <row r="1734" spans="1:21" customHeight="1" ht="13.5">
      <c r="B1734" s="255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</row>
    <row r="1735" spans="1:21" customHeight="1" ht="13.5">
      <c r="B1735" s="255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</row>
    <row r="1736" spans="1:21" customHeight="1" ht="13.5">
      <c r="B1736" s="255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</row>
    <row r="1737" spans="1:21" customHeight="1" ht="13.5">
      <c r="B1737" s="255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</row>
    <row r="1738" spans="1:21" customHeight="1" ht="13.5">
      <c r="B1738" s="255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</row>
    <row r="1739" spans="1:21" customHeight="1" ht="13.5">
      <c r="B1739" s="255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</row>
    <row r="1740" spans="1:21" customHeight="1" ht="13.5">
      <c r="B1740" s="255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</row>
    <row r="1741" spans="1:21" customHeight="1" ht="13.5">
      <c r="B1741" s="255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</row>
    <row r="1742" spans="1:21" customHeight="1" ht="13.5">
      <c r="B1742" s="255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</row>
    <row r="1743" spans="1:21" customHeight="1" ht="13.5">
      <c r="B1743" s="255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</row>
    <row r="1744" spans="1:21" customHeight="1" ht="13.5">
      <c r="B1744" s="255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</row>
    <row r="1745" spans="1:21" customHeight="1" ht="13.5">
      <c r="B1745" s="255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</row>
    <row r="1746" spans="1:21" customHeight="1" ht="13.5">
      <c r="B1746" s="255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</row>
    <row r="1747" spans="1:21" customHeight="1" ht="13.5">
      <c r="B1747" s="255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</row>
    <row r="1748" spans="1:21" customHeight="1" ht="13.5">
      <c r="B1748" s="255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</row>
    <row r="1749" spans="1:21" customHeight="1" ht="13.5">
      <c r="B1749" s="255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</row>
    <row r="1750" spans="1:21" customHeight="1" ht="13.5">
      <c r="B1750" s="255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</row>
    <row r="1751" spans="1:21" customHeight="1" ht="13.5">
      <c r="B1751" s="255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</row>
    <row r="1752" spans="1:21" customHeight="1" ht="13.5">
      <c r="B1752" s="255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</row>
    <row r="1753" spans="1:21" customHeight="1" ht="13.5">
      <c r="B1753" s="255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</row>
    <row r="1754" spans="1:21" customHeight="1" ht="13.5">
      <c r="B1754" s="255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</row>
    <row r="1755" spans="1:21" customHeight="1" ht="13.5">
      <c r="B1755" s="255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</row>
    <row r="1756" spans="1:21" customHeight="1" ht="13.5">
      <c r="B1756" s="255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</row>
    <row r="1757" spans="1:21" customHeight="1" ht="13.5">
      <c r="B1757" s="255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</row>
    <row r="1758" spans="1:21" customHeight="1" ht="13.5">
      <c r="B1758" s="255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</row>
    <row r="1759" spans="1:21" customHeight="1" ht="13.5">
      <c r="B1759" s="255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</row>
    <row r="1760" spans="1:21" customHeight="1" ht="13.5">
      <c r="B1760" s="255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</row>
    <row r="1761" spans="1:21" customHeight="1" ht="13.5">
      <c r="B1761" s="255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</row>
    <row r="1762" spans="1:21" customHeight="1" ht="13.5">
      <c r="B1762" s="255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</row>
    <row r="1763" spans="1:21" customHeight="1" ht="13.5">
      <c r="B1763" s="255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</row>
    <row r="1764" spans="1:21" customHeight="1" ht="13.5">
      <c r="B1764" s="255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</row>
    <row r="1765" spans="1:21" customHeight="1" ht="13.5">
      <c r="B1765" s="255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</row>
    <row r="1766" spans="1:21" customHeight="1" ht="13.5">
      <c r="B1766" s="255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</row>
    <row r="1767" spans="1:21" customHeight="1" ht="13.5">
      <c r="B1767" s="255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</row>
    <row r="1768" spans="1:21" customHeight="1" ht="13.5">
      <c r="B1768" s="255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</row>
    <row r="1769" spans="1:21" customHeight="1" ht="13.5">
      <c r="B1769" s="255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</row>
    <row r="1770" spans="1:21" customHeight="1" ht="13.5">
      <c r="B1770" s="255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</row>
    <row r="1771" spans="1:21" customHeight="1" ht="13.5">
      <c r="B1771" s="255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</row>
    <row r="1772" spans="1:21" customHeight="1" ht="13.5">
      <c r="B1772" s="255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</row>
    <row r="1773" spans="1:21" customHeight="1" ht="13.5">
      <c r="B1773" s="255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</row>
    <row r="1774" spans="1:21" customHeight="1" ht="13.5">
      <c r="B1774" s="255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</row>
    <row r="1775" spans="1:21" customHeight="1" ht="13.5">
      <c r="B1775" s="255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</row>
    <row r="1776" spans="1:21" customHeight="1" ht="13.5">
      <c r="B1776" s="255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</row>
    <row r="1777" spans="1:21" customHeight="1" ht="13.5">
      <c r="B1777" s="255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6:N6"/>
    <mergeCell ref="L5:N5"/>
  </mergeCells>
  <printOptions gridLines="false" gridLinesSet="true"/>
  <pageMargins left="0" right="0" top="0" bottom="0" header="0.3" footer="0.3"/>
  <pageSetup paperSize="281" orientation="landscape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883"/>
  <sheetViews>
    <sheetView tabSelected="0" workbookViewId="0" zoomScale="85" zoomScaleNormal="85" showGridLines="true" showRowColHeaders="1">
      <pane xSplit="1" ySplit="862" topLeftCell="B863" activePane="bottomRight" state="frozen"/>
      <selection pane="topRight"/>
      <selection pane="bottomLeft"/>
      <selection pane="bottomRight" activeCell="G1725" sqref="G1725"/>
    </sheetView>
  </sheetViews>
  <sheetFormatPr defaultRowHeight="14.4" outlineLevelRow="0" outlineLevelCol="0"/>
  <cols>
    <col min="2" max="2" width="16.85546875" customWidth="true" style="0"/>
    <col min="3" max="3" width="36.28515625" customWidth="true" style="0"/>
    <col min="4" max="4" width="55.140625" customWidth="true" style="42"/>
    <col min="5" max="5" width="57.140625" customWidth="true" style="0"/>
    <col min="6" max="6" width="9.140625" customWidth="true" style="0"/>
    <col min="7" max="7" width="17.140625" customWidth="true" style="6"/>
    <col min="8" max="8" width="13.140625" customWidth="true" style="6"/>
    <col min="9" max="9" width="16.7109375" customWidth="true" style="6"/>
    <col min="10" max="10" width="7.140625" customWidth="true" style="0"/>
    <col min="11" max="11" width="14.28515625" customWidth="true" style="6"/>
    <col min="12" max="12" width="9" customWidth="true" style="43"/>
    <col min="13" max="13" width="13.7109375" customWidth="true" style="43"/>
    <col min="14" max="14" width="5.140625" customWidth="true" style="0"/>
    <col min="15" max="15" width="14.28515625" customWidth="true" style="6"/>
    <col min="16" max="16" width="9" customWidth="true" style="43"/>
    <col min="17" max="17" width="13.7109375" customWidth="true" style="43"/>
    <col min="19" max="19" width="12.28515625" customWidth="true" style="0"/>
    <col min="20" max="20" width="36.42578125" customWidth="true" style="0"/>
    <col min="22" max="22" width="10.28515625" customWidth="true" style="0"/>
  </cols>
  <sheetData>
    <row r="2" spans="1:22">
      <c r="B2" t="s">
        <v>291</v>
      </c>
      <c r="C2" t="s">
        <v>292</v>
      </c>
    </row>
    <row r="5" spans="1:22" customHeight="1" ht="44.25">
      <c r="B5" s="44" t="s">
        <v>293</v>
      </c>
      <c r="C5" s="44" t="s">
        <v>294</v>
      </c>
      <c r="D5" s="45" t="s">
        <v>295</v>
      </c>
      <c r="E5" s="44" t="s">
        <v>212</v>
      </c>
      <c r="G5" s="46" t="s">
        <v>296</v>
      </c>
      <c r="H5" s="47" t="s">
        <v>297</v>
      </c>
      <c r="I5" s="47" t="s">
        <v>298</v>
      </c>
      <c r="K5" s="48" t="s">
        <v>299</v>
      </c>
      <c r="L5" s="49" t="s">
        <v>300</v>
      </c>
      <c r="M5" s="49" t="s">
        <v>301</v>
      </c>
      <c r="O5" s="48" t="s">
        <v>302</v>
      </c>
      <c r="P5" s="49" t="s">
        <v>303</v>
      </c>
      <c r="Q5" s="49" t="s">
        <v>304</v>
      </c>
      <c r="S5" s="50" t="s">
        <v>305</v>
      </c>
      <c r="T5" s="50" t="s">
        <v>306</v>
      </c>
      <c r="V5" s="51" t="s">
        <v>307</v>
      </c>
    </row>
    <row r="6" spans="1:22" customHeight="1" ht="32.25" s="61" customFormat="1">
      <c r="B6" s="59" t="s">
        <v>308</v>
      </c>
      <c r="C6" s="59" t="s">
        <v>309</v>
      </c>
      <c r="D6" s="60" t="str">
        <f>(C6&amp;"/"&amp;B6)</f>
        <v>0</v>
      </c>
      <c r="E6" s="59" t="s">
        <v>310</v>
      </c>
      <c r="G6" s="62">
        <v>1171100</v>
      </c>
      <c r="H6" s="63" t="s">
        <v>311</v>
      </c>
      <c r="I6" s="63" t="str">
        <f>(H6&amp;""&amp;G6)</f>
        <v>0</v>
      </c>
      <c r="K6" s="64">
        <v>1900001</v>
      </c>
      <c r="L6" s="65" t="s">
        <v>300</v>
      </c>
      <c r="M6" s="65" t="str">
        <f>(L6&amp;""&amp;K6)</f>
        <v>0</v>
      </c>
      <c r="O6" s="64">
        <v>1900001</v>
      </c>
      <c r="P6" s="65" t="s">
        <v>303</v>
      </c>
      <c r="Q6" s="65" t="str">
        <f>(P6&amp;""&amp;O6)</f>
        <v>0</v>
      </c>
      <c r="S6" s="62"/>
      <c r="T6" s="66" t="s">
        <v>312</v>
      </c>
      <c r="V6" s="67" t="s">
        <v>313</v>
      </c>
    </row>
    <row r="7" spans="1:22" customHeight="1" ht="32.25" s="61" customFormat="1">
      <c r="B7" s="59" t="s">
        <v>314</v>
      </c>
      <c r="C7" s="59" t="s">
        <v>315</v>
      </c>
      <c r="D7" s="60" t="str">
        <f>(C7&amp;"/"&amp;B7)</f>
        <v>0</v>
      </c>
      <c r="E7" s="59" t="s">
        <v>316</v>
      </c>
      <c r="G7" s="68" t="str">
        <f>+G6+1</f>
        <v>0</v>
      </c>
      <c r="H7" s="63" t="s">
        <v>311</v>
      </c>
      <c r="I7" s="68" t="str">
        <f>(H7&amp;""&amp;G7)</f>
        <v>0</v>
      </c>
      <c r="K7" s="64" t="str">
        <f>+K6+1</f>
        <v>0</v>
      </c>
      <c r="L7" s="65" t="s">
        <v>300</v>
      </c>
      <c r="M7" s="65" t="str">
        <f>(L7&amp;""&amp;K7)</f>
        <v>0</v>
      </c>
      <c r="O7" s="64">
        <v>1900001</v>
      </c>
      <c r="P7" s="65" t="s">
        <v>303</v>
      </c>
      <c r="Q7" s="65" t="str">
        <f>(P7&amp;""&amp;O7)</f>
        <v>0</v>
      </c>
      <c r="S7" s="69"/>
      <c r="T7" s="70" t="s">
        <v>317</v>
      </c>
      <c r="V7" s="67" t="s">
        <v>318</v>
      </c>
    </row>
    <row r="8" spans="1:22" customHeight="1" ht="32.25" s="61" customFormat="1">
      <c r="B8" s="59" t="s">
        <v>319</v>
      </c>
      <c r="C8" s="59" t="s">
        <v>320</v>
      </c>
      <c r="D8" s="72" t="str">
        <f>(C8&amp;"/"&amp;B8)</f>
        <v>0</v>
      </c>
      <c r="E8" s="59" t="s">
        <v>321</v>
      </c>
      <c r="G8" s="68" t="str">
        <f>+G7+1</f>
        <v>0</v>
      </c>
      <c r="H8" s="63" t="s">
        <v>311</v>
      </c>
      <c r="I8" s="68" t="str">
        <f>(H8&amp;""&amp;G8)</f>
        <v>0</v>
      </c>
      <c r="K8" s="64" t="str">
        <f>+K7+1</f>
        <v>0</v>
      </c>
      <c r="L8" s="65" t="s">
        <v>300</v>
      </c>
      <c r="M8" s="65" t="str">
        <f>(L8&amp;""&amp;K8)</f>
        <v>0</v>
      </c>
      <c r="O8" s="64">
        <v>1900001</v>
      </c>
      <c r="P8" s="65" t="s">
        <v>303</v>
      </c>
      <c r="Q8" s="65" t="str">
        <f>(P8&amp;""&amp;O8)</f>
        <v>0</v>
      </c>
      <c r="S8" s="69"/>
      <c r="T8" s="70" t="s">
        <v>322</v>
      </c>
    </row>
    <row r="9" spans="1:22" customHeight="1" ht="32.25" s="61" customFormat="1">
      <c r="B9" s="59" t="s">
        <v>323</v>
      </c>
      <c r="C9" s="59" t="s">
        <v>324</v>
      </c>
      <c r="D9" s="72" t="str">
        <f>(C9&amp;"/"&amp;B9)</f>
        <v>0</v>
      </c>
      <c r="E9" s="59" t="s">
        <v>325</v>
      </c>
      <c r="G9" s="68" t="str">
        <f>+G8+1</f>
        <v>0</v>
      </c>
      <c r="H9" s="63" t="s">
        <v>311</v>
      </c>
      <c r="I9" s="68" t="str">
        <f>(H9&amp;""&amp;G9)</f>
        <v>0</v>
      </c>
      <c r="K9" s="64" t="str">
        <f>+K8+1</f>
        <v>0</v>
      </c>
      <c r="L9" s="65" t="s">
        <v>300</v>
      </c>
      <c r="M9" s="65" t="str">
        <f>(L9&amp;""&amp;K9)</f>
        <v>0</v>
      </c>
      <c r="O9" s="64">
        <v>1900001</v>
      </c>
      <c r="P9" s="65" t="s">
        <v>303</v>
      </c>
      <c r="Q9" s="65" t="str">
        <f>(P9&amp;""&amp;O9)</f>
        <v>0</v>
      </c>
      <c r="S9" s="69"/>
      <c r="T9" s="70" t="s">
        <v>326</v>
      </c>
    </row>
    <row r="10" spans="1:22" customHeight="1" ht="32.25" s="61" customFormat="1">
      <c r="B10" s="59" t="s">
        <v>327</v>
      </c>
      <c r="C10" s="59" t="s">
        <v>328</v>
      </c>
      <c r="D10" s="60" t="str">
        <f>(C10&amp;"/"&amp;B10)</f>
        <v>0</v>
      </c>
      <c r="E10" s="59" t="s">
        <v>329</v>
      </c>
      <c r="G10" s="68" t="str">
        <f>+G9+1</f>
        <v>0</v>
      </c>
      <c r="H10" s="63" t="s">
        <v>311</v>
      </c>
      <c r="I10" s="68" t="str">
        <f>(H10&amp;""&amp;G10)</f>
        <v>0</v>
      </c>
      <c r="K10" s="64" t="str">
        <f>+K9+1</f>
        <v>0</v>
      </c>
      <c r="L10" s="65" t="s">
        <v>300</v>
      </c>
      <c r="M10" s="65" t="str">
        <f>(L10&amp;""&amp;K10)</f>
        <v>0</v>
      </c>
      <c r="O10" s="64">
        <v>1900001</v>
      </c>
      <c r="P10" s="65" t="s">
        <v>303</v>
      </c>
      <c r="Q10" s="65" t="str">
        <f>(P10&amp;""&amp;O10)</f>
        <v>0</v>
      </c>
      <c r="S10" s="69"/>
      <c r="T10" s="70" t="s">
        <v>330</v>
      </c>
    </row>
    <row r="11" spans="1:22" customHeight="1" ht="32.25" s="61" customFormat="1">
      <c r="B11" s="59" t="s">
        <v>331</v>
      </c>
      <c r="C11" s="59" t="s">
        <v>332</v>
      </c>
      <c r="D11" s="60" t="str">
        <f>(C11&amp;"/"&amp;B11)</f>
        <v>0</v>
      </c>
      <c r="E11" s="59" t="s">
        <v>333</v>
      </c>
      <c r="G11" s="68" t="str">
        <f>+G10+1</f>
        <v>0</v>
      </c>
      <c r="H11" s="63" t="s">
        <v>311</v>
      </c>
      <c r="I11" s="68" t="str">
        <f>(H11&amp;""&amp;G11)</f>
        <v>0</v>
      </c>
      <c r="K11" s="64" t="str">
        <f>+K10+1</f>
        <v>0</v>
      </c>
      <c r="L11" s="65" t="s">
        <v>300</v>
      </c>
      <c r="M11" s="65" t="str">
        <f>(L11&amp;""&amp;K11)</f>
        <v>0</v>
      </c>
      <c r="O11" s="64">
        <v>1900001</v>
      </c>
      <c r="P11" s="65" t="s">
        <v>303</v>
      </c>
      <c r="Q11" s="65" t="str">
        <f>(P11&amp;""&amp;O11)</f>
        <v>0</v>
      </c>
      <c r="S11" s="69"/>
      <c r="T11" s="70" t="s">
        <v>334</v>
      </c>
    </row>
    <row r="12" spans="1:22" customHeight="1" ht="32.25" s="61" customFormat="1">
      <c r="B12" s="59" t="s">
        <v>335</v>
      </c>
      <c r="C12" s="59" t="s">
        <v>336</v>
      </c>
      <c r="D12" s="60" t="str">
        <f>(C12&amp;"/"&amp;B12)</f>
        <v>0</v>
      </c>
      <c r="E12" s="76" t="s">
        <v>337</v>
      </c>
      <c r="G12" s="68" t="str">
        <f>+G11+1</f>
        <v>0</v>
      </c>
      <c r="H12" s="63" t="s">
        <v>311</v>
      </c>
      <c r="I12" s="68" t="str">
        <f>(H12&amp;""&amp;G12)</f>
        <v>0</v>
      </c>
      <c r="K12" s="64" t="str">
        <f>+K11+1</f>
        <v>0</v>
      </c>
      <c r="L12" s="65" t="s">
        <v>300</v>
      </c>
      <c r="M12" s="65" t="str">
        <f>(L12&amp;""&amp;K12)</f>
        <v>0</v>
      </c>
      <c r="O12" s="64">
        <v>1900001</v>
      </c>
      <c r="P12" s="65" t="s">
        <v>303</v>
      </c>
      <c r="Q12" s="65" t="str">
        <f>(P12&amp;""&amp;O12)</f>
        <v>0</v>
      </c>
      <c r="S12" s="69"/>
      <c r="T12" s="70" t="s">
        <v>338</v>
      </c>
    </row>
    <row r="13" spans="1:22" customHeight="1" ht="32.25" s="61" customFormat="1">
      <c r="B13" s="59" t="s">
        <v>339</v>
      </c>
      <c r="C13" s="59" t="s">
        <v>340</v>
      </c>
      <c r="D13" s="60" t="str">
        <f>(C13&amp;"/"&amp;B13)</f>
        <v>0</v>
      </c>
      <c r="E13" s="59" t="s">
        <v>341</v>
      </c>
      <c r="G13" s="68" t="str">
        <f>+G12+1</f>
        <v>0</v>
      </c>
      <c r="H13" s="63" t="s">
        <v>311</v>
      </c>
      <c r="I13" s="68" t="str">
        <f>(H13&amp;""&amp;G13)</f>
        <v>0</v>
      </c>
      <c r="K13" s="64" t="str">
        <f>+K12+1</f>
        <v>0</v>
      </c>
      <c r="L13" s="65" t="s">
        <v>300</v>
      </c>
      <c r="M13" s="65" t="str">
        <f>(L13&amp;""&amp;K13)</f>
        <v>0</v>
      </c>
      <c r="O13" s="64">
        <v>1900001</v>
      </c>
      <c r="P13" s="65" t="s">
        <v>303</v>
      </c>
      <c r="Q13" s="65" t="str">
        <f>(P13&amp;""&amp;O13)</f>
        <v>0</v>
      </c>
      <c r="S13" s="69"/>
      <c r="T13" s="70" t="s">
        <v>342</v>
      </c>
    </row>
    <row r="14" spans="1:22" customHeight="1" ht="32.25" s="61" customFormat="1">
      <c r="B14" s="145" t="s">
        <v>343</v>
      </c>
      <c r="C14" s="145" t="s">
        <v>344</v>
      </c>
      <c r="D14" s="146" t="str">
        <f>(C14&amp;"/"&amp;B14)</f>
        <v>0</v>
      </c>
      <c r="E14" s="147" t="s">
        <v>345</v>
      </c>
      <c r="G14" s="68" t="str">
        <f>+G13+1</f>
        <v>0</v>
      </c>
      <c r="H14" s="63" t="s">
        <v>311</v>
      </c>
      <c r="I14" s="68" t="str">
        <f>(H14&amp;""&amp;G14)</f>
        <v>0</v>
      </c>
      <c r="K14" s="64" t="str">
        <f>+K13+1</f>
        <v>0</v>
      </c>
      <c r="L14" s="65" t="s">
        <v>300</v>
      </c>
      <c r="M14" s="65" t="str">
        <f>(L14&amp;""&amp;K14)</f>
        <v>0</v>
      </c>
      <c r="O14" s="64">
        <v>1900001</v>
      </c>
      <c r="P14" s="65" t="s">
        <v>303</v>
      </c>
      <c r="Q14" s="65" t="str">
        <f>(P14&amp;""&amp;O14)</f>
        <v>0</v>
      </c>
      <c r="S14" s="68"/>
      <c r="T14" s="71" t="s">
        <v>346</v>
      </c>
    </row>
    <row r="15" spans="1:22" customHeight="1" ht="32.25" s="61" customFormat="1">
      <c r="B15" s="59" t="s">
        <v>347</v>
      </c>
      <c r="C15" s="59" t="s">
        <v>348</v>
      </c>
      <c r="D15" s="60" t="str">
        <f>(C15&amp;"/"&amp;B15)</f>
        <v>0</v>
      </c>
      <c r="E15" s="59" t="s">
        <v>349</v>
      </c>
      <c r="G15" s="68" t="str">
        <f>+G14+1</f>
        <v>0</v>
      </c>
      <c r="H15" s="63" t="s">
        <v>311</v>
      </c>
      <c r="I15" s="68" t="str">
        <f>(H15&amp;""&amp;G15)</f>
        <v>0</v>
      </c>
      <c r="K15" s="64" t="str">
        <f>+K14+1</f>
        <v>0</v>
      </c>
      <c r="L15" s="65" t="s">
        <v>300</v>
      </c>
      <c r="M15" s="65" t="str">
        <f>(L15&amp;""&amp;K15)</f>
        <v>0</v>
      </c>
      <c r="O15" s="64">
        <v>1900001</v>
      </c>
      <c r="P15" s="65" t="s">
        <v>303</v>
      </c>
      <c r="Q15" s="65" t="str">
        <f>(P15&amp;""&amp;O15)</f>
        <v>0</v>
      </c>
      <c r="S15" s="68"/>
      <c r="T15" s="71" t="s">
        <v>350</v>
      </c>
    </row>
    <row r="16" spans="1:22" customHeight="1" ht="32.25" s="61" customFormat="1">
      <c r="B16" s="156" t="s">
        <v>351</v>
      </c>
      <c r="C16" s="156" t="s">
        <v>348</v>
      </c>
      <c r="D16" s="60" t="str">
        <f>(C16&amp;"/"&amp;B16)</f>
        <v>0</v>
      </c>
      <c r="E16" s="156" t="s">
        <v>352</v>
      </c>
      <c r="G16" s="68" t="str">
        <f>+G15+1</f>
        <v>0</v>
      </c>
      <c r="H16" s="63" t="s">
        <v>311</v>
      </c>
      <c r="I16" s="68" t="str">
        <f>(H16&amp;""&amp;G16)</f>
        <v>0</v>
      </c>
      <c r="K16" s="64" t="str">
        <f>+K15+1</f>
        <v>0</v>
      </c>
      <c r="L16" s="65" t="s">
        <v>300</v>
      </c>
      <c r="M16" s="65" t="str">
        <f>(L16&amp;""&amp;K16)</f>
        <v>0</v>
      </c>
      <c r="O16" s="64">
        <v>1900001</v>
      </c>
      <c r="P16" s="65" t="s">
        <v>303</v>
      </c>
      <c r="Q16" s="65" t="str">
        <f>(P16&amp;""&amp;O16)</f>
        <v>0</v>
      </c>
      <c r="S16" s="101"/>
      <c r="T16" s="102" t="s">
        <v>353</v>
      </c>
    </row>
    <row r="17" spans="1:22" customHeight="1" ht="32.25" s="61" customFormat="1">
      <c r="B17" s="59" t="s">
        <v>354</v>
      </c>
      <c r="C17" s="59" t="s">
        <v>355</v>
      </c>
      <c r="D17" s="60" t="str">
        <f>(C17&amp;"/"&amp;B17)</f>
        <v>0</v>
      </c>
      <c r="E17" s="59" t="s">
        <v>356</v>
      </c>
      <c r="G17" s="68" t="str">
        <f>+G16+1</f>
        <v>0</v>
      </c>
      <c r="H17" s="63" t="s">
        <v>311</v>
      </c>
      <c r="I17" s="68" t="str">
        <f>(H17&amp;""&amp;G17)</f>
        <v>0</v>
      </c>
      <c r="K17" s="64" t="str">
        <f>+K16+1</f>
        <v>0</v>
      </c>
      <c r="L17" s="65" t="s">
        <v>300</v>
      </c>
      <c r="M17" s="65" t="str">
        <f>(L17&amp;""&amp;K17)</f>
        <v>0</v>
      </c>
      <c r="O17" s="64">
        <v>1900001</v>
      </c>
      <c r="P17" s="65" t="s">
        <v>303</v>
      </c>
      <c r="Q17" s="65" t="str">
        <f>(P17&amp;""&amp;O17)</f>
        <v>0</v>
      </c>
      <c r="S17" s="68"/>
      <c r="T17" s="71" t="s">
        <v>357</v>
      </c>
    </row>
    <row r="18" spans="1:22" customHeight="1" ht="32.25" s="61" customFormat="1">
      <c r="B18" s="59" t="s">
        <v>358</v>
      </c>
      <c r="C18" s="59" t="s">
        <v>359</v>
      </c>
      <c r="D18" s="60" t="str">
        <f>(C18&amp;"/"&amp;B18)</f>
        <v>0</v>
      </c>
      <c r="E18" s="59" t="s">
        <v>360</v>
      </c>
      <c r="G18" s="68" t="str">
        <f>+G17+1</f>
        <v>0</v>
      </c>
      <c r="H18" s="63" t="s">
        <v>311</v>
      </c>
      <c r="I18" s="68" t="str">
        <f>(H18&amp;""&amp;G18)</f>
        <v>0</v>
      </c>
      <c r="K18" s="64" t="str">
        <f>+K17+1</f>
        <v>0</v>
      </c>
      <c r="L18" s="65" t="s">
        <v>300</v>
      </c>
      <c r="M18" s="65" t="str">
        <f>(L18&amp;""&amp;K18)</f>
        <v>0</v>
      </c>
      <c r="O18" s="64">
        <v>1900001</v>
      </c>
      <c r="P18" s="65" t="s">
        <v>303</v>
      </c>
      <c r="Q18" s="65" t="str">
        <f>(P18&amp;""&amp;O18)</f>
        <v>0</v>
      </c>
      <c r="S18" s="68"/>
      <c r="T18" s="71" t="s">
        <v>361</v>
      </c>
    </row>
    <row r="19" spans="1:22" customHeight="1" ht="32.25" s="61" customFormat="1">
      <c r="B19" s="145" t="s">
        <v>362</v>
      </c>
      <c r="C19" s="145" t="s">
        <v>363</v>
      </c>
      <c r="D19" s="146" t="str">
        <f>(C19&amp;"/"&amp;B19)</f>
        <v>0</v>
      </c>
      <c r="E19" s="147" t="s">
        <v>364</v>
      </c>
      <c r="G19" s="68" t="str">
        <f>+G18+1</f>
        <v>0</v>
      </c>
      <c r="H19" s="63" t="s">
        <v>311</v>
      </c>
      <c r="I19" s="68" t="str">
        <f>(H19&amp;""&amp;G19)</f>
        <v>0</v>
      </c>
      <c r="K19" s="64" t="str">
        <f>+K18+1</f>
        <v>0</v>
      </c>
      <c r="L19" s="65" t="s">
        <v>300</v>
      </c>
      <c r="M19" s="65" t="str">
        <f>(L19&amp;""&amp;K19)</f>
        <v>0</v>
      </c>
      <c r="O19" s="64">
        <v>1900001</v>
      </c>
      <c r="P19" s="65" t="s">
        <v>303</v>
      </c>
      <c r="Q19" s="65" t="str">
        <f>(P19&amp;""&amp;O19)</f>
        <v>0</v>
      </c>
      <c r="S19" s="68"/>
      <c r="T19" s="71" t="s">
        <v>365</v>
      </c>
    </row>
    <row r="20" spans="1:22" customHeight="1" ht="32.25" s="61" customFormat="1">
      <c r="B20" s="59" t="s">
        <v>366</v>
      </c>
      <c r="C20" s="59" t="s">
        <v>367</v>
      </c>
      <c r="D20" s="60" t="str">
        <f>(C20&amp;"/"&amp;B20)</f>
        <v>0</v>
      </c>
      <c r="E20" s="59" t="s">
        <v>368</v>
      </c>
      <c r="G20" s="68" t="str">
        <f>+G19+1</f>
        <v>0</v>
      </c>
      <c r="H20" s="63" t="s">
        <v>311</v>
      </c>
      <c r="I20" s="68" t="str">
        <f>(H20&amp;""&amp;G20)</f>
        <v>0</v>
      </c>
      <c r="K20" s="64" t="str">
        <f>+K19+1</f>
        <v>0</v>
      </c>
      <c r="L20" s="65" t="s">
        <v>300</v>
      </c>
      <c r="M20" s="65" t="str">
        <f>(L20&amp;""&amp;K20)</f>
        <v>0</v>
      </c>
      <c r="O20" s="64">
        <v>1900001</v>
      </c>
      <c r="P20" s="65" t="s">
        <v>303</v>
      </c>
      <c r="Q20" s="65" t="str">
        <f>(P20&amp;""&amp;O20)</f>
        <v>0</v>
      </c>
      <c r="S20" s="101"/>
      <c r="T20" s="102" t="s">
        <v>369</v>
      </c>
    </row>
    <row r="21" spans="1:22" customHeight="1" ht="32.25" s="61" customFormat="1">
      <c r="B21" s="59" t="s">
        <v>370</v>
      </c>
      <c r="C21" s="59" t="s">
        <v>371</v>
      </c>
      <c r="D21" s="60" t="str">
        <f>(C21&amp;"/"&amp;B21)</f>
        <v>0</v>
      </c>
      <c r="E21" s="76" t="s">
        <v>372</v>
      </c>
      <c r="G21" s="68" t="str">
        <f>+G20+1</f>
        <v>0</v>
      </c>
      <c r="H21" s="63" t="s">
        <v>311</v>
      </c>
      <c r="I21" s="68" t="str">
        <f>(H21&amp;""&amp;G21)</f>
        <v>0</v>
      </c>
      <c r="K21" s="64" t="str">
        <f>+K20+1</f>
        <v>0</v>
      </c>
      <c r="L21" s="65" t="s">
        <v>300</v>
      </c>
      <c r="M21" s="65" t="str">
        <f>(L21&amp;""&amp;K21)</f>
        <v>0</v>
      </c>
      <c r="O21" s="64">
        <v>1900001</v>
      </c>
      <c r="P21" s="65" t="s">
        <v>303</v>
      </c>
      <c r="Q21" s="65" t="str">
        <f>(P21&amp;""&amp;O21)</f>
        <v>0</v>
      </c>
      <c r="S21" s="101"/>
      <c r="T21" s="102" t="s">
        <v>373</v>
      </c>
    </row>
    <row r="22" spans="1:22" customHeight="1" ht="32.25" s="61" customFormat="1">
      <c r="B22" s="59" t="s">
        <v>374</v>
      </c>
      <c r="C22" s="59" t="s">
        <v>375</v>
      </c>
      <c r="D22" s="60" t="str">
        <f>(C22&amp;"/"&amp;B22)</f>
        <v>0</v>
      </c>
      <c r="E22" s="59" t="s">
        <v>376</v>
      </c>
      <c r="G22" s="68" t="str">
        <f>+G21+1</f>
        <v>0</v>
      </c>
      <c r="H22" s="63" t="s">
        <v>311</v>
      </c>
      <c r="I22" s="68" t="str">
        <f>(H22&amp;""&amp;G22)</f>
        <v>0</v>
      </c>
      <c r="K22" s="64" t="str">
        <f>+K21+1</f>
        <v>0</v>
      </c>
      <c r="L22" s="65" t="s">
        <v>300</v>
      </c>
      <c r="M22" s="65" t="str">
        <f>(L22&amp;""&amp;K22)</f>
        <v>0</v>
      </c>
      <c r="O22" s="64">
        <v>1900001</v>
      </c>
      <c r="P22" s="65" t="s">
        <v>303</v>
      </c>
      <c r="Q22" s="65" t="str">
        <f>(P22&amp;""&amp;O22)</f>
        <v>0</v>
      </c>
      <c r="S22" s="68"/>
      <c r="T22" s="71" t="s">
        <v>377</v>
      </c>
    </row>
    <row r="23" spans="1:22" customHeight="1" ht="32.25" s="61" customFormat="1">
      <c r="B23" s="59" t="s">
        <v>378</v>
      </c>
      <c r="C23" s="59" t="s">
        <v>379</v>
      </c>
      <c r="D23" s="60" t="str">
        <f>(C23&amp;"/"&amp;B23)</f>
        <v>0</v>
      </c>
      <c r="E23" s="59" t="s">
        <v>380</v>
      </c>
      <c r="G23" s="68" t="str">
        <f>+G22+1</f>
        <v>0</v>
      </c>
      <c r="H23" s="63" t="s">
        <v>311</v>
      </c>
      <c r="I23" s="68" t="str">
        <f>(H23&amp;""&amp;G23)</f>
        <v>0</v>
      </c>
      <c r="K23" s="64" t="str">
        <f>+K22+1</f>
        <v>0</v>
      </c>
      <c r="L23" s="65" t="s">
        <v>300</v>
      </c>
      <c r="M23" s="65" t="str">
        <f>(L23&amp;""&amp;K23)</f>
        <v>0</v>
      </c>
      <c r="O23" s="64">
        <v>1900001</v>
      </c>
      <c r="P23" s="65" t="s">
        <v>303</v>
      </c>
      <c r="Q23" s="65" t="str">
        <f>(P23&amp;""&amp;O23)</f>
        <v>0</v>
      </c>
      <c r="S23" s="68"/>
      <c r="T23" s="71" t="s">
        <v>381</v>
      </c>
    </row>
    <row r="24" spans="1:22" customHeight="1" ht="32.25" s="61" customFormat="1">
      <c r="B24" s="59" t="s">
        <v>382</v>
      </c>
      <c r="C24" s="59" t="s">
        <v>383</v>
      </c>
      <c r="D24" s="60" t="str">
        <f>(C24&amp;"/"&amp;B24)</f>
        <v>0</v>
      </c>
      <c r="E24" s="59" t="s">
        <v>384</v>
      </c>
      <c r="G24" s="68" t="str">
        <f>+G23+1</f>
        <v>0</v>
      </c>
      <c r="H24" s="63" t="s">
        <v>311</v>
      </c>
      <c r="I24" s="68" t="str">
        <f>(H24&amp;""&amp;G24)</f>
        <v>0</v>
      </c>
      <c r="K24" s="64" t="str">
        <f>+K23+1</f>
        <v>0</v>
      </c>
      <c r="L24" s="65" t="s">
        <v>300</v>
      </c>
      <c r="M24" s="65" t="str">
        <f>(L24&amp;""&amp;K24)</f>
        <v>0</v>
      </c>
      <c r="O24" s="64">
        <v>1900001</v>
      </c>
      <c r="P24" s="65" t="s">
        <v>303</v>
      </c>
      <c r="Q24" s="65" t="str">
        <f>(P24&amp;""&amp;O24)</f>
        <v>0</v>
      </c>
      <c r="S24" s="101"/>
      <c r="T24" s="102" t="s">
        <v>385</v>
      </c>
    </row>
    <row r="25" spans="1:22" customHeight="1" ht="32.25" s="61" customFormat="1">
      <c r="B25" s="59" t="s">
        <v>386</v>
      </c>
      <c r="C25" s="59" t="s">
        <v>387</v>
      </c>
      <c r="D25" s="60" t="str">
        <f>(C25&amp;"/"&amp;B25)</f>
        <v>0</v>
      </c>
      <c r="E25" s="59" t="s">
        <v>388</v>
      </c>
      <c r="G25" s="68" t="str">
        <f>+G24+1</f>
        <v>0</v>
      </c>
      <c r="H25" s="63" t="s">
        <v>311</v>
      </c>
      <c r="I25" s="68" t="str">
        <f>(H25&amp;""&amp;G25)</f>
        <v>0</v>
      </c>
      <c r="K25" s="64" t="str">
        <f>+K24+1</f>
        <v>0</v>
      </c>
      <c r="L25" s="65" t="s">
        <v>300</v>
      </c>
      <c r="M25" s="65" t="str">
        <f>(L25&amp;""&amp;K25)</f>
        <v>0</v>
      </c>
      <c r="O25" s="64">
        <v>1900001</v>
      </c>
      <c r="P25" s="65" t="s">
        <v>303</v>
      </c>
      <c r="Q25" s="65" t="str">
        <f>(P25&amp;""&amp;O25)</f>
        <v>0</v>
      </c>
      <c r="S25" s="101"/>
      <c r="T25" s="102" t="s">
        <v>389</v>
      </c>
    </row>
    <row r="26" spans="1:22" customHeight="1" ht="32.25" s="61" customFormat="1">
      <c r="B26" s="59" t="s">
        <v>390</v>
      </c>
      <c r="C26" s="59" t="s">
        <v>391</v>
      </c>
      <c r="D26" s="60" t="str">
        <f>(C26&amp;"/"&amp;B26)</f>
        <v>0</v>
      </c>
      <c r="E26" s="76" t="s">
        <v>392</v>
      </c>
      <c r="G26" s="68" t="str">
        <f>+G25+1</f>
        <v>0</v>
      </c>
      <c r="H26" s="63" t="s">
        <v>311</v>
      </c>
      <c r="I26" s="68" t="str">
        <f>(H26&amp;""&amp;G26)</f>
        <v>0</v>
      </c>
      <c r="K26" s="64" t="str">
        <f>+K25+1</f>
        <v>0</v>
      </c>
      <c r="L26" s="65" t="s">
        <v>300</v>
      </c>
      <c r="M26" s="65" t="str">
        <f>(L26&amp;""&amp;K26)</f>
        <v>0</v>
      </c>
      <c r="O26" s="64">
        <v>1900001</v>
      </c>
      <c r="P26" s="65" t="s">
        <v>303</v>
      </c>
      <c r="Q26" s="65" t="str">
        <f>(P26&amp;""&amp;O26)</f>
        <v>0</v>
      </c>
      <c r="S26" s="68"/>
      <c r="T26" s="71" t="s">
        <v>393</v>
      </c>
    </row>
    <row r="27" spans="1:22" customHeight="1" ht="32.25" s="61" customFormat="1">
      <c r="B27" s="59" t="s">
        <v>394</v>
      </c>
      <c r="C27" s="59" t="s">
        <v>395</v>
      </c>
      <c r="D27" s="60" t="str">
        <f>(C27&amp;"/"&amp;B27)</f>
        <v>0</v>
      </c>
      <c r="E27" s="59" t="s">
        <v>396</v>
      </c>
      <c r="G27" s="68" t="str">
        <f>+G26+1</f>
        <v>0</v>
      </c>
      <c r="H27" s="63" t="s">
        <v>311</v>
      </c>
      <c r="I27" s="68" t="str">
        <f>(H27&amp;""&amp;G27)</f>
        <v>0</v>
      </c>
      <c r="K27" s="64" t="str">
        <f>+K26+1</f>
        <v>0</v>
      </c>
      <c r="L27" s="65" t="s">
        <v>300</v>
      </c>
      <c r="M27" s="65" t="str">
        <f>(L27&amp;""&amp;K27)</f>
        <v>0</v>
      </c>
      <c r="O27" s="64">
        <v>1900001</v>
      </c>
      <c r="P27" s="65" t="s">
        <v>303</v>
      </c>
      <c r="Q27" s="65" t="str">
        <f>(P27&amp;""&amp;O27)</f>
        <v>0</v>
      </c>
      <c r="S27" s="68"/>
      <c r="T27" s="71" t="s">
        <v>397</v>
      </c>
    </row>
    <row r="28" spans="1:22" customHeight="1" ht="32.25" s="61" customFormat="1">
      <c r="B28" s="59" t="s">
        <v>398</v>
      </c>
      <c r="C28" s="59" t="s">
        <v>399</v>
      </c>
      <c r="D28" s="60" t="str">
        <f>(C28&amp;"/"&amp;B28)</f>
        <v>0</v>
      </c>
      <c r="E28" s="59"/>
      <c r="G28" s="68" t="str">
        <f>+G27+1</f>
        <v>0</v>
      </c>
      <c r="H28" s="63" t="s">
        <v>311</v>
      </c>
      <c r="I28" s="68" t="str">
        <f>(H28&amp;""&amp;G28)</f>
        <v>0</v>
      </c>
      <c r="K28" s="64" t="str">
        <f>+K27+1</f>
        <v>0</v>
      </c>
      <c r="L28" s="65" t="s">
        <v>300</v>
      </c>
      <c r="M28" s="65" t="str">
        <f>(L28&amp;""&amp;K28)</f>
        <v>0</v>
      </c>
      <c r="O28" s="64">
        <v>1900001</v>
      </c>
      <c r="P28" s="65" t="s">
        <v>303</v>
      </c>
      <c r="Q28" s="65" t="str">
        <f>(P28&amp;""&amp;O28)</f>
        <v>0</v>
      </c>
      <c r="S28" s="71"/>
      <c r="T28" s="61" t="s">
        <v>400</v>
      </c>
    </row>
    <row r="29" spans="1:22" customHeight="1" ht="32.25" s="61" customFormat="1">
      <c r="B29" s="59" t="s">
        <v>401</v>
      </c>
      <c r="C29" s="59" t="s">
        <v>402</v>
      </c>
      <c r="D29" s="60" t="str">
        <f>(C29&amp;"/"&amp;B29)</f>
        <v>0</v>
      </c>
      <c r="E29" s="59" t="s">
        <v>403</v>
      </c>
      <c r="G29" s="68" t="str">
        <f>+G28+1</f>
        <v>0</v>
      </c>
      <c r="H29" s="63" t="s">
        <v>311</v>
      </c>
      <c r="I29" s="68" t="str">
        <f>(H29&amp;""&amp;G29)</f>
        <v>0</v>
      </c>
      <c r="K29" s="64" t="str">
        <f>+K28+1</f>
        <v>0</v>
      </c>
      <c r="L29" s="65" t="s">
        <v>300</v>
      </c>
      <c r="M29" s="65" t="str">
        <f>(L29&amp;""&amp;K29)</f>
        <v>0</v>
      </c>
      <c r="O29" s="64">
        <v>1900001</v>
      </c>
      <c r="P29" s="65" t="s">
        <v>303</v>
      </c>
      <c r="Q29" s="65" t="str">
        <f>(P29&amp;""&amp;O29)</f>
        <v>0</v>
      </c>
      <c r="S29" s="102"/>
      <c r="T29" s="102" t="s">
        <v>404</v>
      </c>
    </row>
    <row r="30" spans="1:22" customHeight="1" ht="32.25" s="61" customFormat="1">
      <c r="B30" s="59" t="s">
        <v>398</v>
      </c>
      <c r="C30" s="59" t="s">
        <v>405</v>
      </c>
      <c r="D30" s="60" t="str">
        <f>(C30&amp;"/"&amp;B30)</f>
        <v>0</v>
      </c>
      <c r="E30" s="59" t="s">
        <v>406</v>
      </c>
      <c r="G30" s="68" t="str">
        <f>+G29+1</f>
        <v>0</v>
      </c>
      <c r="H30" s="63" t="s">
        <v>311</v>
      </c>
      <c r="I30" s="68" t="str">
        <f>(H30&amp;""&amp;G30)</f>
        <v>0</v>
      </c>
      <c r="K30" s="64" t="str">
        <f>+K29+1</f>
        <v>0</v>
      </c>
      <c r="L30" s="65" t="s">
        <v>300</v>
      </c>
      <c r="M30" s="65" t="str">
        <f>(L30&amp;""&amp;K30)</f>
        <v>0</v>
      </c>
      <c r="O30" s="64">
        <v>1900001</v>
      </c>
      <c r="P30" s="65" t="s">
        <v>303</v>
      </c>
      <c r="Q30" s="65" t="str">
        <f>(P30&amp;""&amp;O30)</f>
        <v>0</v>
      </c>
      <c r="S30" s="71"/>
      <c r="T30" s="71" t="s">
        <v>407</v>
      </c>
    </row>
    <row r="31" spans="1:22" customHeight="1" ht="32.25" s="61" customFormat="1">
      <c r="B31" s="59" t="s">
        <v>408</v>
      </c>
      <c r="C31" s="59" t="s">
        <v>409</v>
      </c>
      <c r="D31" s="60" t="str">
        <f>(C31&amp;"/"&amp;B31)</f>
        <v>0</v>
      </c>
      <c r="E31" s="59" t="s">
        <v>410</v>
      </c>
      <c r="G31" s="68" t="str">
        <f>+G30+1</f>
        <v>0</v>
      </c>
      <c r="H31" s="63" t="s">
        <v>311</v>
      </c>
      <c r="I31" s="68" t="str">
        <f>(H31&amp;""&amp;G31)</f>
        <v>0</v>
      </c>
      <c r="K31" s="64" t="str">
        <f>+K30+1</f>
        <v>0</v>
      </c>
      <c r="L31" s="65" t="s">
        <v>300</v>
      </c>
      <c r="M31" s="65" t="str">
        <f>(L31&amp;""&amp;K31)</f>
        <v>0</v>
      </c>
      <c r="O31" s="64">
        <v>1900001</v>
      </c>
      <c r="P31" s="65" t="s">
        <v>303</v>
      </c>
      <c r="Q31" s="65" t="str">
        <f>(P31&amp;""&amp;O31)</f>
        <v>0</v>
      </c>
      <c r="S31" s="71"/>
      <c r="T31" s="71" t="s">
        <v>411</v>
      </c>
    </row>
    <row r="32" spans="1:22" customHeight="1" ht="32.25" s="61" customFormat="1">
      <c r="B32" s="59" t="s">
        <v>412</v>
      </c>
      <c r="C32" s="59" t="s">
        <v>413</v>
      </c>
      <c r="D32" s="60" t="str">
        <f>(C32&amp;"/"&amp;B32)</f>
        <v>0</v>
      </c>
      <c r="E32" s="59" t="s">
        <v>414</v>
      </c>
      <c r="G32" s="68" t="str">
        <f>+G31+1</f>
        <v>0</v>
      </c>
      <c r="H32" s="63" t="s">
        <v>311</v>
      </c>
      <c r="I32" s="68" t="str">
        <f>(H32&amp;""&amp;G32)</f>
        <v>0</v>
      </c>
      <c r="K32" s="64" t="str">
        <f>+K31+1</f>
        <v>0</v>
      </c>
      <c r="L32" s="65" t="s">
        <v>300</v>
      </c>
      <c r="M32" s="65" t="str">
        <f>(L32&amp;""&amp;K32)</f>
        <v>0</v>
      </c>
      <c r="O32" s="64">
        <v>1900001</v>
      </c>
      <c r="P32" s="65" t="s">
        <v>303</v>
      </c>
      <c r="Q32" s="65" t="str">
        <f>(P32&amp;""&amp;O32)</f>
        <v>0</v>
      </c>
      <c r="S32" s="71"/>
      <c r="T32" s="71" t="s">
        <v>415</v>
      </c>
    </row>
    <row r="33" spans="1:22" customHeight="1" ht="32.25" s="61" customFormat="1">
      <c r="B33" s="59" t="s">
        <v>416</v>
      </c>
      <c r="C33" s="59" t="s">
        <v>417</v>
      </c>
      <c r="D33" s="60" t="str">
        <f>(C33&amp;"/"&amp;B33)</f>
        <v>0</v>
      </c>
      <c r="E33" s="76" t="s">
        <v>316</v>
      </c>
      <c r="G33" s="68" t="str">
        <f>+G32+1</f>
        <v>0</v>
      </c>
      <c r="H33" s="63" t="s">
        <v>311</v>
      </c>
      <c r="I33" s="68" t="str">
        <f>(H33&amp;""&amp;G33)</f>
        <v>0</v>
      </c>
      <c r="K33" s="64" t="str">
        <f>+K32+1</f>
        <v>0</v>
      </c>
      <c r="L33" s="65" t="s">
        <v>300</v>
      </c>
      <c r="M33" s="65" t="str">
        <f>(L33&amp;""&amp;K33)</f>
        <v>0</v>
      </c>
      <c r="O33" s="64">
        <v>1900001</v>
      </c>
      <c r="P33" s="65" t="s">
        <v>303</v>
      </c>
      <c r="Q33" s="65" t="str">
        <f>(P33&amp;""&amp;O33)</f>
        <v>0</v>
      </c>
      <c r="S33" s="71"/>
      <c r="T33" s="71" t="s">
        <v>418</v>
      </c>
    </row>
    <row r="34" spans="1:22" customHeight="1" ht="32.25" s="61" customFormat="1">
      <c r="B34" s="59" t="s">
        <v>419</v>
      </c>
      <c r="C34" s="59" t="s">
        <v>420</v>
      </c>
      <c r="D34" s="72" t="str">
        <f>(C34&amp;"/"&amp;B34)</f>
        <v>0</v>
      </c>
      <c r="E34" s="59" t="s">
        <v>421</v>
      </c>
      <c r="G34" s="68" t="str">
        <f>+G33+1</f>
        <v>0</v>
      </c>
      <c r="H34" s="63" t="s">
        <v>311</v>
      </c>
      <c r="I34" s="68" t="str">
        <f>(H34&amp;""&amp;G34)</f>
        <v>0</v>
      </c>
      <c r="K34" s="64" t="str">
        <f>+K33+1</f>
        <v>0</v>
      </c>
      <c r="L34" s="65" t="s">
        <v>300</v>
      </c>
      <c r="M34" s="65" t="str">
        <f>(L34&amp;""&amp;K34)</f>
        <v>0</v>
      </c>
      <c r="O34" s="64">
        <v>1900001</v>
      </c>
      <c r="P34" s="65" t="s">
        <v>303</v>
      </c>
      <c r="Q34" s="65" t="str">
        <f>(P34&amp;""&amp;O34)</f>
        <v>0</v>
      </c>
      <c r="S34" s="71"/>
      <c r="T34" s="71" t="s">
        <v>422</v>
      </c>
    </row>
    <row r="35" spans="1:22" customHeight="1" ht="32.25" s="61" customFormat="1">
      <c r="B35" s="59" t="s">
        <v>423</v>
      </c>
      <c r="C35" s="59" t="s">
        <v>424</v>
      </c>
      <c r="D35" s="60" t="str">
        <f>(C35&amp;"/"&amp;B35)</f>
        <v>0</v>
      </c>
      <c r="E35" s="59" t="s">
        <v>425</v>
      </c>
      <c r="G35" s="68" t="str">
        <f>+G34+1</f>
        <v>0</v>
      </c>
      <c r="H35" s="63" t="s">
        <v>311</v>
      </c>
      <c r="I35" s="68" t="str">
        <f>(H35&amp;""&amp;G35)</f>
        <v>0</v>
      </c>
      <c r="K35" s="64" t="str">
        <f>+K34+1</f>
        <v>0</v>
      </c>
      <c r="L35" s="65" t="s">
        <v>300</v>
      </c>
      <c r="M35" s="65" t="str">
        <f>(L35&amp;""&amp;K35)</f>
        <v>0</v>
      </c>
      <c r="O35" s="64">
        <v>1900001</v>
      </c>
      <c r="P35" s="65" t="s">
        <v>303</v>
      </c>
      <c r="Q35" s="65" t="str">
        <f>(P35&amp;""&amp;O35)</f>
        <v>0</v>
      </c>
      <c r="S35" s="71"/>
      <c r="T35" s="71" t="s">
        <v>426</v>
      </c>
    </row>
    <row r="36" spans="1:22" customHeight="1" ht="32.25" s="61" customFormat="1">
      <c r="B36" s="59" t="s">
        <v>427</v>
      </c>
      <c r="C36" s="59" t="s">
        <v>428</v>
      </c>
      <c r="D36" s="60" t="str">
        <f>(C36&amp;"/"&amp;B36)</f>
        <v>0</v>
      </c>
      <c r="E36" s="59" t="s">
        <v>429</v>
      </c>
      <c r="G36" s="68" t="str">
        <f>+G35+1</f>
        <v>0</v>
      </c>
      <c r="H36" s="63" t="s">
        <v>311</v>
      </c>
      <c r="I36" s="68" t="str">
        <f>(H36&amp;""&amp;G36)</f>
        <v>0</v>
      </c>
      <c r="K36" s="64" t="str">
        <f>+K35+1</f>
        <v>0</v>
      </c>
      <c r="L36" s="65" t="s">
        <v>300</v>
      </c>
      <c r="M36" s="65" t="str">
        <f>(L36&amp;""&amp;K36)</f>
        <v>0</v>
      </c>
      <c r="O36" s="64">
        <v>1900001</v>
      </c>
      <c r="P36" s="65" t="s">
        <v>303</v>
      </c>
      <c r="Q36" s="65" t="str">
        <f>(P36&amp;""&amp;O36)</f>
        <v>0</v>
      </c>
      <c r="S36" s="71"/>
      <c r="T36" s="71" t="s">
        <v>430</v>
      </c>
    </row>
    <row r="37" spans="1:22" customHeight="1" ht="32.25" s="61" customFormat="1">
      <c r="B37" s="59" t="s">
        <v>398</v>
      </c>
      <c r="C37" s="59" t="s">
        <v>431</v>
      </c>
      <c r="D37" s="60" t="str">
        <f>(C37&amp;"/"&amp;B37)</f>
        <v>0</v>
      </c>
      <c r="E37" s="59" t="s">
        <v>432</v>
      </c>
      <c r="G37" s="68" t="str">
        <f>+G36+1</f>
        <v>0</v>
      </c>
      <c r="H37" s="63" t="s">
        <v>311</v>
      </c>
      <c r="I37" s="68" t="str">
        <f>(H37&amp;""&amp;G37)</f>
        <v>0</v>
      </c>
      <c r="K37" s="64" t="str">
        <f>+K36+1</f>
        <v>0</v>
      </c>
      <c r="L37" s="65" t="s">
        <v>300</v>
      </c>
      <c r="M37" s="65" t="str">
        <f>(L37&amp;""&amp;K37)</f>
        <v>0</v>
      </c>
      <c r="O37" s="64">
        <v>1900001</v>
      </c>
      <c r="P37" s="65" t="s">
        <v>303</v>
      </c>
      <c r="Q37" s="65" t="str">
        <f>(P37&amp;""&amp;O37)</f>
        <v>0</v>
      </c>
      <c r="S37" s="71"/>
      <c r="T37" s="71" t="s">
        <v>433</v>
      </c>
    </row>
    <row r="38" spans="1:22" customHeight="1" ht="32.25" s="61" customFormat="1">
      <c r="B38" s="59" t="s">
        <v>434</v>
      </c>
      <c r="C38" s="59" t="s">
        <v>435</v>
      </c>
      <c r="D38" s="60" t="str">
        <f>(C38&amp;"/"&amp;B38)</f>
        <v>0</v>
      </c>
      <c r="E38" s="59" t="s">
        <v>436</v>
      </c>
      <c r="G38" s="68" t="str">
        <f>+G37+1</f>
        <v>0</v>
      </c>
      <c r="H38" s="63" t="s">
        <v>311</v>
      </c>
      <c r="I38" s="68" t="str">
        <f>(H38&amp;""&amp;G38)</f>
        <v>0</v>
      </c>
      <c r="K38" s="64" t="str">
        <f>+K37+1</f>
        <v>0</v>
      </c>
      <c r="L38" s="65" t="s">
        <v>300</v>
      </c>
      <c r="M38" s="65" t="str">
        <f>(L38&amp;""&amp;K38)</f>
        <v>0</v>
      </c>
      <c r="O38" s="64">
        <v>1900001</v>
      </c>
      <c r="P38" s="65" t="s">
        <v>303</v>
      </c>
      <c r="Q38" s="65" t="str">
        <f>(P38&amp;""&amp;O38)</f>
        <v>0</v>
      </c>
      <c r="S38" s="71"/>
      <c r="T38" s="71" t="s">
        <v>437</v>
      </c>
    </row>
    <row r="39" spans="1:22" customHeight="1" ht="32.25" s="61" customFormat="1">
      <c r="B39" s="59" t="s">
        <v>438</v>
      </c>
      <c r="C39" s="59" t="s">
        <v>439</v>
      </c>
      <c r="D39" s="60" t="str">
        <f>(C39&amp;"/"&amp;B39)</f>
        <v>0</v>
      </c>
      <c r="E39" s="59" t="s">
        <v>440</v>
      </c>
      <c r="G39" s="68" t="str">
        <f>+G38+1</f>
        <v>0</v>
      </c>
      <c r="H39" s="63" t="s">
        <v>311</v>
      </c>
      <c r="I39" s="68" t="str">
        <f>(H39&amp;""&amp;G39)</f>
        <v>0</v>
      </c>
      <c r="K39" s="64" t="str">
        <f>+K38+1</f>
        <v>0</v>
      </c>
      <c r="L39" s="65" t="s">
        <v>300</v>
      </c>
      <c r="M39" s="65" t="str">
        <f>(L39&amp;""&amp;K39)</f>
        <v>0</v>
      </c>
      <c r="O39" s="64">
        <v>1900001</v>
      </c>
      <c r="P39" s="65" t="s">
        <v>303</v>
      </c>
      <c r="Q39" s="65" t="str">
        <f>(P39&amp;""&amp;O39)</f>
        <v>0</v>
      </c>
      <c r="S39" s="71"/>
      <c r="T39" s="71" t="s">
        <v>441</v>
      </c>
    </row>
    <row r="40" spans="1:22" customHeight="1" ht="32.25" s="61" customFormat="1">
      <c r="B40" s="59" t="s">
        <v>442</v>
      </c>
      <c r="C40" s="59" t="s">
        <v>443</v>
      </c>
      <c r="D40" s="72" t="str">
        <f>(C40&amp;"/"&amp;B40)</f>
        <v>0</v>
      </c>
      <c r="E40" s="59" t="s">
        <v>360</v>
      </c>
      <c r="G40" s="68" t="str">
        <f>+G39+1</f>
        <v>0</v>
      </c>
      <c r="H40" s="63" t="s">
        <v>311</v>
      </c>
      <c r="I40" s="68" t="str">
        <f>(H40&amp;""&amp;G40)</f>
        <v>0</v>
      </c>
      <c r="K40" s="64" t="str">
        <f>+K39+1</f>
        <v>0</v>
      </c>
      <c r="L40" s="65" t="s">
        <v>300</v>
      </c>
      <c r="M40" s="65" t="str">
        <f>(L40&amp;""&amp;K40)</f>
        <v>0</v>
      </c>
      <c r="O40" s="64">
        <v>1900001</v>
      </c>
      <c r="P40" s="65" t="s">
        <v>303</v>
      </c>
      <c r="Q40" s="65" t="str">
        <f>(P40&amp;""&amp;O40)</f>
        <v>0</v>
      </c>
      <c r="S40" s="71"/>
      <c r="T40" s="71" t="s">
        <v>444</v>
      </c>
    </row>
    <row r="41" spans="1:22" customHeight="1" ht="32.25" s="61" customFormat="1">
      <c r="B41" s="59" t="s">
        <v>445</v>
      </c>
      <c r="C41" s="59" t="s">
        <v>446</v>
      </c>
      <c r="D41" s="60" t="str">
        <f>(C41&amp;"/"&amp;B41)</f>
        <v>0</v>
      </c>
      <c r="E41" s="76" t="s">
        <v>447</v>
      </c>
      <c r="G41" s="68" t="str">
        <f>+G40+1</f>
        <v>0</v>
      </c>
      <c r="H41" s="63" t="s">
        <v>311</v>
      </c>
      <c r="I41" s="68" t="str">
        <f>(H41&amp;""&amp;G41)</f>
        <v>0</v>
      </c>
      <c r="K41" s="64" t="str">
        <f>+K40+1</f>
        <v>0</v>
      </c>
      <c r="L41" s="65" t="s">
        <v>300</v>
      </c>
      <c r="M41" s="65" t="str">
        <f>(L41&amp;""&amp;K41)</f>
        <v>0</v>
      </c>
      <c r="O41" s="64">
        <v>1900001</v>
      </c>
      <c r="P41" s="65" t="s">
        <v>303</v>
      </c>
      <c r="Q41" s="65" t="str">
        <f>(P41&amp;""&amp;O41)</f>
        <v>0</v>
      </c>
      <c r="S41" s="71"/>
      <c r="T41" s="71" t="s">
        <v>448</v>
      </c>
    </row>
    <row r="42" spans="1:22" customHeight="1" ht="32.25" s="61" customFormat="1">
      <c r="B42" s="59" t="s">
        <v>449</v>
      </c>
      <c r="C42" s="59" t="s">
        <v>450</v>
      </c>
      <c r="D42" s="60" t="str">
        <f>(C42&amp;"/"&amp;B42)</f>
        <v>0</v>
      </c>
      <c r="E42" s="59" t="s">
        <v>345</v>
      </c>
      <c r="G42" s="68" t="str">
        <f>+G41+1</f>
        <v>0</v>
      </c>
      <c r="H42" s="63" t="s">
        <v>311</v>
      </c>
      <c r="I42" s="68" t="str">
        <f>(H42&amp;""&amp;G42)</f>
        <v>0</v>
      </c>
      <c r="K42" s="64" t="str">
        <f>+K41+1</f>
        <v>0</v>
      </c>
      <c r="L42" s="65" t="s">
        <v>300</v>
      </c>
      <c r="M42" s="65" t="str">
        <f>(L42&amp;""&amp;K42)</f>
        <v>0</v>
      </c>
      <c r="O42" s="64">
        <v>1900001</v>
      </c>
      <c r="P42" s="65" t="s">
        <v>303</v>
      </c>
      <c r="Q42" s="65" t="str">
        <f>(P42&amp;""&amp;O42)</f>
        <v>0</v>
      </c>
      <c r="S42" s="71"/>
      <c r="T42" s="71" t="s">
        <v>451</v>
      </c>
    </row>
    <row r="43" spans="1:22" customHeight="1" ht="32.25" s="61" customFormat="1">
      <c r="B43" s="59" t="s">
        <v>452</v>
      </c>
      <c r="C43" s="59" t="s">
        <v>453</v>
      </c>
      <c r="D43" s="60" t="str">
        <f>(C43&amp;"/"&amp;B43)</f>
        <v>0</v>
      </c>
      <c r="E43" s="59" t="s">
        <v>454</v>
      </c>
      <c r="G43" s="68" t="str">
        <f>+G42+1</f>
        <v>0</v>
      </c>
      <c r="H43" s="63" t="s">
        <v>311</v>
      </c>
      <c r="I43" s="68" t="str">
        <f>(H43&amp;""&amp;G43)</f>
        <v>0</v>
      </c>
      <c r="K43" s="64" t="str">
        <f>+K42+1</f>
        <v>0</v>
      </c>
      <c r="L43" s="65" t="s">
        <v>300</v>
      </c>
      <c r="M43" s="65" t="str">
        <f>(L43&amp;""&amp;K43)</f>
        <v>0</v>
      </c>
      <c r="O43" s="64">
        <v>1900001</v>
      </c>
      <c r="P43" s="65" t="s">
        <v>303</v>
      </c>
      <c r="Q43" s="65" t="str">
        <f>(P43&amp;""&amp;O43)</f>
        <v>0</v>
      </c>
      <c r="S43" s="71"/>
      <c r="T43" s="71" t="s">
        <v>455</v>
      </c>
    </row>
    <row r="44" spans="1:22" customHeight="1" ht="32.25" s="61" customFormat="1">
      <c r="B44" s="59" t="s">
        <v>456</v>
      </c>
      <c r="C44" s="59" t="s">
        <v>457</v>
      </c>
      <c r="D44" s="60" t="str">
        <f>(C44&amp;"/"&amp;B44)</f>
        <v>0</v>
      </c>
      <c r="E44" s="76" t="s">
        <v>447</v>
      </c>
      <c r="G44" s="68" t="str">
        <f>+G43+1</f>
        <v>0</v>
      </c>
      <c r="H44" s="63" t="s">
        <v>311</v>
      </c>
      <c r="I44" s="68" t="str">
        <f>(H44&amp;""&amp;G44)</f>
        <v>0</v>
      </c>
      <c r="K44" s="64" t="str">
        <f>+K43+1</f>
        <v>0</v>
      </c>
      <c r="L44" s="65" t="s">
        <v>300</v>
      </c>
      <c r="M44" s="65" t="str">
        <f>(L44&amp;""&amp;K44)</f>
        <v>0</v>
      </c>
      <c r="O44" s="64">
        <v>1900001</v>
      </c>
      <c r="P44" s="65" t="s">
        <v>303</v>
      </c>
      <c r="Q44" s="65" t="str">
        <f>(P44&amp;""&amp;O44)</f>
        <v>0</v>
      </c>
      <c r="S44" s="71"/>
      <c r="T44" s="71"/>
    </row>
    <row r="45" spans="1:22" customHeight="1" ht="32.25" s="61" customFormat="1">
      <c r="B45" s="59" t="s">
        <v>398</v>
      </c>
      <c r="C45" s="59" t="s">
        <v>458</v>
      </c>
      <c r="D45" s="60" t="str">
        <f>(C45&amp;"/"&amp;B45)</f>
        <v>0</v>
      </c>
      <c r="E45" s="59" t="s">
        <v>360</v>
      </c>
      <c r="G45" s="68" t="str">
        <f>+G44+1</f>
        <v>0</v>
      </c>
      <c r="H45" s="63" t="s">
        <v>311</v>
      </c>
      <c r="I45" s="68" t="str">
        <f>(H45&amp;""&amp;G45)</f>
        <v>0</v>
      </c>
      <c r="K45" s="64" t="str">
        <f>+K44+1</f>
        <v>0</v>
      </c>
      <c r="L45" s="65" t="s">
        <v>300</v>
      </c>
      <c r="M45" s="65" t="str">
        <f>(L45&amp;""&amp;K45)</f>
        <v>0</v>
      </c>
      <c r="O45" s="64">
        <v>1900001</v>
      </c>
      <c r="P45" s="65" t="s">
        <v>303</v>
      </c>
      <c r="Q45" s="65" t="str">
        <f>(P45&amp;""&amp;O45)</f>
        <v>0</v>
      </c>
      <c r="S45" s="71"/>
      <c r="T45" s="71"/>
    </row>
    <row r="46" spans="1:22" customHeight="1" ht="32.25" s="61" customFormat="1">
      <c r="B46" s="59" t="s">
        <v>398</v>
      </c>
      <c r="C46" s="59" t="s">
        <v>459</v>
      </c>
      <c r="D46" s="60" t="str">
        <f>(C46&amp;"/"&amp;B46)</f>
        <v>0</v>
      </c>
      <c r="E46" s="59" t="s">
        <v>360</v>
      </c>
      <c r="G46" s="68" t="str">
        <f>+G45+1</f>
        <v>0</v>
      </c>
      <c r="H46" s="63" t="s">
        <v>311</v>
      </c>
      <c r="I46" s="68" t="str">
        <f>(H46&amp;""&amp;G46)</f>
        <v>0</v>
      </c>
      <c r="K46" s="64" t="str">
        <f>+K45+1</f>
        <v>0</v>
      </c>
      <c r="L46" s="65" t="s">
        <v>300</v>
      </c>
      <c r="M46" s="65" t="str">
        <f>(L46&amp;""&amp;K46)</f>
        <v>0</v>
      </c>
      <c r="O46" s="64">
        <v>1900001</v>
      </c>
      <c r="P46" s="65" t="s">
        <v>303</v>
      </c>
      <c r="Q46" s="65" t="str">
        <f>(P46&amp;""&amp;O46)</f>
        <v>0</v>
      </c>
      <c r="S46" s="71"/>
      <c r="T46" s="71"/>
    </row>
    <row r="47" spans="1:22" customHeight="1" ht="32.25" s="61" customFormat="1">
      <c r="B47" s="59"/>
      <c r="C47" s="59" t="s">
        <v>460</v>
      </c>
      <c r="D47" s="60" t="str">
        <f>(C47&amp;"/"&amp;B47)</f>
        <v>0</v>
      </c>
      <c r="E47" s="76" t="s">
        <v>360</v>
      </c>
      <c r="G47" s="68" t="str">
        <f>+G46+1</f>
        <v>0</v>
      </c>
      <c r="H47" s="63" t="s">
        <v>311</v>
      </c>
      <c r="I47" s="68" t="str">
        <f>(H47&amp;""&amp;G47)</f>
        <v>0</v>
      </c>
      <c r="K47" s="64" t="str">
        <f>+K46+1</f>
        <v>0</v>
      </c>
      <c r="L47" s="65" t="s">
        <v>300</v>
      </c>
      <c r="M47" s="65" t="str">
        <f>(L47&amp;""&amp;K47)</f>
        <v>0</v>
      </c>
      <c r="O47" s="64">
        <v>1900001</v>
      </c>
      <c r="P47" s="65" t="s">
        <v>303</v>
      </c>
      <c r="Q47" s="65" t="str">
        <f>(P47&amp;""&amp;O47)</f>
        <v>0</v>
      </c>
      <c r="S47" s="71"/>
      <c r="T47" s="71"/>
    </row>
    <row r="48" spans="1:22" customHeight="1" ht="32.25" s="61" customFormat="1">
      <c r="B48" s="59" t="s">
        <v>461</v>
      </c>
      <c r="C48" s="59" t="s">
        <v>462</v>
      </c>
      <c r="D48" s="60" t="str">
        <f>(C48&amp;"/"&amp;B48)</f>
        <v>0</v>
      </c>
      <c r="E48" s="59" t="s">
        <v>388</v>
      </c>
      <c r="G48" s="68" t="str">
        <f>+G47+1</f>
        <v>0</v>
      </c>
      <c r="H48" s="63" t="s">
        <v>311</v>
      </c>
      <c r="I48" s="68" t="str">
        <f>(H48&amp;""&amp;G48)</f>
        <v>0</v>
      </c>
      <c r="K48" s="64" t="str">
        <f>+K47+1</f>
        <v>0</v>
      </c>
      <c r="L48" s="65" t="s">
        <v>300</v>
      </c>
      <c r="M48" s="65" t="str">
        <f>(L48&amp;""&amp;K48)</f>
        <v>0</v>
      </c>
      <c r="O48" s="64">
        <v>1900001</v>
      </c>
      <c r="P48" s="65" t="s">
        <v>303</v>
      </c>
      <c r="Q48" s="65" t="str">
        <f>(P48&amp;""&amp;O48)</f>
        <v>0</v>
      </c>
      <c r="S48" s="71"/>
      <c r="T48" s="71"/>
    </row>
    <row r="49" spans="1:22" customHeight="1" ht="32.25" s="61" customFormat="1">
      <c r="B49" s="59" t="s">
        <v>463</v>
      </c>
      <c r="C49" s="59" t="s">
        <v>464</v>
      </c>
      <c r="D49" s="60" t="str">
        <f>(C49&amp;"/"&amp;B49)</f>
        <v>0</v>
      </c>
      <c r="E49" s="59" t="s">
        <v>465</v>
      </c>
      <c r="G49" s="68" t="str">
        <f>+G48+1</f>
        <v>0</v>
      </c>
      <c r="H49" s="63" t="s">
        <v>311</v>
      </c>
      <c r="I49" s="68" t="str">
        <f>(H49&amp;""&amp;G49)</f>
        <v>0</v>
      </c>
      <c r="K49" s="64" t="str">
        <f>+K48+1</f>
        <v>0</v>
      </c>
      <c r="L49" s="65" t="s">
        <v>300</v>
      </c>
      <c r="M49" s="65" t="str">
        <f>(L49&amp;""&amp;K49)</f>
        <v>0</v>
      </c>
      <c r="O49" s="64">
        <v>1900001</v>
      </c>
      <c r="P49" s="65" t="s">
        <v>303</v>
      </c>
      <c r="Q49" s="65" t="str">
        <f>(P49&amp;""&amp;O49)</f>
        <v>0</v>
      </c>
      <c r="S49" s="71"/>
      <c r="T49" s="71"/>
    </row>
    <row r="50" spans="1:22" customHeight="1" ht="32.25" s="61" customFormat="1">
      <c r="B50" s="59" t="s">
        <v>466</v>
      </c>
      <c r="C50" s="59" t="s">
        <v>467</v>
      </c>
      <c r="D50" s="60" t="str">
        <f>(C50&amp;"/"&amp;B50)</f>
        <v>0</v>
      </c>
      <c r="E50" s="59" t="s">
        <v>425</v>
      </c>
      <c r="G50" s="68" t="str">
        <f>+G49+1</f>
        <v>0</v>
      </c>
      <c r="H50" s="63" t="s">
        <v>311</v>
      </c>
      <c r="I50" s="68" t="str">
        <f>(H50&amp;""&amp;G50)</f>
        <v>0</v>
      </c>
      <c r="K50" s="64" t="str">
        <f>+K49+1</f>
        <v>0</v>
      </c>
      <c r="L50" s="65" t="s">
        <v>300</v>
      </c>
      <c r="M50" s="65" t="str">
        <f>(L50&amp;""&amp;K50)</f>
        <v>0</v>
      </c>
      <c r="O50" s="64">
        <v>1900001</v>
      </c>
      <c r="P50" s="65" t="s">
        <v>303</v>
      </c>
      <c r="Q50" s="65" t="str">
        <f>(P50&amp;""&amp;O50)</f>
        <v>0</v>
      </c>
      <c r="S50" s="71"/>
      <c r="T50" s="71"/>
    </row>
    <row r="51" spans="1:22" customHeight="1" ht="32.25" s="61" customFormat="1">
      <c r="B51" s="59" t="s">
        <v>468</v>
      </c>
      <c r="C51" s="59" t="s">
        <v>469</v>
      </c>
      <c r="D51" s="60" t="str">
        <f>(C51&amp;"/"&amp;B51)</f>
        <v>0</v>
      </c>
      <c r="E51" s="59" t="s">
        <v>470</v>
      </c>
      <c r="G51" s="68" t="str">
        <f>+G50+1</f>
        <v>0</v>
      </c>
      <c r="H51" s="63" t="s">
        <v>311</v>
      </c>
      <c r="I51" s="68" t="str">
        <f>(H51&amp;""&amp;G51)</f>
        <v>0</v>
      </c>
      <c r="K51" s="64" t="str">
        <f>+K50+1</f>
        <v>0</v>
      </c>
      <c r="L51" s="65" t="s">
        <v>300</v>
      </c>
      <c r="M51" s="65" t="str">
        <f>(L51&amp;""&amp;K51)</f>
        <v>0</v>
      </c>
      <c r="O51" s="64">
        <v>1900001</v>
      </c>
      <c r="P51" s="65" t="s">
        <v>303</v>
      </c>
      <c r="Q51" s="65" t="str">
        <f>(P51&amp;""&amp;O51)</f>
        <v>0</v>
      </c>
      <c r="S51" s="71"/>
      <c r="T51" s="71"/>
    </row>
    <row r="52" spans="1:22" customHeight="1" ht="32.25" s="61" customFormat="1">
      <c r="B52" s="59" t="s">
        <v>471</v>
      </c>
      <c r="C52" s="59" t="s">
        <v>472</v>
      </c>
      <c r="D52" s="60" t="str">
        <f>(C52&amp;"/"&amp;B52)</f>
        <v>0</v>
      </c>
      <c r="E52" s="59" t="s">
        <v>473</v>
      </c>
      <c r="G52" s="68" t="str">
        <f>+G51+1</f>
        <v>0</v>
      </c>
      <c r="H52" s="63" t="s">
        <v>311</v>
      </c>
      <c r="I52" s="68" t="str">
        <f>(H52&amp;""&amp;G52)</f>
        <v>0</v>
      </c>
      <c r="K52" s="64" t="str">
        <f>+K51+1</f>
        <v>0</v>
      </c>
      <c r="L52" s="65" t="s">
        <v>300</v>
      </c>
      <c r="M52" s="65" t="str">
        <f>(L52&amp;""&amp;K52)</f>
        <v>0</v>
      </c>
      <c r="O52" s="64">
        <v>1900001</v>
      </c>
      <c r="P52" s="65" t="s">
        <v>303</v>
      </c>
      <c r="Q52" s="65" t="str">
        <f>(P52&amp;""&amp;O52)</f>
        <v>0</v>
      </c>
      <c r="S52" s="71"/>
      <c r="T52" s="71"/>
    </row>
    <row r="53" spans="1:22" customHeight="1" ht="32.25" s="61" customFormat="1">
      <c r="B53" s="59" t="s">
        <v>474</v>
      </c>
      <c r="C53" s="59" t="s">
        <v>475</v>
      </c>
      <c r="D53" s="60" t="str">
        <f>(C53&amp;"/"&amp;B53)</f>
        <v>0</v>
      </c>
      <c r="E53" s="59" t="s">
        <v>476</v>
      </c>
      <c r="G53" s="68" t="str">
        <f>+G52+1</f>
        <v>0</v>
      </c>
      <c r="H53" s="63" t="s">
        <v>311</v>
      </c>
      <c r="I53" s="68" t="str">
        <f>(H53&amp;""&amp;G53)</f>
        <v>0</v>
      </c>
      <c r="K53" s="64" t="str">
        <f>+K52+1</f>
        <v>0</v>
      </c>
      <c r="L53" s="65" t="s">
        <v>300</v>
      </c>
      <c r="M53" s="65" t="str">
        <f>(L53&amp;""&amp;K53)</f>
        <v>0</v>
      </c>
      <c r="O53" s="64">
        <v>1900001</v>
      </c>
      <c r="P53" s="65" t="s">
        <v>303</v>
      </c>
      <c r="Q53" s="65" t="str">
        <f>(P53&amp;""&amp;O53)</f>
        <v>0</v>
      </c>
      <c r="S53" s="71"/>
      <c r="T53" s="71"/>
    </row>
    <row r="54" spans="1:22" customHeight="1" ht="32.25" s="61" customFormat="1">
      <c r="B54" s="59" t="s">
        <v>477</v>
      </c>
      <c r="C54" s="59" t="s">
        <v>478</v>
      </c>
      <c r="D54" s="60" t="str">
        <f>(C54&amp;"/"&amp;B54)</f>
        <v>0</v>
      </c>
      <c r="E54" s="59" t="s">
        <v>476</v>
      </c>
      <c r="G54" s="68" t="str">
        <f>+G53+1</f>
        <v>0</v>
      </c>
      <c r="H54" s="63" t="s">
        <v>311</v>
      </c>
      <c r="I54" s="68" t="str">
        <f>(H54&amp;""&amp;G54)</f>
        <v>0</v>
      </c>
      <c r="K54" s="64" t="str">
        <f>+K53+1</f>
        <v>0</v>
      </c>
      <c r="L54" s="65" t="s">
        <v>300</v>
      </c>
      <c r="M54" s="65" t="str">
        <f>(L54&amp;""&amp;K54)</f>
        <v>0</v>
      </c>
      <c r="O54" s="64">
        <v>1900001</v>
      </c>
      <c r="P54" s="65" t="s">
        <v>303</v>
      </c>
      <c r="Q54" s="65" t="str">
        <f>(P54&amp;""&amp;O54)</f>
        <v>0</v>
      </c>
      <c r="S54" s="71"/>
      <c r="T54" s="71"/>
    </row>
    <row r="55" spans="1:22" customHeight="1" ht="32.25" s="61" customFormat="1">
      <c r="B55" s="59" t="s">
        <v>479</v>
      </c>
      <c r="C55" s="59" t="s">
        <v>480</v>
      </c>
      <c r="D55" s="60" t="str">
        <f>(C55&amp;"/"&amp;B55)</f>
        <v>0</v>
      </c>
      <c r="E55" s="59" t="s">
        <v>481</v>
      </c>
      <c r="G55" s="68" t="str">
        <f>+G54+1</f>
        <v>0</v>
      </c>
      <c r="H55" s="63" t="s">
        <v>311</v>
      </c>
      <c r="I55" s="68" t="str">
        <f>(H55&amp;""&amp;G55)</f>
        <v>0</v>
      </c>
      <c r="K55" s="64" t="str">
        <f>+K54+1</f>
        <v>0</v>
      </c>
      <c r="L55" s="65" t="s">
        <v>300</v>
      </c>
      <c r="M55" s="65" t="str">
        <f>(L55&amp;""&amp;K55)</f>
        <v>0</v>
      </c>
      <c r="O55" s="64">
        <v>1900001</v>
      </c>
      <c r="P55" s="65" t="s">
        <v>303</v>
      </c>
      <c r="Q55" s="65" t="str">
        <f>(P55&amp;""&amp;O55)</f>
        <v>0</v>
      </c>
      <c r="S55" s="71"/>
      <c r="T55" s="71"/>
    </row>
    <row r="56" spans="1:22" customHeight="1" ht="32.25" s="61" customFormat="1">
      <c r="B56" s="59" t="s">
        <v>471</v>
      </c>
      <c r="C56" s="59" t="s">
        <v>482</v>
      </c>
      <c r="D56" s="60" t="str">
        <f>(C56&amp;"/"&amp;B56)</f>
        <v>0</v>
      </c>
      <c r="E56" s="59" t="s">
        <v>483</v>
      </c>
      <c r="G56" s="68" t="str">
        <f>+G55+1</f>
        <v>0</v>
      </c>
      <c r="H56" s="63" t="s">
        <v>311</v>
      </c>
      <c r="I56" s="68" t="str">
        <f>(H56&amp;""&amp;G56)</f>
        <v>0</v>
      </c>
      <c r="K56" s="64" t="str">
        <f>+K55+1</f>
        <v>0</v>
      </c>
      <c r="L56" s="65" t="s">
        <v>300</v>
      </c>
      <c r="M56" s="65" t="str">
        <f>(L56&amp;""&amp;K56)</f>
        <v>0</v>
      </c>
      <c r="O56" s="64">
        <v>1900001</v>
      </c>
      <c r="P56" s="65" t="s">
        <v>303</v>
      </c>
      <c r="Q56" s="65" t="str">
        <f>(P56&amp;""&amp;O56)</f>
        <v>0</v>
      </c>
      <c r="S56" s="71"/>
      <c r="T56" s="71"/>
    </row>
    <row r="57" spans="1:22" customHeight="1" ht="32.25" s="61" customFormat="1">
      <c r="B57" s="59" t="s">
        <v>484</v>
      </c>
      <c r="C57" s="59" t="s">
        <v>485</v>
      </c>
      <c r="D57" s="60" t="str">
        <f>(C57&amp;"/"&amp;B57)</f>
        <v>0</v>
      </c>
      <c r="E57" s="59" t="s">
        <v>388</v>
      </c>
      <c r="G57" s="68" t="str">
        <f>+G56+1</f>
        <v>0</v>
      </c>
      <c r="H57" s="63" t="s">
        <v>311</v>
      </c>
      <c r="I57" s="68" t="str">
        <f>(H57&amp;""&amp;G57)</f>
        <v>0</v>
      </c>
      <c r="K57" s="64" t="str">
        <f>+K56+1</f>
        <v>0</v>
      </c>
      <c r="L57" s="65" t="s">
        <v>300</v>
      </c>
      <c r="M57" s="65" t="str">
        <f>(L57&amp;""&amp;K57)</f>
        <v>0</v>
      </c>
      <c r="O57" s="64">
        <v>1900001</v>
      </c>
      <c r="P57" s="65" t="s">
        <v>303</v>
      </c>
      <c r="Q57" s="65" t="str">
        <f>(P57&amp;""&amp;O57)</f>
        <v>0</v>
      </c>
      <c r="S57" s="71"/>
      <c r="T57" s="71"/>
    </row>
    <row r="58" spans="1:22" customHeight="1" ht="32.25" s="61" customFormat="1">
      <c r="B58" s="59" t="s">
        <v>486</v>
      </c>
      <c r="C58" s="59" t="s">
        <v>487</v>
      </c>
      <c r="D58" s="60" t="str">
        <f>(C58&amp;"/"&amp;B58)</f>
        <v>0</v>
      </c>
      <c r="E58" s="59" t="s">
        <v>376</v>
      </c>
      <c r="G58" s="68" t="str">
        <f>+G57+1</f>
        <v>0</v>
      </c>
      <c r="H58" s="63" t="s">
        <v>311</v>
      </c>
      <c r="I58" s="68" t="str">
        <f>(H58&amp;""&amp;G58)</f>
        <v>0</v>
      </c>
      <c r="K58" s="64" t="str">
        <f>+K57+1</f>
        <v>0</v>
      </c>
      <c r="L58" s="65" t="s">
        <v>300</v>
      </c>
      <c r="M58" s="65" t="str">
        <f>(L58&amp;""&amp;K58)</f>
        <v>0</v>
      </c>
      <c r="O58" s="64">
        <v>1900001</v>
      </c>
      <c r="P58" s="65" t="s">
        <v>303</v>
      </c>
      <c r="Q58" s="65" t="str">
        <f>(P58&amp;""&amp;O58)</f>
        <v>0</v>
      </c>
      <c r="S58" s="71"/>
      <c r="T58" s="71"/>
    </row>
    <row r="59" spans="1:22" customHeight="1" ht="32.25" s="61" customFormat="1">
      <c r="B59" s="59" t="s">
        <v>488</v>
      </c>
      <c r="C59" s="59" t="s">
        <v>489</v>
      </c>
      <c r="D59" s="60" t="str">
        <f>(C59&amp;"/"&amp;B59)</f>
        <v>0</v>
      </c>
      <c r="E59" s="59" t="s">
        <v>316</v>
      </c>
      <c r="G59" s="68" t="str">
        <f>+G58+1</f>
        <v>0</v>
      </c>
      <c r="H59" s="63" t="s">
        <v>311</v>
      </c>
      <c r="I59" s="68" t="str">
        <f>(H59&amp;""&amp;G59)</f>
        <v>0</v>
      </c>
      <c r="K59" s="64" t="str">
        <f>+K58+1</f>
        <v>0</v>
      </c>
      <c r="L59" s="65" t="s">
        <v>300</v>
      </c>
      <c r="M59" s="65" t="str">
        <f>(L59&amp;""&amp;K59)</f>
        <v>0</v>
      </c>
      <c r="O59" s="64">
        <v>1900001</v>
      </c>
      <c r="P59" s="65" t="s">
        <v>303</v>
      </c>
      <c r="Q59" s="65" t="str">
        <f>(P59&amp;""&amp;O59)</f>
        <v>0</v>
      </c>
      <c r="S59" s="71"/>
      <c r="T59" s="71"/>
    </row>
    <row r="60" spans="1:22" customHeight="1" ht="32.25" s="61" customFormat="1">
      <c r="B60" s="59" t="s">
        <v>490</v>
      </c>
      <c r="C60" s="59" t="s">
        <v>491</v>
      </c>
      <c r="D60" s="60" t="str">
        <f>(C60&amp;"/"&amp;B60)</f>
        <v>0</v>
      </c>
      <c r="E60" s="59" t="s">
        <v>492</v>
      </c>
      <c r="G60" s="68" t="str">
        <f>+G59+1</f>
        <v>0</v>
      </c>
      <c r="H60" s="63" t="s">
        <v>311</v>
      </c>
      <c r="I60" s="68" t="str">
        <f>(H60&amp;""&amp;G60)</f>
        <v>0</v>
      </c>
      <c r="K60" s="64" t="str">
        <f>+K59+1</f>
        <v>0</v>
      </c>
      <c r="L60" s="65" t="s">
        <v>300</v>
      </c>
      <c r="M60" s="65" t="str">
        <f>(L60&amp;""&amp;K60)</f>
        <v>0</v>
      </c>
      <c r="O60" s="64">
        <v>1900001</v>
      </c>
      <c r="P60" s="65" t="s">
        <v>303</v>
      </c>
      <c r="Q60" s="65" t="str">
        <f>(P60&amp;""&amp;O60)</f>
        <v>0</v>
      </c>
      <c r="S60" s="71"/>
      <c r="T60" s="71"/>
    </row>
    <row r="61" spans="1:22" customHeight="1" ht="32.25" s="61" customFormat="1">
      <c r="B61" s="59" t="s">
        <v>493</v>
      </c>
      <c r="C61" s="59" t="s">
        <v>494</v>
      </c>
      <c r="D61" s="60" t="str">
        <f>(C61&amp;"/"&amp;B61)</f>
        <v>0</v>
      </c>
      <c r="E61" s="59" t="s">
        <v>495</v>
      </c>
      <c r="G61" s="68" t="str">
        <f>+G60+1</f>
        <v>0</v>
      </c>
      <c r="H61" s="63" t="s">
        <v>311</v>
      </c>
      <c r="I61" s="68" t="str">
        <f>(H61&amp;""&amp;G61)</f>
        <v>0</v>
      </c>
      <c r="K61" s="64" t="str">
        <f>+K60+1</f>
        <v>0</v>
      </c>
      <c r="L61" s="65" t="s">
        <v>300</v>
      </c>
      <c r="M61" s="65" t="str">
        <f>(L61&amp;""&amp;K61)</f>
        <v>0</v>
      </c>
      <c r="O61" s="64">
        <v>1900001</v>
      </c>
      <c r="P61" s="65" t="s">
        <v>303</v>
      </c>
      <c r="Q61" s="65" t="str">
        <f>(P61&amp;""&amp;O61)</f>
        <v>0</v>
      </c>
      <c r="S61" s="71"/>
      <c r="T61" s="71"/>
    </row>
    <row r="62" spans="1:22" customHeight="1" ht="32.25" s="61" customFormat="1">
      <c r="B62" s="59" t="s">
        <v>496</v>
      </c>
      <c r="C62" s="59" t="s">
        <v>497</v>
      </c>
      <c r="D62" s="60" t="str">
        <f>(C62&amp;"/"&amp;B62)</f>
        <v>0</v>
      </c>
      <c r="E62" s="59" t="s">
        <v>498</v>
      </c>
      <c r="G62" s="68" t="str">
        <f>+G61+1</f>
        <v>0</v>
      </c>
      <c r="H62" s="63" t="s">
        <v>311</v>
      </c>
      <c r="I62" s="68" t="str">
        <f>(H62&amp;""&amp;G62)</f>
        <v>0</v>
      </c>
      <c r="K62" s="64" t="str">
        <f>+K61+1</f>
        <v>0</v>
      </c>
      <c r="L62" s="65" t="s">
        <v>300</v>
      </c>
      <c r="M62" s="65" t="str">
        <f>(L62&amp;""&amp;K62)</f>
        <v>0</v>
      </c>
      <c r="O62" s="64">
        <v>1900001</v>
      </c>
      <c r="P62" s="65" t="s">
        <v>303</v>
      </c>
      <c r="Q62" s="65" t="str">
        <f>(P62&amp;""&amp;O62)</f>
        <v>0</v>
      </c>
      <c r="S62" s="71"/>
      <c r="T62" s="71"/>
    </row>
    <row r="63" spans="1:22" customHeight="1" ht="32.25" s="61" customFormat="1">
      <c r="B63" s="59" t="s">
        <v>499</v>
      </c>
      <c r="C63" s="59" t="s">
        <v>500</v>
      </c>
      <c r="D63" s="60" t="str">
        <f>(C63&amp;"/"&amp;B63)</f>
        <v>0</v>
      </c>
      <c r="E63" s="59" t="s">
        <v>498</v>
      </c>
      <c r="G63" s="68" t="str">
        <f>+G62+1</f>
        <v>0</v>
      </c>
      <c r="H63" s="63" t="s">
        <v>311</v>
      </c>
      <c r="I63" s="68" t="str">
        <f>(H63&amp;""&amp;G63)</f>
        <v>0</v>
      </c>
      <c r="K63" s="64" t="str">
        <f>+K62+1</f>
        <v>0</v>
      </c>
      <c r="L63" s="65" t="s">
        <v>300</v>
      </c>
      <c r="M63" s="65" t="str">
        <f>(L63&amp;""&amp;K63)</f>
        <v>0</v>
      </c>
      <c r="O63" s="64">
        <v>1900001</v>
      </c>
      <c r="P63" s="65" t="s">
        <v>303</v>
      </c>
      <c r="Q63" s="65" t="str">
        <f>(P63&amp;""&amp;O63)</f>
        <v>0</v>
      </c>
      <c r="S63" s="71"/>
      <c r="T63" s="71"/>
    </row>
    <row r="64" spans="1:22" customHeight="1" ht="32.25" s="61" customFormat="1">
      <c r="B64" s="59" t="s">
        <v>501</v>
      </c>
      <c r="C64" s="59" t="s">
        <v>502</v>
      </c>
      <c r="D64" s="60" t="str">
        <f>(C64&amp;"/"&amp;B64)</f>
        <v>0</v>
      </c>
      <c r="E64" s="59" t="s">
        <v>503</v>
      </c>
      <c r="G64" s="68" t="str">
        <f>+G63+1</f>
        <v>0</v>
      </c>
      <c r="H64" s="63" t="s">
        <v>311</v>
      </c>
      <c r="I64" s="68" t="str">
        <f>(H64&amp;""&amp;G64)</f>
        <v>0</v>
      </c>
      <c r="K64" s="64" t="str">
        <f>+K63+1</f>
        <v>0</v>
      </c>
      <c r="L64" s="65" t="s">
        <v>300</v>
      </c>
      <c r="M64" s="65" t="str">
        <f>(L64&amp;""&amp;K64)</f>
        <v>0</v>
      </c>
      <c r="O64" s="64">
        <v>1900001</v>
      </c>
      <c r="P64" s="65" t="s">
        <v>303</v>
      </c>
      <c r="Q64" s="65" t="str">
        <f>(P64&amp;""&amp;O64)</f>
        <v>0</v>
      </c>
      <c r="S64" s="71"/>
      <c r="T64" s="71"/>
    </row>
    <row r="65" spans="1:22" customHeight="1" ht="32.25" s="61" customFormat="1">
      <c r="B65" s="59" t="s">
        <v>504</v>
      </c>
      <c r="C65" s="59" t="s">
        <v>505</v>
      </c>
      <c r="D65" s="60" t="str">
        <f>(C65&amp;"/"&amp;B65)</f>
        <v>0</v>
      </c>
      <c r="E65" s="59" t="s">
        <v>372</v>
      </c>
      <c r="G65" s="68" t="str">
        <f>+G64+1</f>
        <v>0</v>
      </c>
      <c r="H65" s="63" t="s">
        <v>311</v>
      </c>
      <c r="I65" s="68" t="str">
        <f>(H65&amp;""&amp;G65)</f>
        <v>0</v>
      </c>
      <c r="K65" s="64" t="str">
        <f>+K64+1</f>
        <v>0</v>
      </c>
      <c r="L65" s="65" t="s">
        <v>300</v>
      </c>
      <c r="M65" s="65" t="str">
        <f>(L65&amp;""&amp;K65)</f>
        <v>0</v>
      </c>
      <c r="O65" s="64">
        <v>1900001</v>
      </c>
      <c r="P65" s="65" t="s">
        <v>303</v>
      </c>
      <c r="Q65" s="65" t="str">
        <f>(P65&amp;""&amp;O65)</f>
        <v>0</v>
      </c>
      <c r="S65" s="71"/>
      <c r="T65" s="71"/>
    </row>
    <row r="66" spans="1:22" customHeight="1" ht="32.25" s="61" customFormat="1">
      <c r="B66" s="59" t="s">
        <v>506</v>
      </c>
      <c r="C66" s="59" t="s">
        <v>507</v>
      </c>
      <c r="D66" s="60" t="str">
        <f>(C66&amp;"/"&amp;B66)</f>
        <v>0</v>
      </c>
      <c r="E66" s="76" t="s">
        <v>508</v>
      </c>
      <c r="G66" s="68" t="str">
        <f>+G65+1</f>
        <v>0</v>
      </c>
      <c r="H66" s="63" t="s">
        <v>311</v>
      </c>
      <c r="I66" s="68" t="str">
        <f>(H66&amp;""&amp;G66)</f>
        <v>0</v>
      </c>
      <c r="K66" s="64" t="str">
        <f>+K65+1</f>
        <v>0</v>
      </c>
      <c r="L66" s="65" t="s">
        <v>300</v>
      </c>
      <c r="M66" s="65" t="str">
        <f>(L66&amp;""&amp;K66)</f>
        <v>0</v>
      </c>
      <c r="O66" s="64">
        <v>1900001</v>
      </c>
      <c r="P66" s="65" t="s">
        <v>303</v>
      </c>
      <c r="Q66" s="65" t="str">
        <f>(P66&amp;""&amp;O66)</f>
        <v>0</v>
      </c>
      <c r="S66" s="71"/>
      <c r="T66" s="71"/>
    </row>
    <row r="67" spans="1:22" customHeight="1" ht="32.25" s="61" customFormat="1">
      <c r="B67" s="59" t="s">
        <v>509</v>
      </c>
      <c r="C67" s="59" t="s">
        <v>510</v>
      </c>
      <c r="D67" s="60" t="str">
        <f>(C67&amp;"/"&amp;B67)</f>
        <v>0</v>
      </c>
      <c r="E67" s="59" t="s">
        <v>511</v>
      </c>
      <c r="G67" s="68" t="str">
        <f>+G66+1</f>
        <v>0</v>
      </c>
      <c r="H67" s="63" t="s">
        <v>311</v>
      </c>
      <c r="I67" s="68" t="str">
        <f>(H67&amp;""&amp;G67)</f>
        <v>0</v>
      </c>
      <c r="K67" s="64" t="str">
        <f>+K66+1</f>
        <v>0</v>
      </c>
      <c r="L67" s="65" t="s">
        <v>300</v>
      </c>
      <c r="M67" s="65" t="str">
        <f>(L67&amp;""&amp;K67)</f>
        <v>0</v>
      </c>
      <c r="O67" s="64">
        <v>1900001</v>
      </c>
      <c r="P67" s="65" t="s">
        <v>303</v>
      </c>
      <c r="Q67" s="65" t="str">
        <f>(P67&amp;""&amp;O67)</f>
        <v>0</v>
      </c>
      <c r="S67" s="71"/>
      <c r="T67" s="71"/>
    </row>
    <row r="68" spans="1:22" customHeight="1" ht="32.25" s="61" customFormat="1">
      <c r="B68" s="59" t="s">
        <v>512</v>
      </c>
      <c r="C68" s="59" t="s">
        <v>513</v>
      </c>
      <c r="D68" s="60" t="str">
        <f>(C68&amp;"/"&amp;B68)</f>
        <v>0</v>
      </c>
      <c r="E68" s="59" t="s">
        <v>514</v>
      </c>
      <c r="G68" s="68" t="str">
        <f>+G67+1</f>
        <v>0</v>
      </c>
      <c r="H68" s="63" t="s">
        <v>311</v>
      </c>
      <c r="I68" s="68" t="str">
        <f>(H68&amp;""&amp;G68)</f>
        <v>0</v>
      </c>
      <c r="K68" s="64" t="str">
        <f>+K67+1</f>
        <v>0</v>
      </c>
      <c r="L68" s="65" t="s">
        <v>300</v>
      </c>
      <c r="M68" s="65" t="str">
        <f>(L68&amp;""&amp;K68)</f>
        <v>0</v>
      </c>
      <c r="O68" s="64">
        <v>1900001</v>
      </c>
      <c r="P68" s="65" t="s">
        <v>303</v>
      </c>
      <c r="Q68" s="65" t="str">
        <f>(P68&amp;""&amp;O68)</f>
        <v>0</v>
      </c>
      <c r="S68" s="71"/>
      <c r="T68" s="71"/>
    </row>
    <row r="69" spans="1:22" customHeight="1" ht="32.25" s="61" customFormat="1">
      <c r="B69" s="59" t="s">
        <v>515</v>
      </c>
      <c r="C69" s="59" t="s">
        <v>516</v>
      </c>
      <c r="D69" s="72" t="str">
        <f>(C69&amp;"/"&amp;B69)</f>
        <v>0</v>
      </c>
      <c r="E69" s="59" t="s">
        <v>388</v>
      </c>
      <c r="G69" s="68" t="str">
        <f>+G68+1</f>
        <v>0</v>
      </c>
      <c r="H69" s="63" t="s">
        <v>311</v>
      </c>
      <c r="I69" s="68" t="str">
        <f>(H69&amp;""&amp;G69)</f>
        <v>0</v>
      </c>
      <c r="K69" s="64" t="str">
        <f>+K68+1</f>
        <v>0</v>
      </c>
      <c r="L69" s="65" t="s">
        <v>300</v>
      </c>
      <c r="M69" s="65" t="str">
        <f>(L69&amp;""&amp;K69)</f>
        <v>0</v>
      </c>
      <c r="O69" s="64">
        <v>1900001</v>
      </c>
      <c r="P69" s="65" t="s">
        <v>303</v>
      </c>
      <c r="Q69" s="65" t="str">
        <f>(P69&amp;""&amp;O69)</f>
        <v>0</v>
      </c>
      <c r="S69" s="71"/>
      <c r="T69" s="71"/>
    </row>
    <row r="70" spans="1:22" customHeight="1" ht="32.25" s="61" customFormat="1">
      <c r="B70" s="59" t="s">
        <v>517</v>
      </c>
      <c r="C70" s="59" t="s">
        <v>518</v>
      </c>
      <c r="D70" s="60" t="str">
        <f>(C70&amp;"/"&amp;B70)</f>
        <v>0</v>
      </c>
      <c r="E70" s="59" t="s">
        <v>519</v>
      </c>
      <c r="G70" s="68" t="str">
        <f>+G69+1</f>
        <v>0</v>
      </c>
      <c r="H70" s="63" t="s">
        <v>311</v>
      </c>
      <c r="I70" s="68" t="str">
        <f>(H70&amp;""&amp;G70)</f>
        <v>0</v>
      </c>
      <c r="K70" s="64" t="str">
        <f>+K69+1</f>
        <v>0</v>
      </c>
      <c r="L70" s="65" t="s">
        <v>300</v>
      </c>
      <c r="M70" s="65" t="str">
        <f>(L70&amp;""&amp;K70)</f>
        <v>0</v>
      </c>
      <c r="O70" s="64">
        <v>1900001</v>
      </c>
      <c r="P70" s="65" t="s">
        <v>303</v>
      </c>
      <c r="Q70" s="65" t="str">
        <f>(P70&amp;""&amp;O70)</f>
        <v>0</v>
      </c>
      <c r="S70" s="71"/>
      <c r="T70" s="71"/>
    </row>
    <row r="71" spans="1:22" customHeight="1" ht="32.25" s="61" customFormat="1">
      <c r="B71" s="59" t="s">
        <v>520</v>
      </c>
      <c r="C71" s="59" t="s">
        <v>521</v>
      </c>
      <c r="D71" s="60" t="str">
        <f>(C71&amp;"/"&amp;B71)</f>
        <v>0</v>
      </c>
      <c r="E71" s="59" t="s">
        <v>360</v>
      </c>
      <c r="G71" s="68" t="str">
        <f>+G70+1</f>
        <v>0</v>
      </c>
      <c r="H71" s="63" t="s">
        <v>311</v>
      </c>
      <c r="I71" s="68" t="str">
        <f>(H71&amp;""&amp;G71)</f>
        <v>0</v>
      </c>
      <c r="K71" s="64" t="str">
        <f>+K70+1</f>
        <v>0</v>
      </c>
      <c r="L71" s="65" t="s">
        <v>300</v>
      </c>
      <c r="M71" s="65" t="str">
        <f>(L71&amp;""&amp;K71)</f>
        <v>0</v>
      </c>
      <c r="O71" s="64">
        <v>1900001</v>
      </c>
      <c r="P71" s="65" t="s">
        <v>303</v>
      </c>
      <c r="Q71" s="65" t="str">
        <f>(P71&amp;""&amp;O71)</f>
        <v>0</v>
      </c>
      <c r="S71" s="71"/>
      <c r="T71" s="71"/>
    </row>
    <row r="72" spans="1:22" customHeight="1" ht="32.25" s="61" customFormat="1">
      <c r="B72" s="59" t="s">
        <v>522</v>
      </c>
      <c r="C72" s="59" t="s">
        <v>523</v>
      </c>
      <c r="D72" s="60" t="str">
        <f>(C72&amp;"/"&amp;B72)</f>
        <v>0</v>
      </c>
      <c r="E72" s="59" t="s">
        <v>524</v>
      </c>
      <c r="G72" s="68" t="str">
        <f>+G71+1</f>
        <v>0</v>
      </c>
      <c r="H72" s="63" t="s">
        <v>311</v>
      </c>
      <c r="I72" s="68" t="str">
        <f>(H72&amp;""&amp;G72)</f>
        <v>0</v>
      </c>
      <c r="K72" s="64" t="str">
        <f>+K71+1</f>
        <v>0</v>
      </c>
      <c r="L72" s="65" t="s">
        <v>300</v>
      </c>
      <c r="M72" s="65" t="str">
        <f>(L72&amp;""&amp;K72)</f>
        <v>0</v>
      </c>
      <c r="O72" s="64">
        <v>1900001</v>
      </c>
      <c r="P72" s="65" t="s">
        <v>303</v>
      </c>
      <c r="Q72" s="65" t="str">
        <f>(P72&amp;""&amp;O72)</f>
        <v>0</v>
      </c>
      <c r="S72" s="71"/>
      <c r="T72" s="71"/>
    </row>
    <row r="73" spans="1:22" customHeight="1" ht="32.25" s="61" customFormat="1">
      <c r="B73" s="59" t="s">
        <v>525</v>
      </c>
      <c r="C73" s="59" t="s">
        <v>526</v>
      </c>
      <c r="D73" s="60" t="str">
        <f>(C73&amp;"/"&amp;B73)</f>
        <v>0</v>
      </c>
      <c r="E73" s="59" t="s">
        <v>527</v>
      </c>
      <c r="G73" s="68" t="str">
        <f>+G72+1</f>
        <v>0</v>
      </c>
      <c r="H73" s="63" t="s">
        <v>311</v>
      </c>
      <c r="I73" s="68" t="str">
        <f>(H73&amp;""&amp;G73)</f>
        <v>0</v>
      </c>
      <c r="K73" s="64" t="str">
        <f>+K72+1</f>
        <v>0</v>
      </c>
      <c r="L73" s="65" t="s">
        <v>300</v>
      </c>
      <c r="M73" s="65" t="str">
        <f>(L73&amp;""&amp;K73)</f>
        <v>0</v>
      </c>
      <c r="O73" s="64">
        <v>1900001</v>
      </c>
      <c r="P73" s="65" t="s">
        <v>303</v>
      </c>
      <c r="Q73" s="65" t="str">
        <f>(P73&amp;""&amp;O73)</f>
        <v>0</v>
      </c>
      <c r="S73" s="71"/>
      <c r="T73" s="71"/>
    </row>
    <row r="74" spans="1:22" customHeight="1" ht="32.25" s="61" customFormat="1">
      <c r="B74" s="59" t="s">
        <v>528</v>
      </c>
      <c r="C74" s="59" t="s">
        <v>529</v>
      </c>
      <c r="D74" s="60" t="str">
        <f>(C74&amp;"/"&amp;B74)</f>
        <v>0</v>
      </c>
      <c r="E74" s="59" t="s">
        <v>530</v>
      </c>
      <c r="G74" s="68" t="str">
        <f>+G73+1</f>
        <v>0</v>
      </c>
      <c r="H74" s="63" t="s">
        <v>311</v>
      </c>
      <c r="I74" s="68" t="str">
        <f>(H74&amp;""&amp;G74)</f>
        <v>0</v>
      </c>
      <c r="K74" s="64" t="str">
        <f>+K73+1</f>
        <v>0</v>
      </c>
      <c r="L74" s="65" t="s">
        <v>300</v>
      </c>
      <c r="M74" s="65" t="str">
        <f>(L74&amp;""&amp;K74)</f>
        <v>0</v>
      </c>
      <c r="O74" s="64">
        <v>1900001</v>
      </c>
      <c r="P74" s="65" t="s">
        <v>303</v>
      </c>
      <c r="Q74" s="65" t="str">
        <f>(P74&amp;""&amp;O74)</f>
        <v>0</v>
      </c>
      <c r="S74" s="71"/>
      <c r="T74" s="71"/>
    </row>
    <row r="75" spans="1:22" customHeight="1" ht="32.25" s="61" customFormat="1">
      <c r="B75" s="59" t="s">
        <v>531</v>
      </c>
      <c r="C75" s="59" t="s">
        <v>532</v>
      </c>
      <c r="D75" s="60" t="str">
        <f>(C75&amp;"/"&amp;B75)</f>
        <v>0</v>
      </c>
      <c r="E75" s="59" t="s">
        <v>533</v>
      </c>
      <c r="G75" s="68" t="str">
        <f>+G74+1</f>
        <v>0</v>
      </c>
      <c r="H75" s="63" t="s">
        <v>311</v>
      </c>
      <c r="I75" s="68" t="str">
        <f>(H75&amp;""&amp;G75)</f>
        <v>0</v>
      </c>
      <c r="K75" s="64" t="str">
        <f>+K74+1</f>
        <v>0</v>
      </c>
      <c r="L75" s="65" t="s">
        <v>300</v>
      </c>
      <c r="M75" s="65" t="str">
        <f>(L75&amp;""&amp;K75)</f>
        <v>0</v>
      </c>
      <c r="O75" s="64">
        <v>1900001</v>
      </c>
      <c r="P75" s="65" t="s">
        <v>303</v>
      </c>
      <c r="Q75" s="65" t="str">
        <f>(P75&amp;""&amp;O75)</f>
        <v>0</v>
      </c>
      <c r="S75" s="71"/>
      <c r="T75" s="71"/>
    </row>
    <row r="76" spans="1:22" customHeight="1" ht="32.25" s="61" customFormat="1">
      <c r="B76" s="59" t="s">
        <v>534</v>
      </c>
      <c r="C76" s="59" t="s">
        <v>535</v>
      </c>
      <c r="D76" s="60" t="str">
        <f>(C76&amp;"/"&amp;B76)</f>
        <v>0</v>
      </c>
      <c r="E76" s="59" t="s">
        <v>498</v>
      </c>
      <c r="G76" s="68" t="str">
        <f>+G75+1</f>
        <v>0</v>
      </c>
      <c r="H76" s="63" t="s">
        <v>311</v>
      </c>
      <c r="I76" s="68" t="str">
        <f>(H76&amp;""&amp;G76)</f>
        <v>0</v>
      </c>
      <c r="K76" s="64" t="str">
        <f>+K75+1</f>
        <v>0</v>
      </c>
      <c r="L76" s="65" t="s">
        <v>300</v>
      </c>
      <c r="M76" s="65" t="str">
        <f>(L76&amp;""&amp;K76)</f>
        <v>0</v>
      </c>
      <c r="O76" s="64">
        <v>1900001</v>
      </c>
      <c r="P76" s="65" t="s">
        <v>303</v>
      </c>
      <c r="Q76" s="65" t="str">
        <f>(P76&amp;""&amp;O76)</f>
        <v>0</v>
      </c>
      <c r="S76" s="71"/>
      <c r="T76" s="71"/>
    </row>
    <row r="77" spans="1:22" customHeight="1" ht="32.25" s="61" customFormat="1">
      <c r="B77" s="59" t="s">
        <v>536</v>
      </c>
      <c r="C77" s="59" t="s">
        <v>537</v>
      </c>
      <c r="D77" s="60" t="str">
        <f>(C77&amp;"/"&amp;B77)</f>
        <v>0</v>
      </c>
      <c r="E77" s="59" t="s">
        <v>341</v>
      </c>
      <c r="G77" s="68" t="str">
        <f>+G76+1</f>
        <v>0</v>
      </c>
      <c r="H77" s="63" t="s">
        <v>311</v>
      </c>
      <c r="I77" s="68" t="str">
        <f>(H77&amp;""&amp;G77)</f>
        <v>0</v>
      </c>
      <c r="K77" s="64" t="str">
        <f>+K76+1</f>
        <v>0</v>
      </c>
      <c r="L77" s="65" t="s">
        <v>300</v>
      </c>
      <c r="M77" s="65" t="str">
        <f>(L77&amp;""&amp;K77)</f>
        <v>0</v>
      </c>
      <c r="O77" s="64">
        <v>1900001</v>
      </c>
      <c r="P77" s="65" t="s">
        <v>303</v>
      </c>
      <c r="Q77" s="65" t="str">
        <f>(P77&amp;""&amp;O77)</f>
        <v>0</v>
      </c>
      <c r="S77" s="71"/>
      <c r="T77" s="71"/>
    </row>
    <row r="78" spans="1:22" customHeight="1" ht="32.25" s="61" customFormat="1">
      <c r="B78" s="59" t="s">
        <v>536</v>
      </c>
      <c r="C78" s="59" t="s">
        <v>538</v>
      </c>
      <c r="D78" s="60" t="str">
        <f>(C78&amp;"/"&amp;B78)</f>
        <v>0</v>
      </c>
      <c r="E78" s="59" t="s">
        <v>341</v>
      </c>
      <c r="G78" s="68" t="str">
        <f>+G77+1</f>
        <v>0</v>
      </c>
      <c r="H78" s="63" t="s">
        <v>311</v>
      </c>
      <c r="I78" s="68" t="str">
        <f>(H78&amp;""&amp;G78)</f>
        <v>0</v>
      </c>
      <c r="K78" s="64" t="str">
        <f>+K77+1</f>
        <v>0</v>
      </c>
      <c r="L78" s="65" t="s">
        <v>300</v>
      </c>
      <c r="M78" s="65" t="str">
        <f>(L78&amp;""&amp;K78)</f>
        <v>0</v>
      </c>
      <c r="O78" s="64">
        <v>1900001</v>
      </c>
      <c r="P78" s="65" t="s">
        <v>303</v>
      </c>
      <c r="Q78" s="65" t="str">
        <f>(P78&amp;""&amp;O78)</f>
        <v>0</v>
      </c>
      <c r="S78" s="71"/>
      <c r="T78" s="71"/>
    </row>
    <row r="79" spans="1:22" customHeight="1" ht="32.25" s="61" customFormat="1">
      <c r="B79" s="59" t="s">
        <v>536</v>
      </c>
      <c r="C79" s="59" t="s">
        <v>539</v>
      </c>
      <c r="D79" s="60" t="str">
        <f>(C79&amp;"/"&amp;B79)</f>
        <v>0</v>
      </c>
      <c r="E79" s="76" t="s">
        <v>341</v>
      </c>
      <c r="G79" s="68" t="str">
        <f>+G78+1</f>
        <v>0</v>
      </c>
      <c r="H79" s="63" t="s">
        <v>311</v>
      </c>
      <c r="I79" s="68" t="str">
        <f>(H79&amp;""&amp;G79)</f>
        <v>0</v>
      </c>
      <c r="K79" s="64" t="str">
        <f>+K78+1</f>
        <v>0</v>
      </c>
      <c r="L79" s="65" t="s">
        <v>300</v>
      </c>
      <c r="M79" s="65" t="str">
        <f>(L79&amp;""&amp;K79)</f>
        <v>0</v>
      </c>
      <c r="O79" s="64">
        <v>1900001</v>
      </c>
      <c r="P79" s="65" t="s">
        <v>303</v>
      </c>
      <c r="Q79" s="65" t="str">
        <f>(P79&amp;""&amp;O79)</f>
        <v>0</v>
      </c>
      <c r="S79" s="71"/>
      <c r="T79" s="71"/>
    </row>
    <row r="80" spans="1:22" customHeight="1" ht="32.25" s="61" customFormat="1">
      <c r="B80" s="59" t="s">
        <v>540</v>
      </c>
      <c r="C80" s="59" t="s">
        <v>541</v>
      </c>
      <c r="D80" s="60" t="str">
        <f>(C80&amp;"/"&amp;B80)</f>
        <v>0</v>
      </c>
      <c r="E80" s="59" t="s">
        <v>542</v>
      </c>
      <c r="G80" s="68" t="str">
        <f>+G79+1</f>
        <v>0</v>
      </c>
      <c r="H80" s="63" t="s">
        <v>311</v>
      </c>
      <c r="I80" s="68" t="str">
        <f>(H80&amp;""&amp;G80)</f>
        <v>0</v>
      </c>
      <c r="K80" s="64" t="str">
        <f>+K79+1</f>
        <v>0</v>
      </c>
      <c r="L80" s="65" t="s">
        <v>300</v>
      </c>
      <c r="M80" s="65" t="str">
        <f>(L80&amp;""&amp;K80)</f>
        <v>0</v>
      </c>
      <c r="O80" s="64">
        <v>1900001</v>
      </c>
      <c r="P80" s="65" t="s">
        <v>303</v>
      </c>
      <c r="Q80" s="65" t="str">
        <f>(P80&amp;""&amp;O80)</f>
        <v>0</v>
      </c>
      <c r="S80" s="71"/>
      <c r="T80" s="71"/>
    </row>
    <row r="81" spans="1:22" customHeight="1" ht="32.25" s="61" customFormat="1">
      <c r="B81" s="59" t="s">
        <v>543</v>
      </c>
      <c r="C81" s="59" t="s">
        <v>544</v>
      </c>
      <c r="D81" s="60" t="str">
        <f>(C81&amp;"/"&amp;B81)</f>
        <v>0</v>
      </c>
      <c r="E81" s="59" t="s">
        <v>545</v>
      </c>
      <c r="G81" s="68" t="str">
        <f>+G80+1</f>
        <v>0</v>
      </c>
      <c r="H81" s="63" t="s">
        <v>311</v>
      </c>
      <c r="I81" s="68" t="str">
        <f>(H81&amp;""&amp;G81)</f>
        <v>0</v>
      </c>
      <c r="K81" s="64" t="str">
        <f>+K80+1</f>
        <v>0</v>
      </c>
      <c r="L81" s="65" t="s">
        <v>300</v>
      </c>
      <c r="M81" s="65" t="str">
        <f>(L81&amp;""&amp;K81)</f>
        <v>0</v>
      </c>
      <c r="O81" s="64">
        <v>1900001</v>
      </c>
      <c r="P81" s="65" t="s">
        <v>303</v>
      </c>
      <c r="Q81" s="65" t="str">
        <f>(P81&amp;""&amp;O81)</f>
        <v>0</v>
      </c>
      <c r="S81" s="71"/>
      <c r="T81" s="71"/>
    </row>
    <row r="82" spans="1:22" customHeight="1" ht="32.25" s="61" customFormat="1">
      <c r="B82" s="59" t="s">
        <v>398</v>
      </c>
      <c r="C82" s="59" t="s">
        <v>546</v>
      </c>
      <c r="D82" s="60" t="str">
        <f>(C82&amp;"/"&amp;B82)</f>
        <v>0</v>
      </c>
      <c r="E82" s="59"/>
      <c r="G82" s="68" t="str">
        <f>+G81+1</f>
        <v>0</v>
      </c>
      <c r="H82" s="63" t="s">
        <v>311</v>
      </c>
      <c r="I82" s="68" t="str">
        <f>(H82&amp;""&amp;G82)</f>
        <v>0</v>
      </c>
      <c r="K82" s="64" t="str">
        <f>+K81+1</f>
        <v>0</v>
      </c>
      <c r="L82" s="65" t="s">
        <v>300</v>
      </c>
      <c r="M82" s="65" t="str">
        <f>(L82&amp;""&amp;K82)</f>
        <v>0</v>
      </c>
      <c r="O82" s="64">
        <v>1900001</v>
      </c>
      <c r="P82" s="65" t="s">
        <v>303</v>
      </c>
      <c r="Q82" s="65" t="str">
        <f>(P82&amp;""&amp;O82)</f>
        <v>0</v>
      </c>
      <c r="S82" s="71"/>
      <c r="T82" s="71"/>
    </row>
    <row r="83" spans="1:22" customHeight="1" ht="32.25" s="61" customFormat="1">
      <c r="B83" s="59" t="s">
        <v>398</v>
      </c>
      <c r="C83" s="59" t="s">
        <v>547</v>
      </c>
      <c r="D83" s="60" t="str">
        <f>(C83&amp;"/"&amp;B83)</f>
        <v>0</v>
      </c>
      <c r="E83" s="59" t="s">
        <v>519</v>
      </c>
      <c r="G83" s="68" t="str">
        <f>+G82+1</f>
        <v>0</v>
      </c>
      <c r="H83" s="63" t="s">
        <v>311</v>
      </c>
      <c r="I83" s="68" t="str">
        <f>(H83&amp;""&amp;G83)</f>
        <v>0</v>
      </c>
      <c r="K83" s="64" t="str">
        <f>+K82+1</f>
        <v>0</v>
      </c>
      <c r="L83" s="65" t="s">
        <v>300</v>
      </c>
      <c r="M83" s="65" t="str">
        <f>(L83&amp;""&amp;K83)</f>
        <v>0</v>
      </c>
      <c r="O83" s="64">
        <v>1900001</v>
      </c>
      <c r="P83" s="65" t="s">
        <v>303</v>
      </c>
      <c r="Q83" s="65" t="str">
        <f>(P83&amp;""&amp;O83)</f>
        <v>0</v>
      </c>
      <c r="S83" s="71"/>
      <c r="T83" s="71"/>
    </row>
    <row r="84" spans="1:22" customHeight="1" ht="32.25" s="61" customFormat="1">
      <c r="B84" s="59" t="s">
        <v>548</v>
      </c>
      <c r="C84" s="59" t="s">
        <v>549</v>
      </c>
      <c r="D84" s="60" t="str">
        <f>(C84&amp;"/"&amp;B84)</f>
        <v>0</v>
      </c>
      <c r="E84" s="59" t="s">
        <v>550</v>
      </c>
      <c r="G84" s="68" t="str">
        <f>+G83+1</f>
        <v>0</v>
      </c>
      <c r="H84" s="63" t="s">
        <v>311</v>
      </c>
      <c r="I84" s="68" t="str">
        <f>(H84&amp;""&amp;G84)</f>
        <v>0</v>
      </c>
      <c r="K84" s="64" t="str">
        <f>+K83+1</f>
        <v>0</v>
      </c>
      <c r="L84" s="65" t="s">
        <v>300</v>
      </c>
      <c r="M84" s="65" t="str">
        <f>(L84&amp;""&amp;K84)</f>
        <v>0</v>
      </c>
      <c r="O84" s="64">
        <v>1900001</v>
      </c>
      <c r="P84" s="65" t="s">
        <v>303</v>
      </c>
      <c r="Q84" s="65" t="str">
        <f>(P84&amp;""&amp;O84)</f>
        <v>0</v>
      </c>
      <c r="S84" s="71"/>
      <c r="T84" s="71"/>
    </row>
    <row r="85" spans="1:22" customHeight="1" ht="32.25" s="61" customFormat="1">
      <c r="B85" s="59" t="s">
        <v>551</v>
      </c>
      <c r="C85" s="59" t="s">
        <v>552</v>
      </c>
      <c r="D85" s="60" t="str">
        <f>(C85&amp;"/"&amp;B85)</f>
        <v>0</v>
      </c>
      <c r="E85" s="59" t="s">
        <v>553</v>
      </c>
      <c r="G85" s="68" t="str">
        <f>+G84+1</f>
        <v>0</v>
      </c>
      <c r="H85" s="63" t="s">
        <v>311</v>
      </c>
      <c r="I85" s="68" t="str">
        <f>(H85&amp;""&amp;G85)</f>
        <v>0</v>
      </c>
      <c r="K85" s="64" t="str">
        <f>+K84+1</f>
        <v>0</v>
      </c>
      <c r="L85" s="65" t="s">
        <v>300</v>
      </c>
      <c r="M85" s="65" t="str">
        <f>(L85&amp;""&amp;K85)</f>
        <v>0</v>
      </c>
      <c r="O85" s="64">
        <v>1900001</v>
      </c>
      <c r="P85" s="65" t="s">
        <v>303</v>
      </c>
      <c r="Q85" s="65" t="str">
        <f>(P85&amp;""&amp;O85)</f>
        <v>0</v>
      </c>
      <c r="S85" s="71"/>
      <c r="T85" s="71"/>
    </row>
    <row r="86" spans="1:22" customHeight="1" ht="32.25" s="61" customFormat="1">
      <c r="B86" s="59" t="s">
        <v>551</v>
      </c>
      <c r="C86" s="59" t="s">
        <v>552</v>
      </c>
      <c r="D86" s="60" t="str">
        <f>(C86&amp;"/"&amp;B86)</f>
        <v>0</v>
      </c>
      <c r="E86" s="76" t="s">
        <v>553</v>
      </c>
      <c r="G86" s="68" t="str">
        <f>+G85+1</f>
        <v>0</v>
      </c>
      <c r="H86" s="63" t="s">
        <v>311</v>
      </c>
      <c r="I86" s="68" t="str">
        <f>(H86&amp;""&amp;G86)</f>
        <v>0</v>
      </c>
      <c r="K86" s="64" t="str">
        <f>+K85+1</f>
        <v>0</v>
      </c>
      <c r="L86" s="65" t="s">
        <v>300</v>
      </c>
      <c r="M86" s="65" t="str">
        <f>(L86&amp;""&amp;K86)</f>
        <v>0</v>
      </c>
      <c r="O86" s="64">
        <v>1900001</v>
      </c>
      <c r="P86" s="65" t="s">
        <v>303</v>
      </c>
      <c r="Q86" s="65" t="str">
        <f>(P86&amp;""&amp;O86)</f>
        <v>0</v>
      </c>
      <c r="S86" s="71"/>
      <c r="T86" s="71"/>
    </row>
    <row r="87" spans="1:22" customHeight="1" ht="32.25" s="61" customFormat="1">
      <c r="B87" s="59" t="s">
        <v>554</v>
      </c>
      <c r="C87" s="59" t="s">
        <v>555</v>
      </c>
      <c r="D87" s="60" t="str">
        <f>(C87&amp;"/"&amp;B87)</f>
        <v>0</v>
      </c>
      <c r="E87" s="59" t="s">
        <v>556</v>
      </c>
      <c r="G87" s="68" t="str">
        <f>+G86+1</f>
        <v>0</v>
      </c>
      <c r="H87" s="63" t="s">
        <v>311</v>
      </c>
      <c r="I87" s="68" t="str">
        <f>(H87&amp;""&amp;G87)</f>
        <v>0</v>
      </c>
      <c r="K87" s="64" t="str">
        <f>+K86+1</f>
        <v>0</v>
      </c>
      <c r="L87" s="65" t="s">
        <v>300</v>
      </c>
      <c r="M87" s="65" t="str">
        <f>(L87&amp;""&amp;K87)</f>
        <v>0</v>
      </c>
      <c r="O87" s="64">
        <v>1900001</v>
      </c>
      <c r="P87" s="65" t="s">
        <v>303</v>
      </c>
      <c r="Q87" s="65" t="str">
        <f>(P87&amp;""&amp;O87)</f>
        <v>0</v>
      </c>
      <c r="S87" s="71"/>
      <c r="T87" s="71"/>
    </row>
    <row r="88" spans="1:22" customHeight="1" ht="32.25" s="61" customFormat="1">
      <c r="B88" s="59" t="s">
        <v>557</v>
      </c>
      <c r="C88" s="59" t="s">
        <v>558</v>
      </c>
      <c r="D88" s="60" t="str">
        <f>(C88&amp;"/"&amp;B88)</f>
        <v>0</v>
      </c>
      <c r="E88" s="59"/>
      <c r="G88" s="68" t="str">
        <f>+G87+1</f>
        <v>0</v>
      </c>
      <c r="H88" s="63" t="s">
        <v>311</v>
      </c>
      <c r="I88" s="68" t="str">
        <f>(H88&amp;""&amp;G88)</f>
        <v>0</v>
      </c>
      <c r="K88" s="64" t="str">
        <f>+K87+1</f>
        <v>0</v>
      </c>
      <c r="L88" s="65" t="s">
        <v>300</v>
      </c>
      <c r="M88" s="65" t="str">
        <f>(L88&amp;""&amp;K88)</f>
        <v>0</v>
      </c>
      <c r="O88" s="64">
        <v>1900001</v>
      </c>
      <c r="P88" s="65" t="s">
        <v>303</v>
      </c>
      <c r="Q88" s="65" t="str">
        <f>(P88&amp;""&amp;O88)</f>
        <v>0</v>
      </c>
      <c r="S88" s="71"/>
      <c r="T88" s="71"/>
    </row>
    <row r="89" spans="1:22" customHeight="1" ht="32.25" s="61" customFormat="1">
      <c r="B89" s="59" t="s">
        <v>559</v>
      </c>
      <c r="C89" s="59" t="s">
        <v>560</v>
      </c>
      <c r="D89" s="60" t="str">
        <f>(C89&amp;"/"&amp;B89)</f>
        <v>0</v>
      </c>
      <c r="E89" s="59" t="s">
        <v>561</v>
      </c>
      <c r="G89" s="68" t="str">
        <f>+G88+1</f>
        <v>0</v>
      </c>
      <c r="H89" s="63" t="s">
        <v>311</v>
      </c>
      <c r="I89" s="68" t="str">
        <f>(H89&amp;""&amp;G89)</f>
        <v>0</v>
      </c>
      <c r="K89" s="64" t="str">
        <f>+K88+1</f>
        <v>0</v>
      </c>
      <c r="L89" s="65" t="s">
        <v>300</v>
      </c>
      <c r="M89" s="65" t="str">
        <f>(L89&amp;""&amp;K89)</f>
        <v>0</v>
      </c>
      <c r="O89" s="64">
        <v>1900001</v>
      </c>
      <c r="P89" s="65" t="s">
        <v>303</v>
      </c>
      <c r="Q89" s="65" t="str">
        <f>(P89&amp;""&amp;O89)</f>
        <v>0</v>
      </c>
      <c r="S89" s="71"/>
      <c r="T89" s="71"/>
    </row>
    <row r="90" spans="1:22" customHeight="1" ht="32.25" s="61" customFormat="1">
      <c r="B90" s="59" t="s">
        <v>562</v>
      </c>
      <c r="C90" s="59" t="s">
        <v>563</v>
      </c>
      <c r="D90" s="60" t="str">
        <f>(C90&amp;"/"&amp;B90)</f>
        <v>0</v>
      </c>
      <c r="E90" s="59" t="s">
        <v>564</v>
      </c>
      <c r="G90" s="68" t="str">
        <f>+G89+1</f>
        <v>0</v>
      </c>
      <c r="H90" s="63" t="s">
        <v>311</v>
      </c>
      <c r="I90" s="68" t="str">
        <f>(H90&amp;""&amp;G90)</f>
        <v>0</v>
      </c>
      <c r="K90" s="64" t="str">
        <f>+K89+1</f>
        <v>0</v>
      </c>
      <c r="L90" s="65" t="s">
        <v>300</v>
      </c>
      <c r="M90" s="65" t="str">
        <f>(L90&amp;""&amp;K90)</f>
        <v>0</v>
      </c>
      <c r="O90" s="64">
        <v>1900001</v>
      </c>
      <c r="P90" s="65" t="s">
        <v>303</v>
      </c>
      <c r="Q90" s="65" t="str">
        <f>(P90&amp;""&amp;O90)</f>
        <v>0</v>
      </c>
      <c r="S90" s="71"/>
      <c r="T90" s="71"/>
    </row>
    <row r="91" spans="1:22" customHeight="1" ht="32.25" s="61" customFormat="1">
      <c r="B91" s="59" t="s">
        <v>565</v>
      </c>
      <c r="C91" s="59" t="s">
        <v>566</v>
      </c>
      <c r="D91" s="60" t="str">
        <f>(C91&amp;"/"&amp;B91)</f>
        <v>0</v>
      </c>
      <c r="E91" s="59" t="s">
        <v>567</v>
      </c>
      <c r="G91" s="68" t="str">
        <f>+G90+1</f>
        <v>0</v>
      </c>
      <c r="H91" s="63" t="s">
        <v>311</v>
      </c>
      <c r="I91" s="68" t="str">
        <f>(H91&amp;""&amp;G91)</f>
        <v>0</v>
      </c>
      <c r="K91" s="64" t="str">
        <f>+K90+1</f>
        <v>0</v>
      </c>
      <c r="L91" s="65" t="s">
        <v>300</v>
      </c>
      <c r="M91" s="65" t="str">
        <f>(L91&amp;""&amp;K91)</f>
        <v>0</v>
      </c>
      <c r="O91" s="64">
        <v>1900001</v>
      </c>
      <c r="P91" s="65" t="s">
        <v>303</v>
      </c>
      <c r="Q91" s="65" t="str">
        <f>(P91&amp;""&amp;O91)</f>
        <v>0</v>
      </c>
      <c r="S91" s="71"/>
      <c r="T91" s="71"/>
    </row>
    <row r="92" spans="1:22" customHeight="1" ht="32.25" s="61" customFormat="1">
      <c r="B92" s="59" t="s">
        <v>568</v>
      </c>
      <c r="C92" s="59" t="s">
        <v>569</v>
      </c>
      <c r="D92" s="60" t="str">
        <f>(C92&amp;"/"&amp;B92)</f>
        <v>0</v>
      </c>
      <c r="E92" s="59" t="s">
        <v>556</v>
      </c>
      <c r="G92" s="68" t="str">
        <f>+G91+1</f>
        <v>0</v>
      </c>
      <c r="H92" s="63" t="s">
        <v>311</v>
      </c>
      <c r="I92" s="68" t="str">
        <f>(H92&amp;""&amp;G92)</f>
        <v>0</v>
      </c>
      <c r="K92" s="64" t="str">
        <f>+K91+1</f>
        <v>0</v>
      </c>
      <c r="L92" s="65" t="s">
        <v>300</v>
      </c>
      <c r="M92" s="65" t="str">
        <f>(L92&amp;""&amp;K92)</f>
        <v>0</v>
      </c>
      <c r="O92" s="64">
        <v>1900001</v>
      </c>
      <c r="P92" s="65" t="s">
        <v>303</v>
      </c>
      <c r="Q92" s="65" t="str">
        <f>(P92&amp;""&amp;O92)</f>
        <v>0</v>
      </c>
      <c r="S92" s="71"/>
      <c r="T92" s="71"/>
    </row>
    <row r="93" spans="1:22" customHeight="1" ht="32.25" s="61" customFormat="1">
      <c r="B93" s="59" t="s">
        <v>570</v>
      </c>
      <c r="C93" s="59" t="s">
        <v>571</v>
      </c>
      <c r="D93" s="60" t="str">
        <f>(C93&amp;"/"&amp;B93)</f>
        <v>0</v>
      </c>
      <c r="E93" s="59" t="s">
        <v>572</v>
      </c>
      <c r="G93" s="68" t="str">
        <f>+G92+1</f>
        <v>0</v>
      </c>
      <c r="H93" s="63" t="s">
        <v>311</v>
      </c>
      <c r="I93" s="68" t="str">
        <f>(H93&amp;""&amp;G93)</f>
        <v>0</v>
      </c>
      <c r="K93" s="64" t="str">
        <f>+K92+1</f>
        <v>0</v>
      </c>
      <c r="L93" s="65" t="s">
        <v>300</v>
      </c>
      <c r="M93" s="65" t="str">
        <f>(L93&amp;""&amp;K93)</f>
        <v>0</v>
      </c>
      <c r="O93" s="64">
        <v>1900001</v>
      </c>
      <c r="P93" s="65" t="s">
        <v>303</v>
      </c>
      <c r="Q93" s="65" t="str">
        <f>(P93&amp;""&amp;O93)</f>
        <v>0</v>
      </c>
      <c r="S93" s="71"/>
      <c r="T93" s="71"/>
    </row>
    <row r="94" spans="1:22" customHeight="1" ht="32.25" s="61" customFormat="1">
      <c r="B94" s="59" t="s">
        <v>573</v>
      </c>
      <c r="C94" s="59" t="s">
        <v>574</v>
      </c>
      <c r="D94" s="60" t="str">
        <f>(C94&amp;"/"&amp;B94)</f>
        <v>0</v>
      </c>
      <c r="E94" s="59" t="s">
        <v>575</v>
      </c>
      <c r="G94" s="68" t="str">
        <f>+G93+1</f>
        <v>0</v>
      </c>
      <c r="H94" s="63" t="s">
        <v>311</v>
      </c>
      <c r="I94" s="68" t="str">
        <f>(H94&amp;""&amp;G94)</f>
        <v>0</v>
      </c>
      <c r="K94" s="64" t="str">
        <f>+K93+1</f>
        <v>0</v>
      </c>
      <c r="L94" s="65" t="s">
        <v>300</v>
      </c>
      <c r="M94" s="65" t="str">
        <f>(L94&amp;""&amp;K94)</f>
        <v>0</v>
      </c>
      <c r="O94" s="64">
        <v>1900001</v>
      </c>
      <c r="P94" s="65" t="s">
        <v>303</v>
      </c>
      <c r="Q94" s="65" t="str">
        <f>(P94&amp;""&amp;O94)</f>
        <v>0</v>
      </c>
      <c r="S94" s="71"/>
      <c r="T94" s="71"/>
    </row>
    <row r="95" spans="1:22" customHeight="1" ht="32.25" s="61" customFormat="1">
      <c r="B95" s="59" t="s">
        <v>576</v>
      </c>
      <c r="C95" s="59" t="s">
        <v>577</v>
      </c>
      <c r="D95" s="60" t="str">
        <f>(C95&amp;"/"&amp;B95)</f>
        <v>0</v>
      </c>
      <c r="E95" s="59" t="s">
        <v>578</v>
      </c>
      <c r="G95" s="68" t="str">
        <f>+G94+1</f>
        <v>0</v>
      </c>
      <c r="H95" s="63" t="s">
        <v>311</v>
      </c>
      <c r="I95" s="68" t="str">
        <f>(H95&amp;""&amp;G95)</f>
        <v>0</v>
      </c>
      <c r="K95" s="64" t="str">
        <f>+K94+1</f>
        <v>0</v>
      </c>
      <c r="L95" s="65" t="s">
        <v>300</v>
      </c>
      <c r="M95" s="65" t="str">
        <f>(L95&amp;""&amp;K95)</f>
        <v>0</v>
      </c>
      <c r="O95" s="64">
        <v>1900001</v>
      </c>
      <c r="P95" s="65" t="s">
        <v>303</v>
      </c>
      <c r="Q95" s="65" t="str">
        <f>(P95&amp;""&amp;O95)</f>
        <v>0</v>
      </c>
      <c r="S95" s="71"/>
      <c r="T95" s="71"/>
    </row>
    <row r="96" spans="1:22" customHeight="1" ht="32.25" s="61" customFormat="1">
      <c r="B96" s="59" t="s">
        <v>579</v>
      </c>
      <c r="C96" s="59" t="s">
        <v>580</v>
      </c>
      <c r="D96" s="60" t="str">
        <f>(C96&amp;"/"&amp;B96)</f>
        <v>0</v>
      </c>
      <c r="E96" s="76" t="s">
        <v>581</v>
      </c>
      <c r="G96" s="68" t="str">
        <f>+G95+1</f>
        <v>0</v>
      </c>
      <c r="H96" s="63" t="s">
        <v>311</v>
      </c>
      <c r="I96" s="68" t="str">
        <f>(H96&amp;""&amp;G96)</f>
        <v>0</v>
      </c>
      <c r="K96" s="64" t="str">
        <f>+K95+1</f>
        <v>0</v>
      </c>
      <c r="L96" s="65" t="s">
        <v>300</v>
      </c>
      <c r="M96" s="65" t="str">
        <f>(L96&amp;""&amp;K96)</f>
        <v>0</v>
      </c>
      <c r="O96" s="64">
        <v>1900001</v>
      </c>
      <c r="P96" s="65" t="s">
        <v>303</v>
      </c>
      <c r="Q96" s="65" t="str">
        <f>(P96&amp;""&amp;O96)</f>
        <v>0</v>
      </c>
      <c r="S96" s="71"/>
      <c r="T96" s="71"/>
    </row>
    <row r="97" spans="1:22" customHeight="1" ht="32.25" s="61" customFormat="1">
      <c r="B97" s="59" t="s">
        <v>582</v>
      </c>
      <c r="C97" s="59" t="s">
        <v>583</v>
      </c>
      <c r="D97" s="60" t="str">
        <f>(C97&amp;"/"&amp;B97)</f>
        <v>0</v>
      </c>
      <c r="E97" s="59" t="s">
        <v>584</v>
      </c>
      <c r="G97" s="68" t="str">
        <f>+G96+1</f>
        <v>0</v>
      </c>
      <c r="H97" s="63" t="s">
        <v>311</v>
      </c>
      <c r="I97" s="68" t="str">
        <f>(H97&amp;""&amp;G97)</f>
        <v>0</v>
      </c>
      <c r="K97" s="64" t="str">
        <f>+K96+1</f>
        <v>0</v>
      </c>
      <c r="L97" s="65" t="s">
        <v>300</v>
      </c>
      <c r="M97" s="65" t="str">
        <f>(L97&amp;""&amp;K97)</f>
        <v>0</v>
      </c>
      <c r="O97" s="64">
        <v>1900001</v>
      </c>
      <c r="P97" s="65" t="s">
        <v>303</v>
      </c>
      <c r="Q97" s="65" t="str">
        <f>(P97&amp;""&amp;O97)</f>
        <v>0</v>
      </c>
      <c r="S97" s="71"/>
      <c r="T97" s="71"/>
    </row>
    <row r="98" spans="1:22" customHeight="1" ht="32.25" s="61" customFormat="1">
      <c r="B98" s="59" t="s">
        <v>398</v>
      </c>
      <c r="C98" s="59" t="s">
        <v>585</v>
      </c>
      <c r="D98" s="60" t="str">
        <f>(C98&amp;"/"&amp;B98)</f>
        <v>0</v>
      </c>
      <c r="E98" s="59"/>
      <c r="G98" s="68" t="str">
        <f>+G97+1</f>
        <v>0</v>
      </c>
      <c r="H98" s="63" t="s">
        <v>311</v>
      </c>
      <c r="I98" s="68" t="str">
        <f>(H98&amp;""&amp;G98)</f>
        <v>0</v>
      </c>
      <c r="K98" s="64" t="str">
        <f>+K97+1</f>
        <v>0</v>
      </c>
      <c r="L98" s="65" t="s">
        <v>300</v>
      </c>
      <c r="M98" s="65" t="str">
        <f>(L98&amp;""&amp;K98)</f>
        <v>0</v>
      </c>
      <c r="O98" s="64">
        <v>1900001</v>
      </c>
      <c r="P98" s="65" t="s">
        <v>303</v>
      </c>
      <c r="Q98" s="65" t="str">
        <f>(P98&amp;""&amp;O98)</f>
        <v>0</v>
      </c>
      <c r="S98" s="71"/>
      <c r="T98" s="71"/>
    </row>
    <row r="99" spans="1:22" customHeight="1" ht="32.25" s="61" customFormat="1">
      <c r="B99" s="59" t="s">
        <v>586</v>
      </c>
      <c r="C99" s="59" t="s">
        <v>587</v>
      </c>
      <c r="D99" s="60" t="str">
        <f>(C99&amp;"/"&amp;B99)</f>
        <v>0</v>
      </c>
      <c r="E99" s="59" t="s">
        <v>360</v>
      </c>
      <c r="G99" s="68" t="str">
        <f>+G98+1</f>
        <v>0</v>
      </c>
      <c r="H99" s="63" t="s">
        <v>311</v>
      </c>
      <c r="I99" s="68" t="str">
        <f>(H99&amp;""&amp;G99)</f>
        <v>0</v>
      </c>
      <c r="K99" s="64" t="str">
        <f>+K98+1</f>
        <v>0</v>
      </c>
      <c r="L99" s="65" t="s">
        <v>300</v>
      </c>
      <c r="M99" s="65" t="str">
        <f>(L99&amp;""&amp;K99)</f>
        <v>0</v>
      </c>
      <c r="O99" s="64">
        <v>1900001</v>
      </c>
      <c r="P99" s="65" t="s">
        <v>303</v>
      </c>
      <c r="Q99" s="65" t="str">
        <f>(P99&amp;""&amp;O99)</f>
        <v>0</v>
      </c>
      <c r="S99" s="71"/>
      <c r="T99" s="71"/>
    </row>
    <row r="100" spans="1:22" customHeight="1" ht="32.25" s="61" customFormat="1">
      <c r="B100" s="59" t="s">
        <v>398</v>
      </c>
      <c r="C100" s="59" t="s">
        <v>588</v>
      </c>
      <c r="D100" s="60" t="str">
        <f>(C100&amp;"/"&amp;B100)</f>
        <v>0</v>
      </c>
      <c r="E100" s="59"/>
      <c r="G100" s="68" t="str">
        <f>+G99+1</f>
        <v>0</v>
      </c>
      <c r="H100" s="63" t="s">
        <v>311</v>
      </c>
      <c r="I100" s="68" t="str">
        <f>(H100&amp;""&amp;G100)</f>
        <v>0</v>
      </c>
      <c r="K100" s="64" t="str">
        <f>+K99+1</f>
        <v>0</v>
      </c>
      <c r="L100" s="65" t="s">
        <v>300</v>
      </c>
      <c r="M100" s="65" t="str">
        <f>(L100&amp;""&amp;K100)</f>
        <v>0</v>
      </c>
      <c r="O100" s="64">
        <v>1900001</v>
      </c>
      <c r="P100" s="65" t="s">
        <v>303</v>
      </c>
      <c r="Q100" s="65" t="str">
        <f>(P100&amp;""&amp;O100)</f>
        <v>0</v>
      </c>
      <c r="S100" s="71"/>
      <c r="T100" s="71"/>
    </row>
    <row r="101" spans="1:22" customHeight="1" ht="32.25" s="61" customFormat="1">
      <c r="B101" s="59" t="s">
        <v>398</v>
      </c>
      <c r="C101" s="59" t="s">
        <v>589</v>
      </c>
      <c r="D101" s="60" t="str">
        <f>(C101&amp;"/"&amp;B101)</f>
        <v>0</v>
      </c>
      <c r="E101" s="59">
        <v>0</v>
      </c>
      <c r="G101" s="68" t="str">
        <f>+G100+1</f>
        <v>0</v>
      </c>
      <c r="H101" s="63" t="s">
        <v>311</v>
      </c>
      <c r="I101" s="68" t="str">
        <f>(H101&amp;""&amp;G101)</f>
        <v>0</v>
      </c>
      <c r="K101" s="64" t="str">
        <f>+K100+1</f>
        <v>0</v>
      </c>
      <c r="L101" s="65" t="s">
        <v>300</v>
      </c>
      <c r="M101" s="65" t="str">
        <f>(L101&amp;""&amp;K101)</f>
        <v>0</v>
      </c>
      <c r="O101" s="64">
        <v>1900001</v>
      </c>
      <c r="P101" s="65" t="s">
        <v>303</v>
      </c>
      <c r="Q101" s="65" t="str">
        <f>(P101&amp;""&amp;O101)</f>
        <v>0</v>
      </c>
      <c r="S101" s="71"/>
      <c r="T101" s="71"/>
    </row>
    <row r="102" spans="1:22" customHeight="1" ht="32.25" s="61" customFormat="1">
      <c r="B102" s="59" t="s">
        <v>590</v>
      </c>
      <c r="C102" s="59" t="s">
        <v>591</v>
      </c>
      <c r="D102" s="60" t="str">
        <f>(C102&amp;"/"&amp;B102)</f>
        <v>0</v>
      </c>
      <c r="E102" s="59" t="s">
        <v>341</v>
      </c>
      <c r="G102" s="68" t="str">
        <f>+G101+1</f>
        <v>0</v>
      </c>
      <c r="H102" s="63" t="s">
        <v>311</v>
      </c>
      <c r="I102" s="68" t="str">
        <f>(H102&amp;""&amp;G102)</f>
        <v>0</v>
      </c>
      <c r="K102" s="64" t="str">
        <f>+K101+1</f>
        <v>0</v>
      </c>
      <c r="L102" s="65" t="s">
        <v>300</v>
      </c>
      <c r="M102" s="65" t="str">
        <f>(L102&amp;""&amp;K102)</f>
        <v>0</v>
      </c>
      <c r="O102" s="64">
        <v>1900001</v>
      </c>
      <c r="P102" s="65" t="s">
        <v>303</v>
      </c>
      <c r="Q102" s="65" t="str">
        <f>(P102&amp;""&amp;O102)</f>
        <v>0</v>
      </c>
      <c r="S102" s="71"/>
      <c r="T102" s="71"/>
    </row>
    <row r="103" spans="1:22" customHeight="1" ht="32.25" s="61" customFormat="1">
      <c r="B103" s="59" t="s">
        <v>592</v>
      </c>
      <c r="C103" s="59" t="s">
        <v>593</v>
      </c>
      <c r="D103" s="60" t="str">
        <f>(C103&amp;"/"&amp;B103)</f>
        <v>0</v>
      </c>
      <c r="E103" s="59" t="s">
        <v>594</v>
      </c>
      <c r="G103" s="68" t="str">
        <f>+G102+1</f>
        <v>0</v>
      </c>
      <c r="H103" s="63" t="s">
        <v>311</v>
      </c>
      <c r="I103" s="68" t="str">
        <f>(H103&amp;""&amp;G103)</f>
        <v>0</v>
      </c>
      <c r="K103" s="64" t="str">
        <f>+K102+1</f>
        <v>0</v>
      </c>
      <c r="L103" s="65" t="s">
        <v>300</v>
      </c>
      <c r="M103" s="65" t="str">
        <f>(L103&amp;""&amp;K103)</f>
        <v>0</v>
      </c>
      <c r="O103" s="64">
        <v>1900001</v>
      </c>
      <c r="P103" s="65" t="s">
        <v>303</v>
      </c>
      <c r="Q103" s="65" t="str">
        <f>(P103&amp;""&amp;O103)</f>
        <v>0</v>
      </c>
      <c r="S103" s="71"/>
      <c r="T103" s="71"/>
    </row>
    <row r="104" spans="1:22" customHeight="1" ht="32.25" s="61" customFormat="1">
      <c r="B104" s="59" t="s">
        <v>595</v>
      </c>
      <c r="C104" s="59" t="s">
        <v>596</v>
      </c>
      <c r="D104" s="60" t="str">
        <f>(C104&amp;"/"&amp;B104)</f>
        <v>0</v>
      </c>
      <c r="E104" s="59" t="s">
        <v>380</v>
      </c>
      <c r="G104" s="68" t="str">
        <f>+G103+1</f>
        <v>0</v>
      </c>
      <c r="H104" s="63" t="s">
        <v>311</v>
      </c>
      <c r="I104" s="68" t="str">
        <f>(H104&amp;""&amp;G104)</f>
        <v>0</v>
      </c>
      <c r="K104" s="64" t="str">
        <f>+K103+1</f>
        <v>0</v>
      </c>
      <c r="L104" s="65" t="s">
        <v>300</v>
      </c>
      <c r="M104" s="65" t="str">
        <f>(L104&amp;""&amp;K104)</f>
        <v>0</v>
      </c>
      <c r="O104" s="64">
        <v>1900001</v>
      </c>
      <c r="P104" s="65" t="s">
        <v>303</v>
      </c>
      <c r="Q104" s="65" t="str">
        <f>(P104&amp;""&amp;O104)</f>
        <v>0</v>
      </c>
      <c r="S104" s="71"/>
      <c r="T104" s="71"/>
    </row>
    <row r="105" spans="1:22" customHeight="1" ht="32.25" s="61" customFormat="1">
      <c r="B105" s="59" t="s">
        <v>597</v>
      </c>
      <c r="C105" s="59" t="s">
        <v>598</v>
      </c>
      <c r="D105" s="60" t="str">
        <f>(C105&amp;"/"&amp;B105)</f>
        <v>0</v>
      </c>
      <c r="E105" s="59" t="s">
        <v>550</v>
      </c>
      <c r="G105" s="68" t="str">
        <f>+G104+1</f>
        <v>0</v>
      </c>
      <c r="H105" s="63" t="s">
        <v>311</v>
      </c>
      <c r="I105" s="68" t="str">
        <f>(H105&amp;""&amp;G105)</f>
        <v>0</v>
      </c>
      <c r="K105" s="64" t="str">
        <f>+K104+1</f>
        <v>0</v>
      </c>
      <c r="L105" s="65" t="s">
        <v>300</v>
      </c>
      <c r="M105" s="65" t="str">
        <f>(L105&amp;""&amp;K105)</f>
        <v>0</v>
      </c>
      <c r="O105" s="64">
        <v>1900001</v>
      </c>
      <c r="P105" s="65" t="s">
        <v>303</v>
      </c>
      <c r="Q105" s="65" t="str">
        <f>(P105&amp;""&amp;O105)</f>
        <v>0</v>
      </c>
      <c r="S105" s="71"/>
      <c r="T105" s="71"/>
    </row>
    <row r="106" spans="1:22" customHeight="1" ht="32.25" s="61" customFormat="1">
      <c r="B106" s="59" t="s">
        <v>599</v>
      </c>
      <c r="C106" s="59" t="s">
        <v>600</v>
      </c>
      <c r="D106" s="60" t="str">
        <f>(C106&amp;"/"&amp;B106)</f>
        <v>0</v>
      </c>
      <c r="E106" s="76" t="s">
        <v>372</v>
      </c>
      <c r="G106" s="68" t="str">
        <f>+G105+1</f>
        <v>0</v>
      </c>
      <c r="H106" s="63" t="s">
        <v>311</v>
      </c>
      <c r="I106" s="68" t="str">
        <f>(H106&amp;""&amp;G106)</f>
        <v>0</v>
      </c>
      <c r="K106" s="64" t="str">
        <f>+K105+1</f>
        <v>0</v>
      </c>
      <c r="L106" s="65" t="s">
        <v>300</v>
      </c>
      <c r="M106" s="65" t="str">
        <f>(L106&amp;""&amp;K106)</f>
        <v>0</v>
      </c>
      <c r="O106" s="64">
        <v>1900001</v>
      </c>
      <c r="P106" s="65" t="s">
        <v>303</v>
      </c>
      <c r="Q106" s="65" t="str">
        <f>(P106&amp;""&amp;O106)</f>
        <v>0</v>
      </c>
      <c r="S106" s="71"/>
      <c r="T106" s="71"/>
    </row>
    <row r="107" spans="1:22" customHeight="1" ht="32.25" s="61" customFormat="1">
      <c r="B107" s="59" t="s">
        <v>601</v>
      </c>
      <c r="C107" s="59" t="s">
        <v>602</v>
      </c>
      <c r="D107" s="60" t="str">
        <f>(C107&amp;"/"&amp;B107)</f>
        <v>0</v>
      </c>
      <c r="E107" s="59" t="s">
        <v>603</v>
      </c>
      <c r="G107" s="68" t="str">
        <f>+G106+1</f>
        <v>0</v>
      </c>
      <c r="H107" s="63" t="s">
        <v>311</v>
      </c>
      <c r="I107" s="68" t="str">
        <f>(H107&amp;""&amp;G107)</f>
        <v>0</v>
      </c>
      <c r="K107" s="64" t="str">
        <f>+K106+1</f>
        <v>0</v>
      </c>
      <c r="L107" s="65" t="s">
        <v>300</v>
      </c>
      <c r="M107" s="65" t="str">
        <f>(L107&amp;""&amp;K107)</f>
        <v>0</v>
      </c>
      <c r="O107" s="64">
        <v>1900001</v>
      </c>
      <c r="P107" s="65" t="s">
        <v>303</v>
      </c>
      <c r="Q107" s="65" t="str">
        <f>(P107&amp;""&amp;O107)</f>
        <v>0</v>
      </c>
      <c r="S107" s="71"/>
      <c r="T107" s="71"/>
    </row>
    <row r="108" spans="1:22" customHeight="1" ht="32.25" s="61" customFormat="1">
      <c r="B108" s="59"/>
      <c r="C108" s="59" t="s">
        <v>604</v>
      </c>
      <c r="D108" s="60" t="str">
        <f>(C108&amp;"/"&amp;B108)</f>
        <v>0</v>
      </c>
      <c r="E108" s="76" t="s">
        <v>519</v>
      </c>
      <c r="G108" s="68" t="str">
        <f>+G107+1</f>
        <v>0</v>
      </c>
      <c r="H108" s="63" t="s">
        <v>311</v>
      </c>
      <c r="I108" s="68" t="str">
        <f>(H108&amp;""&amp;G108)</f>
        <v>0</v>
      </c>
      <c r="K108" s="64" t="str">
        <f>+K107+1</f>
        <v>0</v>
      </c>
      <c r="L108" s="65" t="s">
        <v>300</v>
      </c>
      <c r="M108" s="65" t="str">
        <f>(L108&amp;""&amp;K108)</f>
        <v>0</v>
      </c>
      <c r="O108" s="64">
        <v>1900001</v>
      </c>
      <c r="P108" s="65" t="s">
        <v>303</v>
      </c>
      <c r="Q108" s="65" t="str">
        <f>(P108&amp;""&amp;O108)</f>
        <v>0</v>
      </c>
      <c r="S108" s="71"/>
      <c r="T108" s="71"/>
    </row>
    <row r="109" spans="1:22" customHeight="1" ht="32.25" s="61" customFormat="1">
      <c r="B109" s="59" t="s">
        <v>605</v>
      </c>
      <c r="C109" s="59" t="s">
        <v>606</v>
      </c>
      <c r="D109" s="60" t="str">
        <f>(C109&amp;"/"&amp;B109)</f>
        <v>0</v>
      </c>
      <c r="E109" s="59" t="s">
        <v>607</v>
      </c>
      <c r="G109" s="68" t="str">
        <f>+G108+1</f>
        <v>0</v>
      </c>
      <c r="H109" s="63" t="s">
        <v>311</v>
      </c>
      <c r="I109" s="68" t="str">
        <f>(H109&amp;""&amp;G109)</f>
        <v>0</v>
      </c>
      <c r="K109" s="64" t="str">
        <f>+K108+1</f>
        <v>0</v>
      </c>
      <c r="L109" s="65" t="s">
        <v>300</v>
      </c>
      <c r="M109" s="65" t="str">
        <f>(L109&amp;""&amp;K109)</f>
        <v>0</v>
      </c>
      <c r="O109" s="64">
        <v>1900001</v>
      </c>
      <c r="P109" s="65" t="s">
        <v>303</v>
      </c>
      <c r="Q109" s="65" t="str">
        <f>(P109&amp;""&amp;O109)</f>
        <v>0</v>
      </c>
      <c r="S109" s="71"/>
      <c r="T109" s="71"/>
    </row>
    <row r="110" spans="1:22" customHeight="1" ht="32.25" s="61" customFormat="1">
      <c r="B110" s="59" t="s">
        <v>608</v>
      </c>
      <c r="C110" s="59" t="s">
        <v>609</v>
      </c>
      <c r="D110" s="60" t="str">
        <f>(C110&amp;"/"&amp;B110)</f>
        <v>0</v>
      </c>
      <c r="E110" s="59" t="s">
        <v>553</v>
      </c>
      <c r="G110" s="68" t="str">
        <f>+G109+1</f>
        <v>0</v>
      </c>
      <c r="H110" s="63" t="s">
        <v>311</v>
      </c>
      <c r="I110" s="68" t="str">
        <f>(H110&amp;""&amp;G110)</f>
        <v>0</v>
      </c>
      <c r="K110" s="64" t="str">
        <f>+K109+1</f>
        <v>0</v>
      </c>
      <c r="L110" s="65" t="s">
        <v>300</v>
      </c>
      <c r="M110" s="65" t="str">
        <f>(L110&amp;""&amp;K110)</f>
        <v>0</v>
      </c>
      <c r="O110" s="64">
        <v>1900001</v>
      </c>
      <c r="P110" s="65" t="s">
        <v>303</v>
      </c>
      <c r="Q110" s="65" t="str">
        <f>(P110&amp;""&amp;O110)</f>
        <v>0</v>
      </c>
      <c r="S110" s="71"/>
      <c r="T110" s="71"/>
    </row>
    <row r="111" spans="1:22" customHeight="1" ht="32.25" s="61" customFormat="1">
      <c r="B111" s="59" t="s">
        <v>610</v>
      </c>
      <c r="C111" s="59" t="s">
        <v>611</v>
      </c>
      <c r="D111" s="60" t="str">
        <f>(C111&amp;"/"&amp;B111)</f>
        <v>0</v>
      </c>
      <c r="E111" s="76" t="s">
        <v>612</v>
      </c>
      <c r="G111" s="68" t="str">
        <f>+G110+1</f>
        <v>0</v>
      </c>
      <c r="H111" s="63" t="s">
        <v>311</v>
      </c>
      <c r="I111" s="68" t="str">
        <f>(H111&amp;""&amp;G111)</f>
        <v>0</v>
      </c>
      <c r="K111" s="64" t="str">
        <f>+K110+1</f>
        <v>0</v>
      </c>
      <c r="L111" s="65" t="s">
        <v>300</v>
      </c>
      <c r="M111" s="65" t="str">
        <f>(L111&amp;""&amp;K111)</f>
        <v>0</v>
      </c>
      <c r="O111" s="64">
        <v>1900001</v>
      </c>
      <c r="P111" s="65" t="s">
        <v>303</v>
      </c>
      <c r="Q111" s="65" t="str">
        <f>(P111&amp;""&amp;O111)</f>
        <v>0</v>
      </c>
      <c r="S111" s="71"/>
      <c r="T111" s="71"/>
    </row>
    <row r="112" spans="1:22" customHeight="1" ht="32.25" s="61" customFormat="1">
      <c r="B112" s="59" t="s">
        <v>613</v>
      </c>
      <c r="C112" s="59" t="s">
        <v>614</v>
      </c>
      <c r="D112" s="60" t="str">
        <f>(C112&amp;"/"&amp;B112)</f>
        <v>0</v>
      </c>
      <c r="E112" s="59" t="s">
        <v>615</v>
      </c>
      <c r="G112" s="68" t="str">
        <f>+G111+1</f>
        <v>0</v>
      </c>
      <c r="H112" s="63" t="s">
        <v>311</v>
      </c>
      <c r="I112" s="68" t="str">
        <f>(H112&amp;""&amp;G112)</f>
        <v>0</v>
      </c>
      <c r="K112" s="64" t="str">
        <f>+K111+1</f>
        <v>0</v>
      </c>
      <c r="L112" s="65" t="s">
        <v>300</v>
      </c>
      <c r="M112" s="65" t="str">
        <f>(L112&amp;""&amp;K112)</f>
        <v>0</v>
      </c>
      <c r="O112" s="64">
        <v>1900001</v>
      </c>
      <c r="P112" s="65" t="s">
        <v>303</v>
      </c>
      <c r="Q112" s="65" t="str">
        <f>(P112&amp;""&amp;O112)</f>
        <v>0</v>
      </c>
      <c r="S112" s="71"/>
      <c r="T112" s="71"/>
    </row>
    <row r="113" spans="1:22" customHeight="1" ht="32.25" s="61" customFormat="1">
      <c r="B113" s="59" t="s">
        <v>616</v>
      </c>
      <c r="C113" s="59" t="s">
        <v>617</v>
      </c>
      <c r="D113" s="60" t="str">
        <f>(C113&amp;"/"&amp;B113)</f>
        <v>0</v>
      </c>
      <c r="E113" s="59" t="s">
        <v>553</v>
      </c>
      <c r="G113" s="68">
        <v>1171437</v>
      </c>
      <c r="H113" s="63" t="s">
        <v>311</v>
      </c>
      <c r="I113" s="68" t="str">
        <f>(H113&amp;""&amp;G113)</f>
        <v>0</v>
      </c>
      <c r="K113" s="64" t="str">
        <f>+K112+1</f>
        <v>0</v>
      </c>
      <c r="L113" s="65" t="s">
        <v>300</v>
      </c>
      <c r="M113" s="65" t="str">
        <f>(L113&amp;""&amp;K113)</f>
        <v>0</v>
      </c>
      <c r="O113" s="64">
        <v>1900001</v>
      </c>
      <c r="P113" s="65" t="s">
        <v>303</v>
      </c>
      <c r="Q113" s="65" t="str">
        <f>(P113&amp;""&amp;O113)</f>
        <v>0</v>
      </c>
      <c r="S113" s="71"/>
      <c r="T113" s="71"/>
    </row>
    <row r="114" spans="1:22" customHeight="1" ht="32.25" s="61" customFormat="1">
      <c r="B114" s="59" t="s">
        <v>618</v>
      </c>
      <c r="C114" s="59" t="s">
        <v>619</v>
      </c>
      <c r="D114" s="60" t="str">
        <f>(C114&amp;"/"&amp;B114)</f>
        <v>0</v>
      </c>
      <c r="E114" s="59" t="s">
        <v>620</v>
      </c>
      <c r="G114" s="68">
        <v>1171438</v>
      </c>
      <c r="H114" s="63" t="s">
        <v>311</v>
      </c>
      <c r="I114" s="68" t="str">
        <f>(H114&amp;""&amp;G114)</f>
        <v>0</v>
      </c>
      <c r="K114" s="64" t="str">
        <f>+K113+1</f>
        <v>0</v>
      </c>
      <c r="L114" s="65" t="s">
        <v>300</v>
      </c>
      <c r="M114" s="65" t="str">
        <f>(L114&amp;""&amp;K114)</f>
        <v>0</v>
      </c>
      <c r="O114" s="64">
        <v>1900001</v>
      </c>
      <c r="P114" s="65" t="s">
        <v>303</v>
      </c>
      <c r="Q114" s="65" t="str">
        <f>(P114&amp;""&amp;O114)</f>
        <v>0</v>
      </c>
      <c r="S114" s="71"/>
      <c r="T114" s="71"/>
    </row>
    <row r="115" spans="1:22" customHeight="1" ht="32.25" s="61" customFormat="1">
      <c r="B115" s="59" t="s">
        <v>621</v>
      </c>
      <c r="C115" s="59" t="s">
        <v>622</v>
      </c>
      <c r="D115" s="60" t="str">
        <f>(C115&amp;"/"&amp;B115)</f>
        <v>0</v>
      </c>
      <c r="E115" s="59" t="s">
        <v>623</v>
      </c>
      <c r="G115" s="68">
        <v>1171439</v>
      </c>
      <c r="H115" s="63" t="s">
        <v>311</v>
      </c>
      <c r="I115" s="68" t="str">
        <f>(H115&amp;""&amp;G115)</f>
        <v>0</v>
      </c>
      <c r="K115" s="64" t="str">
        <f>+K114+1</f>
        <v>0</v>
      </c>
      <c r="L115" s="65" t="s">
        <v>300</v>
      </c>
      <c r="M115" s="65" t="str">
        <f>(L115&amp;""&amp;K115)</f>
        <v>0</v>
      </c>
      <c r="O115" s="64">
        <v>1900001</v>
      </c>
      <c r="P115" s="65" t="s">
        <v>303</v>
      </c>
      <c r="Q115" s="65" t="str">
        <f>(P115&amp;""&amp;O115)</f>
        <v>0</v>
      </c>
      <c r="S115" s="71"/>
      <c r="T115" s="71"/>
    </row>
    <row r="116" spans="1:22" customHeight="1" ht="32.25" s="61" customFormat="1">
      <c r="B116" s="59" t="s">
        <v>624</v>
      </c>
      <c r="C116" s="59" t="s">
        <v>625</v>
      </c>
      <c r="D116" s="60" t="str">
        <f>(C116&amp;"/"&amp;B116)</f>
        <v>0</v>
      </c>
      <c r="E116" s="76" t="s">
        <v>626</v>
      </c>
      <c r="G116" s="68">
        <v>1171440</v>
      </c>
      <c r="H116" s="63" t="s">
        <v>311</v>
      </c>
      <c r="I116" s="68" t="str">
        <f>(H116&amp;""&amp;G116)</f>
        <v>0</v>
      </c>
      <c r="K116" s="64" t="str">
        <f>+K115+1</f>
        <v>0</v>
      </c>
      <c r="L116" s="65" t="s">
        <v>300</v>
      </c>
      <c r="M116" s="65" t="str">
        <f>(L116&amp;""&amp;K116)</f>
        <v>0</v>
      </c>
      <c r="O116" s="64">
        <v>1900001</v>
      </c>
      <c r="P116" s="65" t="s">
        <v>303</v>
      </c>
      <c r="Q116" s="65" t="str">
        <f>(P116&amp;""&amp;O116)</f>
        <v>0</v>
      </c>
      <c r="S116" s="71"/>
      <c r="T116" s="71"/>
    </row>
    <row r="117" spans="1:22" customHeight="1" ht="32.25" s="61" customFormat="1">
      <c r="B117" s="59" t="s">
        <v>627</v>
      </c>
      <c r="C117" s="59" t="s">
        <v>628</v>
      </c>
      <c r="D117" s="60" t="str">
        <f>(C117&amp;"/"&amp;B117)</f>
        <v>0</v>
      </c>
      <c r="E117" s="76" t="s">
        <v>629</v>
      </c>
      <c r="G117" s="68">
        <v>1171441</v>
      </c>
      <c r="H117" s="63" t="s">
        <v>311</v>
      </c>
      <c r="I117" s="68" t="str">
        <f>(H117&amp;""&amp;G117)</f>
        <v>0</v>
      </c>
      <c r="K117" s="64" t="str">
        <f>+K116+1</f>
        <v>0</v>
      </c>
      <c r="L117" s="65" t="s">
        <v>300</v>
      </c>
      <c r="M117" s="65" t="str">
        <f>(L117&amp;""&amp;K117)</f>
        <v>0</v>
      </c>
      <c r="O117" s="64">
        <v>1900001</v>
      </c>
      <c r="P117" s="65" t="s">
        <v>303</v>
      </c>
      <c r="Q117" s="65" t="str">
        <f>(P117&amp;""&amp;O117)</f>
        <v>0</v>
      </c>
      <c r="S117" s="71"/>
      <c r="T117" s="71"/>
    </row>
    <row r="118" spans="1:22" customHeight="1" ht="32.25" s="61" customFormat="1">
      <c r="B118" s="59" t="s">
        <v>630</v>
      </c>
      <c r="C118" s="59" t="s">
        <v>631</v>
      </c>
      <c r="D118" s="60" t="str">
        <f>(C118&amp;"/"&amp;B118)</f>
        <v>0</v>
      </c>
      <c r="E118" s="59" t="s">
        <v>345</v>
      </c>
      <c r="G118" s="68">
        <v>1171442</v>
      </c>
      <c r="H118" s="63" t="s">
        <v>311</v>
      </c>
      <c r="I118" s="68" t="str">
        <f>(H118&amp;""&amp;G118)</f>
        <v>0</v>
      </c>
      <c r="K118" s="64" t="str">
        <f>+K117+1</f>
        <v>0</v>
      </c>
      <c r="L118" s="65" t="s">
        <v>300</v>
      </c>
      <c r="M118" s="65" t="str">
        <f>(L118&amp;""&amp;K118)</f>
        <v>0</v>
      </c>
      <c r="O118" s="64">
        <v>1900001</v>
      </c>
      <c r="P118" s="65" t="s">
        <v>303</v>
      </c>
      <c r="Q118" s="65" t="str">
        <f>(P118&amp;""&amp;O118)</f>
        <v>0</v>
      </c>
      <c r="S118" s="71"/>
      <c r="T118" s="71"/>
    </row>
    <row r="119" spans="1:22" customHeight="1" ht="32.25" s="61" customFormat="1">
      <c r="B119" s="59" t="s">
        <v>632</v>
      </c>
      <c r="C119" s="59" t="s">
        <v>633</v>
      </c>
      <c r="D119" s="60" t="str">
        <f>(C119&amp;"/"&amp;B119)</f>
        <v>0</v>
      </c>
      <c r="E119" s="76" t="s">
        <v>473</v>
      </c>
      <c r="G119" s="68">
        <v>1171443</v>
      </c>
      <c r="H119" s="63" t="s">
        <v>311</v>
      </c>
      <c r="I119" s="68" t="str">
        <f>(H119&amp;""&amp;G119)</f>
        <v>0</v>
      </c>
      <c r="K119" s="64" t="str">
        <f>+K118+1</f>
        <v>0</v>
      </c>
      <c r="L119" s="65" t="s">
        <v>300</v>
      </c>
      <c r="M119" s="65" t="str">
        <f>(L119&amp;""&amp;K119)</f>
        <v>0</v>
      </c>
      <c r="O119" s="64">
        <v>1900001</v>
      </c>
      <c r="P119" s="65" t="s">
        <v>303</v>
      </c>
      <c r="Q119" s="65" t="str">
        <f>(P119&amp;""&amp;O119)</f>
        <v>0</v>
      </c>
      <c r="S119" s="71"/>
      <c r="T119" s="71"/>
    </row>
    <row r="120" spans="1:22" customHeight="1" ht="32.25" s="61" customFormat="1">
      <c r="B120" s="59" t="s">
        <v>634</v>
      </c>
      <c r="C120" s="59" t="s">
        <v>635</v>
      </c>
      <c r="D120" s="60" t="str">
        <f>(C120&amp;"/"&amp;B120)</f>
        <v>0</v>
      </c>
      <c r="E120" s="59" t="s">
        <v>636</v>
      </c>
      <c r="G120" s="68">
        <v>1171444</v>
      </c>
      <c r="H120" s="63" t="s">
        <v>311</v>
      </c>
      <c r="I120" s="68" t="str">
        <f>(H120&amp;""&amp;G120)</f>
        <v>0</v>
      </c>
      <c r="K120" s="64" t="str">
        <f>+K119+1</f>
        <v>0</v>
      </c>
      <c r="L120" s="65" t="s">
        <v>300</v>
      </c>
      <c r="M120" s="65" t="str">
        <f>(L120&amp;""&amp;K120)</f>
        <v>0</v>
      </c>
      <c r="O120" s="64">
        <v>1900001</v>
      </c>
      <c r="P120" s="65" t="s">
        <v>303</v>
      </c>
      <c r="Q120" s="65" t="str">
        <f>(P120&amp;""&amp;O120)</f>
        <v>0</v>
      </c>
      <c r="S120" s="71"/>
      <c r="T120" s="71"/>
    </row>
    <row r="121" spans="1:22" customHeight="1" ht="32.25" s="61" customFormat="1">
      <c r="B121" s="59" t="s">
        <v>637</v>
      </c>
      <c r="C121" s="59" t="s">
        <v>638</v>
      </c>
      <c r="D121" s="72" t="str">
        <f>(C121&amp;"/"&amp;B121)</f>
        <v>0</v>
      </c>
      <c r="E121" s="59" t="s">
        <v>639</v>
      </c>
      <c r="G121" s="68">
        <v>1171445</v>
      </c>
      <c r="H121" s="63" t="s">
        <v>311</v>
      </c>
      <c r="I121" s="68" t="str">
        <f>(H121&amp;""&amp;G121)</f>
        <v>0</v>
      </c>
      <c r="K121" s="64" t="str">
        <f>+K120+1</f>
        <v>0</v>
      </c>
      <c r="L121" s="65" t="s">
        <v>300</v>
      </c>
      <c r="M121" s="65" t="str">
        <f>(L121&amp;""&amp;K121)</f>
        <v>0</v>
      </c>
      <c r="O121" s="64">
        <v>1900001</v>
      </c>
      <c r="P121" s="65" t="s">
        <v>303</v>
      </c>
      <c r="Q121" s="65" t="str">
        <f>(P121&amp;""&amp;O121)</f>
        <v>0</v>
      </c>
      <c r="S121" s="71"/>
      <c r="T121" s="71"/>
    </row>
    <row r="122" spans="1:22" customHeight="1" ht="32.25" s="61" customFormat="1">
      <c r="B122" s="59" t="s">
        <v>398</v>
      </c>
      <c r="C122" s="59" t="s">
        <v>640</v>
      </c>
      <c r="D122" s="60" t="str">
        <f>(C122&amp;"/"&amp;B122)</f>
        <v>0</v>
      </c>
      <c r="E122" s="59" t="s">
        <v>316</v>
      </c>
      <c r="G122" s="68">
        <v>1171446</v>
      </c>
      <c r="H122" s="63" t="s">
        <v>311</v>
      </c>
      <c r="I122" s="68" t="str">
        <f>(H122&amp;""&amp;G122)</f>
        <v>0</v>
      </c>
      <c r="K122" s="64" t="str">
        <f>+K121+1</f>
        <v>0</v>
      </c>
      <c r="L122" s="65" t="s">
        <v>300</v>
      </c>
      <c r="M122" s="65" t="str">
        <f>(L122&amp;""&amp;K122)</f>
        <v>0</v>
      </c>
      <c r="O122" s="64">
        <v>1900001</v>
      </c>
      <c r="P122" s="65" t="s">
        <v>303</v>
      </c>
      <c r="Q122" s="65" t="str">
        <f>(P122&amp;""&amp;O122)</f>
        <v>0</v>
      </c>
      <c r="S122" s="71"/>
      <c r="T122" s="71"/>
    </row>
    <row r="123" spans="1:22" customHeight="1" ht="32.25" s="61" customFormat="1">
      <c r="B123" s="59" t="s">
        <v>641</v>
      </c>
      <c r="C123" s="59" t="s">
        <v>642</v>
      </c>
      <c r="D123" s="60" t="str">
        <f>(C123&amp;"/"&amp;B123)</f>
        <v>0</v>
      </c>
      <c r="E123" s="59" t="s">
        <v>643</v>
      </c>
      <c r="G123" s="68">
        <v>1171447</v>
      </c>
      <c r="H123" s="63" t="s">
        <v>311</v>
      </c>
      <c r="I123" s="68" t="str">
        <f>(H123&amp;""&amp;G123)</f>
        <v>0</v>
      </c>
      <c r="K123" s="64" t="str">
        <f>+K122+1</f>
        <v>0</v>
      </c>
      <c r="L123" s="65" t="s">
        <v>300</v>
      </c>
      <c r="M123" s="65" t="str">
        <f>(L123&amp;""&amp;K123)</f>
        <v>0</v>
      </c>
      <c r="O123" s="64">
        <v>1900001</v>
      </c>
      <c r="P123" s="65" t="s">
        <v>303</v>
      </c>
      <c r="Q123" s="65" t="str">
        <f>(P123&amp;""&amp;O123)</f>
        <v>0</v>
      </c>
      <c r="S123" s="71"/>
      <c r="T123" s="71"/>
    </row>
    <row r="124" spans="1:22" customHeight="1" ht="32.25" s="61" customFormat="1">
      <c r="B124" s="59" t="s">
        <v>644</v>
      </c>
      <c r="C124" s="59" t="s">
        <v>645</v>
      </c>
      <c r="D124" s="60" t="str">
        <f>(C124&amp;"/"&amp;B124)</f>
        <v>0</v>
      </c>
      <c r="E124" s="76" t="s">
        <v>646</v>
      </c>
      <c r="G124" s="68">
        <v>1171448</v>
      </c>
      <c r="H124" s="63" t="s">
        <v>311</v>
      </c>
      <c r="I124" s="68" t="str">
        <f>(H124&amp;""&amp;G124)</f>
        <v>0</v>
      </c>
      <c r="K124" s="64" t="str">
        <f>+K123+1</f>
        <v>0</v>
      </c>
      <c r="L124" s="65" t="s">
        <v>300</v>
      </c>
      <c r="M124" s="65" t="str">
        <f>(L124&amp;""&amp;K124)</f>
        <v>0</v>
      </c>
      <c r="O124" s="64">
        <v>1900001</v>
      </c>
      <c r="P124" s="65" t="s">
        <v>303</v>
      </c>
      <c r="Q124" s="65" t="str">
        <f>(P124&amp;""&amp;O124)</f>
        <v>0</v>
      </c>
      <c r="S124" s="71"/>
      <c r="T124" s="71"/>
    </row>
    <row r="125" spans="1:22" customHeight="1" ht="32.25" s="61" customFormat="1">
      <c r="B125" s="59" t="s">
        <v>647</v>
      </c>
      <c r="C125" s="59" t="s">
        <v>648</v>
      </c>
      <c r="D125" s="60" t="str">
        <f>(C125&amp;"/"&amp;B125)</f>
        <v>0</v>
      </c>
      <c r="E125" s="59" t="s">
        <v>626</v>
      </c>
      <c r="G125" s="68">
        <v>1171449</v>
      </c>
      <c r="H125" s="63" t="s">
        <v>311</v>
      </c>
      <c r="I125" s="68" t="str">
        <f>(H125&amp;""&amp;G125)</f>
        <v>0</v>
      </c>
      <c r="K125" s="64" t="str">
        <f>+K124+1</f>
        <v>0</v>
      </c>
      <c r="L125" s="65" t="s">
        <v>300</v>
      </c>
      <c r="M125" s="65" t="str">
        <f>(L125&amp;""&amp;K125)</f>
        <v>0</v>
      </c>
      <c r="O125" s="64">
        <v>1900001</v>
      </c>
      <c r="P125" s="65" t="s">
        <v>303</v>
      </c>
      <c r="Q125" s="65" t="str">
        <f>(P125&amp;""&amp;O125)</f>
        <v>0</v>
      </c>
      <c r="S125" s="71"/>
      <c r="T125" s="71"/>
    </row>
    <row r="126" spans="1:22" customHeight="1" ht="32.25" s="61" customFormat="1">
      <c r="B126" s="59" t="s">
        <v>649</v>
      </c>
      <c r="C126" s="59" t="s">
        <v>650</v>
      </c>
      <c r="D126" s="60" t="str">
        <f>(C126&amp;"/"&amp;B126)</f>
        <v>0</v>
      </c>
      <c r="E126" s="59" t="s">
        <v>498</v>
      </c>
      <c r="G126" s="68">
        <v>1171450</v>
      </c>
      <c r="H126" s="63" t="s">
        <v>311</v>
      </c>
      <c r="I126" s="68" t="str">
        <f>(H126&amp;""&amp;G126)</f>
        <v>0</v>
      </c>
      <c r="K126" s="64" t="str">
        <f>+K125+1</f>
        <v>0</v>
      </c>
      <c r="L126" s="65" t="s">
        <v>300</v>
      </c>
      <c r="M126" s="65" t="str">
        <f>(L126&amp;""&amp;K126)</f>
        <v>0</v>
      </c>
      <c r="O126" s="64">
        <v>1900001</v>
      </c>
      <c r="P126" s="65" t="s">
        <v>303</v>
      </c>
      <c r="Q126" s="65" t="str">
        <f>(P126&amp;""&amp;O126)</f>
        <v>0</v>
      </c>
      <c r="S126" s="71"/>
      <c r="T126" s="71"/>
    </row>
    <row r="127" spans="1:22" customHeight="1" ht="32.25" s="61" customFormat="1">
      <c r="B127" s="59" t="s">
        <v>651</v>
      </c>
      <c r="C127" s="59" t="s">
        <v>652</v>
      </c>
      <c r="D127" s="60" t="str">
        <f>(C127&amp;"/"&amp;B127)</f>
        <v>0</v>
      </c>
      <c r="E127" s="59" t="s">
        <v>653</v>
      </c>
      <c r="G127" s="68">
        <v>1171451</v>
      </c>
      <c r="H127" s="63" t="s">
        <v>311</v>
      </c>
      <c r="I127" s="68" t="str">
        <f>(H127&amp;""&amp;G127)</f>
        <v>0</v>
      </c>
      <c r="K127" s="64" t="str">
        <f>+K126+1</f>
        <v>0</v>
      </c>
      <c r="L127" s="65" t="s">
        <v>300</v>
      </c>
      <c r="M127" s="65" t="str">
        <f>(L127&amp;""&amp;K127)</f>
        <v>0</v>
      </c>
      <c r="O127" s="64">
        <v>1900001</v>
      </c>
      <c r="P127" s="65" t="s">
        <v>303</v>
      </c>
      <c r="Q127" s="65" t="str">
        <f>(P127&amp;""&amp;O127)</f>
        <v>0</v>
      </c>
      <c r="S127" s="71"/>
      <c r="T127" s="71"/>
    </row>
    <row r="128" spans="1:22" customHeight="1" ht="32.25" s="61" customFormat="1">
      <c r="B128" s="59" t="s">
        <v>654</v>
      </c>
      <c r="C128" s="59" t="s">
        <v>655</v>
      </c>
      <c r="D128" s="60" t="str">
        <f>(C128&amp;"/"&amp;B128)</f>
        <v>0</v>
      </c>
      <c r="E128" s="76" t="s">
        <v>447</v>
      </c>
      <c r="G128" s="68">
        <v>1171452</v>
      </c>
      <c r="H128" s="63" t="s">
        <v>311</v>
      </c>
      <c r="I128" s="68" t="str">
        <f>(H128&amp;""&amp;G128)</f>
        <v>0</v>
      </c>
      <c r="K128" s="64" t="str">
        <f>+K127+1</f>
        <v>0</v>
      </c>
      <c r="L128" s="65" t="s">
        <v>300</v>
      </c>
      <c r="M128" s="65" t="str">
        <f>(L128&amp;""&amp;K128)</f>
        <v>0</v>
      </c>
      <c r="O128" s="64">
        <v>1900001</v>
      </c>
      <c r="P128" s="65" t="s">
        <v>303</v>
      </c>
      <c r="Q128" s="65" t="str">
        <f>(P128&amp;""&amp;O128)</f>
        <v>0</v>
      </c>
      <c r="S128" s="71"/>
      <c r="T128" s="71"/>
    </row>
    <row r="129" spans="1:22" customHeight="1" ht="32.25" s="61" customFormat="1">
      <c r="B129" s="156" t="s">
        <v>656</v>
      </c>
      <c r="C129" s="156" t="s">
        <v>657</v>
      </c>
      <c r="D129" s="193" t="str">
        <f>(C129&amp;"/"&amp;B129)</f>
        <v>0</v>
      </c>
      <c r="E129" s="156" t="s">
        <v>658</v>
      </c>
      <c r="G129" s="68">
        <v>1171453</v>
      </c>
      <c r="H129" s="63" t="s">
        <v>311</v>
      </c>
      <c r="I129" s="68" t="str">
        <f>(H129&amp;""&amp;G129)</f>
        <v>0</v>
      </c>
      <c r="K129" s="64" t="str">
        <f>+K128+1</f>
        <v>0</v>
      </c>
      <c r="L129" s="65" t="s">
        <v>300</v>
      </c>
      <c r="M129" s="65" t="str">
        <f>(L129&amp;""&amp;K129)</f>
        <v>0</v>
      </c>
      <c r="O129" s="64">
        <v>1900001</v>
      </c>
      <c r="P129" s="65" t="s">
        <v>303</v>
      </c>
      <c r="Q129" s="65" t="str">
        <f>(P129&amp;""&amp;O129)</f>
        <v>0</v>
      </c>
      <c r="S129" s="71"/>
      <c r="T129" s="71"/>
    </row>
    <row r="130" spans="1:22" customHeight="1" ht="32.25" s="61" customFormat="1">
      <c r="B130" s="59" t="s">
        <v>398</v>
      </c>
      <c r="C130" s="59" t="s">
        <v>659</v>
      </c>
      <c r="D130" s="60" t="str">
        <f>(C130&amp;"/"&amp;B130)</f>
        <v>0</v>
      </c>
      <c r="E130" s="59"/>
      <c r="G130" s="68">
        <v>1171454</v>
      </c>
      <c r="H130" s="63" t="s">
        <v>311</v>
      </c>
      <c r="I130" s="68" t="str">
        <f>(H130&amp;""&amp;G130)</f>
        <v>0</v>
      </c>
      <c r="K130" s="64" t="str">
        <f>+K129+1</f>
        <v>0</v>
      </c>
      <c r="L130" s="65" t="s">
        <v>300</v>
      </c>
      <c r="M130" s="65" t="str">
        <f>(L130&amp;""&amp;K130)</f>
        <v>0</v>
      </c>
      <c r="O130" s="64">
        <v>1900001</v>
      </c>
      <c r="P130" s="65" t="s">
        <v>303</v>
      </c>
      <c r="Q130" s="65" t="str">
        <f>(P130&amp;""&amp;O130)</f>
        <v>0</v>
      </c>
      <c r="S130" s="71"/>
      <c r="T130" s="71"/>
    </row>
    <row r="131" spans="1:22" customHeight="1" ht="32.25" s="61" customFormat="1">
      <c r="B131" s="59" t="s">
        <v>398</v>
      </c>
      <c r="C131" s="59" t="s">
        <v>660</v>
      </c>
      <c r="D131" s="60" t="str">
        <f>(C131&amp;"/"&amp;B131)</f>
        <v>0</v>
      </c>
      <c r="E131" s="59"/>
      <c r="G131" s="68">
        <v>1171455</v>
      </c>
      <c r="H131" s="63" t="s">
        <v>311</v>
      </c>
      <c r="I131" s="68" t="str">
        <f>(H131&amp;""&amp;G131)</f>
        <v>0</v>
      </c>
      <c r="K131" s="64" t="str">
        <f>+K130+1</f>
        <v>0</v>
      </c>
      <c r="L131" s="65" t="s">
        <v>300</v>
      </c>
      <c r="M131" s="65" t="str">
        <f>(L131&amp;""&amp;K131)</f>
        <v>0</v>
      </c>
      <c r="O131" s="64">
        <v>1900001</v>
      </c>
      <c r="P131" s="65" t="s">
        <v>303</v>
      </c>
      <c r="Q131" s="65" t="str">
        <f>(P131&amp;""&amp;O131)</f>
        <v>0</v>
      </c>
      <c r="S131" s="71"/>
      <c r="T131" s="71"/>
    </row>
    <row r="132" spans="1:22" customHeight="1" ht="32.25" s="61" customFormat="1">
      <c r="B132" s="59" t="s">
        <v>661</v>
      </c>
      <c r="C132" s="59" t="s">
        <v>662</v>
      </c>
      <c r="D132" s="60" t="str">
        <f>(C132&amp;"/"&amp;B132)</f>
        <v>0</v>
      </c>
      <c r="E132" s="59" t="s">
        <v>663</v>
      </c>
      <c r="G132" s="68">
        <v>1171456</v>
      </c>
      <c r="H132" s="63" t="s">
        <v>311</v>
      </c>
      <c r="I132" s="68" t="str">
        <f>(H132&amp;""&amp;G132)</f>
        <v>0</v>
      </c>
      <c r="K132" s="64" t="str">
        <f>+K131+1</f>
        <v>0</v>
      </c>
      <c r="L132" s="65" t="s">
        <v>300</v>
      </c>
      <c r="M132" s="65" t="str">
        <f>(L132&amp;""&amp;K132)</f>
        <v>0</v>
      </c>
      <c r="O132" s="64">
        <v>1900001</v>
      </c>
      <c r="P132" s="65" t="s">
        <v>303</v>
      </c>
      <c r="Q132" s="65" t="str">
        <f>(P132&amp;""&amp;O132)</f>
        <v>0</v>
      </c>
      <c r="S132" s="71"/>
      <c r="T132" s="71"/>
    </row>
    <row r="133" spans="1:22" customHeight="1" ht="32.25" s="61" customFormat="1">
      <c r="B133" s="59" t="s">
        <v>664</v>
      </c>
      <c r="C133" s="59" t="s">
        <v>665</v>
      </c>
      <c r="D133" s="60" t="str">
        <f>(C133&amp;"/"&amp;B133)</f>
        <v>0</v>
      </c>
      <c r="E133" s="59" t="s">
        <v>666</v>
      </c>
      <c r="G133" s="68">
        <v>1171457</v>
      </c>
      <c r="H133" s="63" t="s">
        <v>311</v>
      </c>
      <c r="I133" s="68" t="str">
        <f>(H133&amp;""&amp;G133)</f>
        <v>0</v>
      </c>
      <c r="K133" s="64" t="str">
        <f>+K132+1</f>
        <v>0</v>
      </c>
      <c r="L133" s="65" t="s">
        <v>300</v>
      </c>
      <c r="M133" s="65" t="str">
        <f>(L133&amp;""&amp;K133)</f>
        <v>0</v>
      </c>
      <c r="O133" s="64">
        <v>1900001</v>
      </c>
      <c r="P133" s="65" t="s">
        <v>303</v>
      </c>
      <c r="Q133" s="65" t="str">
        <f>(P133&amp;""&amp;O133)</f>
        <v>0</v>
      </c>
      <c r="S133" s="71"/>
      <c r="T133" s="71"/>
    </row>
    <row r="134" spans="1:22" customHeight="1" ht="32.25" s="61" customFormat="1">
      <c r="B134" s="59" t="s">
        <v>667</v>
      </c>
      <c r="C134" s="59" t="s">
        <v>668</v>
      </c>
      <c r="D134" s="60" t="str">
        <f>(C134&amp;"/"&amp;B134)</f>
        <v>0</v>
      </c>
      <c r="E134" s="76" t="s">
        <v>447</v>
      </c>
      <c r="G134" s="68">
        <v>1171458</v>
      </c>
      <c r="H134" s="63" t="s">
        <v>311</v>
      </c>
      <c r="I134" s="68" t="str">
        <f>(H134&amp;""&amp;G134)</f>
        <v>0</v>
      </c>
      <c r="K134" s="64" t="str">
        <f>+K133+1</f>
        <v>0</v>
      </c>
      <c r="L134" s="65" t="s">
        <v>300</v>
      </c>
      <c r="M134" s="65" t="str">
        <f>(L134&amp;""&amp;K134)</f>
        <v>0</v>
      </c>
      <c r="O134" s="64">
        <v>1900001</v>
      </c>
      <c r="P134" s="65" t="s">
        <v>303</v>
      </c>
      <c r="Q134" s="65" t="str">
        <f>(P134&amp;""&amp;O134)</f>
        <v>0</v>
      </c>
      <c r="S134" s="71"/>
      <c r="T134" s="71"/>
    </row>
    <row r="135" spans="1:22" customHeight="1" ht="32.25" s="61" customFormat="1">
      <c r="B135" s="59" t="s">
        <v>669</v>
      </c>
      <c r="C135" s="59" t="s">
        <v>670</v>
      </c>
      <c r="D135" s="60" t="str">
        <f>(C135&amp;"/"&amp;B135)</f>
        <v>0</v>
      </c>
      <c r="E135" s="59" t="s">
        <v>671</v>
      </c>
      <c r="G135" s="68">
        <v>1171459</v>
      </c>
      <c r="H135" s="63" t="s">
        <v>311</v>
      </c>
      <c r="I135" s="68" t="str">
        <f>(H135&amp;""&amp;G135)</f>
        <v>0</v>
      </c>
      <c r="K135" s="64" t="str">
        <f>+K134+1</f>
        <v>0</v>
      </c>
      <c r="L135" s="65" t="s">
        <v>300</v>
      </c>
      <c r="M135" s="65" t="str">
        <f>(L135&amp;""&amp;K135)</f>
        <v>0</v>
      </c>
      <c r="O135" s="64">
        <v>1900001</v>
      </c>
      <c r="P135" s="65" t="s">
        <v>303</v>
      </c>
      <c r="Q135" s="65" t="str">
        <f>(P135&amp;""&amp;O135)</f>
        <v>0</v>
      </c>
      <c r="S135" s="71"/>
      <c r="T135" s="71"/>
    </row>
    <row r="136" spans="1:22" customHeight="1" ht="32.25" s="61" customFormat="1">
      <c r="B136" s="59" t="s">
        <v>672</v>
      </c>
      <c r="C136" s="59" t="s">
        <v>673</v>
      </c>
      <c r="D136" s="60" t="str">
        <f>(C136&amp;"/"&amp;B136)</f>
        <v>0</v>
      </c>
      <c r="E136" s="59" t="s">
        <v>674</v>
      </c>
      <c r="G136" s="68">
        <v>1171460</v>
      </c>
      <c r="H136" s="63" t="s">
        <v>311</v>
      </c>
      <c r="I136" s="68" t="str">
        <f>(H136&amp;""&amp;G136)</f>
        <v>0</v>
      </c>
      <c r="K136" s="64" t="str">
        <f>+K135+1</f>
        <v>0</v>
      </c>
      <c r="L136" s="65" t="s">
        <v>300</v>
      </c>
      <c r="M136" s="65" t="str">
        <f>(L136&amp;""&amp;K136)</f>
        <v>0</v>
      </c>
      <c r="O136" s="64">
        <v>1900001</v>
      </c>
      <c r="P136" s="65" t="s">
        <v>303</v>
      </c>
      <c r="Q136" s="65" t="str">
        <f>(P136&amp;""&amp;O136)</f>
        <v>0</v>
      </c>
      <c r="S136" s="71"/>
      <c r="T136" s="71"/>
    </row>
    <row r="137" spans="1:22" customHeight="1" ht="32.25" s="61" customFormat="1">
      <c r="B137" s="59" t="s">
        <v>398</v>
      </c>
      <c r="C137" s="59" t="s">
        <v>675</v>
      </c>
      <c r="D137" s="60" t="str">
        <f>(C137&amp;"/"&amp;B137)</f>
        <v>0</v>
      </c>
      <c r="E137" s="59" t="s">
        <v>676</v>
      </c>
      <c r="G137" s="68">
        <v>1171461</v>
      </c>
      <c r="H137" s="63" t="s">
        <v>311</v>
      </c>
      <c r="I137" s="68" t="str">
        <f>(H137&amp;""&amp;G137)</f>
        <v>0</v>
      </c>
      <c r="K137" s="64" t="str">
        <f>+K136+1</f>
        <v>0</v>
      </c>
      <c r="L137" s="65" t="s">
        <v>300</v>
      </c>
      <c r="M137" s="65" t="str">
        <f>(L137&amp;""&amp;K137)</f>
        <v>0</v>
      </c>
      <c r="O137" s="64">
        <v>1900001</v>
      </c>
      <c r="P137" s="65" t="s">
        <v>303</v>
      </c>
      <c r="Q137" s="65" t="str">
        <f>(P137&amp;""&amp;O137)</f>
        <v>0</v>
      </c>
      <c r="S137" s="71"/>
      <c r="T137" s="71"/>
    </row>
    <row r="138" spans="1:22" customHeight="1" ht="32.25" s="61" customFormat="1">
      <c r="B138" s="59" t="s">
        <v>398</v>
      </c>
      <c r="C138" s="59" t="s">
        <v>677</v>
      </c>
      <c r="D138" s="60" t="str">
        <f>(C138&amp;"/"&amp;B138)</f>
        <v>0</v>
      </c>
      <c r="E138" s="59" t="s">
        <v>676</v>
      </c>
      <c r="G138" s="68">
        <v>1171462</v>
      </c>
      <c r="H138" s="63" t="s">
        <v>311</v>
      </c>
      <c r="I138" s="68" t="str">
        <f>(H138&amp;""&amp;G138)</f>
        <v>0</v>
      </c>
      <c r="K138" s="64" t="str">
        <f>+K137+1</f>
        <v>0</v>
      </c>
      <c r="L138" s="65" t="s">
        <v>300</v>
      </c>
      <c r="M138" s="65" t="str">
        <f>(L138&amp;""&amp;K138)</f>
        <v>0</v>
      </c>
      <c r="O138" s="64">
        <v>1900001</v>
      </c>
      <c r="P138" s="65" t="s">
        <v>303</v>
      </c>
      <c r="Q138" s="65" t="str">
        <f>(P138&amp;""&amp;O138)</f>
        <v>0</v>
      </c>
      <c r="S138" s="71"/>
      <c r="T138" s="71"/>
    </row>
    <row r="139" spans="1:22" customHeight="1" ht="32.25" s="61" customFormat="1">
      <c r="B139" s="59" t="s">
        <v>678</v>
      </c>
      <c r="C139" s="59" t="s">
        <v>679</v>
      </c>
      <c r="D139" s="60" t="str">
        <f>(C139&amp;"/"&amp;B139)</f>
        <v>0</v>
      </c>
      <c r="E139" s="59" t="s">
        <v>603</v>
      </c>
      <c r="G139" s="68">
        <v>1171463</v>
      </c>
      <c r="H139" s="63" t="s">
        <v>311</v>
      </c>
      <c r="I139" s="68" t="str">
        <f>(H139&amp;""&amp;G139)</f>
        <v>0</v>
      </c>
      <c r="K139" s="64" t="str">
        <f>+K138+1</f>
        <v>0</v>
      </c>
      <c r="L139" s="65" t="s">
        <v>300</v>
      </c>
      <c r="M139" s="65" t="str">
        <f>(L139&amp;""&amp;K139)</f>
        <v>0</v>
      </c>
      <c r="O139" s="64">
        <v>1900001</v>
      </c>
      <c r="P139" s="65" t="s">
        <v>303</v>
      </c>
      <c r="Q139" s="65" t="str">
        <f>(P139&amp;""&amp;O139)</f>
        <v>0</v>
      </c>
      <c r="S139" s="71"/>
      <c r="T139" s="71"/>
    </row>
    <row r="140" spans="1:22" customHeight="1" ht="32.25" s="61" customFormat="1">
      <c r="B140" s="59" t="s">
        <v>680</v>
      </c>
      <c r="C140" s="59" t="s">
        <v>681</v>
      </c>
      <c r="D140" s="60" t="str">
        <f>(C140&amp;"/"&amp;B140)</f>
        <v>0</v>
      </c>
      <c r="E140" s="59" t="s">
        <v>682</v>
      </c>
      <c r="G140" s="68">
        <v>1171464</v>
      </c>
      <c r="H140" s="63" t="s">
        <v>311</v>
      </c>
      <c r="I140" s="68" t="str">
        <f>(H140&amp;""&amp;G140)</f>
        <v>0</v>
      </c>
      <c r="K140" s="64" t="str">
        <f>+K139+1</f>
        <v>0</v>
      </c>
      <c r="L140" s="65" t="s">
        <v>300</v>
      </c>
      <c r="M140" s="65" t="str">
        <f>(L140&amp;""&amp;K140)</f>
        <v>0</v>
      </c>
      <c r="O140" s="64">
        <v>1900001</v>
      </c>
      <c r="P140" s="65" t="s">
        <v>303</v>
      </c>
      <c r="Q140" s="65" t="str">
        <f>(P140&amp;""&amp;O140)</f>
        <v>0</v>
      </c>
      <c r="S140" s="71"/>
      <c r="T140" s="71"/>
    </row>
    <row r="141" spans="1:22" customHeight="1" ht="32.25" s="61" customFormat="1">
      <c r="B141" s="59" t="s">
        <v>683</v>
      </c>
      <c r="C141" s="59" t="s">
        <v>684</v>
      </c>
      <c r="D141" s="60" t="str">
        <f>(C141&amp;"/"&amp;B141)</f>
        <v>0</v>
      </c>
      <c r="E141" s="59" t="s">
        <v>384</v>
      </c>
      <c r="G141" s="68">
        <v>1171465</v>
      </c>
      <c r="H141" s="63" t="s">
        <v>311</v>
      </c>
      <c r="I141" s="68" t="str">
        <f>(H141&amp;""&amp;G141)</f>
        <v>0</v>
      </c>
      <c r="K141" s="64" t="str">
        <f>+K140+1</f>
        <v>0</v>
      </c>
      <c r="L141" s="65" t="s">
        <v>300</v>
      </c>
      <c r="M141" s="65" t="str">
        <f>(L141&amp;""&amp;K141)</f>
        <v>0</v>
      </c>
      <c r="O141" s="64">
        <v>1900001</v>
      </c>
      <c r="P141" s="65" t="s">
        <v>303</v>
      </c>
      <c r="Q141" s="65" t="str">
        <f>(P141&amp;""&amp;O141)</f>
        <v>0</v>
      </c>
      <c r="S141" s="71"/>
      <c r="T141" s="71"/>
    </row>
    <row r="142" spans="1:22" customHeight="1" ht="32.25" s="61" customFormat="1">
      <c r="B142" s="59" t="s">
        <v>685</v>
      </c>
      <c r="C142" s="59" t="s">
        <v>686</v>
      </c>
      <c r="D142" s="60" t="str">
        <f>(C142&amp;"/"&amp;B142)</f>
        <v>0</v>
      </c>
      <c r="E142" s="59" t="s">
        <v>687</v>
      </c>
      <c r="G142" s="68">
        <v>1171466</v>
      </c>
      <c r="H142" s="63" t="s">
        <v>311</v>
      </c>
      <c r="I142" s="68" t="str">
        <f>(H142&amp;""&amp;G142)</f>
        <v>0</v>
      </c>
      <c r="K142" s="64" t="str">
        <f>+K141+1</f>
        <v>0</v>
      </c>
      <c r="L142" s="65" t="s">
        <v>300</v>
      </c>
      <c r="M142" s="65" t="str">
        <f>(L142&amp;""&amp;K142)</f>
        <v>0</v>
      </c>
      <c r="O142" s="64">
        <v>1900001</v>
      </c>
      <c r="P142" s="65" t="s">
        <v>303</v>
      </c>
      <c r="Q142" s="65" t="str">
        <f>(P142&amp;""&amp;O142)</f>
        <v>0</v>
      </c>
      <c r="S142" s="71"/>
      <c r="T142" s="71"/>
    </row>
    <row r="143" spans="1:22" customHeight="1" ht="32.25" s="61" customFormat="1">
      <c r="B143" s="59" t="s">
        <v>680</v>
      </c>
      <c r="C143" s="59" t="s">
        <v>688</v>
      </c>
      <c r="D143" s="60" t="str">
        <f>(C143&amp;"/"&amp;B143)</f>
        <v>0</v>
      </c>
      <c r="E143" s="59" t="s">
        <v>388</v>
      </c>
      <c r="G143" s="68">
        <v>1171467</v>
      </c>
      <c r="H143" s="63" t="s">
        <v>311</v>
      </c>
      <c r="I143" s="68" t="str">
        <f>(H143&amp;""&amp;G143)</f>
        <v>0</v>
      </c>
      <c r="K143" s="64" t="str">
        <f>+K142+1</f>
        <v>0</v>
      </c>
      <c r="L143" s="65" t="s">
        <v>300</v>
      </c>
      <c r="M143" s="65" t="str">
        <f>(L143&amp;""&amp;K143)</f>
        <v>0</v>
      </c>
      <c r="O143" s="64">
        <v>1900001</v>
      </c>
      <c r="P143" s="65" t="s">
        <v>303</v>
      </c>
      <c r="Q143" s="65" t="str">
        <f>(P143&amp;""&amp;O143)</f>
        <v>0</v>
      </c>
      <c r="S143" s="71"/>
      <c r="T143" s="71"/>
    </row>
    <row r="144" spans="1:22" customHeight="1" ht="32.25" s="61" customFormat="1">
      <c r="B144" s="59" t="s">
        <v>689</v>
      </c>
      <c r="C144" s="59" t="s">
        <v>690</v>
      </c>
      <c r="D144" s="60" t="str">
        <f>(C144&amp;"/"&amp;B144)</f>
        <v>0</v>
      </c>
      <c r="E144" s="59" t="s">
        <v>666</v>
      </c>
      <c r="G144" s="68">
        <v>1171468</v>
      </c>
      <c r="H144" s="63" t="s">
        <v>311</v>
      </c>
      <c r="I144" s="68" t="str">
        <f>(H144&amp;""&amp;G144)</f>
        <v>0</v>
      </c>
      <c r="K144" s="64" t="str">
        <f>+K143+1</f>
        <v>0</v>
      </c>
      <c r="L144" s="65" t="s">
        <v>300</v>
      </c>
      <c r="M144" s="65" t="str">
        <f>(L144&amp;""&amp;K144)</f>
        <v>0</v>
      </c>
      <c r="O144" s="64">
        <v>1900001</v>
      </c>
      <c r="P144" s="65" t="s">
        <v>303</v>
      </c>
      <c r="Q144" s="65" t="str">
        <f>(P144&amp;""&amp;O144)</f>
        <v>0</v>
      </c>
      <c r="S144" s="71"/>
      <c r="T144" s="71"/>
    </row>
    <row r="145" spans="1:22" customHeight="1" ht="32.25" s="61" customFormat="1">
      <c r="B145" s="59" t="s">
        <v>691</v>
      </c>
      <c r="C145" s="59" t="s">
        <v>692</v>
      </c>
      <c r="D145" s="60" t="str">
        <f>(C145&amp;"/"&amp;B145)</f>
        <v>0</v>
      </c>
      <c r="E145" s="59" t="s">
        <v>388</v>
      </c>
      <c r="G145" s="68">
        <v>1171469</v>
      </c>
      <c r="H145" s="63" t="s">
        <v>311</v>
      </c>
      <c r="I145" s="68" t="str">
        <f>(H145&amp;""&amp;G145)</f>
        <v>0</v>
      </c>
      <c r="K145" s="64" t="str">
        <f>+K144+1</f>
        <v>0</v>
      </c>
      <c r="L145" s="65" t="s">
        <v>300</v>
      </c>
      <c r="M145" s="65" t="str">
        <f>(L145&amp;""&amp;K145)</f>
        <v>0</v>
      </c>
      <c r="O145" s="64">
        <v>1900001</v>
      </c>
      <c r="P145" s="65" t="s">
        <v>303</v>
      </c>
      <c r="Q145" s="65" t="str">
        <f>(P145&amp;""&amp;O145)</f>
        <v>0</v>
      </c>
      <c r="S145" s="71"/>
      <c r="T145" s="71"/>
    </row>
    <row r="146" spans="1:22" customHeight="1" ht="32.25" s="61" customFormat="1">
      <c r="B146" s="59" t="s">
        <v>693</v>
      </c>
      <c r="C146" s="59" t="s">
        <v>694</v>
      </c>
      <c r="D146" s="60" t="str">
        <f>(C146&amp;"/"&amp;B146)</f>
        <v>0</v>
      </c>
      <c r="E146" s="59" t="s">
        <v>498</v>
      </c>
      <c r="G146" s="68">
        <v>1171470</v>
      </c>
      <c r="H146" s="63" t="s">
        <v>311</v>
      </c>
      <c r="I146" s="68" t="str">
        <f>(H146&amp;""&amp;G146)</f>
        <v>0</v>
      </c>
      <c r="K146" s="64" t="str">
        <f>+K145+1</f>
        <v>0</v>
      </c>
      <c r="L146" s="65" t="s">
        <v>300</v>
      </c>
      <c r="M146" s="65" t="str">
        <f>(L146&amp;""&amp;K146)</f>
        <v>0</v>
      </c>
      <c r="O146" s="64">
        <v>1900001</v>
      </c>
      <c r="P146" s="65" t="s">
        <v>303</v>
      </c>
      <c r="Q146" s="65" t="str">
        <f>(P146&amp;""&amp;O146)</f>
        <v>0</v>
      </c>
      <c r="S146" s="71"/>
      <c r="T146" s="71"/>
    </row>
    <row r="147" spans="1:22" customHeight="1" ht="32.25" s="61" customFormat="1">
      <c r="B147" s="59" t="s">
        <v>695</v>
      </c>
      <c r="C147" s="59" t="s">
        <v>696</v>
      </c>
      <c r="D147" s="60" t="str">
        <f>(C147&amp;"/"&amp;B147)</f>
        <v>0</v>
      </c>
      <c r="E147" s="59" t="s">
        <v>376</v>
      </c>
      <c r="G147" s="68">
        <v>1171471</v>
      </c>
      <c r="H147" s="63" t="s">
        <v>311</v>
      </c>
      <c r="I147" s="68" t="str">
        <f>(H147&amp;""&amp;G147)</f>
        <v>0</v>
      </c>
      <c r="K147" s="64" t="str">
        <f>+K146+1</f>
        <v>0</v>
      </c>
      <c r="L147" s="65" t="s">
        <v>300</v>
      </c>
      <c r="M147" s="65" t="str">
        <f>(L147&amp;""&amp;K147)</f>
        <v>0</v>
      </c>
      <c r="O147" s="64">
        <v>1900001</v>
      </c>
      <c r="P147" s="65" t="s">
        <v>303</v>
      </c>
      <c r="Q147" s="65" t="str">
        <f>(P147&amp;""&amp;O147)</f>
        <v>0</v>
      </c>
      <c r="S147" s="71"/>
      <c r="T147" s="71"/>
    </row>
    <row r="148" spans="1:22" customHeight="1" ht="32.25" s="61" customFormat="1">
      <c r="B148" s="59" t="s">
        <v>697</v>
      </c>
      <c r="C148" s="59" t="s">
        <v>698</v>
      </c>
      <c r="D148" s="60" t="str">
        <f>(C148&amp;"/"&amp;B148)</f>
        <v>0</v>
      </c>
      <c r="E148" s="59" t="s">
        <v>341</v>
      </c>
      <c r="G148" s="68">
        <v>1171472</v>
      </c>
      <c r="H148" s="63" t="s">
        <v>311</v>
      </c>
      <c r="I148" s="68" t="str">
        <f>(H148&amp;""&amp;G148)</f>
        <v>0</v>
      </c>
      <c r="K148" s="64" t="str">
        <f>+K147+1</f>
        <v>0</v>
      </c>
      <c r="L148" s="65" t="s">
        <v>300</v>
      </c>
      <c r="M148" s="65" t="str">
        <f>(L148&amp;""&amp;K148)</f>
        <v>0</v>
      </c>
      <c r="O148" s="64">
        <v>1900001</v>
      </c>
      <c r="P148" s="65" t="s">
        <v>303</v>
      </c>
      <c r="Q148" s="65" t="str">
        <f>(P148&amp;""&amp;O148)</f>
        <v>0</v>
      </c>
      <c r="S148" s="71"/>
      <c r="T148" s="71"/>
    </row>
    <row r="149" spans="1:22" customHeight="1" ht="32.25" s="61" customFormat="1">
      <c r="B149" s="59" t="s">
        <v>699</v>
      </c>
      <c r="C149" s="59" t="s">
        <v>700</v>
      </c>
      <c r="D149" s="60" t="str">
        <f>(C149&amp;"/"&amp;B149)</f>
        <v>0</v>
      </c>
      <c r="E149" s="59" t="s">
        <v>701</v>
      </c>
      <c r="G149" s="68">
        <v>1171473</v>
      </c>
      <c r="H149" s="63" t="s">
        <v>311</v>
      </c>
      <c r="I149" s="68" t="str">
        <f>(H149&amp;""&amp;G149)</f>
        <v>0</v>
      </c>
      <c r="K149" s="64" t="str">
        <f>+K148+1</f>
        <v>0</v>
      </c>
      <c r="L149" s="65" t="s">
        <v>300</v>
      </c>
      <c r="M149" s="65" t="str">
        <f>(L149&amp;""&amp;K149)</f>
        <v>0</v>
      </c>
      <c r="O149" s="64">
        <v>1900001</v>
      </c>
      <c r="P149" s="65" t="s">
        <v>303</v>
      </c>
      <c r="Q149" s="65" t="str">
        <f>(P149&amp;""&amp;O149)</f>
        <v>0</v>
      </c>
      <c r="S149" s="71"/>
      <c r="T149" s="71"/>
    </row>
    <row r="150" spans="1:22" customHeight="1" ht="32.25" s="61" customFormat="1">
      <c r="B150" s="59" t="s">
        <v>702</v>
      </c>
      <c r="C150" s="59" t="s">
        <v>703</v>
      </c>
      <c r="D150" s="60" t="str">
        <f>(C150&amp;"/"&amp;B150)</f>
        <v>0</v>
      </c>
      <c r="E150" s="59" t="s">
        <v>704</v>
      </c>
      <c r="G150" s="68">
        <v>1171474</v>
      </c>
      <c r="H150" s="63" t="s">
        <v>311</v>
      </c>
      <c r="I150" s="68" t="str">
        <f>(H150&amp;""&amp;G150)</f>
        <v>0</v>
      </c>
      <c r="K150" s="64" t="str">
        <f>+K149+1</f>
        <v>0</v>
      </c>
      <c r="L150" s="65" t="s">
        <v>300</v>
      </c>
      <c r="M150" s="65" t="str">
        <f>(L150&amp;""&amp;K150)</f>
        <v>0</v>
      </c>
      <c r="O150" s="64">
        <v>1900001</v>
      </c>
      <c r="P150" s="65" t="s">
        <v>303</v>
      </c>
      <c r="Q150" s="65" t="str">
        <f>(P150&amp;""&amp;O150)</f>
        <v>0</v>
      </c>
      <c r="S150" s="71"/>
      <c r="T150" s="71"/>
    </row>
    <row r="151" spans="1:22" customHeight="1" ht="32.25" s="61" customFormat="1">
      <c r="B151" s="59" t="s">
        <v>705</v>
      </c>
      <c r="C151" s="59" t="s">
        <v>706</v>
      </c>
      <c r="D151" s="60" t="str">
        <f>(C151&amp;"/"&amp;B151)</f>
        <v>0</v>
      </c>
      <c r="E151" s="59" t="s">
        <v>707</v>
      </c>
      <c r="G151" s="68">
        <v>1171475</v>
      </c>
      <c r="H151" s="63" t="s">
        <v>311</v>
      </c>
      <c r="I151" s="68" t="str">
        <f>(H151&amp;""&amp;G151)</f>
        <v>0</v>
      </c>
      <c r="K151" s="64" t="str">
        <f>+K150+1</f>
        <v>0</v>
      </c>
      <c r="L151" s="65" t="s">
        <v>300</v>
      </c>
      <c r="M151" s="65" t="str">
        <f>(L151&amp;""&amp;K151)</f>
        <v>0</v>
      </c>
      <c r="O151" s="64">
        <v>1900001</v>
      </c>
      <c r="P151" s="65" t="s">
        <v>303</v>
      </c>
      <c r="Q151" s="65" t="str">
        <f>(P151&amp;""&amp;O151)</f>
        <v>0</v>
      </c>
      <c r="S151" s="71"/>
      <c r="T151" s="71"/>
    </row>
    <row r="152" spans="1:22" customHeight="1" ht="32.25" s="61" customFormat="1">
      <c r="B152" s="156" t="s">
        <v>445</v>
      </c>
      <c r="C152" s="156" t="s">
        <v>708</v>
      </c>
      <c r="D152" s="60" t="str">
        <f>(C152&amp;"/"&amp;B152)</f>
        <v>0</v>
      </c>
      <c r="E152" s="156" t="s">
        <v>421</v>
      </c>
      <c r="G152" s="68">
        <v>1171476</v>
      </c>
      <c r="H152" s="63" t="s">
        <v>311</v>
      </c>
      <c r="I152" s="68" t="str">
        <f>(H152&amp;""&amp;G152)</f>
        <v>0</v>
      </c>
      <c r="K152" s="64" t="str">
        <f>+K151+1</f>
        <v>0</v>
      </c>
      <c r="L152" s="65" t="s">
        <v>300</v>
      </c>
      <c r="M152" s="65" t="str">
        <f>(L152&amp;""&amp;K152)</f>
        <v>0</v>
      </c>
      <c r="O152" s="64">
        <v>1900001</v>
      </c>
      <c r="P152" s="65" t="s">
        <v>303</v>
      </c>
      <c r="Q152" s="65" t="str">
        <f>(P152&amp;""&amp;O152)</f>
        <v>0</v>
      </c>
      <c r="S152" s="71"/>
      <c r="T152" s="71"/>
    </row>
    <row r="153" spans="1:22" customHeight="1" ht="32.25" s="61" customFormat="1">
      <c r="B153" s="59" t="s">
        <v>709</v>
      </c>
      <c r="C153" s="59" t="s">
        <v>710</v>
      </c>
      <c r="D153" s="60" t="str">
        <f>(C153&amp;"/"&amp;B153)</f>
        <v>0</v>
      </c>
      <c r="E153" s="59" t="s">
        <v>626</v>
      </c>
      <c r="G153" s="68">
        <v>1171477</v>
      </c>
      <c r="H153" s="63" t="s">
        <v>311</v>
      </c>
      <c r="I153" s="68" t="str">
        <f>(H153&amp;""&amp;G153)</f>
        <v>0</v>
      </c>
      <c r="K153" s="64" t="str">
        <f>+K152+1</f>
        <v>0</v>
      </c>
      <c r="L153" s="65" t="s">
        <v>300</v>
      </c>
      <c r="M153" s="65" t="str">
        <f>(L153&amp;""&amp;K153)</f>
        <v>0</v>
      </c>
      <c r="O153" s="64">
        <v>1900001</v>
      </c>
      <c r="P153" s="65" t="s">
        <v>303</v>
      </c>
      <c r="Q153" s="65" t="str">
        <f>(P153&amp;""&amp;O153)</f>
        <v>0</v>
      </c>
      <c r="S153" s="71"/>
      <c r="T153" s="71"/>
    </row>
    <row r="154" spans="1:22" customHeight="1" ht="32.25" s="61" customFormat="1">
      <c r="B154" s="59" t="s">
        <v>711</v>
      </c>
      <c r="C154" s="59" t="s">
        <v>712</v>
      </c>
      <c r="D154" s="60" t="str">
        <f>(C154&amp;"/"&amp;B154)</f>
        <v>0</v>
      </c>
      <c r="E154" s="59" t="s">
        <v>626</v>
      </c>
      <c r="G154" s="68">
        <v>1171478</v>
      </c>
      <c r="H154" s="63" t="s">
        <v>311</v>
      </c>
      <c r="I154" s="68" t="str">
        <f>(H154&amp;""&amp;G154)</f>
        <v>0</v>
      </c>
      <c r="K154" s="64" t="str">
        <f>+K153+1</f>
        <v>0</v>
      </c>
      <c r="L154" s="65" t="s">
        <v>300</v>
      </c>
      <c r="M154" s="65" t="str">
        <f>(L154&amp;""&amp;K154)</f>
        <v>0</v>
      </c>
      <c r="O154" s="64">
        <v>1900001</v>
      </c>
      <c r="P154" s="65" t="s">
        <v>303</v>
      </c>
      <c r="Q154" s="65" t="str">
        <f>(P154&amp;""&amp;O154)</f>
        <v>0</v>
      </c>
      <c r="S154" s="71"/>
      <c r="T154" s="71"/>
    </row>
    <row r="155" spans="1:22" customHeight="1" ht="32.25" s="61" customFormat="1">
      <c r="B155" s="59" t="s">
        <v>713</v>
      </c>
      <c r="C155" s="59" t="s">
        <v>714</v>
      </c>
      <c r="D155" s="60" t="str">
        <f>(C155&amp;"/"&amp;B155)</f>
        <v>0</v>
      </c>
      <c r="E155" s="59" t="s">
        <v>465</v>
      </c>
      <c r="G155" s="68">
        <v>1171479</v>
      </c>
      <c r="H155" s="63" t="s">
        <v>311</v>
      </c>
      <c r="I155" s="68" t="str">
        <f>(H155&amp;""&amp;G155)</f>
        <v>0</v>
      </c>
      <c r="K155" s="64" t="str">
        <f>+K154+1</f>
        <v>0</v>
      </c>
      <c r="L155" s="65" t="s">
        <v>300</v>
      </c>
      <c r="M155" s="65" t="str">
        <f>(L155&amp;""&amp;K155)</f>
        <v>0</v>
      </c>
      <c r="O155" s="64">
        <v>1900001</v>
      </c>
      <c r="P155" s="65" t="s">
        <v>303</v>
      </c>
      <c r="Q155" s="65" t="str">
        <f>(P155&amp;""&amp;O155)</f>
        <v>0</v>
      </c>
      <c r="S155" s="71"/>
      <c r="T155" s="71"/>
    </row>
    <row r="156" spans="1:22" customHeight="1" ht="32.25" s="61" customFormat="1">
      <c r="B156" s="59" t="s">
        <v>715</v>
      </c>
      <c r="C156" s="59" t="s">
        <v>716</v>
      </c>
      <c r="D156" s="60" t="str">
        <f>(C156&amp;"/"&amp;B156)</f>
        <v>0</v>
      </c>
      <c r="E156" s="59" t="s">
        <v>717</v>
      </c>
      <c r="G156" s="68">
        <v>1171480</v>
      </c>
      <c r="H156" s="63" t="s">
        <v>311</v>
      </c>
      <c r="I156" s="68" t="str">
        <f>(H156&amp;""&amp;G156)</f>
        <v>0</v>
      </c>
      <c r="K156" s="64" t="str">
        <f>+K155+1</f>
        <v>0</v>
      </c>
      <c r="L156" s="65" t="s">
        <v>300</v>
      </c>
      <c r="M156" s="65" t="str">
        <f>(L156&amp;""&amp;K156)</f>
        <v>0</v>
      </c>
      <c r="O156" s="64">
        <v>1900001</v>
      </c>
      <c r="P156" s="65" t="s">
        <v>303</v>
      </c>
      <c r="Q156" s="65" t="str">
        <f>(P156&amp;""&amp;O156)</f>
        <v>0</v>
      </c>
      <c r="S156" s="71"/>
      <c r="T156" s="71"/>
    </row>
    <row r="157" spans="1:22" customHeight="1" ht="32.25" s="61" customFormat="1">
      <c r="B157" s="59" t="s">
        <v>718</v>
      </c>
      <c r="C157" s="59" t="s">
        <v>719</v>
      </c>
      <c r="D157" s="60" t="str">
        <f>(C157&amp;"/"&amp;B157)</f>
        <v>0</v>
      </c>
      <c r="E157" s="59" t="s">
        <v>403</v>
      </c>
      <c r="G157" s="68">
        <v>1171481</v>
      </c>
      <c r="H157" s="63" t="s">
        <v>311</v>
      </c>
      <c r="I157" s="68" t="str">
        <f>(H157&amp;""&amp;G157)</f>
        <v>0</v>
      </c>
      <c r="K157" s="64" t="str">
        <f>+K156+1</f>
        <v>0</v>
      </c>
      <c r="L157" s="65" t="s">
        <v>300</v>
      </c>
      <c r="M157" s="65" t="str">
        <f>(L157&amp;""&amp;K157)</f>
        <v>0</v>
      </c>
      <c r="O157" s="64">
        <v>1900001</v>
      </c>
      <c r="P157" s="65" t="s">
        <v>303</v>
      </c>
      <c r="Q157" s="65" t="str">
        <f>(P157&amp;""&amp;O157)</f>
        <v>0</v>
      </c>
      <c r="S157" s="71"/>
      <c r="T157" s="71"/>
    </row>
    <row r="158" spans="1:22" customHeight="1" ht="32.25" s="61" customFormat="1">
      <c r="B158" s="156" t="s">
        <v>720</v>
      </c>
      <c r="C158" s="156" t="s">
        <v>721</v>
      </c>
      <c r="D158" s="60" t="str">
        <f>(C158&amp;"/"&amp;B158)</f>
        <v>0</v>
      </c>
      <c r="E158" s="156" t="s">
        <v>310</v>
      </c>
      <c r="G158" s="68">
        <v>1171482</v>
      </c>
      <c r="H158" s="63" t="s">
        <v>311</v>
      </c>
      <c r="I158" s="68" t="str">
        <f>(H158&amp;""&amp;G158)</f>
        <v>0</v>
      </c>
      <c r="K158" s="64" t="str">
        <f>+K157+1</f>
        <v>0</v>
      </c>
      <c r="L158" s="65" t="s">
        <v>300</v>
      </c>
      <c r="M158" s="65" t="str">
        <f>(L158&amp;""&amp;K158)</f>
        <v>0</v>
      </c>
      <c r="O158" s="64">
        <v>1900001</v>
      </c>
      <c r="P158" s="65" t="s">
        <v>303</v>
      </c>
      <c r="Q158" s="65" t="str">
        <f>(P158&amp;""&amp;O158)</f>
        <v>0</v>
      </c>
      <c r="S158" s="71"/>
      <c r="T158" s="71"/>
    </row>
    <row r="159" spans="1:22" customHeight="1" ht="32.25" s="61" customFormat="1">
      <c r="B159" s="59" t="s">
        <v>398</v>
      </c>
      <c r="C159" s="59" t="s">
        <v>722</v>
      </c>
      <c r="D159" s="60" t="str">
        <f>(C159&amp;"/"&amp;B159)</f>
        <v>0</v>
      </c>
      <c r="E159" s="59" t="s">
        <v>723</v>
      </c>
      <c r="G159" s="68">
        <v>1171483</v>
      </c>
      <c r="H159" s="63" t="s">
        <v>311</v>
      </c>
      <c r="I159" s="68" t="str">
        <f>(H159&amp;""&amp;G159)</f>
        <v>0</v>
      </c>
      <c r="K159" s="64" t="str">
        <f>+K158+1</f>
        <v>0</v>
      </c>
      <c r="L159" s="65" t="s">
        <v>300</v>
      </c>
      <c r="M159" s="65" t="str">
        <f>(L159&amp;""&amp;K159)</f>
        <v>0</v>
      </c>
      <c r="O159" s="64">
        <v>1900001</v>
      </c>
      <c r="P159" s="65" t="s">
        <v>303</v>
      </c>
      <c r="Q159" s="65" t="str">
        <f>(P159&amp;""&amp;O159)</f>
        <v>0</v>
      </c>
      <c r="S159" s="71"/>
      <c r="T159" s="71"/>
    </row>
    <row r="160" spans="1:22" customHeight="1" ht="32.25" s="61" customFormat="1">
      <c r="B160" s="59" t="s">
        <v>724</v>
      </c>
      <c r="C160" s="59" t="s">
        <v>725</v>
      </c>
      <c r="D160" s="60" t="str">
        <f>(C160&amp;"/"&amp;B160)</f>
        <v>0</v>
      </c>
      <c r="E160" s="59" t="s">
        <v>473</v>
      </c>
      <c r="G160" s="68">
        <v>1171484</v>
      </c>
      <c r="H160" s="63" t="s">
        <v>311</v>
      </c>
      <c r="I160" s="68" t="str">
        <f>(H160&amp;""&amp;G160)</f>
        <v>0</v>
      </c>
      <c r="K160" s="64" t="str">
        <f>+K159+1</f>
        <v>0</v>
      </c>
      <c r="L160" s="65" t="s">
        <v>300</v>
      </c>
      <c r="M160" s="65" t="str">
        <f>(L160&amp;""&amp;K160)</f>
        <v>0</v>
      </c>
      <c r="O160" s="64">
        <v>1900001</v>
      </c>
      <c r="P160" s="65" t="s">
        <v>303</v>
      </c>
      <c r="Q160" s="65" t="str">
        <f>(P160&amp;""&amp;O160)</f>
        <v>0</v>
      </c>
      <c r="S160" s="71"/>
      <c r="T160" s="71"/>
    </row>
    <row r="161" spans="1:22" customHeight="1" ht="32.25" s="61" customFormat="1">
      <c r="B161" s="145" t="s">
        <v>726</v>
      </c>
      <c r="C161" s="145" t="s">
        <v>727</v>
      </c>
      <c r="D161" s="146" t="str">
        <f>(C161&amp;"/"&amp;B161)</f>
        <v>0</v>
      </c>
      <c r="E161" s="147" t="s">
        <v>447</v>
      </c>
      <c r="G161" s="68">
        <v>1171485</v>
      </c>
      <c r="H161" s="63" t="s">
        <v>311</v>
      </c>
      <c r="I161" s="68" t="str">
        <f>(H161&amp;""&amp;G161)</f>
        <v>0</v>
      </c>
      <c r="K161" s="64" t="str">
        <f>+K160+1</f>
        <v>0</v>
      </c>
      <c r="L161" s="65" t="s">
        <v>300</v>
      </c>
      <c r="M161" s="65" t="str">
        <f>(L161&amp;""&amp;K161)</f>
        <v>0</v>
      </c>
      <c r="O161" s="64">
        <v>1900001</v>
      </c>
      <c r="P161" s="65" t="s">
        <v>303</v>
      </c>
      <c r="Q161" s="65" t="str">
        <f>(P161&amp;""&amp;O161)</f>
        <v>0</v>
      </c>
      <c r="S161" s="71"/>
      <c r="T161" s="71"/>
    </row>
    <row r="162" spans="1:22" customHeight="1" ht="32.25" s="61" customFormat="1">
      <c r="B162" s="59" t="s">
        <v>728</v>
      </c>
      <c r="C162" s="59" t="s">
        <v>729</v>
      </c>
      <c r="D162" s="60" t="str">
        <f>(C162&amp;"/"&amp;B162)</f>
        <v>0</v>
      </c>
      <c r="E162" s="59" t="s">
        <v>519</v>
      </c>
      <c r="G162" s="68">
        <v>1171486</v>
      </c>
      <c r="H162" s="63" t="s">
        <v>311</v>
      </c>
      <c r="I162" s="68" t="str">
        <f>(H162&amp;""&amp;G162)</f>
        <v>0</v>
      </c>
      <c r="K162" s="64" t="str">
        <f>+K161+1</f>
        <v>0</v>
      </c>
      <c r="L162" s="65" t="s">
        <v>300</v>
      </c>
      <c r="M162" s="65" t="str">
        <f>(L162&amp;""&amp;K162)</f>
        <v>0</v>
      </c>
      <c r="O162" s="64">
        <v>1900001</v>
      </c>
      <c r="P162" s="65" t="s">
        <v>303</v>
      </c>
      <c r="Q162" s="65" t="str">
        <f>(P162&amp;""&amp;O162)</f>
        <v>0</v>
      </c>
      <c r="S162" s="71"/>
      <c r="T162" s="71"/>
    </row>
    <row r="163" spans="1:22" customHeight="1" ht="32.25" s="61" customFormat="1">
      <c r="B163" s="59" t="s">
        <v>730</v>
      </c>
      <c r="C163" s="59" t="s">
        <v>731</v>
      </c>
      <c r="D163" s="60" t="str">
        <f>(C163&amp;"/"&amp;B163)</f>
        <v>0</v>
      </c>
      <c r="E163" s="76" t="s">
        <v>732</v>
      </c>
      <c r="G163" s="68">
        <v>1171487</v>
      </c>
      <c r="H163" s="63" t="s">
        <v>311</v>
      </c>
      <c r="I163" s="68" t="str">
        <f>(H163&amp;""&amp;G163)</f>
        <v>0</v>
      </c>
      <c r="K163" s="64" t="str">
        <f>+K162+1</f>
        <v>0</v>
      </c>
      <c r="L163" s="65" t="s">
        <v>300</v>
      </c>
      <c r="M163" s="65" t="str">
        <f>(L163&amp;""&amp;K163)</f>
        <v>0</v>
      </c>
      <c r="O163" s="64">
        <v>1900001</v>
      </c>
      <c r="P163" s="65" t="s">
        <v>303</v>
      </c>
      <c r="Q163" s="65" t="str">
        <f>(P163&amp;""&amp;O163)</f>
        <v>0</v>
      </c>
      <c r="S163" s="71"/>
      <c r="T163" s="71"/>
    </row>
    <row r="164" spans="1:22" customHeight="1" ht="32.25" s="61" customFormat="1">
      <c r="B164" s="59" t="s">
        <v>733</v>
      </c>
      <c r="C164" s="59" t="s">
        <v>734</v>
      </c>
      <c r="D164" s="60" t="str">
        <f>(C164&amp;"/"&amp;B164)</f>
        <v>0</v>
      </c>
      <c r="E164" s="59" t="s">
        <v>495</v>
      </c>
      <c r="G164" s="68">
        <v>1171488</v>
      </c>
      <c r="H164" s="63" t="s">
        <v>311</v>
      </c>
      <c r="I164" s="68" t="str">
        <f>(H164&amp;""&amp;G164)</f>
        <v>0</v>
      </c>
      <c r="K164" s="64" t="str">
        <f>+K163+1</f>
        <v>0</v>
      </c>
      <c r="L164" s="65" t="s">
        <v>300</v>
      </c>
      <c r="M164" s="65" t="str">
        <f>(L164&amp;""&amp;K164)</f>
        <v>0</v>
      </c>
      <c r="O164" s="64">
        <v>1900001</v>
      </c>
      <c r="P164" s="65" t="s">
        <v>303</v>
      </c>
      <c r="Q164" s="65" t="str">
        <f>(P164&amp;""&amp;O164)</f>
        <v>0</v>
      </c>
      <c r="S164" s="71"/>
      <c r="T164" s="71"/>
    </row>
    <row r="165" spans="1:22" customHeight="1" ht="32.25" s="61" customFormat="1">
      <c r="B165" s="59" t="s">
        <v>398</v>
      </c>
      <c r="C165" s="59" t="s">
        <v>735</v>
      </c>
      <c r="D165" s="60" t="str">
        <f>(C165&amp;"/"&amp;B165)</f>
        <v>0</v>
      </c>
      <c r="E165" s="59" t="s">
        <v>360</v>
      </c>
      <c r="G165" s="68">
        <v>1171489</v>
      </c>
      <c r="H165" s="63" t="s">
        <v>311</v>
      </c>
      <c r="I165" s="68" t="str">
        <f>(H165&amp;""&amp;G165)</f>
        <v>0</v>
      </c>
      <c r="K165" s="64" t="str">
        <f>+K164+1</f>
        <v>0</v>
      </c>
      <c r="L165" s="65" t="s">
        <v>300</v>
      </c>
      <c r="M165" s="65" t="str">
        <f>(L165&amp;""&amp;K165)</f>
        <v>0</v>
      </c>
      <c r="O165" s="64">
        <v>1900001</v>
      </c>
      <c r="P165" s="65" t="s">
        <v>303</v>
      </c>
      <c r="Q165" s="65" t="str">
        <f>(P165&amp;""&amp;O165)</f>
        <v>0</v>
      </c>
      <c r="S165" s="71"/>
      <c r="T165" s="71"/>
    </row>
    <row r="166" spans="1:22" customHeight="1" ht="32.25" s="61" customFormat="1">
      <c r="B166" s="59" t="s">
        <v>398</v>
      </c>
      <c r="C166" s="59" t="s">
        <v>736</v>
      </c>
      <c r="D166" s="60" t="str">
        <f>(C166&amp;"/"&amp;B166)</f>
        <v>0</v>
      </c>
      <c r="E166" s="59"/>
      <c r="G166" s="68">
        <v>1171490</v>
      </c>
      <c r="H166" s="63" t="s">
        <v>311</v>
      </c>
      <c r="I166" s="68" t="str">
        <f>(H166&amp;""&amp;G166)</f>
        <v>0</v>
      </c>
      <c r="K166" s="64" t="str">
        <f>+K165+1</f>
        <v>0</v>
      </c>
      <c r="L166" s="65" t="s">
        <v>300</v>
      </c>
      <c r="M166" s="65" t="str">
        <f>(L166&amp;""&amp;K166)</f>
        <v>0</v>
      </c>
      <c r="O166" s="64">
        <v>1900001</v>
      </c>
      <c r="P166" s="65" t="s">
        <v>303</v>
      </c>
      <c r="Q166" s="65" t="str">
        <f>(P166&amp;""&amp;O166)</f>
        <v>0</v>
      </c>
      <c r="S166" s="71"/>
      <c r="T166" s="71"/>
    </row>
    <row r="167" spans="1:22" customHeight="1" ht="32.25" s="61" customFormat="1">
      <c r="B167" s="59" t="s">
        <v>398</v>
      </c>
      <c r="C167" s="59" t="s">
        <v>737</v>
      </c>
      <c r="D167" s="60" t="str">
        <f>(C167&amp;"/"&amp;B167)</f>
        <v>0</v>
      </c>
      <c r="E167" s="59" t="s">
        <v>738</v>
      </c>
      <c r="G167" s="68">
        <v>1171491</v>
      </c>
      <c r="H167" s="63" t="s">
        <v>311</v>
      </c>
      <c r="I167" s="68" t="str">
        <f>(H167&amp;""&amp;G167)</f>
        <v>0</v>
      </c>
      <c r="K167" s="64" t="str">
        <f>+K166+1</f>
        <v>0</v>
      </c>
      <c r="L167" s="65" t="s">
        <v>300</v>
      </c>
      <c r="M167" s="65" t="str">
        <f>(L167&amp;""&amp;K167)</f>
        <v>0</v>
      </c>
      <c r="O167" s="64">
        <v>1900001</v>
      </c>
      <c r="P167" s="65" t="s">
        <v>303</v>
      </c>
      <c r="Q167" s="65" t="str">
        <f>(P167&amp;""&amp;O167)</f>
        <v>0</v>
      </c>
      <c r="S167" s="71"/>
      <c r="T167" s="71"/>
    </row>
    <row r="168" spans="1:22" customHeight="1" ht="32.25" s="61" customFormat="1">
      <c r="B168" s="59" t="s">
        <v>739</v>
      </c>
      <c r="C168" s="59" t="s">
        <v>740</v>
      </c>
      <c r="D168" s="60" t="str">
        <f>(C168&amp;"/"&amp;B168)</f>
        <v>0</v>
      </c>
      <c r="E168" s="59" t="s">
        <v>738</v>
      </c>
      <c r="G168" s="68">
        <v>1171492</v>
      </c>
      <c r="H168" s="63" t="s">
        <v>311</v>
      </c>
      <c r="I168" s="68" t="str">
        <f>(H168&amp;""&amp;G168)</f>
        <v>0</v>
      </c>
      <c r="K168" s="64" t="str">
        <f>+K167+1</f>
        <v>0</v>
      </c>
      <c r="L168" s="65" t="s">
        <v>300</v>
      </c>
      <c r="M168" s="65" t="str">
        <f>(L168&amp;""&amp;K168)</f>
        <v>0</v>
      </c>
      <c r="O168" s="64">
        <v>1900001</v>
      </c>
      <c r="P168" s="65" t="s">
        <v>303</v>
      </c>
      <c r="Q168" s="65" t="str">
        <f>(P168&amp;""&amp;O168)</f>
        <v>0</v>
      </c>
      <c r="S168" s="71"/>
      <c r="T168" s="71"/>
    </row>
    <row r="169" spans="1:22" customHeight="1" ht="32.25" s="61" customFormat="1">
      <c r="B169" s="59" t="s">
        <v>741</v>
      </c>
      <c r="C169" s="59" t="s">
        <v>742</v>
      </c>
      <c r="D169" s="60" t="str">
        <f>(C169&amp;"/"&amp;B169)</f>
        <v>0</v>
      </c>
      <c r="E169" s="59" t="s">
        <v>743</v>
      </c>
      <c r="G169" s="68">
        <v>1171493</v>
      </c>
      <c r="H169" s="63" t="s">
        <v>311</v>
      </c>
      <c r="I169" s="68" t="str">
        <f>(H169&amp;""&amp;G169)</f>
        <v>0</v>
      </c>
      <c r="K169" s="64" t="str">
        <f>+K168+1</f>
        <v>0</v>
      </c>
      <c r="L169" s="65" t="s">
        <v>300</v>
      </c>
      <c r="M169" s="65" t="str">
        <f>(L169&amp;""&amp;K169)</f>
        <v>0</v>
      </c>
      <c r="O169" s="64">
        <v>1900001</v>
      </c>
      <c r="P169" s="65" t="s">
        <v>303</v>
      </c>
      <c r="Q169" s="65" t="str">
        <f>(P169&amp;""&amp;O169)</f>
        <v>0</v>
      </c>
      <c r="S169" s="71"/>
      <c r="T169" s="71"/>
    </row>
    <row r="170" spans="1:22" customHeight="1" ht="32.25" s="61" customFormat="1">
      <c r="B170" s="59" t="s">
        <v>744</v>
      </c>
      <c r="C170" s="59" t="s">
        <v>745</v>
      </c>
      <c r="D170" s="72" t="str">
        <f>(C170&amp;"/"&amp;B170)</f>
        <v>0</v>
      </c>
      <c r="E170" s="59" t="s">
        <v>746</v>
      </c>
      <c r="G170" s="68">
        <v>1171494</v>
      </c>
      <c r="H170" s="63" t="s">
        <v>311</v>
      </c>
      <c r="I170" s="68" t="str">
        <f>(H170&amp;""&amp;G170)</f>
        <v>0</v>
      </c>
      <c r="K170" s="64" t="str">
        <f>+K169+1</f>
        <v>0</v>
      </c>
      <c r="L170" s="65" t="s">
        <v>300</v>
      </c>
      <c r="M170" s="65" t="str">
        <f>(L170&amp;""&amp;K170)</f>
        <v>0</v>
      </c>
      <c r="O170" s="64">
        <v>1900001</v>
      </c>
      <c r="P170" s="65" t="s">
        <v>303</v>
      </c>
      <c r="Q170" s="65" t="str">
        <f>(P170&amp;""&amp;O170)</f>
        <v>0</v>
      </c>
      <c r="S170" s="71"/>
      <c r="T170" s="71"/>
    </row>
    <row r="171" spans="1:22" customHeight="1" ht="32.25" s="61" customFormat="1">
      <c r="B171" s="59" t="s">
        <v>747</v>
      </c>
      <c r="C171" s="59" t="s">
        <v>748</v>
      </c>
      <c r="D171" s="60" t="str">
        <f>(C171&amp;"/"&amp;B171)</f>
        <v>0</v>
      </c>
      <c r="E171" s="59" t="s">
        <v>749</v>
      </c>
      <c r="G171" s="68">
        <v>1171495</v>
      </c>
      <c r="H171" s="63" t="s">
        <v>311</v>
      </c>
      <c r="I171" s="68" t="str">
        <f>(H171&amp;""&amp;G171)</f>
        <v>0</v>
      </c>
      <c r="K171" s="64" t="str">
        <f>+K170+1</f>
        <v>0</v>
      </c>
      <c r="L171" s="65" t="s">
        <v>300</v>
      </c>
      <c r="M171" s="65" t="str">
        <f>(L171&amp;""&amp;K171)</f>
        <v>0</v>
      </c>
      <c r="O171" s="64">
        <v>1900001</v>
      </c>
      <c r="P171" s="65" t="s">
        <v>303</v>
      </c>
      <c r="Q171" s="65" t="str">
        <f>(P171&amp;""&amp;O171)</f>
        <v>0</v>
      </c>
      <c r="S171" s="71"/>
      <c r="T171" s="71"/>
    </row>
    <row r="172" spans="1:22" customHeight="1" ht="32.25" s="61" customFormat="1">
      <c r="B172" s="59" t="s">
        <v>750</v>
      </c>
      <c r="C172" s="59" t="s">
        <v>751</v>
      </c>
      <c r="D172" s="60" t="str">
        <f>(C172&amp;"/"&amp;B172)</f>
        <v>0</v>
      </c>
      <c r="E172" s="59" t="s">
        <v>388</v>
      </c>
      <c r="G172" s="68">
        <v>1171496</v>
      </c>
      <c r="H172" s="63" t="s">
        <v>311</v>
      </c>
      <c r="I172" s="68" t="str">
        <f>(H172&amp;""&amp;G172)</f>
        <v>0</v>
      </c>
      <c r="K172" s="64" t="str">
        <f>+K171+1</f>
        <v>0</v>
      </c>
      <c r="L172" s="65" t="s">
        <v>300</v>
      </c>
      <c r="M172" s="65" t="str">
        <f>(L172&amp;""&amp;K172)</f>
        <v>0</v>
      </c>
      <c r="O172" s="64">
        <v>1900001</v>
      </c>
      <c r="P172" s="65" t="s">
        <v>303</v>
      </c>
      <c r="Q172" s="65" t="str">
        <f>(P172&amp;""&amp;O172)</f>
        <v>0</v>
      </c>
      <c r="S172" s="71"/>
      <c r="T172" s="71"/>
    </row>
    <row r="173" spans="1:22" customHeight="1" ht="32.25" s="61" customFormat="1">
      <c r="B173" s="59" t="s">
        <v>752</v>
      </c>
      <c r="C173" s="59" t="s">
        <v>753</v>
      </c>
      <c r="D173" s="60" t="str">
        <f>(C173&amp;"/"&amp;B173)</f>
        <v>0</v>
      </c>
      <c r="E173" s="59" t="s">
        <v>754</v>
      </c>
      <c r="G173" s="68">
        <v>1171497</v>
      </c>
      <c r="H173" s="63" t="s">
        <v>311</v>
      </c>
      <c r="I173" s="68" t="str">
        <f>(H173&amp;""&amp;G173)</f>
        <v>0</v>
      </c>
      <c r="K173" s="64" t="str">
        <f>+K172+1</f>
        <v>0</v>
      </c>
      <c r="L173" s="65" t="s">
        <v>300</v>
      </c>
      <c r="M173" s="65" t="str">
        <f>(L173&amp;""&amp;K173)</f>
        <v>0</v>
      </c>
      <c r="O173" s="64">
        <v>1900001</v>
      </c>
      <c r="P173" s="65" t="s">
        <v>303</v>
      </c>
      <c r="Q173" s="65" t="str">
        <f>(P173&amp;""&amp;O173)</f>
        <v>0</v>
      </c>
      <c r="S173" s="71"/>
      <c r="T173" s="71"/>
    </row>
    <row r="174" spans="1:22" customHeight="1" ht="32.25" s="61" customFormat="1">
      <c r="B174" s="59" t="s">
        <v>755</v>
      </c>
      <c r="C174" s="59" t="s">
        <v>756</v>
      </c>
      <c r="D174" s="60" t="str">
        <f>(C174&amp;"/"&amp;B174)</f>
        <v>0</v>
      </c>
      <c r="E174" s="59" t="s">
        <v>757</v>
      </c>
      <c r="G174" s="68">
        <v>1171498</v>
      </c>
      <c r="H174" s="63" t="s">
        <v>311</v>
      </c>
      <c r="I174" s="68" t="str">
        <f>(H174&amp;""&amp;G174)</f>
        <v>0</v>
      </c>
      <c r="K174" s="64" t="str">
        <f>+K173+1</f>
        <v>0</v>
      </c>
      <c r="L174" s="65" t="s">
        <v>300</v>
      </c>
      <c r="M174" s="65" t="str">
        <f>(L174&amp;""&amp;K174)</f>
        <v>0</v>
      </c>
      <c r="O174" s="64">
        <v>1900001</v>
      </c>
      <c r="P174" s="65" t="s">
        <v>303</v>
      </c>
      <c r="Q174" s="65" t="str">
        <f>(P174&amp;""&amp;O174)</f>
        <v>0</v>
      </c>
      <c r="S174" s="71"/>
      <c r="T174" s="71"/>
    </row>
    <row r="175" spans="1:22" customHeight="1" ht="32.25" s="61" customFormat="1">
      <c r="B175" s="59" t="s">
        <v>758</v>
      </c>
      <c r="C175" s="59" t="s">
        <v>759</v>
      </c>
      <c r="D175" s="72" t="str">
        <f>(C175&amp;"/"&amp;B175)</f>
        <v>0</v>
      </c>
      <c r="E175" s="59" t="s">
        <v>760</v>
      </c>
      <c r="G175" s="68">
        <v>1171499</v>
      </c>
      <c r="H175" s="63" t="s">
        <v>311</v>
      </c>
      <c r="I175" s="68" t="str">
        <f>(H175&amp;""&amp;G175)</f>
        <v>0</v>
      </c>
      <c r="K175" s="64" t="str">
        <f>+K174+1</f>
        <v>0</v>
      </c>
      <c r="L175" s="65" t="s">
        <v>300</v>
      </c>
      <c r="M175" s="65" t="str">
        <f>(L175&amp;""&amp;K175)</f>
        <v>0</v>
      </c>
      <c r="O175" s="64">
        <v>1900001</v>
      </c>
      <c r="P175" s="65" t="s">
        <v>303</v>
      </c>
      <c r="Q175" s="65" t="str">
        <f>(P175&amp;""&amp;O175)</f>
        <v>0</v>
      </c>
      <c r="S175" s="71"/>
      <c r="T175" s="71"/>
    </row>
    <row r="176" spans="1:22" customHeight="1" ht="32.25" s="61" customFormat="1">
      <c r="B176" s="156" t="s">
        <v>761</v>
      </c>
      <c r="C176" s="156" t="s">
        <v>762</v>
      </c>
      <c r="D176" s="193" t="str">
        <f>(C176&amp;"/"&amp;B176)</f>
        <v>0</v>
      </c>
      <c r="E176" s="156" t="s">
        <v>653</v>
      </c>
      <c r="G176" s="68">
        <v>1171500</v>
      </c>
      <c r="H176" s="63" t="s">
        <v>311</v>
      </c>
      <c r="I176" s="68" t="str">
        <f>(H176&amp;""&amp;G176)</f>
        <v>0</v>
      </c>
      <c r="K176" s="64" t="str">
        <f>+K175+1</f>
        <v>0</v>
      </c>
      <c r="L176" s="65" t="s">
        <v>300</v>
      </c>
      <c r="M176" s="65" t="str">
        <f>(L176&amp;""&amp;K176)</f>
        <v>0</v>
      </c>
      <c r="O176" s="64">
        <v>1900001</v>
      </c>
      <c r="P176" s="65" t="s">
        <v>303</v>
      </c>
      <c r="Q176" s="65" t="str">
        <f>(P176&amp;""&amp;O176)</f>
        <v>0</v>
      </c>
      <c r="S176" s="71"/>
      <c r="T176" s="71"/>
    </row>
    <row r="177" spans="1:22" customHeight="1" ht="32.25" s="61" customFormat="1">
      <c r="B177" s="59" t="s">
        <v>763</v>
      </c>
      <c r="C177" s="59" t="s">
        <v>764</v>
      </c>
      <c r="D177" s="60" t="str">
        <f>(C177&amp;"/"&amp;B177)</f>
        <v>0</v>
      </c>
      <c r="E177" s="59" t="s">
        <v>542</v>
      </c>
      <c r="G177" s="68">
        <v>1171501</v>
      </c>
      <c r="H177" s="63" t="s">
        <v>311</v>
      </c>
      <c r="I177" s="68" t="str">
        <f>(H177&amp;""&amp;G177)</f>
        <v>0</v>
      </c>
      <c r="K177" s="64" t="str">
        <f>+K176+1</f>
        <v>0</v>
      </c>
      <c r="L177" s="65" t="s">
        <v>300</v>
      </c>
      <c r="M177" s="65" t="str">
        <f>(L177&amp;""&amp;K177)</f>
        <v>0</v>
      </c>
      <c r="O177" s="64">
        <v>1900001</v>
      </c>
      <c r="P177" s="65" t="s">
        <v>303</v>
      </c>
      <c r="Q177" s="65" t="str">
        <f>(P177&amp;""&amp;O177)</f>
        <v>0</v>
      </c>
      <c r="S177" s="71"/>
      <c r="T177" s="71"/>
    </row>
    <row r="178" spans="1:22" customHeight="1" ht="32.25" s="61" customFormat="1">
      <c r="B178" s="59" t="s">
        <v>765</v>
      </c>
      <c r="C178" s="59" t="s">
        <v>766</v>
      </c>
      <c r="D178" s="60" t="str">
        <f>(C178&amp;"/"&amp;B178)</f>
        <v>0</v>
      </c>
      <c r="E178" s="59" t="s">
        <v>425</v>
      </c>
      <c r="G178" s="68">
        <v>1171502</v>
      </c>
      <c r="H178" s="63" t="s">
        <v>311</v>
      </c>
      <c r="I178" s="68" t="str">
        <f>(H178&amp;""&amp;G178)</f>
        <v>0</v>
      </c>
      <c r="K178" s="64" t="str">
        <f>+K177+1</f>
        <v>0</v>
      </c>
      <c r="L178" s="65" t="s">
        <v>300</v>
      </c>
      <c r="M178" s="65" t="str">
        <f>(L178&amp;""&amp;K178)</f>
        <v>0</v>
      </c>
      <c r="O178" s="64">
        <v>1900001</v>
      </c>
      <c r="P178" s="65" t="s">
        <v>303</v>
      </c>
      <c r="Q178" s="65" t="str">
        <f>(P178&amp;""&amp;O178)</f>
        <v>0</v>
      </c>
      <c r="S178" s="71"/>
      <c r="T178" s="71"/>
    </row>
    <row r="179" spans="1:22" customHeight="1" ht="32.25" s="61" customFormat="1">
      <c r="B179" s="59" t="s">
        <v>767</v>
      </c>
      <c r="C179" s="59" t="s">
        <v>768</v>
      </c>
      <c r="D179" s="60" t="str">
        <f>(C179&amp;"/"&amp;B179)</f>
        <v>0</v>
      </c>
      <c r="E179" s="76" t="s">
        <v>769</v>
      </c>
      <c r="G179" s="68">
        <v>1171503</v>
      </c>
      <c r="H179" s="63" t="s">
        <v>311</v>
      </c>
      <c r="I179" s="68" t="str">
        <f>(H179&amp;""&amp;G179)</f>
        <v>0</v>
      </c>
      <c r="K179" s="64" t="str">
        <f>+K178+1</f>
        <v>0</v>
      </c>
      <c r="L179" s="65" t="s">
        <v>300</v>
      </c>
      <c r="M179" s="65" t="str">
        <f>(L179&amp;""&amp;K179)</f>
        <v>0</v>
      </c>
      <c r="O179" s="64">
        <v>1900001</v>
      </c>
      <c r="P179" s="65" t="s">
        <v>303</v>
      </c>
      <c r="Q179" s="65" t="str">
        <f>(P179&amp;""&amp;O179)</f>
        <v>0</v>
      </c>
      <c r="S179" s="71"/>
      <c r="T179" s="71"/>
    </row>
    <row r="180" spans="1:22" customHeight="1" ht="32.25" s="61" customFormat="1">
      <c r="B180" s="59" t="s">
        <v>770</v>
      </c>
      <c r="C180" s="59" t="s">
        <v>771</v>
      </c>
      <c r="D180" s="60" t="str">
        <f>(C180&amp;"/"&amp;B180)</f>
        <v>0</v>
      </c>
      <c r="E180" s="59" t="s">
        <v>341</v>
      </c>
      <c r="G180" s="68">
        <v>1171504</v>
      </c>
      <c r="H180" s="63" t="s">
        <v>311</v>
      </c>
      <c r="I180" s="68" t="str">
        <f>(H180&amp;""&amp;G180)</f>
        <v>0</v>
      </c>
      <c r="K180" s="64" t="str">
        <f>+K179+1</f>
        <v>0</v>
      </c>
      <c r="L180" s="65" t="s">
        <v>300</v>
      </c>
      <c r="M180" s="65" t="str">
        <f>(L180&amp;""&amp;K180)</f>
        <v>0</v>
      </c>
      <c r="O180" s="64">
        <v>1900001</v>
      </c>
      <c r="P180" s="65" t="s">
        <v>303</v>
      </c>
      <c r="Q180" s="65" t="str">
        <f>(P180&amp;""&amp;O180)</f>
        <v>0</v>
      </c>
      <c r="S180" s="71"/>
      <c r="T180" s="71"/>
    </row>
    <row r="181" spans="1:22" customHeight="1" ht="32.25" s="61" customFormat="1">
      <c r="B181" s="59" t="s">
        <v>398</v>
      </c>
      <c r="C181" s="59" t="s">
        <v>772</v>
      </c>
      <c r="D181" s="60" t="str">
        <f>(C181&amp;"/"&amp;B181)</f>
        <v>0</v>
      </c>
      <c r="E181" s="59" t="s">
        <v>519</v>
      </c>
      <c r="G181" s="68">
        <v>1171505</v>
      </c>
      <c r="H181" s="63" t="s">
        <v>311</v>
      </c>
      <c r="I181" s="68" t="str">
        <f>(H181&amp;""&amp;G181)</f>
        <v>0</v>
      </c>
      <c r="K181" s="64" t="str">
        <f>+K180+1</f>
        <v>0</v>
      </c>
      <c r="L181" s="65" t="s">
        <v>300</v>
      </c>
      <c r="M181" s="65" t="str">
        <f>(L181&amp;""&amp;K181)</f>
        <v>0</v>
      </c>
      <c r="O181" s="64">
        <v>1900001</v>
      </c>
      <c r="P181" s="65" t="s">
        <v>303</v>
      </c>
      <c r="Q181" s="65" t="str">
        <f>(P181&amp;""&amp;O181)</f>
        <v>0</v>
      </c>
      <c r="S181" s="71"/>
      <c r="T181" s="71"/>
    </row>
    <row r="182" spans="1:22" customHeight="1" ht="32.25" s="61" customFormat="1">
      <c r="B182" s="59" t="s">
        <v>773</v>
      </c>
      <c r="C182" s="59" t="s">
        <v>774</v>
      </c>
      <c r="D182" s="60" t="str">
        <f>(C182&amp;"/"&amp;B182)</f>
        <v>0</v>
      </c>
      <c r="E182" s="59" t="s">
        <v>775</v>
      </c>
      <c r="G182" s="68">
        <v>1171506</v>
      </c>
      <c r="H182" s="63" t="s">
        <v>311</v>
      </c>
      <c r="I182" s="68" t="str">
        <f>(H182&amp;""&amp;G182)</f>
        <v>0</v>
      </c>
      <c r="K182" s="64" t="str">
        <f>+K181+1</f>
        <v>0</v>
      </c>
      <c r="L182" s="65" t="s">
        <v>300</v>
      </c>
      <c r="M182" s="65" t="str">
        <f>(L182&amp;""&amp;K182)</f>
        <v>0</v>
      </c>
      <c r="O182" s="64">
        <v>1900001</v>
      </c>
      <c r="P182" s="65" t="s">
        <v>303</v>
      </c>
      <c r="Q182" s="65" t="str">
        <f>(P182&amp;""&amp;O182)</f>
        <v>0</v>
      </c>
      <c r="S182" s="71"/>
      <c r="T182" s="71"/>
    </row>
    <row r="183" spans="1:22" customHeight="1" ht="32.25" s="61" customFormat="1">
      <c r="B183" s="156" t="s">
        <v>776</v>
      </c>
      <c r="C183" s="156" t="s">
        <v>777</v>
      </c>
      <c r="D183" s="193" t="str">
        <f>(C183&amp;"/"&amp;B183)</f>
        <v>0</v>
      </c>
      <c r="E183" s="156" t="s">
        <v>514</v>
      </c>
      <c r="G183" s="68">
        <v>1171507</v>
      </c>
      <c r="H183" s="63" t="s">
        <v>311</v>
      </c>
      <c r="I183" s="68" t="str">
        <f>(H183&amp;""&amp;G183)</f>
        <v>0</v>
      </c>
      <c r="K183" s="64" t="str">
        <f>+K182+1</f>
        <v>0</v>
      </c>
      <c r="L183" s="65" t="s">
        <v>300</v>
      </c>
      <c r="M183" s="65" t="str">
        <f>(L183&amp;""&amp;K183)</f>
        <v>0</v>
      </c>
      <c r="O183" s="64">
        <v>1900001</v>
      </c>
      <c r="P183" s="65" t="s">
        <v>303</v>
      </c>
      <c r="Q183" s="65" t="str">
        <f>(P183&amp;""&amp;O183)</f>
        <v>0</v>
      </c>
      <c r="S183" s="71"/>
      <c r="T183" s="71"/>
    </row>
    <row r="184" spans="1:22" customHeight="1" ht="32.25" s="61" customFormat="1">
      <c r="B184" s="59" t="s">
        <v>778</v>
      </c>
      <c r="C184" s="59" t="s">
        <v>779</v>
      </c>
      <c r="D184" s="60" t="str">
        <f>(C184&amp;"/"&amp;B184)</f>
        <v>0</v>
      </c>
      <c r="E184" s="59" t="s">
        <v>567</v>
      </c>
      <c r="G184" s="68">
        <v>1171508</v>
      </c>
      <c r="H184" s="63" t="s">
        <v>311</v>
      </c>
      <c r="I184" s="68" t="str">
        <f>(H184&amp;""&amp;G184)</f>
        <v>0</v>
      </c>
      <c r="K184" s="64" t="str">
        <f>+K183+1</f>
        <v>0</v>
      </c>
      <c r="L184" s="65" t="s">
        <v>300</v>
      </c>
      <c r="M184" s="65" t="str">
        <f>(L184&amp;""&amp;K184)</f>
        <v>0</v>
      </c>
      <c r="O184" s="64">
        <v>1900001</v>
      </c>
      <c r="P184" s="65" t="s">
        <v>303</v>
      </c>
      <c r="Q184" s="65" t="str">
        <f>(P184&amp;""&amp;O184)</f>
        <v>0</v>
      </c>
      <c r="S184" s="71"/>
      <c r="T184" s="71"/>
    </row>
    <row r="185" spans="1:22" customHeight="1" ht="32.25" s="61" customFormat="1">
      <c r="B185" s="156" t="s">
        <v>780</v>
      </c>
      <c r="C185" s="156" t="s">
        <v>781</v>
      </c>
      <c r="D185" s="193" t="str">
        <f>(C185&amp;"/"&amp;B185)</f>
        <v>0</v>
      </c>
      <c r="E185" s="156" t="s">
        <v>782</v>
      </c>
      <c r="G185" s="68">
        <v>1171509</v>
      </c>
      <c r="H185" s="63" t="s">
        <v>311</v>
      </c>
      <c r="I185" s="68" t="str">
        <f>(H185&amp;""&amp;G185)</f>
        <v>0</v>
      </c>
      <c r="K185" s="64" t="str">
        <f>+K184+1</f>
        <v>0</v>
      </c>
      <c r="L185" s="65" t="s">
        <v>300</v>
      </c>
      <c r="M185" s="65" t="str">
        <f>(L185&amp;""&amp;K185)</f>
        <v>0</v>
      </c>
      <c r="O185" s="64">
        <v>1900001</v>
      </c>
      <c r="P185" s="65" t="s">
        <v>303</v>
      </c>
      <c r="Q185" s="65" t="str">
        <f>(P185&amp;""&amp;O185)</f>
        <v>0</v>
      </c>
      <c r="S185" s="71"/>
      <c r="T185" s="71"/>
    </row>
    <row r="186" spans="1:22" customHeight="1" ht="32.25" s="61" customFormat="1">
      <c r="B186" s="59" t="s">
        <v>783</v>
      </c>
      <c r="C186" s="59" t="s">
        <v>784</v>
      </c>
      <c r="D186" s="60" t="str">
        <f>(C186&amp;"/"&amp;B186)</f>
        <v>0</v>
      </c>
      <c r="E186" s="59" t="s">
        <v>553</v>
      </c>
      <c r="G186" s="68">
        <v>1171510</v>
      </c>
      <c r="H186" s="63" t="s">
        <v>311</v>
      </c>
      <c r="I186" s="68" t="str">
        <f>(H186&amp;""&amp;G186)</f>
        <v>0</v>
      </c>
      <c r="K186" s="64" t="str">
        <f>+K185+1</f>
        <v>0</v>
      </c>
      <c r="L186" s="65" t="s">
        <v>300</v>
      </c>
      <c r="M186" s="65" t="str">
        <f>(L186&amp;""&amp;K186)</f>
        <v>0</v>
      </c>
      <c r="O186" s="64">
        <v>1900001</v>
      </c>
      <c r="P186" s="65" t="s">
        <v>303</v>
      </c>
      <c r="Q186" s="65" t="str">
        <f>(P186&amp;""&amp;O186)</f>
        <v>0</v>
      </c>
      <c r="S186" s="71"/>
      <c r="T186" s="71"/>
    </row>
    <row r="187" spans="1:22" customHeight="1" ht="32.25" s="61" customFormat="1">
      <c r="B187" s="156" t="s">
        <v>785</v>
      </c>
      <c r="C187" s="156" t="s">
        <v>786</v>
      </c>
      <c r="D187" s="60" t="str">
        <f>(C187&amp;"/"&amp;B187)</f>
        <v>0</v>
      </c>
      <c r="E187" s="156" t="s">
        <v>421</v>
      </c>
      <c r="G187" s="68">
        <v>1171511</v>
      </c>
      <c r="H187" s="63" t="s">
        <v>311</v>
      </c>
      <c r="I187" s="68" t="str">
        <f>(H187&amp;""&amp;G187)</f>
        <v>0</v>
      </c>
      <c r="K187" s="64" t="str">
        <f>+K186+1</f>
        <v>0</v>
      </c>
      <c r="L187" s="65" t="s">
        <v>300</v>
      </c>
      <c r="M187" s="65" t="str">
        <f>(L187&amp;""&amp;K187)</f>
        <v>0</v>
      </c>
      <c r="O187" s="64">
        <v>1900001</v>
      </c>
      <c r="P187" s="65" t="s">
        <v>303</v>
      </c>
      <c r="Q187" s="65" t="str">
        <f>(P187&amp;""&amp;O187)</f>
        <v>0</v>
      </c>
      <c r="S187" s="71"/>
      <c r="T187" s="71"/>
    </row>
    <row r="188" spans="1:22" customHeight="1" ht="32.25" s="61" customFormat="1">
      <c r="B188" s="59" t="s">
        <v>787</v>
      </c>
      <c r="C188" s="59" t="s">
        <v>788</v>
      </c>
      <c r="D188" s="60" t="str">
        <f>(C188&amp;"/"&amp;B188)</f>
        <v>0</v>
      </c>
      <c r="E188" s="59" t="s">
        <v>639</v>
      </c>
      <c r="G188" s="68">
        <v>1171512</v>
      </c>
      <c r="H188" s="63" t="s">
        <v>311</v>
      </c>
      <c r="I188" s="68" t="str">
        <f>(H188&amp;""&amp;G188)</f>
        <v>0</v>
      </c>
      <c r="K188" s="64" t="str">
        <f>+K187+1</f>
        <v>0</v>
      </c>
      <c r="L188" s="65" t="s">
        <v>300</v>
      </c>
      <c r="M188" s="65" t="str">
        <f>(L188&amp;""&amp;K188)</f>
        <v>0</v>
      </c>
      <c r="O188" s="64">
        <v>1900001</v>
      </c>
      <c r="P188" s="65" t="s">
        <v>303</v>
      </c>
      <c r="Q188" s="65" t="str">
        <f>(P188&amp;""&amp;O188)</f>
        <v>0</v>
      </c>
      <c r="S188" s="71"/>
      <c r="T188" s="71"/>
    </row>
    <row r="189" spans="1:22" customHeight="1" ht="32.25" s="61" customFormat="1">
      <c r="B189" s="59" t="s">
        <v>789</v>
      </c>
      <c r="C189" s="59" t="s">
        <v>790</v>
      </c>
      <c r="D189" s="60" t="str">
        <f>(C189&amp;"/"&amp;B189)</f>
        <v>0</v>
      </c>
      <c r="E189" s="59" t="s">
        <v>492</v>
      </c>
      <c r="G189" s="68">
        <v>1171513</v>
      </c>
      <c r="H189" s="63" t="s">
        <v>311</v>
      </c>
      <c r="I189" s="68" t="str">
        <f>(H189&amp;""&amp;G189)</f>
        <v>0</v>
      </c>
      <c r="K189" s="64" t="str">
        <f>+K188+1</f>
        <v>0</v>
      </c>
      <c r="L189" s="65" t="s">
        <v>300</v>
      </c>
      <c r="M189" s="65" t="str">
        <f>(L189&amp;""&amp;K189)</f>
        <v>0</v>
      </c>
      <c r="O189" s="64">
        <v>1900001</v>
      </c>
      <c r="P189" s="65" t="s">
        <v>303</v>
      </c>
      <c r="Q189" s="65" t="str">
        <f>(P189&amp;""&amp;O189)</f>
        <v>0</v>
      </c>
      <c r="S189" s="71"/>
      <c r="T189" s="71"/>
    </row>
    <row r="190" spans="1:22" customHeight="1" ht="32.25" s="61" customFormat="1">
      <c r="B190" s="59" t="s">
        <v>791</v>
      </c>
      <c r="C190" s="59" t="s">
        <v>792</v>
      </c>
      <c r="D190" s="60" t="str">
        <f>(C190&amp;"/"&amp;B190)</f>
        <v>0</v>
      </c>
      <c r="E190" s="59" t="s">
        <v>682</v>
      </c>
      <c r="G190" s="68">
        <v>1171514</v>
      </c>
      <c r="H190" s="63" t="s">
        <v>311</v>
      </c>
      <c r="I190" s="68" t="str">
        <f>(H190&amp;""&amp;G190)</f>
        <v>0</v>
      </c>
      <c r="K190" s="64" t="str">
        <f>+K189+1</f>
        <v>0</v>
      </c>
      <c r="L190" s="65" t="s">
        <v>300</v>
      </c>
      <c r="M190" s="65" t="str">
        <f>(L190&amp;""&amp;K190)</f>
        <v>0</v>
      </c>
      <c r="O190" s="64">
        <v>1900001</v>
      </c>
      <c r="P190" s="65" t="s">
        <v>303</v>
      </c>
      <c r="Q190" s="65" t="str">
        <f>(P190&amp;""&amp;O190)</f>
        <v>0</v>
      </c>
      <c r="S190" s="71"/>
      <c r="T190" s="71"/>
    </row>
    <row r="191" spans="1:22" customHeight="1" ht="32.25" s="61" customFormat="1">
      <c r="B191" s="59" t="s">
        <v>793</v>
      </c>
      <c r="C191" s="59" t="s">
        <v>794</v>
      </c>
      <c r="D191" s="60" t="str">
        <f>(C191&amp;"/"&amp;B191)</f>
        <v>0</v>
      </c>
      <c r="E191" s="59" t="s">
        <v>707</v>
      </c>
      <c r="G191" s="68">
        <v>1171515</v>
      </c>
      <c r="H191" s="63" t="s">
        <v>311</v>
      </c>
      <c r="I191" s="68" t="str">
        <f>(H191&amp;""&amp;G191)</f>
        <v>0</v>
      </c>
      <c r="K191" s="64" t="str">
        <f>+K190+1</f>
        <v>0</v>
      </c>
      <c r="L191" s="65" t="s">
        <v>300</v>
      </c>
      <c r="M191" s="65" t="str">
        <f>(L191&amp;""&amp;K191)</f>
        <v>0</v>
      </c>
      <c r="O191" s="64">
        <v>1900001</v>
      </c>
      <c r="P191" s="65" t="s">
        <v>303</v>
      </c>
      <c r="Q191" s="65" t="str">
        <f>(P191&amp;""&amp;O191)</f>
        <v>0</v>
      </c>
      <c r="S191" s="71"/>
      <c r="T191" s="71"/>
    </row>
    <row r="192" spans="1:22" customHeight="1" ht="32.25" s="61" customFormat="1">
      <c r="B192" s="59" t="s">
        <v>795</v>
      </c>
      <c r="C192" s="59" t="s">
        <v>796</v>
      </c>
      <c r="D192" s="60" t="str">
        <f>(C192&amp;"/"&amp;B192)</f>
        <v>0</v>
      </c>
      <c r="E192" s="59" t="s">
        <v>492</v>
      </c>
      <c r="G192" s="68">
        <v>1171516</v>
      </c>
      <c r="H192" s="63" t="s">
        <v>311</v>
      </c>
      <c r="I192" s="68" t="str">
        <f>(H192&amp;""&amp;G192)</f>
        <v>0</v>
      </c>
      <c r="K192" s="64" t="str">
        <f>+K191+1</f>
        <v>0</v>
      </c>
      <c r="L192" s="65" t="s">
        <v>300</v>
      </c>
      <c r="M192" s="65" t="str">
        <f>(L192&amp;""&amp;K192)</f>
        <v>0</v>
      </c>
      <c r="O192" s="64">
        <v>1900001</v>
      </c>
      <c r="P192" s="65" t="s">
        <v>303</v>
      </c>
      <c r="Q192" s="65" t="str">
        <f>(P192&amp;""&amp;O192)</f>
        <v>0</v>
      </c>
      <c r="S192" s="71"/>
      <c r="T192" s="71"/>
    </row>
    <row r="193" spans="1:22" customHeight="1" ht="32.25" s="61" customFormat="1">
      <c r="B193" s="59" t="s">
        <v>398</v>
      </c>
      <c r="C193" s="59" t="s">
        <v>797</v>
      </c>
      <c r="D193" s="60" t="str">
        <f>(C193&amp;"/"&amp;B193)</f>
        <v>0</v>
      </c>
      <c r="E193" s="59" t="s">
        <v>519</v>
      </c>
      <c r="G193" s="68">
        <v>1171517</v>
      </c>
      <c r="H193" s="63" t="s">
        <v>311</v>
      </c>
      <c r="I193" s="68" t="str">
        <f>(H193&amp;""&amp;G193)</f>
        <v>0</v>
      </c>
      <c r="K193" s="64" t="str">
        <f>+K192+1</f>
        <v>0</v>
      </c>
      <c r="L193" s="65" t="s">
        <v>300</v>
      </c>
      <c r="M193" s="65" t="str">
        <f>(L193&amp;""&amp;K193)</f>
        <v>0</v>
      </c>
      <c r="O193" s="64">
        <v>1900001</v>
      </c>
      <c r="P193" s="65" t="s">
        <v>303</v>
      </c>
      <c r="Q193" s="65" t="str">
        <f>(P193&amp;""&amp;O193)</f>
        <v>0</v>
      </c>
      <c r="S193" s="71"/>
      <c r="T193" s="71"/>
    </row>
    <row r="194" spans="1:22" customHeight="1" ht="32.25" s="61" customFormat="1">
      <c r="B194" s="59" t="s">
        <v>398</v>
      </c>
      <c r="C194" s="59" t="s">
        <v>798</v>
      </c>
      <c r="D194" s="60" t="str">
        <f>(C194&amp;"/"&amp;B194)</f>
        <v>0</v>
      </c>
      <c r="E194" s="59"/>
      <c r="G194" s="68">
        <v>1171518</v>
      </c>
      <c r="H194" s="63" t="s">
        <v>311</v>
      </c>
      <c r="I194" s="68" t="str">
        <f>(H194&amp;""&amp;G194)</f>
        <v>0</v>
      </c>
      <c r="K194" s="64" t="str">
        <f>+K193+1</f>
        <v>0</v>
      </c>
      <c r="L194" s="65" t="s">
        <v>300</v>
      </c>
      <c r="M194" s="65" t="str">
        <f>(L194&amp;""&amp;K194)</f>
        <v>0</v>
      </c>
      <c r="O194" s="64">
        <v>1900001</v>
      </c>
      <c r="P194" s="65" t="s">
        <v>303</v>
      </c>
      <c r="Q194" s="65" t="str">
        <f>(P194&amp;""&amp;O194)</f>
        <v>0</v>
      </c>
      <c r="S194" s="71"/>
      <c r="T194" s="71"/>
    </row>
    <row r="195" spans="1:22" customHeight="1" ht="32.25" s="61" customFormat="1">
      <c r="B195" s="59" t="s">
        <v>799</v>
      </c>
      <c r="C195" s="59" t="s">
        <v>800</v>
      </c>
      <c r="D195" s="60" t="str">
        <f>(C195&amp;"/"&amp;B195)</f>
        <v>0</v>
      </c>
      <c r="E195" s="59" t="s">
        <v>801</v>
      </c>
      <c r="G195" s="68">
        <v>1171519</v>
      </c>
      <c r="H195" s="63" t="s">
        <v>311</v>
      </c>
      <c r="I195" s="68" t="str">
        <f>(H195&amp;""&amp;G195)</f>
        <v>0</v>
      </c>
      <c r="K195" s="64" t="str">
        <f>+K194+1</f>
        <v>0</v>
      </c>
      <c r="L195" s="65" t="s">
        <v>300</v>
      </c>
      <c r="M195" s="65" t="str">
        <f>(L195&amp;""&amp;K195)</f>
        <v>0</v>
      </c>
      <c r="O195" s="64">
        <v>1900001</v>
      </c>
      <c r="P195" s="65" t="s">
        <v>303</v>
      </c>
      <c r="Q195" s="65" t="str">
        <f>(P195&amp;""&amp;O195)</f>
        <v>0</v>
      </c>
      <c r="S195" s="71"/>
      <c r="T195" s="71"/>
    </row>
    <row r="196" spans="1:22" customHeight="1" ht="32.25" s="61" customFormat="1">
      <c r="B196" s="59" t="s">
        <v>802</v>
      </c>
      <c r="C196" s="59" t="s">
        <v>803</v>
      </c>
      <c r="D196" s="60" t="str">
        <f>(C196&amp;"/"&amp;B196)</f>
        <v>0</v>
      </c>
      <c r="E196" s="59" t="s">
        <v>804</v>
      </c>
      <c r="G196" s="68">
        <v>1171520</v>
      </c>
      <c r="H196" s="63" t="s">
        <v>311</v>
      </c>
      <c r="I196" s="68" t="str">
        <f>(H196&amp;""&amp;G196)</f>
        <v>0</v>
      </c>
      <c r="K196" s="64" t="str">
        <f>+K195+1</f>
        <v>0</v>
      </c>
      <c r="L196" s="65" t="s">
        <v>300</v>
      </c>
      <c r="M196" s="65" t="str">
        <f>(L196&amp;""&amp;K196)</f>
        <v>0</v>
      </c>
      <c r="O196" s="64">
        <v>1900001</v>
      </c>
      <c r="P196" s="65" t="s">
        <v>303</v>
      </c>
      <c r="Q196" s="65" t="str">
        <f>(P196&amp;""&amp;O196)</f>
        <v>0</v>
      </c>
      <c r="S196" s="71"/>
      <c r="T196" s="71"/>
    </row>
    <row r="197" spans="1:22" customHeight="1" ht="32.25" s="61" customFormat="1">
      <c r="B197" s="59" t="s">
        <v>805</v>
      </c>
      <c r="C197" s="59" t="s">
        <v>806</v>
      </c>
      <c r="D197" s="60" t="str">
        <f>(C197&amp;"/"&amp;B197)</f>
        <v>0</v>
      </c>
      <c r="E197" s="59" t="s">
        <v>807</v>
      </c>
      <c r="G197" s="68">
        <v>1171521</v>
      </c>
      <c r="H197" s="63" t="s">
        <v>311</v>
      </c>
      <c r="I197" s="68" t="str">
        <f>(H197&amp;""&amp;G197)</f>
        <v>0</v>
      </c>
      <c r="K197" s="64" t="str">
        <f>+K196+1</f>
        <v>0</v>
      </c>
      <c r="L197" s="65" t="s">
        <v>300</v>
      </c>
      <c r="M197" s="65" t="str">
        <f>(L197&amp;""&amp;K197)</f>
        <v>0</v>
      </c>
      <c r="O197" s="64">
        <v>1900001</v>
      </c>
      <c r="P197" s="65" t="s">
        <v>303</v>
      </c>
      <c r="Q197" s="65" t="str">
        <f>(P197&amp;""&amp;O197)</f>
        <v>0</v>
      </c>
      <c r="S197" s="71"/>
      <c r="T197" s="71"/>
    </row>
    <row r="198" spans="1:22" customHeight="1" ht="32.25" s="61" customFormat="1">
      <c r="B198" s="154" t="s">
        <v>808</v>
      </c>
      <c r="C198" s="59" t="s">
        <v>809</v>
      </c>
      <c r="D198" s="60" t="str">
        <f>(C198&amp;"/"&amp;B198)</f>
        <v>0</v>
      </c>
      <c r="E198" s="76" t="s">
        <v>519</v>
      </c>
      <c r="G198" s="68">
        <v>1171522</v>
      </c>
      <c r="H198" s="63" t="s">
        <v>311</v>
      </c>
      <c r="I198" s="68" t="str">
        <f>(H198&amp;""&amp;G198)</f>
        <v>0</v>
      </c>
      <c r="K198" s="64" t="str">
        <f>+K197+1</f>
        <v>0</v>
      </c>
      <c r="L198" s="65" t="s">
        <v>300</v>
      </c>
      <c r="M198" s="65" t="str">
        <f>(L198&amp;""&amp;K198)</f>
        <v>0</v>
      </c>
      <c r="O198" s="64">
        <v>1900001</v>
      </c>
      <c r="P198" s="65" t="s">
        <v>303</v>
      </c>
      <c r="Q198" s="65" t="str">
        <f>(P198&amp;""&amp;O198)</f>
        <v>0</v>
      </c>
      <c r="S198" s="71"/>
      <c r="T198" s="71"/>
    </row>
    <row r="199" spans="1:22" customHeight="1" ht="32.25" s="61" customFormat="1">
      <c r="B199" s="59" t="s">
        <v>810</v>
      </c>
      <c r="C199" s="59" t="s">
        <v>811</v>
      </c>
      <c r="D199" s="60" t="str">
        <f>(C199&amp;"/"&amp;B199)</f>
        <v>0</v>
      </c>
      <c r="E199" s="59" t="s">
        <v>812</v>
      </c>
      <c r="G199" s="68">
        <v>1171523</v>
      </c>
      <c r="H199" s="63" t="s">
        <v>311</v>
      </c>
      <c r="I199" s="68" t="str">
        <f>(H199&amp;""&amp;G199)</f>
        <v>0</v>
      </c>
      <c r="K199" s="64" t="str">
        <f>+K198+1</f>
        <v>0</v>
      </c>
      <c r="L199" s="65" t="s">
        <v>300</v>
      </c>
      <c r="M199" s="65" t="str">
        <f>(L199&amp;""&amp;K199)</f>
        <v>0</v>
      </c>
      <c r="O199" s="64">
        <v>1900001</v>
      </c>
      <c r="P199" s="65" t="s">
        <v>303</v>
      </c>
      <c r="Q199" s="65" t="str">
        <f>(P199&amp;""&amp;O199)</f>
        <v>0</v>
      </c>
      <c r="S199" s="71"/>
      <c r="T199" s="71"/>
    </row>
    <row r="200" spans="1:22" customHeight="1" ht="32.25" s="61" customFormat="1">
      <c r="B200" s="59" t="s">
        <v>813</v>
      </c>
      <c r="C200" s="59" t="s">
        <v>814</v>
      </c>
      <c r="D200" s="72" t="str">
        <f>(C200&amp;"/"&amp;B200)</f>
        <v>0</v>
      </c>
      <c r="E200" s="59" t="s">
        <v>380</v>
      </c>
      <c r="G200" s="68">
        <v>1171524</v>
      </c>
      <c r="H200" s="63" t="s">
        <v>311</v>
      </c>
      <c r="I200" s="68" t="str">
        <f>(H200&amp;""&amp;G200)</f>
        <v>0</v>
      </c>
      <c r="K200" s="64" t="str">
        <f>+K199+1</f>
        <v>0</v>
      </c>
      <c r="L200" s="65" t="s">
        <v>300</v>
      </c>
      <c r="M200" s="65" t="str">
        <f>(L200&amp;""&amp;K200)</f>
        <v>0</v>
      </c>
      <c r="O200" s="64">
        <v>1900001</v>
      </c>
      <c r="P200" s="65" t="s">
        <v>303</v>
      </c>
      <c r="Q200" s="65" t="str">
        <f>(P200&amp;""&amp;O200)</f>
        <v>0</v>
      </c>
      <c r="S200" s="71"/>
      <c r="T200" s="71"/>
    </row>
    <row r="201" spans="1:22" customHeight="1" ht="32.25" s="61" customFormat="1">
      <c r="B201" s="59" t="s">
        <v>815</v>
      </c>
      <c r="C201" s="59" t="s">
        <v>816</v>
      </c>
      <c r="D201" s="60" t="str">
        <f>(C201&amp;"/"&amp;B201)</f>
        <v>0</v>
      </c>
      <c r="E201" s="59" t="s">
        <v>495</v>
      </c>
      <c r="G201" s="68">
        <v>1171525</v>
      </c>
      <c r="H201" s="63" t="s">
        <v>311</v>
      </c>
      <c r="I201" s="68" t="str">
        <f>(H201&amp;""&amp;G201)</f>
        <v>0</v>
      </c>
      <c r="K201" s="64" t="str">
        <f>+K200+1</f>
        <v>0</v>
      </c>
      <c r="L201" s="65" t="s">
        <v>300</v>
      </c>
      <c r="M201" s="65" t="str">
        <f>(L201&amp;""&amp;K201)</f>
        <v>0</v>
      </c>
      <c r="O201" s="64">
        <v>1900001</v>
      </c>
      <c r="P201" s="65" t="s">
        <v>303</v>
      </c>
      <c r="Q201" s="65" t="str">
        <f>(P201&amp;""&amp;O201)</f>
        <v>0</v>
      </c>
      <c r="S201" s="71"/>
      <c r="T201" s="71"/>
    </row>
    <row r="202" spans="1:22" customHeight="1" ht="32.25" s="61" customFormat="1">
      <c r="B202" s="59"/>
      <c r="C202" s="59" t="s">
        <v>817</v>
      </c>
      <c r="D202" s="60" t="str">
        <f>(C202&amp;"/"&amp;B202)</f>
        <v>0</v>
      </c>
      <c r="E202" s="76" t="s">
        <v>818</v>
      </c>
      <c r="G202" s="68">
        <v>1171526</v>
      </c>
      <c r="H202" s="63" t="s">
        <v>311</v>
      </c>
      <c r="I202" s="68" t="str">
        <f>(H202&amp;""&amp;G202)</f>
        <v>0</v>
      </c>
      <c r="K202" s="64" t="str">
        <f>+K201+1</f>
        <v>0</v>
      </c>
      <c r="L202" s="65" t="s">
        <v>300</v>
      </c>
      <c r="M202" s="65" t="str">
        <f>(L202&amp;""&amp;K202)</f>
        <v>0</v>
      </c>
      <c r="O202" s="64">
        <v>1900001</v>
      </c>
      <c r="P202" s="65" t="s">
        <v>303</v>
      </c>
      <c r="Q202" s="65" t="str">
        <f>(P202&amp;""&amp;O202)</f>
        <v>0</v>
      </c>
      <c r="S202" s="71"/>
      <c r="T202" s="71"/>
    </row>
    <row r="203" spans="1:22" customHeight="1" ht="32.25" s="61" customFormat="1">
      <c r="B203" s="59" t="s">
        <v>398</v>
      </c>
      <c r="C203" s="59" t="s">
        <v>819</v>
      </c>
      <c r="D203" s="60" t="str">
        <f>(C203&amp;"/"&amp;B203)</f>
        <v>0</v>
      </c>
      <c r="E203" s="59"/>
      <c r="G203" s="68">
        <v>1171527</v>
      </c>
      <c r="H203" s="63" t="s">
        <v>311</v>
      </c>
      <c r="I203" s="68" t="str">
        <f>(H203&amp;""&amp;G203)</f>
        <v>0</v>
      </c>
      <c r="K203" s="64" t="str">
        <f>+K202+1</f>
        <v>0</v>
      </c>
      <c r="L203" s="65" t="s">
        <v>300</v>
      </c>
      <c r="M203" s="65" t="str">
        <f>(L203&amp;""&amp;K203)</f>
        <v>0</v>
      </c>
      <c r="O203" s="64">
        <v>1900001</v>
      </c>
      <c r="P203" s="65" t="s">
        <v>303</v>
      </c>
      <c r="Q203" s="65" t="str">
        <f>(P203&amp;""&amp;O203)</f>
        <v>0</v>
      </c>
      <c r="S203" s="71"/>
      <c r="T203" s="71"/>
    </row>
    <row r="204" spans="1:22" customHeight="1" ht="32.25" s="61" customFormat="1">
      <c r="B204" s="156" t="s">
        <v>820</v>
      </c>
      <c r="C204" s="156" t="s">
        <v>821</v>
      </c>
      <c r="D204" s="193" t="str">
        <f>(C204&amp;"/"&amp;B204)</f>
        <v>0</v>
      </c>
      <c r="E204" s="156" t="s">
        <v>822</v>
      </c>
      <c r="G204" s="68">
        <v>1171528</v>
      </c>
      <c r="H204" s="63" t="s">
        <v>311</v>
      </c>
      <c r="I204" s="68" t="str">
        <f>(H204&amp;""&amp;G204)</f>
        <v>0</v>
      </c>
      <c r="K204" s="64" t="str">
        <f>+K203+1</f>
        <v>0</v>
      </c>
      <c r="L204" s="65" t="s">
        <v>300</v>
      </c>
      <c r="M204" s="65" t="str">
        <f>(L204&amp;""&amp;K204)</f>
        <v>0</v>
      </c>
      <c r="O204" s="64">
        <v>1900001</v>
      </c>
      <c r="P204" s="65" t="s">
        <v>303</v>
      </c>
      <c r="Q204" s="65" t="str">
        <f>(P204&amp;""&amp;O204)</f>
        <v>0</v>
      </c>
      <c r="S204" s="71"/>
      <c r="T204" s="71"/>
    </row>
    <row r="205" spans="1:22" customHeight="1" ht="32.25" s="61" customFormat="1">
      <c r="B205" s="59" t="s">
        <v>823</v>
      </c>
      <c r="C205" s="59" t="s">
        <v>824</v>
      </c>
      <c r="D205" s="60" t="str">
        <f>(C205&amp;"/"&amp;B205)</f>
        <v>0</v>
      </c>
      <c r="E205" s="76" t="s">
        <v>825</v>
      </c>
      <c r="G205" s="68">
        <v>1171529</v>
      </c>
      <c r="H205" s="63" t="s">
        <v>311</v>
      </c>
      <c r="I205" s="68" t="str">
        <f>(H205&amp;""&amp;G205)</f>
        <v>0</v>
      </c>
      <c r="K205" s="64" t="str">
        <f>+K204+1</f>
        <v>0</v>
      </c>
      <c r="L205" s="65" t="s">
        <v>300</v>
      </c>
      <c r="M205" s="65" t="str">
        <f>(L205&amp;""&amp;K205)</f>
        <v>0</v>
      </c>
      <c r="O205" s="64">
        <v>1900001</v>
      </c>
      <c r="P205" s="65" t="s">
        <v>303</v>
      </c>
      <c r="Q205" s="65" t="str">
        <f>(P205&amp;""&amp;O205)</f>
        <v>0</v>
      </c>
      <c r="S205" s="71"/>
      <c r="T205" s="71"/>
    </row>
    <row r="206" spans="1:22" customHeight="1" ht="32.25" s="61" customFormat="1">
      <c r="B206" s="59" t="s">
        <v>398</v>
      </c>
      <c r="C206" s="59" t="s">
        <v>826</v>
      </c>
      <c r="D206" s="60" t="str">
        <f>(C206&amp;"/"&amp;B206)</f>
        <v>0</v>
      </c>
      <c r="E206" s="59"/>
      <c r="G206" s="68">
        <v>1171530</v>
      </c>
      <c r="H206" s="63" t="s">
        <v>311</v>
      </c>
      <c r="I206" s="68" t="str">
        <f>(H206&amp;""&amp;G206)</f>
        <v>0</v>
      </c>
      <c r="K206" s="64" t="str">
        <f>+K205+1</f>
        <v>0</v>
      </c>
      <c r="L206" s="65" t="s">
        <v>300</v>
      </c>
      <c r="M206" s="65" t="str">
        <f>(L206&amp;""&amp;K206)</f>
        <v>0</v>
      </c>
      <c r="O206" s="64">
        <v>1900001</v>
      </c>
      <c r="P206" s="65" t="s">
        <v>303</v>
      </c>
      <c r="Q206" s="65" t="str">
        <f>(P206&amp;""&amp;O206)</f>
        <v>0</v>
      </c>
      <c r="S206" s="71"/>
      <c r="T206" s="71"/>
    </row>
    <row r="207" spans="1:22" customHeight="1" ht="32.25" s="61" customFormat="1">
      <c r="B207" s="59" t="s">
        <v>827</v>
      </c>
      <c r="C207" s="59" t="s">
        <v>828</v>
      </c>
      <c r="D207" s="60" t="str">
        <f>(C207&amp;"/"&amp;B207)</f>
        <v>0</v>
      </c>
      <c r="E207" s="59" t="s">
        <v>829</v>
      </c>
      <c r="G207" s="68">
        <v>1171531</v>
      </c>
      <c r="H207" s="63" t="s">
        <v>311</v>
      </c>
      <c r="I207" s="68" t="str">
        <f>(H207&amp;""&amp;G207)</f>
        <v>0</v>
      </c>
      <c r="K207" s="64" t="str">
        <f>+K206+1</f>
        <v>0</v>
      </c>
      <c r="L207" s="65" t="s">
        <v>300</v>
      </c>
      <c r="M207" s="65" t="str">
        <f>(L207&amp;""&amp;K207)</f>
        <v>0</v>
      </c>
      <c r="O207" s="64">
        <v>1900001</v>
      </c>
      <c r="P207" s="65" t="s">
        <v>303</v>
      </c>
      <c r="Q207" s="65" t="str">
        <f>(P207&amp;""&amp;O207)</f>
        <v>0</v>
      </c>
      <c r="S207" s="71"/>
      <c r="T207" s="71"/>
    </row>
    <row r="208" spans="1:22" customHeight="1" ht="32.25" s="61" customFormat="1">
      <c r="B208" s="59" t="s">
        <v>398</v>
      </c>
      <c r="C208" s="59" t="s">
        <v>830</v>
      </c>
      <c r="D208" s="60" t="str">
        <f>(C208&amp;"/"&amp;B208)</f>
        <v>0</v>
      </c>
      <c r="E208" s="59"/>
      <c r="G208" s="68">
        <v>1171532</v>
      </c>
      <c r="H208" s="63" t="s">
        <v>311</v>
      </c>
      <c r="I208" s="68" t="str">
        <f>(H208&amp;""&amp;G208)</f>
        <v>0</v>
      </c>
      <c r="K208" s="64" t="str">
        <f>+K207+1</f>
        <v>0</v>
      </c>
      <c r="L208" s="65" t="s">
        <v>300</v>
      </c>
      <c r="M208" s="65" t="str">
        <f>(L208&amp;""&amp;K208)</f>
        <v>0</v>
      </c>
      <c r="O208" s="64">
        <v>1900001</v>
      </c>
      <c r="P208" s="65" t="s">
        <v>303</v>
      </c>
      <c r="Q208" s="65" t="str">
        <f>(P208&amp;""&amp;O208)</f>
        <v>0</v>
      </c>
      <c r="S208" s="71"/>
      <c r="T208" s="71"/>
    </row>
    <row r="209" spans="1:22" customHeight="1" ht="32.25" s="61" customFormat="1">
      <c r="B209" s="59" t="s">
        <v>831</v>
      </c>
      <c r="C209" s="59" t="s">
        <v>832</v>
      </c>
      <c r="D209" s="60" t="str">
        <f>(C209&amp;"/"&amp;B209)</f>
        <v>0</v>
      </c>
      <c r="E209" s="59" t="s">
        <v>360</v>
      </c>
      <c r="G209" s="68">
        <v>1171533</v>
      </c>
      <c r="H209" s="63" t="s">
        <v>311</v>
      </c>
      <c r="I209" s="68" t="str">
        <f>(H209&amp;""&amp;G209)</f>
        <v>0</v>
      </c>
      <c r="K209" s="64" t="str">
        <f>+K208+1</f>
        <v>0</v>
      </c>
      <c r="L209" s="65" t="s">
        <v>300</v>
      </c>
      <c r="M209" s="65" t="str">
        <f>(L209&amp;""&amp;K209)</f>
        <v>0</v>
      </c>
      <c r="O209" s="64">
        <v>1900001</v>
      </c>
      <c r="P209" s="65" t="s">
        <v>303</v>
      </c>
      <c r="Q209" s="65" t="str">
        <f>(P209&amp;""&amp;O209)</f>
        <v>0</v>
      </c>
      <c r="S209" s="71"/>
      <c r="T209" s="71"/>
    </row>
    <row r="210" spans="1:22" customHeight="1" ht="32.25" s="61" customFormat="1">
      <c r="B210" s="59" t="s">
        <v>833</v>
      </c>
      <c r="C210" s="59" t="s">
        <v>834</v>
      </c>
      <c r="D210" s="60" t="str">
        <f>(C210&amp;"/"&amp;B210)</f>
        <v>0</v>
      </c>
      <c r="E210" s="59" t="s">
        <v>550</v>
      </c>
      <c r="G210" s="68">
        <v>1171534</v>
      </c>
      <c r="H210" s="63" t="s">
        <v>311</v>
      </c>
      <c r="I210" s="68" t="str">
        <f>(H210&amp;""&amp;G210)</f>
        <v>0</v>
      </c>
      <c r="K210" s="64" t="str">
        <f>+K209+1</f>
        <v>0</v>
      </c>
      <c r="L210" s="65" t="s">
        <v>300</v>
      </c>
      <c r="M210" s="65" t="str">
        <f>(L210&amp;""&amp;K210)</f>
        <v>0</v>
      </c>
      <c r="O210" s="64">
        <v>1900001</v>
      </c>
      <c r="P210" s="65" t="s">
        <v>303</v>
      </c>
      <c r="Q210" s="65" t="str">
        <f>(P210&amp;""&amp;O210)</f>
        <v>0</v>
      </c>
      <c r="S210" s="71"/>
      <c r="T210" s="71"/>
    </row>
    <row r="211" spans="1:22" customHeight="1" ht="32.25" s="61" customFormat="1">
      <c r="B211" s="59" t="s">
        <v>835</v>
      </c>
      <c r="C211" s="59" t="s">
        <v>836</v>
      </c>
      <c r="D211" s="60" t="str">
        <f>(C211&amp;"/"&amp;B211)</f>
        <v>0</v>
      </c>
      <c r="E211" s="59" t="s">
        <v>626</v>
      </c>
      <c r="G211" s="68">
        <v>1171535</v>
      </c>
      <c r="H211" s="63" t="s">
        <v>311</v>
      </c>
      <c r="I211" s="68" t="str">
        <f>(H211&amp;""&amp;G211)</f>
        <v>0</v>
      </c>
      <c r="K211" s="64" t="str">
        <f>+K210+1</f>
        <v>0</v>
      </c>
      <c r="L211" s="65" t="s">
        <v>300</v>
      </c>
      <c r="M211" s="65" t="str">
        <f>(L211&amp;""&amp;K211)</f>
        <v>0</v>
      </c>
      <c r="O211" s="64">
        <v>1900001</v>
      </c>
      <c r="P211" s="65" t="s">
        <v>303</v>
      </c>
      <c r="Q211" s="65" t="str">
        <f>(P211&amp;""&amp;O211)</f>
        <v>0</v>
      </c>
      <c r="S211" s="71"/>
      <c r="T211" s="71"/>
    </row>
    <row r="212" spans="1:22" customHeight="1" ht="32.25" s="61" customFormat="1">
      <c r="B212" s="59" t="s">
        <v>398</v>
      </c>
      <c r="C212" s="59" t="s">
        <v>837</v>
      </c>
      <c r="D212" s="60" t="str">
        <f>(C212&amp;"/"&amp;B212)</f>
        <v>0</v>
      </c>
      <c r="E212" s="59" t="s">
        <v>376</v>
      </c>
      <c r="G212" s="68">
        <v>1171536</v>
      </c>
      <c r="H212" s="63" t="s">
        <v>311</v>
      </c>
      <c r="I212" s="68" t="str">
        <f>(H212&amp;""&amp;G212)</f>
        <v>0</v>
      </c>
      <c r="K212" s="64" t="str">
        <f>+K211+1</f>
        <v>0</v>
      </c>
      <c r="L212" s="65" t="s">
        <v>300</v>
      </c>
      <c r="M212" s="65" t="str">
        <f>(L212&amp;""&amp;K212)</f>
        <v>0</v>
      </c>
      <c r="O212" s="64">
        <v>1900001</v>
      </c>
      <c r="P212" s="65" t="s">
        <v>303</v>
      </c>
      <c r="Q212" s="65" t="str">
        <f>(P212&amp;""&amp;O212)</f>
        <v>0</v>
      </c>
      <c r="S212" s="71"/>
      <c r="T212" s="71"/>
    </row>
    <row r="213" spans="1:22" customHeight="1" ht="32.25" s="61" customFormat="1">
      <c r="B213" s="59" t="s">
        <v>838</v>
      </c>
      <c r="C213" s="59" t="s">
        <v>839</v>
      </c>
      <c r="D213" s="60" t="str">
        <f>(C213&amp;"/"&amp;B213)</f>
        <v>0</v>
      </c>
      <c r="E213" s="59" t="s">
        <v>840</v>
      </c>
      <c r="G213" s="68">
        <v>1171537</v>
      </c>
      <c r="H213" s="63" t="s">
        <v>311</v>
      </c>
      <c r="I213" s="68" t="str">
        <f>(H213&amp;""&amp;G213)</f>
        <v>0</v>
      </c>
      <c r="K213" s="64" t="str">
        <f>+K212+1</f>
        <v>0</v>
      </c>
      <c r="L213" s="65" t="s">
        <v>300</v>
      </c>
      <c r="M213" s="65" t="str">
        <f>(L213&amp;""&amp;K213)</f>
        <v>0</v>
      </c>
      <c r="O213" s="64">
        <v>1900001</v>
      </c>
      <c r="P213" s="65" t="s">
        <v>303</v>
      </c>
      <c r="Q213" s="65" t="str">
        <f>(P213&amp;""&amp;O213)</f>
        <v>0</v>
      </c>
      <c r="S213" s="71"/>
      <c r="T213" s="71"/>
    </row>
    <row r="214" spans="1:22" customHeight="1" ht="32.25" s="61" customFormat="1">
      <c r="B214" s="59" t="s">
        <v>841</v>
      </c>
      <c r="C214" s="59" t="s">
        <v>842</v>
      </c>
      <c r="D214" s="60" t="str">
        <f>(C214&amp;"/"&amp;B214)</f>
        <v>0</v>
      </c>
      <c r="E214" s="59" t="s">
        <v>575</v>
      </c>
      <c r="G214" s="68">
        <v>1171538</v>
      </c>
      <c r="H214" s="63" t="s">
        <v>311</v>
      </c>
      <c r="I214" s="68" t="str">
        <f>(H214&amp;""&amp;G214)</f>
        <v>0</v>
      </c>
      <c r="K214" s="64" t="str">
        <f>+K213+1</f>
        <v>0</v>
      </c>
      <c r="L214" s="65" t="s">
        <v>300</v>
      </c>
      <c r="M214" s="65" t="str">
        <f>(L214&amp;""&amp;K214)</f>
        <v>0</v>
      </c>
      <c r="O214" s="64">
        <v>1900001</v>
      </c>
      <c r="P214" s="65" t="s">
        <v>303</v>
      </c>
      <c r="Q214" s="65" t="str">
        <f>(P214&amp;""&amp;O214)</f>
        <v>0</v>
      </c>
      <c r="S214" s="71"/>
      <c r="T214" s="71"/>
    </row>
    <row r="215" spans="1:22" customHeight="1" ht="32.25" s="61" customFormat="1">
      <c r="B215" s="59" t="s">
        <v>843</v>
      </c>
      <c r="C215" s="59" t="s">
        <v>844</v>
      </c>
      <c r="D215" s="72" t="str">
        <f>(C215&amp;"/"&amp;B215)</f>
        <v>0</v>
      </c>
      <c r="E215" s="59" t="s">
        <v>845</v>
      </c>
      <c r="G215" s="68">
        <v>1171539</v>
      </c>
      <c r="H215" s="63" t="s">
        <v>311</v>
      </c>
      <c r="I215" s="68" t="str">
        <f>(H215&amp;""&amp;G215)</f>
        <v>0</v>
      </c>
      <c r="K215" s="64" t="str">
        <f>+K214+1</f>
        <v>0</v>
      </c>
      <c r="L215" s="65" t="s">
        <v>300</v>
      </c>
      <c r="M215" s="65" t="str">
        <f>(L215&amp;""&amp;K215)</f>
        <v>0</v>
      </c>
      <c r="O215" s="64">
        <v>1900001</v>
      </c>
      <c r="P215" s="65" t="s">
        <v>303</v>
      </c>
      <c r="Q215" s="65" t="str">
        <f>(P215&amp;""&amp;O215)</f>
        <v>0</v>
      </c>
      <c r="S215" s="71"/>
      <c r="T215" s="71"/>
    </row>
    <row r="216" spans="1:22" customHeight="1" ht="32.25" s="61" customFormat="1">
      <c r="B216" s="59" t="s">
        <v>846</v>
      </c>
      <c r="C216" s="59" t="s">
        <v>847</v>
      </c>
      <c r="D216" s="60" t="str">
        <f>(C216&amp;"/"&amp;B216)</f>
        <v>0</v>
      </c>
      <c r="E216" s="59" t="s">
        <v>425</v>
      </c>
      <c r="G216" s="68">
        <v>1171540</v>
      </c>
      <c r="H216" s="63" t="s">
        <v>311</v>
      </c>
      <c r="I216" s="68" t="str">
        <f>(H216&amp;""&amp;G216)</f>
        <v>0</v>
      </c>
      <c r="K216" s="64" t="str">
        <f>+K215+1</f>
        <v>0</v>
      </c>
      <c r="L216" s="65" t="s">
        <v>300</v>
      </c>
      <c r="M216" s="65" t="str">
        <f>(L216&amp;""&amp;K216)</f>
        <v>0</v>
      </c>
      <c r="O216" s="64">
        <v>1900001</v>
      </c>
      <c r="P216" s="65" t="s">
        <v>303</v>
      </c>
      <c r="Q216" s="65" t="str">
        <f>(P216&amp;""&amp;O216)</f>
        <v>0</v>
      </c>
      <c r="S216" s="71"/>
      <c r="T216" s="71"/>
    </row>
    <row r="217" spans="1:22" customHeight="1" ht="32.25" s="61" customFormat="1">
      <c r="B217" s="59" t="s">
        <v>398</v>
      </c>
      <c r="C217" s="59" t="s">
        <v>848</v>
      </c>
      <c r="D217" s="60" t="str">
        <f>(C217&amp;"/"&amp;B217)</f>
        <v>0</v>
      </c>
      <c r="E217" s="59" t="s">
        <v>519</v>
      </c>
      <c r="G217" s="68">
        <v>1171541</v>
      </c>
      <c r="H217" s="63" t="s">
        <v>311</v>
      </c>
      <c r="I217" s="68" t="str">
        <f>(H217&amp;""&amp;G217)</f>
        <v>0</v>
      </c>
      <c r="K217" s="64" t="str">
        <f>+K216+1</f>
        <v>0</v>
      </c>
      <c r="L217" s="65" t="s">
        <v>300</v>
      </c>
      <c r="M217" s="65" t="str">
        <f>(L217&amp;""&amp;K217)</f>
        <v>0</v>
      </c>
      <c r="O217" s="64">
        <v>1900001</v>
      </c>
      <c r="P217" s="65" t="s">
        <v>303</v>
      </c>
      <c r="Q217" s="65" t="str">
        <f>(P217&amp;""&amp;O217)</f>
        <v>0</v>
      </c>
      <c r="S217" s="71"/>
      <c r="T217" s="71"/>
    </row>
    <row r="218" spans="1:22" customHeight="1" ht="32.25" s="61" customFormat="1">
      <c r="B218" s="59" t="s">
        <v>849</v>
      </c>
      <c r="C218" s="59" t="s">
        <v>850</v>
      </c>
      <c r="D218" s="60" t="str">
        <f>(C218&amp;"/"&amp;B218)</f>
        <v>0</v>
      </c>
      <c r="E218" s="59" t="s">
        <v>754</v>
      </c>
      <c r="G218" s="68">
        <v>1171542</v>
      </c>
      <c r="H218" s="63" t="s">
        <v>311</v>
      </c>
      <c r="I218" s="68" t="str">
        <f>(H218&amp;""&amp;G218)</f>
        <v>0</v>
      </c>
      <c r="K218" s="64" t="str">
        <f>+K217+1</f>
        <v>0</v>
      </c>
      <c r="L218" s="65" t="s">
        <v>300</v>
      </c>
      <c r="M218" s="65" t="str">
        <f>(L218&amp;""&amp;K218)</f>
        <v>0</v>
      </c>
      <c r="O218" s="64">
        <v>1900001</v>
      </c>
      <c r="P218" s="65" t="s">
        <v>303</v>
      </c>
      <c r="Q218" s="65" t="str">
        <f>(P218&amp;""&amp;O218)</f>
        <v>0</v>
      </c>
      <c r="S218" s="71"/>
      <c r="T218" s="71"/>
    </row>
    <row r="219" spans="1:22" customHeight="1" ht="32.25" s="61" customFormat="1">
      <c r="B219" s="59" t="s">
        <v>851</v>
      </c>
      <c r="C219" s="59" t="s">
        <v>852</v>
      </c>
      <c r="D219" s="60" t="str">
        <f>(C219&amp;"/"&amp;B219)</f>
        <v>0</v>
      </c>
      <c r="E219" s="76" t="s">
        <v>447</v>
      </c>
      <c r="G219" s="68">
        <v>1171543</v>
      </c>
      <c r="H219" s="63" t="s">
        <v>311</v>
      </c>
      <c r="I219" s="68" t="str">
        <f>(H219&amp;""&amp;G219)</f>
        <v>0</v>
      </c>
      <c r="K219" s="64" t="str">
        <f>+K218+1</f>
        <v>0</v>
      </c>
      <c r="L219" s="65" t="s">
        <v>300</v>
      </c>
      <c r="M219" s="65" t="str">
        <f>(L219&amp;""&amp;K219)</f>
        <v>0</v>
      </c>
      <c r="O219" s="64">
        <v>1900001</v>
      </c>
      <c r="P219" s="65" t="s">
        <v>303</v>
      </c>
      <c r="Q219" s="65" t="str">
        <f>(P219&amp;""&amp;O219)</f>
        <v>0</v>
      </c>
      <c r="S219" s="71"/>
      <c r="T219" s="71"/>
    </row>
    <row r="220" spans="1:22" customHeight="1" ht="32.25" s="61" customFormat="1">
      <c r="B220" s="59" t="s">
        <v>853</v>
      </c>
      <c r="C220" s="59" t="s">
        <v>854</v>
      </c>
      <c r="D220" s="60" t="str">
        <f>(C220&amp;"/"&amp;B220)</f>
        <v>0</v>
      </c>
      <c r="E220" s="59" t="s">
        <v>503</v>
      </c>
      <c r="G220" s="68">
        <v>1171544</v>
      </c>
      <c r="H220" s="63" t="s">
        <v>311</v>
      </c>
      <c r="I220" s="68" t="str">
        <f>(H220&amp;""&amp;G220)</f>
        <v>0</v>
      </c>
      <c r="K220" s="64" t="str">
        <f>+K219+1</f>
        <v>0</v>
      </c>
      <c r="L220" s="65" t="s">
        <v>300</v>
      </c>
      <c r="M220" s="65" t="str">
        <f>(L220&amp;""&amp;K220)</f>
        <v>0</v>
      </c>
      <c r="O220" s="64">
        <v>1900001</v>
      </c>
      <c r="P220" s="65" t="s">
        <v>303</v>
      </c>
      <c r="Q220" s="65" t="str">
        <f>(P220&amp;""&amp;O220)</f>
        <v>0</v>
      </c>
      <c r="S220" s="71"/>
      <c r="T220" s="71"/>
    </row>
    <row r="221" spans="1:22" customHeight="1" ht="32.25" s="61" customFormat="1">
      <c r="B221" s="59" t="s">
        <v>855</v>
      </c>
      <c r="C221" s="59" t="s">
        <v>856</v>
      </c>
      <c r="D221" s="60" t="str">
        <f>(C221&amp;"/"&amp;B221)</f>
        <v>0</v>
      </c>
      <c r="E221" s="59" t="s">
        <v>626</v>
      </c>
      <c r="G221" s="68">
        <v>1171545</v>
      </c>
      <c r="H221" s="63" t="s">
        <v>311</v>
      </c>
      <c r="I221" s="68" t="str">
        <f>(H221&amp;""&amp;G221)</f>
        <v>0</v>
      </c>
      <c r="K221" s="64" t="str">
        <f>+K220+1</f>
        <v>0</v>
      </c>
      <c r="L221" s="65" t="s">
        <v>300</v>
      </c>
      <c r="M221" s="65" t="str">
        <f>(L221&amp;""&amp;K221)</f>
        <v>0</v>
      </c>
      <c r="O221" s="64">
        <v>1900001</v>
      </c>
      <c r="P221" s="65" t="s">
        <v>303</v>
      </c>
      <c r="Q221" s="65" t="str">
        <f>(P221&amp;""&amp;O221)</f>
        <v>0</v>
      </c>
      <c r="S221" s="71"/>
      <c r="T221" s="71"/>
    </row>
    <row r="222" spans="1:22" customHeight="1" ht="32.25" s="61" customFormat="1">
      <c r="B222" s="59" t="s">
        <v>857</v>
      </c>
      <c r="C222" s="59" t="s">
        <v>858</v>
      </c>
      <c r="D222" s="60" t="str">
        <f>(C222&amp;"/"&amp;B222)</f>
        <v>0</v>
      </c>
      <c r="E222" s="59" t="s">
        <v>859</v>
      </c>
      <c r="G222" s="68">
        <v>1171546</v>
      </c>
      <c r="H222" s="63" t="s">
        <v>311</v>
      </c>
      <c r="I222" s="68" t="str">
        <f>(H222&amp;""&amp;G222)</f>
        <v>0</v>
      </c>
      <c r="K222" s="64" t="str">
        <f>+K221+1</f>
        <v>0</v>
      </c>
      <c r="L222" s="65" t="s">
        <v>300</v>
      </c>
      <c r="M222" s="65" t="str">
        <f>(L222&amp;""&amp;K222)</f>
        <v>0</v>
      </c>
      <c r="O222" s="64">
        <v>1900001</v>
      </c>
      <c r="P222" s="65" t="s">
        <v>303</v>
      </c>
      <c r="Q222" s="65" t="str">
        <f>(P222&amp;""&amp;O222)</f>
        <v>0</v>
      </c>
      <c r="S222" s="71"/>
      <c r="T222" s="71"/>
    </row>
    <row r="223" spans="1:22" customHeight="1" ht="32.25" s="61" customFormat="1">
      <c r="B223" s="59" t="s">
        <v>860</v>
      </c>
      <c r="C223" s="59" t="s">
        <v>861</v>
      </c>
      <c r="D223" s="60" t="str">
        <f>(C223&amp;"/"&amp;B223)</f>
        <v>0</v>
      </c>
      <c r="E223" s="59" t="s">
        <v>550</v>
      </c>
      <c r="G223" s="68">
        <v>1171547</v>
      </c>
      <c r="H223" s="63" t="s">
        <v>311</v>
      </c>
      <c r="I223" s="68" t="str">
        <f>(H223&amp;""&amp;G223)</f>
        <v>0</v>
      </c>
      <c r="K223" s="64" t="str">
        <f>+K222+1</f>
        <v>0</v>
      </c>
      <c r="L223" s="65" t="s">
        <v>300</v>
      </c>
      <c r="M223" s="65" t="str">
        <f>(L223&amp;""&amp;K223)</f>
        <v>0</v>
      </c>
      <c r="O223" s="64">
        <v>1900001</v>
      </c>
      <c r="P223" s="65" t="s">
        <v>303</v>
      </c>
      <c r="Q223" s="65" t="str">
        <f>(P223&amp;""&amp;O223)</f>
        <v>0</v>
      </c>
      <c r="S223" s="71"/>
      <c r="T223" s="71"/>
    </row>
    <row r="224" spans="1:22" customHeight="1" ht="32.25" s="61" customFormat="1">
      <c r="B224" s="59" t="s">
        <v>862</v>
      </c>
      <c r="C224" s="59" t="s">
        <v>863</v>
      </c>
      <c r="D224" s="60" t="str">
        <f>(C224&amp;"/"&amp;B224)</f>
        <v>0</v>
      </c>
      <c r="E224" s="59" t="s">
        <v>388</v>
      </c>
      <c r="G224" s="68">
        <v>1171548</v>
      </c>
      <c r="H224" s="63" t="s">
        <v>311</v>
      </c>
      <c r="I224" s="68" t="str">
        <f>(H224&amp;""&amp;G224)</f>
        <v>0</v>
      </c>
      <c r="K224" s="64" t="str">
        <f>+K223+1</f>
        <v>0</v>
      </c>
      <c r="L224" s="65" t="s">
        <v>300</v>
      </c>
      <c r="M224" s="65" t="str">
        <f>(L224&amp;""&amp;K224)</f>
        <v>0</v>
      </c>
      <c r="O224" s="64">
        <v>1900001</v>
      </c>
      <c r="P224" s="65" t="s">
        <v>303</v>
      </c>
      <c r="Q224" s="65" t="str">
        <f>(P224&amp;""&amp;O224)</f>
        <v>0</v>
      </c>
      <c r="S224" s="71"/>
      <c r="T224" s="71"/>
    </row>
    <row r="225" spans="1:22" customHeight="1" ht="32.25" s="61" customFormat="1">
      <c r="B225" s="59" t="s">
        <v>864</v>
      </c>
      <c r="C225" s="59" t="s">
        <v>865</v>
      </c>
      <c r="D225" s="60" t="str">
        <f>(C225&amp;"/"&amp;B225)</f>
        <v>0</v>
      </c>
      <c r="E225" s="59" t="s">
        <v>465</v>
      </c>
      <c r="G225" s="68">
        <v>1171549</v>
      </c>
      <c r="H225" s="63" t="s">
        <v>311</v>
      </c>
      <c r="I225" s="68" t="str">
        <f>(H225&amp;""&amp;G225)</f>
        <v>0</v>
      </c>
      <c r="K225" s="64" t="str">
        <f>+K224+1</f>
        <v>0</v>
      </c>
      <c r="L225" s="65" t="s">
        <v>300</v>
      </c>
      <c r="M225" s="65" t="str">
        <f>(L225&amp;""&amp;K225)</f>
        <v>0</v>
      </c>
      <c r="O225" s="64">
        <v>1900001</v>
      </c>
      <c r="P225" s="65" t="s">
        <v>303</v>
      </c>
      <c r="Q225" s="65" t="str">
        <f>(P225&amp;""&amp;O225)</f>
        <v>0</v>
      </c>
      <c r="S225" s="71"/>
      <c r="T225" s="71"/>
    </row>
    <row r="226" spans="1:22" customHeight="1" ht="32.25" s="61" customFormat="1">
      <c r="B226" s="59" t="s">
        <v>866</v>
      </c>
      <c r="C226" s="59" t="s">
        <v>867</v>
      </c>
      <c r="D226" s="60" t="str">
        <f>(C226&amp;"/"&amp;B226)</f>
        <v>0</v>
      </c>
      <c r="E226" s="59" t="s">
        <v>868</v>
      </c>
      <c r="G226" s="68">
        <v>1171550</v>
      </c>
      <c r="H226" s="63" t="s">
        <v>311</v>
      </c>
      <c r="I226" s="68" t="str">
        <f>(H226&amp;""&amp;G226)</f>
        <v>0</v>
      </c>
      <c r="K226" s="64" t="str">
        <f>+K225+1</f>
        <v>0</v>
      </c>
      <c r="L226" s="65" t="s">
        <v>300</v>
      </c>
      <c r="M226" s="65" t="str">
        <f>(L226&amp;""&amp;K226)</f>
        <v>0</v>
      </c>
      <c r="O226" s="64">
        <v>1900001</v>
      </c>
      <c r="P226" s="65" t="s">
        <v>303</v>
      </c>
      <c r="Q226" s="65" t="str">
        <f>(P226&amp;""&amp;O226)</f>
        <v>0</v>
      </c>
      <c r="S226" s="71"/>
      <c r="T226" s="71"/>
    </row>
    <row r="227" spans="1:22" customHeight="1" ht="32.25" s="61" customFormat="1">
      <c r="B227" s="59" t="s">
        <v>869</v>
      </c>
      <c r="C227" s="59" t="s">
        <v>870</v>
      </c>
      <c r="D227" s="60" t="str">
        <f>(C227&amp;"/"&amp;B227)</f>
        <v>0</v>
      </c>
      <c r="E227" s="76" t="s">
        <v>871</v>
      </c>
      <c r="G227" s="68">
        <v>1171551</v>
      </c>
      <c r="H227" s="63" t="s">
        <v>311</v>
      </c>
      <c r="I227" s="68" t="str">
        <f>(H227&amp;""&amp;G227)</f>
        <v>0</v>
      </c>
      <c r="K227" s="64" t="str">
        <f>+K226+1</f>
        <v>0</v>
      </c>
      <c r="L227" s="65" t="s">
        <v>300</v>
      </c>
      <c r="M227" s="65" t="str">
        <f>(L227&amp;""&amp;K227)</f>
        <v>0</v>
      </c>
      <c r="O227" s="64">
        <v>1900001</v>
      </c>
      <c r="P227" s="65" t="s">
        <v>303</v>
      </c>
      <c r="Q227" s="65" t="str">
        <f>(P227&amp;""&amp;O227)</f>
        <v>0</v>
      </c>
      <c r="S227" s="71"/>
      <c r="T227" s="71"/>
    </row>
    <row r="228" spans="1:22" customHeight="1" ht="32.25" s="61" customFormat="1">
      <c r="B228" s="59" t="s">
        <v>872</v>
      </c>
      <c r="C228" s="59" t="s">
        <v>873</v>
      </c>
      <c r="D228" s="60" t="str">
        <f>(C228&amp;"/"&amp;B228)</f>
        <v>0</v>
      </c>
      <c r="E228" s="59" t="s">
        <v>874</v>
      </c>
      <c r="G228" s="68">
        <v>1171552</v>
      </c>
      <c r="H228" s="63" t="s">
        <v>311</v>
      </c>
      <c r="I228" s="68" t="str">
        <f>(H228&amp;""&amp;G228)</f>
        <v>0</v>
      </c>
      <c r="K228" s="64" t="str">
        <f>+K227+1</f>
        <v>0</v>
      </c>
      <c r="L228" s="65" t="s">
        <v>300</v>
      </c>
      <c r="M228" s="65" t="str">
        <f>(L228&amp;""&amp;K228)</f>
        <v>0</v>
      </c>
      <c r="O228" s="64">
        <v>1900001</v>
      </c>
      <c r="P228" s="65" t="s">
        <v>303</v>
      </c>
      <c r="Q228" s="65" t="str">
        <f>(P228&amp;""&amp;O228)</f>
        <v>0</v>
      </c>
      <c r="S228" s="71"/>
      <c r="T228" s="71"/>
    </row>
    <row r="229" spans="1:22" customHeight="1" ht="32.25" s="61" customFormat="1">
      <c r="B229" s="59" t="s">
        <v>875</v>
      </c>
      <c r="C229" s="59" t="s">
        <v>876</v>
      </c>
      <c r="D229" s="72" t="str">
        <f>(C229&amp;"/"&amp;B229)</f>
        <v>0</v>
      </c>
      <c r="E229" s="59" t="s">
        <v>384</v>
      </c>
      <c r="G229" s="68">
        <v>1171553</v>
      </c>
      <c r="H229" s="63" t="s">
        <v>311</v>
      </c>
      <c r="I229" s="68" t="str">
        <f>(H229&amp;""&amp;G229)</f>
        <v>0</v>
      </c>
      <c r="K229" s="64" t="str">
        <f>+K228+1</f>
        <v>0</v>
      </c>
      <c r="L229" s="65" t="s">
        <v>300</v>
      </c>
      <c r="M229" s="65" t="str">
        <f>(L229&amp;""&amp;K229)</f>
        <v>0</v>
      </c>
      <c r="O229" s="64">
        <v>1900001</v>
      </c>
      <c r="P229" s="65" t="s">
        <v>303</v>
      </c>
      <c r="Q229" s="65" t="str">
        <f>(P229&amp;""&amp;O229)</f>
        <v>0</v>
      </c>
      <c r="S229" s="71"/>
      <c r="T229" s="71"/>
    </row>
    <row r="230" spans="1:22" customHeight="1" ht="32.25" s="61" customFormat="1">
      <c r="B230" s="59" t="s">
        <v>877</v>
      </c>
      <c r="C230" s="59" t="s">
        <v>878</v>
      </c>
      <c r="D230" s="60" t="str">
        <f>(C230&amp;"/"&amp;B230)</f>
        <v>0</v>
      </c>
      <c r="E230" s="59" t="s">
        <v>388</v>
      </c>
      <c r="G230" s="68">
        <v>1171554</v>
      </c>
      <c r="H230" s="63" t="s">
        <v>311</v>
      </c>
      <c r="I230" s="68" t="str">
        <f>(H230&amp;""&amp;G230)</f>
        <v>0</v>
      </c>
      <c r="K230" s="64" t="str">
        <f>+K229+1</f>
        <v>0</v>
      </c>
      <c r="L230" s="65" t="s">
        <v>300</v>
      </c>
      <c r="M230" s="65" t="str">
        <f>(L230&amp;""&amp;K230)</f>
        <v>0</v>
      </c>
      <c r="O230" s="64">
        <v>1900001</v>
      </c>
      <c r="P230" s="65" t="s">
        <v>303</v>
      </c>
      <c r="Q230" s="65" t="str">
        <f>(P230&amp;""&amp;O230)</f>
        <v>0</v>
      </c>
      <c r="S230" s="71"/>
      <c r="T230" s="71"/>
    </row>
    <row r="231" spans="1:22" customHeight="1" ht="32.25" s="61" customFormat="1">
      <c r="B231" s="59" t="s">
        <v>879</v>
      </c>
      <c r="C231" s="59" t="s">
        <v>880</v>
      </c>
      <c r="D231" s="60" t="str">
        <f>(C231&amp;"/"&amp;B231)</f>
        <v>0</v>
      </c>
      <c r="E231" s="59" t="s">
        <v>498</v>
      </c>
      <c r="G231" s="68">
        <v>1171555</v>
      </c>
      <c r="H231" s="63" t="s">
        <v>311</v>
      </c>
      <c r="I231" s="68" t="str">
        <f>(H231&amp;""&amp;G231)</f>
        <v>0</v>
      </c>
      <c r="K231" s="64" t="str">
        <f>+K230+1</f>
        <v>0</v>
      </c>
      <c r="L231" s="65" t="s">
        <v>300</v>
      </c>
      <c r="M231" s="65" t="str">
        <f>(L231&amp;""&amp;K231)</f>
        <v>0</v>
      </c>
      <c r="O231" s="64">
        <v>1900001</v>
      </c>
      <c r="P231" s="65" t="s">
        <v>303</v>
      </c>
      <c r="Q231" s="65" t="str">
        <f>(P231&amp;""&amp;O231)</f>
        <v>0</v>
      </c>
      <c r="S231" s="71"/>
      <c r="T231" s="71"/>
    </row>
    <row r="232" spans="1:22" customHeight="1" ht="32.25" s="61" customFormat="1">
      <c r="B232" s="59" t="s">
        <v>881</v>
      </c>
      <c r="C232" s="59" t="s">
        <v>882</v>
      </c>
      <c r="D232" s="60" t="str">
        <f>(C232&amp;"/"&amp;B232)</f>
        <v>0</v>
      </c>
      <c r="E232" s="59" t="s">
        <v>550</v>
      </c>
      <c r="G232" s="68">
        <v>1171556</v>
      </c>
      <c r="H232" s="63" t="s">
        <v>311</v>
      </c>
      <c r="I232" s="68" t="str">
        <f>(H232&amp;""&amp;G232)</f>
        <v>0</v>
      </c>
      <c r="K232" s="64" t="str">
        <f>+K231+1</f>
        <v>0</v>
      </c>
      <c r="L232" s="65" t="s">
        <v>300</v>
      </c>
      <c r="M232" s="65" t="str">
        <f>(L232&amp;""&amp;K232)</f>
        <v>0</v>
      </c>
      <c r="O232" s="64">
        <v>1900001</v>
      </c>
      <c r="P232" s="65" t="s">
        <v>303</v>
      </c>
      <c r="Q232" s="65" t="str">
        <f>(P232&amp;""&amp;O232)</f>
        <v>0</v>
      </c>
      <c r="S232" s="71"/>
      <c r="T232" s="71"/>
    </row>
    <row r="233" spans="1:22" customHeight="1" ht="32.25" s="61" customFormat="1">
      <c r="B233" s="59" t="s">
        <v>883</v>
      </c>
      <c r="C233" s="59" t="s">
        <v>884</v>
      </c>
      <c r="D233" s="60" t="str">
        <f>(C233&amp;"/"&amp;B233)</f>
        <v>0</v>
      </c>
      <c r="E233" s="59" t="s">
        <v>376</v>
      </c>
      <c r="G233" s="68">
        <v>1171557</v>
      </c>
      <c r="H233" s="63" t="s">
        <v>311</v>
      </c>
      <c r="I233" s="68" t="str">
        <f>(H233&amp;""&amp;G233)</f>
        <v>0</v>
      </c>
      <c r="K233" s="64" t="str">
        <f>+K232+1</f>
        <v>0</v>
      </c>
      <c r="L233" s="65" t="s">
        <v>300</v>
      </c>
      <c r="M233" s="65" t="str">
        <f>(L233&amp;""&amp;K233)</f>
        <v>0</v>
      </c>
      <c r="O233" s="64">
        <v>1900001</v>
      </c>
      <c r="P233" s="65" t="s">
        <v>303</v>
      </c>
      <c r="Q233" s="65" t="str">
        <f>(P233&amp;""&amp;O233)</f>
        <v>0</v>
      </c>
      <c r="S233" s="71"/>
      <c r="T233" s="71"/>
    </row>
    <row r="234" spans="1:22" customHeight="1" ht="32.25" s="61" customFormat="1">
      <c r="B234" s="59" t="s">
        <v>885</v>
      </c>
      <c r="C234" s="59" t="s">
        <v>886</v>
      </c>
      <c r="D234" s="60" t="str">
        <f>(C234&amp;"/"&amp;B234)</f>
        <v>0</v>
      </c>
      <c r="E234" s="59" t="s">
        <v>887</v>
      </c>
      <c r="G234" s="68">
        <v>1171558</v>
      </c>
      <c r="H234" s="63" t="s">
        <v>311</v>
      </c>
      <c r="I234" s="68" t="str">
        <f>(H234&amp;""&amp;G234)</f>
        <v>0</v>
      </c>
      <c r="K234" s="64" t="str">
        <f>+K233+1</f>
        <v>0</v>
      </c>
      <c r="L234" s="65" t="s">
        <v>300</v>
      </c>
      <c r="M234" s="65" t="str">
        <f>(L234&amp;""&amp;K234)</f>
        <v>0</v>
      </c>
      <c r="O234" s="64">
        <v>1900001</v>
      </c>
      <c r="P234" s="65" t="s">
        <v>303</v>
      </c>
      <c r="Q234" s="65" t="str">
        <f>(P234&amp;""&amp;O234)</f>
        <v>0</v>
      </c>
      <c r="S234" s="71"/>
      <c r="T234" s="71"/>
    </row>
    <row r="235" spans="1:22" customHeight="1" ht="32.25" s="61" customFormat="1">
      <c r="B235" s="59" t="s">
        <v>398</v>
      </c>
      <c r="C235" s="59" t="s">
        <v>888</v>
      </c>
      <c r="D235" s="60" t="str">
        <f>(C235&amp;"/"&amp;B235)</f>
        <v>0</v>
      </c>
      <c r="E235" s="59" t="s">
        <v>626</v>
      </c>
      <c r="G235" s="68">
        <v>1171559</v>
      </c>
      <c r="H235" s="63" t="s">
        <v>311</v>
      </c>
      <c r="I235" s="68" t="str">
        <f>(H235&amp;""&amp;G235)</f>
        <v>0</v>
      </c>
      <c r="K235" s="64" t="str">
        <f>+K234+1</f>
        <v>0</v>
      </c>
      <c r="L235" s="65" t="s">
        <v>300</v>
      </c>
      <c r="M235" s="65" t="str">
        <f>(L235&amp;""&amp;K235)</f>
        <v>0</v>
      </c>
      <c r="O235" s="64">
        <v>1900001</v>
      </c>
      <c r="P235" s="65" t="s">
        <v>303</v>
      </c>
      <c r="Q235" s="65" t="str">
        <f>(P235&amp;""&amp;O235)</f>
        <v>0</v>
      </c>
      <c r="S235" s="71"/>
      <c r="T235" s="71"/>
    </row>
    <row r="236" spans="1:22" customHeight="1" ht="32.25" s="61" customFormat="1">
      <c r="B236" s="59" t="s">
        <v>889</v>
      </c>
      <c r="C236" s="59" t="s">
        <v>890</v>
      </c>
      <c r="D236" s="60" t="str">
        <f>(C236&amp;"/"&amp;B236)</f>
        <v>0</v>
      </c>
      <c r="E236" s="59" t="s">
        <v>891</v>
      </c>
      <c r="G236" s="68">
        <v>1171560</v>
      </c>
      <c r="H236" s="63" t="s">
        <v>311</v>
      </c>
      <c r="I236" s="68" t="str">
        <f>(H236&amp;""&amp;G236)</f>
        <v>0</v>
      </c>
      <c r="K236" s="64" t="str">
        <f>+K235+1</f>
        <v>0</v>
      </c>
      <c r="L236" s="65" t="s">
        <v>300</v>
      </c>
      <c r="M236" s="65" t="str">
        <f>(L236&amp;""&amp;K236)</f>
        <v>0</v>
      </c>
      <c r="O236" s="64">
        <v>1900001</v>
      </c>
      <c r="P236" s="65" t="s">
        <v>303</v>
      </c>
      <c r="Q236" s="65" t="str">
        <f>(P236&amp;""&amp;O236)</f>
        <v>0</v>
      </c>
      <c r="S236" s="71"/>
      <c r="T236" s="71"/>
    </row>
    <row r="237" spans="1:22" customHeight="1" ht="32.25" s="61" customFormat="1">
      <c r="B237" s="156" t="s">
        <v>892</v>
      </c>
      <c r="C237" s="156" t="s">
        <v>893</v>
      </c>
      <c r="D237" s="60" t="str">
        <f>(C237&amp;"/"&amp;B237)</f>
        <v>0</v>
      </c>
      <c r="E237" s="156" t="s">
        <v>674</v>
      </c>
      <c r="G237" s="68">
        <v>1171561</v>
      </c>
      <c r="H237" s="63" t="s">
        <v>311</v>
      </c>
      <c r="I237" s="68" t="str">
        <f>(H237&amp;""&amp;G237)</f>
        <v>0</v>
      </c>
      <c r="K237" s="64" t="str">
        <f>+K236+1</f>
        <v>0</v>
      </c>
      <c r="L237" s="65" t="s">
        <v>300</v>
      </c>
      <c r="M237" s="65" t="str">
        <f>(L237&amp;""&amp;K237)</f>
        <v>0</v>
      </c>
      <c r="O237" s="64">
        <v>1900001</v>
      </c>
      <c r="P237" s="65" t="s">
        <v>303</v>
      </c>
      <c r="Q237" s="65" t="str">
        <f>(P237&amp;""&amp;O237)</f>
        <v>0</v>
      </c>
      <c r="S237" s="71"/>
      <c r="T237" s="71"/>
    </row>
    <row r="238" spans="1:22" customHeight="1" ht="32.25" s="61" customFormat="1">
      <c r="B238" s="59"/>
      <c r="C238" s="156" t="s">
        <v>894</v>
      </c>
      <c r="D238" s="193" t="str">
        <f>(C238&amp;"/"&amp;B238)</f>
        <v>0</v>
      </c>
      <c r="E238" s="76" t="s">
        <v>519</v>
      </c>
      <c r="G238" s="68">
        <v>1171562</v>
      </c>
      <c r="H238" s="63" t="s">
        <v>311</v>
      </c>
      <c r="I238" s="68" t="str">
        <f>(H238&amp;""&amp;G238)</f>
        <v>0</v>
      </c>
      <c r="K238" s="64" t="str">
        <f>+K237+1</f>
        <v>0</v>
      </c>
      <c r="L238" s="65" t="s">
        <v>300</v>
      </c>
      <c r="M238" s="65" t="str">
        <f>(L238&amp;""&amp;K238)</f>
        <v>0</v>
      </c>
      <c r="O238" s="64">
        <v>1900001</v>
      </c>
      <c r="P238" s="65" t="s">
        <v>303</v>
      </c>
      <c r="Q238" s="65" t="str">
        <f>(P238&amp;""&amp;O238)</f>
        <v>0</v>
      </c>
      <c r="S238" s="71"/>
      <c r="T238" s="71"/>
    </row>
    <row r="239" spans="1:22" customHeight="1" ht="32.25" s="61" customFormat="1">
      <c r="B239" s="59" t="s">
        <v>398</v>
      </c>
      <c r="C239" s="59" t="s">
        <v>895</v>
      </c>
      <c r="D239" s="60" t="str">
        <f>(C239&amp;"/"&amp;B239)</f>
        <v>0</v>
      </c>
      <c r="E239" s="59" t="s">
        <v>360</v>
      </c>
      <c r="G239" s="68">
        <v>1171563</v>
      </c>
      <c r="H239" s="63" t="s">
        <v>311</v>
      </c>
      <c r="I239" s="68" t="str">
        <f>(H239&amp;""&amp;G239)</f>
        <v>0</v>
      </c>
      <c r="K239" s="64" t="str">
        <f>+K238+1</f>
        <v>0</v>
      </c>
      <c r="L239" s="65" t="s">
        <v>300</v>
      </c>
      <c r="M239" s="65" t="str">
        <f>(L239&amp;""&amp;K239)</f>
        <v>0</v>
      </c>
      <c r="O239" s="64">
        <v>1900001</v>
      </c>
      <c r="P239" s="65" t="s">
        <v>303</v>
      </c>
      <c r="Q239" s="65" t="str">
        <f>(P239&amp;""&amp;O239)</f>
        <v>0</v>
      </c>
      <c r="S239" s="71"/>
      <c r="T239" s="71"/>
    </row>
    <row r="240" spans="1:22" customHeight="1" ht="32.25" s="61" customFormat="1">
      <c r="B240" s="59" t="s">
        <v>896</v>
      </c>
      <c r="C240" s="59" t="s">
        <v>897</v>
      </c>
      <c r="D240" s="60" t="str">
        <f>(C240&amp;"/"&amp;B240)</f>
        <v>0</v>
      </c>
      <c r="E240" s="59" t="s">
        <v>898</v>
      </c>
      <c r="G240" s="68">
        <v>1171564</v>
      </c>
      <c r="H240" s="63" t="s">
        <v>311</v>
      </c>
      <c r="I240" s="68" t="str">
        <f>(H240&amp;""&amp;G240)</f>
        <v>0</v>
      </c>
      <c r="K240" s="64" t="str">
        <f>+K239+1</f>
        <v>0</v>
      </c>
      <c r="L240" s="65" t="s">
        <v>300</v>
      </c>
      <c r="M240" s="65" t="str">
        <f>(L240&amp;""&amp;K240)</f>
        <v>0</v>
      </c>
      <c r="O240" s="64">
        <v>1900001</v>
      </c>
      <c r="P240" s="65" t="s">
        <v>303</v>
      </c>
      <c r="Q240" s="65" t="str">
        <f>(P240&amp;""&amp;O240)</f>
        <v>0</v>
      </c>
      <c r="S240" s="71"/>
      <c r="T240" s="71"/>
    </row>
    <row r="241" spans="1:22" customHeight="1" ht="32.25" s="61" customFormat="1">
      <c r="B241" s="59" t="s">
        <v>899</v>
      </c>
      <c r="C241" s="59" t="s">
        <v>900</v>
      </c>
      <c r="D241" s="60" t="str">
        <f>(C241&amp;"/"&amp;B241)</f>
        <v>0</v>
      </c>
      <c r="E241" s="59" t="s">
        <v>388</v>
      </c>
      <c r="G241" s="68">
        <v>1171565</v>
      </c>
      <c r="H241" s="63" t="s">
        <v>311</v>
      </c>
      <c r="I241" s="68" t="str">
        <f>(H241&amp;""&amp;G241)</f>
        <v>0</v>
      </c>
      <c r="K241" s="64" t="str">
        <f>+K240+1</f>
        <v>0</v>
      </c>
      <c r="L241" s="65" t="s">
        <v>300</v>
      </c>
      <c r="M241" s="65" t="str">
        <f>(L241&amp;""&amp;K241)</f>
        <v>0</v>
      </c>
      <c r="O241" s="64">
        <v>1900001</v>
      </c>
      <c r="P241" s="65" t="s">
        <v>303</v>
      </c>
      <c r="Q241" s="65" t="str">
        <f>(P241&amp;""&amp;O241)</f>
        <v>0</v>
      </c>
      <c r="S241" s="71"/>
      <c r="T241" s="71"/>
    </row>
    <row r="242" spans="1:22" customHeight="1" ht="32.25" s="61" customFormat="1">
      <c r="B242" s="59" t="s">
        <v>901</v>
      </c>
      <c r="C242" s="59" t="s">
        <v>902</v>
      </c>
      <c r="D242" s="60" t="str">
        <f>(C242&amp;"/"&amp;B242)</f>
        <v>0</v>
      </c>
      <c r="E242" s="59" t="s">
        <v>575</v>
      </c>
      <c r="G242" s="68">
        <v>1171566</v>
      </c>
      <c r="H242" s="63" t="s">
        <v>311</v>
      </c>
      <c r="I242" s="68" t="str">
        <f>(H242&amp;""&amp;G242)</f>
        <v>0</v>
      </c>
      <c r="K242" s="64" t="str">
        <f>+K241+1</f>
        <v>0</v>
      </c>
      <c r="L242" s="65" t="s">
        <v>300</v>
      </c>
      <c r="M242" s="65" t="str">
        <f>(L242&amp;""&amp;K242)</f>
        <v>0</v>
      </c>
      <c r="O242" s="64">
        <v>1900001</v>
      </c>
      <c r="P242" s="65" t="s">
        <v>303</v>
      </c>
      <c r="Q242" s="65" t="str">
        <f>(P242&amp;""&amp;O242)</f>
        <v>0</v>
      </c>
      <c r="S242" s="71"/>
      <c r="T242" s="71"/>
    </row>
    <row r="243" spans="1:22" customHeight="1" ht="32.25" s="61" customFormat="1">
      <c r="B243" s="59" t="s">
        <v>903</v>
      </c>
      <c r="C243" s="59" t="s">
        <v>904</v>
      </c>
      <c r="D243" s="60" t="str">
        <f>(C243&amp;"/"&amp;B243)</f>
        <v>0</v>
      </c>
      <c r="E243" s="59" t="s">
        <v>425</v>
      </c>
      <c r="G243" s="68">
        <v>1171567</v>
      </c>
      <c r="H243" s="63" t="s">
        <v>311</v>
      </c>
      <c r="I243" s="68" t="str">
        <f>(H243&amp;""&amp;G243)</f>
        <v>0</v>
      </c>
      <c r="K243" s="64" t="str">
        <f>+K242+1</f>
        <v>0</v>
      </c>
      <c r="L243" s="65" t="s">
        <v>300</v>
      </c>
      <c r="M243" s="65" t="str">
        <f>(L243&amp;""&amp;K243)</f>
        <v>0</v>
      </c>
      <c r="O243" s="64">
        <v>1900001</v>
      </c>
      <c r="P243" s="65" t="s">
        <v>303</v>
      </c>
      <c r="Q243" s="65" t="str">
        <f>(P243&amp;""&amp;O243)</f>
        <v>0</v>
      </c>
      <c r="S243" s="71"/>
      <c r="T243" s="71"/>
    </row>
    <row r="244" spans="1:22" customHeight="1" ht="32.25" s="61" customFormat="1">
      <c r="B244" s="59" t="s">
        <v>398</v>
      </c>
      <c r="C244" s="59" t="s">
        <v>905</v>
      </c>
      <c r="D244" s="60" t="str">
        <f>(C244&amp;"/"&amp;B244)</f>
        <v>0</v>
      </c>
      <c r="E244" s="59"/>
      <c r="G244" s="68">
        <v>1171568</v>
      </c>
      <c r="H244" s="63" t="s">
        <v>311</v>
      </c>
      <c r="I244" s="68" t="str">
        <f>(H244&amp;""&amp;G244)</f>
        <v>0</v>
      </c>
      <c r="K244" s="64" t="str">
        <f>+K243+1</f>
        <v>0</v>
      </c>
      <c r="L244" s="65" t="s">
        <v>300</v>
      </c>
      <c r="M244" s="65" t="str">
        <f>(L244&amp;""&amp;K244)</f>
        <v>0</v>
      </c>
      <c r="O244" s="64">
        <v>1900001</v>
      </c>
      <c r="P244" s="65" t="s">
        <v>303</v>
      </c>
      <c r="Q244" s="65" t="str">
        <f>(P244&amp;""&amp;O244)</f>
        <v>0</v>
      </c>
      <c r="S244" s="71"/>
      <c r="T244" s="71"/>
    </row>
    <row r="245" spans="1:22" customHeight="1" ht="32.25" s="61" customFormat="1">
      <c r="B245" s="59" t="s">
        <v>398</v>
      </c>
      <c r="C245" s="59" t="s">
        <v>906</v>
      </c>
      <c r="D245" s="60" t="str">
        <f>(C245&amp;"/"&amp;B245)</f>
        <v>0</v>
      </c>
      <c r="E245" s="59"/>
      <c r="G245" s="68">
        <v>1171569</v>
      </c>
      <c r="H245" s="63" t="s">
        <v>311</v>
      </c>
      <c r="I245" s="68" t="str">
        <f>(H245&amp;""&amp;G245)</f>
        <v>0</v>
      </c>
      <c r="K245" s="64" t="str">
        <f>+K244+1</f>
        <v>0</v>
      </c>
      <c r="L245" s="65" t="s">
        <v>300</v>
      </c>
      <c r="M245" s="65" t="str">
        <f>(L245&amp;""&amp;K245)</f>
        <v>0</v>
      </c>
      <c r="O245" s="64">
        <v>1900001</v>
      </c>
      <c r="P245" s="65" t="s">
        <v>303</v>
      </c>
      <c r="Q245" s="65" t="str">
        <f>(P245&amp;""&amp;O245)</f>
        <v>0</v>
      </c>
      <c r="S245" s="71"/>
      <c r="T245" s="71"/>
    </row>
    <row r="246" spans="1:22" customHeight="1" ht="32.25" s="61" customFormat="1">
      <c r="B246" s="59" t="s">
        <v>907</v>
      </c>
      <c r="C246" s="59" t="s">
        <v>908</v>
      </c>
      <c r="D246" s="60" t="str">
        <f>(C246&amp;"/"&amp;B246)</f>
        <v>0</v>
      </c>
      <c r="E246" s="59" t="s">
        <v>909</v>
      </c>
      <c r="G246" s="68">
        <v>1171570</v>
      </c>
      <c r="H246" s="63" t="s">
        <v>311</v>
      </c>
      <c r="I246" s="68" t="str">
        <f>(H246&amp;""&amp;G246)</f>
        <v>0</v>
      </c>
      <c r="K246" s="64" t="str">
        <f>+K245+1</f>
        <v>0</v>
      </c>
      <c r="L246" s="65" t="s">
        <v>300</v>
      </c>
      <c r="M246" s="65" t="str">
        <f>(L246&amp;""&amp;K246)</f>
        <v>0</v>
      </c>
      <c r="O246" s="64">
        <v>1900001</v>
      </c>
      <c r="P246" s="65" t="s">
        <v>303</v>
      </c>
      <c r="Q246" s="65" t="str">
        <f>(P246&amp;""&amp;O246)</f>
        <v>0</v>
      </c>
      <c r="S246" s="71"/>
      <c r="T246" s="71"/>
    </row>
    <row r="247" spans="1:22" customHeight="1" ht="32.25" s="61" customFormat="1">
      <c r="B247" s="59" t="s">
        <v>398</v>
      </c>
      <c r="C247" s="59" t="s">
        <v>910</v>
      </c>
      <c r="D247" s="60" t="str">
        <f>(C247&amp;"/"&amp;B247)</f>
        <v>0</v>
      </c>
      <c r="E247" s="59"/>
      <c r="G247" s="68">
        <v>1171571</v>
      </c>
      <c r="H247" s="63" t="s">
        <v>311</v>
      </c>
      <c r="I247" s="68" t="str">
        <f>(H247&amp;""&amp;G247)</f>
        <v>0</v>
      </c>
      <c r="K247" s="64" t="str">
        <f>+K246+1</f>
        <v>0</v>
      </c>
      <c r="L247" s="65" t="s">
        <v>300</v>
      </c>
      <c r="M247" s="65" t="str">
        <f>(L247&amp;""&amp;K247)</f>
        <v>0</v>
      </c>
      <c r="O247" s="64">
        <v>1900001</v>
      </c>
      <c r="P247" s="65" t="s">
        <v>303</v>
      </c>
      <c r="Q247" s="65" t="str">
        <f>(P247&amp;""&amp;O247)</f>
        <v>0</v>
      </c>
      <c r="S247" s="71"/>
      <c r="T247" s="71"/>
    </row>
    <row r="248" spans="1:22" customHeight="1" ht="32.25" s="61" customFormat="1">
      <c r="B248" s="59" t="s">
        <v>911</v>
      </c>
      <c r="C248" s="59" t="s">
        <v>912</v>
      </c>
      <c r="D248" s="60" t="str">
        <f>(C248&amp;"/"&amp;B248)</f>
        <v>0</v>
      </c>
      <c r="E248" s="59" t="s">
        <v>325</v>
      </c>
      <c r="G248" s="68">
        <v>1171572</v>
      </c>
      <c r="H248" s="63" t="s">
        <v>311</v>
      </c>
      <c r="I248" s="68" t="str">
        <f>(H248&amp;""&amp;G248)</f>
        <v>0</v>
      </c>
      <c r="K248" s="64" t="str">
        <f>+K247+1</f>
        <v>0</v>
      </c>
      <c r="L248" s="65" t="s">
        <v>300</v>
      </c>
      <c r="M248" s="65" t="str">
        <f>(L248&amp;""&amp;K248)</f>
        <v>0</v>
      </c>
      <c r="O248" s="64">
        <v>1900001</v>
      </c>
      <c r="P248" s="65" t="s">
        <v>303</v>
      </c>
      <c r="Q248" s="65" t="str">
        <f>(P248&amp;""&amp;O248)</f>
        <v>0</v>
      </c>
      <c r="S248" s="71"/>
      <c r="T248" s="71"/>
    </row>
    <row r="249" spans="1:22" customHeight="1" ht="32.25" s="61" customFormat="1">
      <c r="B249" s="59" t="s">
        <v>913</v>
      </c>
      <c r="C249" s="59" t="s">
        <v>914</v>
      </c>
      <c r="D249" s="60" t="str">
        <f>(C249&amp;"/"&amp;B249)</f>
        <v>0</v>
      </c>
      <c r="E249" s="59" t="s">
        <v>915</v>
      </c>
      <c r="G249" s="68">
        <v>1171573</v>
      </c>
      <c r="H249" s="63" t="s">
        <v>311</v>
      </c>
      <c r="I249" s="68" t="str">
        <f>(H249&amp;""&amp;G249)</f>
        <v>0</v>
      </c>
      <c r="K249" s="64" t="str">
        <f>+K248+1</f>
        <v>0</v>
      </c>
      <c r="L249" s="65" t="s">
        <v>300</v>
      </c>
      <c r="M249" s="65" t="str">
        <f>(L249&amp;""&amp;K249)</f>
        <v>0</v>
      </c>
      <c r="O249" s="64">
        <v>1900001</v>
      </c>
      <c r="P249" s="65" t="s">
        <v>303</v>
      </c>
      <c r="Q249" s="65" t="str">
        <f>(P249&amp;""&amp;O249)</f>
        <v>0</v>
      </c>
      <c r="S249" s="71"/>
      <c r="T249" s="71"/>
    </row>
    <row r="250" spans="1:22" customHeight="1" ht="32.25" s="61" customFormat="1">
      <c r="B250" s="59" t="s">
        <v>916</v>
      </c>
      <c r="C250" s="59" t="s">
        <v>917</v>
      </c>
      <c r="D250" s="60" t="str">
        <f>(C250&amp;"/"&amp;B250)</f>
        <v>0</v>
      </c>
      <c r="E250" s="59" t="s">
        <v>918</v>
      </c>
      <c r="G250" s="68">
        <v>1171574</v>
      </c>
      <c r="H250" s="63" t="s">
        <v>311</v>
      </c>
      <c r="I250" s="68" t="str">
        <f>(H250&amp;""&amp;G250)</f>
        <v>0</v>
      </c>
      <c r="K250" s="64" t="str">
        <f>+K249+1</f>
        <v>0</v>
      </c>
      <c r="L250" s="65" t="s">
        <v>300</v>
      </c>
      <c r="M250" s="65" t="str">
        <f>(L250&amp;""&amp;K250)</f>
        <v>0</v>
      </c>
      <c r="O250" s="64">
        <v>1900001</v>
      </c>
      <c r="P250" s="65" t="s">
        <v>303</v>
      </c>
      <c r="Q250" s="65" t="str">
        <f>(P250&amp;""&amp;O250)</f>
        <v>0</v>
      </c>
      <c r="S250" s="71"/>
      <c r="T250" s="71"/>
    </row>
    <row r="251" spans="1:22" customHeight="1" ht="32.25" s="61" customFormat="1">
      <c r="B251" s="59" t="s">
        <v>398</v>
      </c>
      <c r="C251" s="59" t="s">
        <v>919</v>
      </c>
      <c r="D251" s="60" t="str">
        <f>(C251&amp;"/"&amp;B251)</f>
        <v>0</v>
      </c>
      <c r="E251" s="59" t="s">
        <v>519</v>
      </c>
      <c r="G251" s="68">
        <v>1171575</v>
      </c>
      <c r="H251" s="63" t="s">
        <v>311</v>
      </c>
      <c r="I251" s="68" t="str">
        <f>(H251&amp;""&amp;G251)</f>
        <v>0</v>
      </c>
      <c r="K251" s="64" t="str">
        <f>+K250+1</f>
        <v>0</v>
      </c>
      <c r="L251" s="65" t="s">
        <v>300</v>
      </c>
      <c r="M251" s="65" t="str">
        <f>(L251&amp;""&amp;K251)</f>
        <v>0</v>
      </c>
      <c r="O251" s="64">
        <v>1900001</v>
      </c>
      <c r="P251" s="65" t="s">
        <v>303</v>
      </c>
      <c r="Q251" s="65" t="str">
        <f>(P251&amp;""&amp;O251)</f>
        <v>0</v>
      </c>
      <c r="S251" s="71"/>
      <c r="T251" s="71"/>
    </row>
    <row r="252" spans="1:22" customHeight="1" ht="32.25" s="61" customFormat="1">
      <c r="B252" s="59" t="s">
        <v>920</v>
      </c>
      <c r="C252" s="59" t="s">
        <v>921</v>
      </c>
      <c r="D252" s="60" t="str">
        <f>(C252&amp;"/"&amp;B252)</f>
        <v>0</v>
      </c>
      <c r="E252" s="59" t="s">
        <v>384</v>
      </c>
      <c r="G252" s="68">
        <v>1171576</v>
      </c>
      <c r="H252" s="63" t="s">
        <v>311</v>
      </c>
      <c r="I252" s="68" t="str">
        <f>(H252&amp;""&amp;G252)</f>
        <v>0</v>
      </c>
      <c r="K252" s="64" t="str">
        <f>+K251+1</f>
        <v>0</v>
      </c>
      <c r="L252" s="65" t="s">
        <v>300</v>
      </c>
      <c r="M252" s="65" t="str">
        <f>(L252&amp;""&amp;K252)</f>
        <v>0</v>
      </c>
      <c r="O252" s="64">
        <v>1900001</v>
      </c>
      <c r="P252" s="65" t="s">
        <v>303</v>
      </c>
      <c r="Q252" s="65" t="str">
        <f>(P252&amp;""&amp;O252)</f>
        <v>0</v>
      </c>
      <c r="S252" s="71"/>
      <c r="T252" s="71"/>
    </row>
    <row r="253" spans="1:22" customHeight="1" ht="32.25" s="61" customFormat="1">
      <c r="B253" s="59" t="s">
        <v>922</v>
      </c>
      <c r="C253" s="59" t="s">
        <v>923</v>
      </c>
      <c r="D253" s="60" t="str">
        <f>(C253&amp;"/"&amp;B253)</f>
        <v>0</v>
      </c>
      <c r="E253" s="59" t="s">
        <v>333</v>
      </c>
      <c r="G253" s="68">
        <v>1171577</v>
      </c>
      <c r="H253" s="63" t="s">
        <v>311</v>
      </c>
      <c r="I253" s="68" t="str">
        <f>(H253&amp;""&amp;G253)</f>
        <v>0</v>
      </c>
      <c r="K253" s="64" t="str">
        <f>+K252+1</f>
        <v>0</v>
      </c>
      <c r="L253" s="65" t="s">
        <v>300</v>
      </c>
      <c r="M253" s="65" t="str">
        <f>(L253&amp;""&amp;K253)</f>
        <v>0</v>
      </c>
      <c r="O253" s="64">
        <v>1900001</v>
      </c>
      <c r="P253" s="65" t="s">
        <v>303</v>
      </c>
      <c r="Q253" s="65" t="str">
        <f>(P253&amp;""&amp;O253)</f>
        <v>0</v>
      </c>
      <c r="S253" s="71"/>
      <c r="T253" s="71"/>
    </row>
    <row r="254" spans="1:22" customHeight="1" ht="32.25" s="61" customFormat="1">
      <c r="B254" s="59" t="s">
        <v>924</v>
      </c>
      <c r="C254" s="59" t="s">
        <v>925</v>
      </c>
      <c r="D254" s="60" t="str">
        <f>(C254&amp;"/"&amp;B254)</f>
        <v>0</v>
      </c>
      <c r="E254" s="59" t="s">
        <v>682</v>
      </c>
      <c r="G254" s="68">
        <v>1171578</v>
      </c>
      <c r="H254" s="63" t="s">
        <v>311</v>
      </c>
      <c r="I254" s="68" t="str">
        <f>(H254&amp;""&amp;G254)</f>
        <v>0</v>
      </c>
      <c r="K254" s="64" t="str">
        <f>+K253+1</f>
        <v>0</v>
      </c>
      <c r="L254" s="65" t="s">
        <v>300</v>
      </c>
      <c r="M254" s="65" t="str">
        <f>(L254&amp;""&amp;K254)</f>
        <v>0</v>
      </c>
      <c r="O254" s="64">
        <v>1900001</v>
      </c>
      <c r="P254" s="65" t="s">
        <v>303</v>
      </c>
      <c r="Q254" s="65" t="str">
        <f>(P254&amp;""&amp;O254)</f>
        <v>0</v>
      </c>
      <c r="S254" s="71"/>
      <c r="T254" s="71"/>
    </row>
    <row r="255" spans="1:22" customHeight="1" ht="32.25" s="61" customFormat="1">
      <c r="B255" s="59" t="s">
        <v>926</v>
      </c>
      <c r="C255" s="59" t="s">
        <v>927</v>
      </c>
      <c r="D255" s="60" t="str">
        <f>(C255&amp;"/"&amp;B255)</f>
        <v>0</v>
      </c>
      <c r="E255" s="59" t="s">
        <v>514</v>
      </c>
      <c r="G255" s="68">
        <v>1171579</v>
      </c>
      <c r="H255" s="63" t="s">
        <v>311</v>
      </c>
      <c r="I255" s="68" t="str">
        <f>(H255&amp;""&amp;G255)</f>
        <v>0</v>
      </c>
      <c r="K255" s="64" t="str">
        <f>+K254+1</f>
        <v>0</v>
      </c>
      <c r="L255" s="65" t="s">
        <v>300</v>
      </c>
      <c r="M255" s="65" t="str">
        <f>(L255&amp;""&amp;K255)</f>
        <v>0</v>
      </c>
      <c r="O255" s="64">
        <v>1900001</v>
      </c>
      <c r="P255" s="65" t="s">
        <v>303</v>
      </c>
      <c r="Q255" s="65" t="str">
        <f>(P255&amp;""&amp;O255)</f>
        <v>0</v>
      </c>
      <c r="S255" s="71"/>
      <c r="T255" s="71"/>
    </row>
    <row r="256" spans="1:22" customHeight="1" ht="32.25" s="61" customFormat="1">
      <c r="B256" s="59" t="s">
        <v>928</v>
      </c>
      <c r="C256" s="59" t="s">
        <v>929</v>
      </c>
      <c r="D256" s="60" t="str">
        <f>(C256&amp;"/"&amp;B256)</f>
        <v>0</v>
      </c>
      <c r="E256" s="59" t="s">
        <v>930</v>
      </c>
      <c r="G256" s="68">
        <v>1171580</v>
      </c>
      <c r="H256" s="63" t="s">
        <v>311</v>
      </c>
      <c r="I256" s="68" t="str">
        <f>(H256&amp;""&amp;G256)</f>
        <v>0</v>
      </c>
      <c r="K256" s="64" t="str">
        <f>+K255+1</f>
        <v>0</v>
      </c>
      <c r="L256" s="65" t="s">
        <v>300</v>
      </c>
      <c r="M256" s="65" t="str">
        <f>(L256&amp;""&amp;K256)</f>
        <v>0</v>
      </c>
      <c r="O256" s="64">
        <v>1900001</v>
      </c>
      <c r="P256" s="65" t="s">
        <v>303</v>
      </c>
      <c r="Q256" s="65" t="str">
        <f>(P256&amp;""&amp;O256)</f>
        <v>0</v>
      </c>
      <c r="S256" s="71"/>
      <c r="T256" s="71"/>
    </row>
    <row r="257" spans="1:22" customHeight="1" ht="32.25" s="61" customFormat="1">
      <c r="B257" s="59" t="s">
        <v>931</v>
      </c>
      <c r="C257" s="59" t="s">
        <v>932</v>
      </c>
      <c r="D257" s="60" t="str">
        <f>(C257&amp;"/"&amp;B257)</f>
        <v>0</v>
      </c>
      <c r="E257" s="59" t="s">
        <v>533</v>
      </c>
      <c r="G257" s="68">
        <v>1171581</v>
      </c>
      <c r="H257" s="63" t="s">
        <v>311</v>
      </c>
      <c r="I257" s="68" t="str">
        <f>(H257&amp;""&amp;G257)</f>
        <v>0</v>
      </c>
      <c r="K257" s="64" t="str">
        <f>+K256+1</f>
        <v>0</v>
      </c>
      <c r="L257" s="65" t="s">
        <v>300</v>
      </c>
      <c r="M257" s="65" t="str">
        <f>(L257&amp;""&amp;K257)</f>
        <v>0</v>
      </c>
      <c r="O257" s="64">
        <v>1900001</v>
      </c>
      <c r="P257" s="65" t="s">
        <v>303</v>
      </c>
      <c r="Q257" s="65" t="str">
        <f>(P257&amp;""&amp;O257)</f>
        <v>0</v>
      </c>
      <c r="S257" s="71"/>
      <c r="T257" s="71"/>
    </row>
    <row r="258" spans="1:22" customHeight="1" ht="32.25" s="61" customFormat="1">
      <c r="B258" s="59" t="s">
        <v>398</v>
      </c>
      <c r="C258" s="59" t="s">
        <v>933</v>
      </c>
      <c r="D258" s="60" t="str">
        <f>(C258&amp;"/"&amp;B258)</f>
        <v>0</v>
      </c>
      <c r="E258" s="59" t="s">
        <v>934</v>
      </c>
      <c r="G258" s="68">
        <v>1171582</v>
      </c>
      <c r="H258" s="63" t="s">
        <v>311</v>
      </c>
      <c r="I258" s="68" t="str">
        <f>(H258&amp;""&amp;G258)</f>
        <v>0</v>
      </c>
      <c r="K258" s="64" t="str">
        <f>+K257+1</f>
        <v>0</v>
      </c>
      <c r="L258" s="65" t="s">
        <v>300</v>
      </c>
      <c r="M258" s="65" t="str">
        <f>(L258&amp;""&amp;K258)</f>
        <v>0</v>
      </c>
      <c r="O258" s="64">
        <v>1900001</v>
      </c>
      <c r="P258" s="65" t="s">
        <v>303</v>
      </c>
      <c r="Q258" s="65" t="str">
        <f>(P258&amp;""&amp;O258)</f>
        <v>0</v>
      </c>
      <c r="S258" s="71"/>
      <c r="T258" s="71"/>
    </row>
    <row r="259" spans="1:22" customHeight="1" ht="32.25" s="61" customFormat="1">
      <c r="B259" s="59" t="s">
        <v>935</v>
      </c>
      <c r="C259" s="59" t="s">
        <v>936</v>
      </c>
      <c r="D259" s="60" t="str">
        <f>(C259&amp;"/"&amp;B259)</f>
        <v>0</v>
      </c>
      <c r="E259" s="59" t="s">
        <v>937</v>
      </c>
      <c r="G259" s="68">
        <v>1171583</v>
      </c>
      <c r="H259" s="63" t="s">
        <v>311</v>
      </c>
      <c r="I259" s="68" t="str">
        <f>(H259&amp;""&amp;G259)</f>
        <v>0</v>
      </c>
      <c r="K259" s="64" t="str">
        <f>+K258+1</f>
        <v>0</v>
      </c>
      <c r="L259" s="65" t="s">
        <v>300</v>
      </c>
      <c r="M259" s="65" t="str">
        <f>(L259&amp;""&amp;K259)</f>
        <v>0</v>
      </c>
      <c r="O259" s="64">
        <v>1900001</v>
      </c>
      <c r="P259" s="65" t="s">
        <v>303</v>
      </c>
      <c r="Q259" s="65" t="str">
        <f>(P259&amp;""&amp;O259)</f>
        <v>0</v>
      </c>
      <c r="S259" s="71"/>
      <c r="T259" s="71"/>
    </row>
    <row r="260" spans="1:22" customHeight="1" ht="32.25" s="61" customFormat="1">
      <c r="B260" s="59" t="s">
        <v>398</v>
      </c>
      <c r="C260" s="59" t="s">
        <v>938</v>
      </c>
      <c r="D260" s="60" t="str">
        <f>(C260&amp;"/"&amp;B260)</f>
        <v>0</v>
      </c>
      <c r="E260" s="59" t="s">
        <v>519</v>
      </c>
      <c r="G260" s="68">
        <v>1171584</v>
      </c>
      <c r="H260" s="63" t="s">
        <v>311</v>
      </c>
      <c r="I260" s="68" t="str">
        <f>(H260&amp;""&amp;G260)</f>
        <v>0</v>
      </c>
      <c r="K260" s="64" t="str">
        <f>+K259+1</f>
        <v>0</v>
      </c>
      <c r="L260" s="65" t="s">
        <v>300</v>
      </c>
      <c r="M260" s="65" t="str">
        <f>(L260&amp;""&amp;K260)</f>
        <v>0</v>
      </c>
      <c r="O260" s="64">
        <v>1900001</v>
      </c>
      <c r="P260" s="65" t="s">
        <v>303</v>
      </c>
      <c r="Q260" s="65" t="str">
        <f>(P260&amp;""&amp;O260)</f>
        <v>0</v>
      </c>
      <c r="S260" s="71"/>
      <c r="T260" s="71"/>
    </row>
    <row r="261" spans="1:22" customHeight="1" ht="32.25" s="61" customFormat="1">
      <c r="B261" s="59" t="s">
        <v>398</v>
      </c>
      <c r="C261" s="59" t="s">
        <v>939</v>
      </c>
      <c r="D261" s="60" t="str">
        <f>(C261&amp;"/"&amp;B261)</f>
        <v>0</v>
      </c>
      <c r="E261" s="59" t="s">
        <v>393</v>
      </c>
      <c r="G261" s="68">
        <v>1171585</v>
      </c>
      <c r="H261" s="63" t="s">
        <v>311</v>
      </c>
      <c r="I261" s="68" t="str">
        <f>(H261&amp;""&amp;G261)</f>
        <v>0</v>
      </c>
      <c r="K261" s="64" t="str">
        <f>+K260+1</f>
        <v>0</v>
      </c>
      <c r="L261" s="65" t="s">
        <v>300</v>
      </c>
      <c r="M261" s="65" t="str">
        <f>(L261&amp;""&amp;K261)</f>
        <v>0</v>
      </c>
      <c r="O261" s="64">
        <v>1900001</v>
      </c>
      <c r="P261" s="65" t="s">
        <v>303</v>
      </c>
      <c r="Q261" s="65" t="str">
        <f>(P261&amp;""&amp;O261)</f>
        <v>0</v>
      </c>
      <c r="S261" s="71"/>
      <c r="T261" s="71"/>
    </row>
    <row r="262" spans="1:22" customHeight="1" ht="32.25" s="61" customFormat="1">
      <c r="B262" s="59" t="s">
        <v>940</v>
      </c>
      <c r="C262" s="59" t="s">
        <v>941</v>
      </c>
      <c r="D262" s="60" t="str">
        <f>(C262&amp;"/"&amp;B262)</f>
        <v>0</v>
      </c>
      <c r="E262" s="59" t="s">
        <v>942</v>
      </c>
      <c r="G262" s="68">
        <v>1171586</v>
      </c>
      <c r="H262" s="63" t="s">
        <v>311</v>
      </c>
      <c r="I262" s="68" t="str">
        <f>(H262&amp;""&amp;G262)</f>
        <v>0</v>
      </c>
      <c r="K262" s="64" t="str">
        <f>+K261+1</f>
        <v>0</v>
      </c>
      <c r="L262" s="65" t="s">
        <v>300</v>
      </c>
      <c r="M262" s="65" t="str">
        <f>(L262&amp;""&amp;K262)</f>
        <v>0</v>
      </c>
      <c r="O262" s="64">
        <v>1900001</v>
      </c>
      <c r="P262" s="65" t="s">
        <v>303</v>
      </c>
      <c r="Q262" s="65" t="str">
        <f>(P262&amp;""&amp;O262)</f>
        <v>0</v>
      </c>
      <c r="S262" s="71"/>
      <c r="T262" s="71"/>
    </row>
    <row r="263" spans="1:22" customHeight="1" ht="32.25" s="61" customFormat="1">
      <c r="B263" s="59" t="s">
        <v>943</v>
      </c>
      <c r="C263" s="59" t="s">
        <v>944</v>
      </c>
      <c r="D263" s="60" t="str">
        <f>(C263&amp;"/"&amp;B263)</f>
        <v>0</v>
      </c>
      <c r="E263" s="59" t="s">
        <v>945</v>
      </c>
      <c r="G263" s="68">
        <v>1171587</v>
      </c>
      <c r="H263" s="63" t="s">
        <v>311</v>
      </c>
      <c r="I263" s="68" t="str">
        <f>(H263&amp;""&amp;G263)</f>
        <v>0</v>
      </c>
      <c r="K263" s="64" t="str">
        <f>+K262+1</f>
        <v>0</v>
      </c>
      <c r="L263" s="65" t="s">
        <v>300</v>
      </c>
      <c r="M263" s="65" t="str">
        <f>(L263&amp;""&amp;K263)</f>
        <v>0</v>
      </c>
      <c r="O263" s="64">
        <v>1900001</v>
      </c>
      <c r="P263" s="65" t="s">
        <v>303</v>
      </c>
      <c r="Q263" s="65" t="str">
        <f>(P263&amp;""&amp;O263)</f>
        <v>0</v>
      </c>
      <c r="S263" s="71"/>
      <c r="T263" s="71"/>
    </row>
    <row r="264" spans="1:22" customHeight="1" ht="32.25" s="61" customFormat="1">
      <c r="B264" s="59" t="s">
        <v>398</v>
      </c>
      <c r="C264" s="59" t="s">
        <v>946</v>
      </c>
      <c r="D264" s="60" t="str">
        <f>(C264&amp;"/"&amp;B264)</f>
        <v>0</v>
      </c>
      <c r="E264" s="59"/>
      <c r="G264" s="68">
        <v>1171588</v>
      </c>
      <c r="H264" s="63" t="s">
        <v>311</v>
      </c>
      <c r="I264" s="68" t="str">
        <f>(H264&amp;""&amp;G264)</f>
        <v>0</v>
      </c>
      <c r="K264" s="64" t="str">
        <f>+K263+1</f>
        <v>0</v>
      </c>
      <c r="L264" s="65" t="s">
        <v>300</v>
      </c>
      <c r="M264" s="65" t="str">
        <f>(L264&amp;""&amp;K264)</f>
        <v>0</v>
      </c>
      <c r="O264" s="64">
        <v>1900001</v>
      </c>
      <c r="P264" s="65" t="s">
        <v>303</v>
      </c>
      <c r="Q264" s="65" t="str">
        <f>(P264&amp;""&amp;O264)</f>
        <v>0</v>
      </c>
      <c r="S264" s="71"/>
      <c r="T264" s="71"/>
    </row>
    <row r="265" spans="1:22" customHeight="1" ht="32.25" s="61" customFormat="1">
      <c r="B265" s="59" t="s">
        <v>947</v>
      </c>
      <c r="C265" s="59" t="s">
        <v>948</v>
      </c>
      <c r="D265" s="60" t="str">
        <f>(C265&amp;"/"&amp;B265)</f>
        <v>0</v>
      </c>
      <c r="E265" s="59" t="s">
        <v>519</v>
      </c>
      <c r="G265" s="68">
        <v>1171589</v>
      </c>
      <c r="H265" s="63" t="s">
        <v>311</v>
      </c>
      <c r="I265" s="68" t="str">
        <f>(H265&amp;""&amp;G265)</f>
        <v>0</v>
      </c>
      <c r="K265" s="64" t="str">
        <f>+K264+1</f>
        <v>0</v>
      </c>
      <c r="L265" s="65" t="s">
        <v>300</v>
      </c>
      <c r="M265" s="65" t="str">
        <f>(L265&amp;""&amp;K265)</f>
        <v>0</v>
      </c>
      <c r="O265" s="64">
        <v>1900001</v>
      </c>
      <c r="P265" s="65" t="s">
        <v>303</v>
      </c>
      <c r="Q265" s="65" t="str">
        <f>(P265&amp;""&amp;O265)</f>
        <v>0</v>
      </c>
      <c r="S265" s="71"/>
      <c r="T265" s="71"/>
    </row>
    <row r="266" spans="1:22" customHeight="1" ht="32.25" s="61" customFormat="1">
      <c r="B266" s="59" t="s">
        <v>949</v>
      </c>
      <c r="C266" s="59" t="s">
        <v>950</v>
      </c>
      <c r="D266" s="60" t="str">
        <f>(C266&amp;"/"&amp;B266)</f>
        <v>0</v>
      </c>
      <c r="E266" s="59" t="s">
        <v>575</v>
      </c>
      <c r="G266" s="68">
        <v>1171590</v>
      </c>
      <c r="H266" s="63" t="s">
        <v>311</v>
      </c>
      <c r="I266" s="68" t="str">
        <f>(H266&amp;""&amp;G266)</f>
        <v>0</v>
      </c>
      <c r="K266" s="64" t="str">
        <f>+K265+1</f>
        <v>0</v>
      </c>
      <c r="L266" s="65" t="s">
        <v>300</v>
      </c>
      <c r="M266" s="65" t="str">
        <f>(L266&amp;""&amp;K266)</f>
        <v>0</v>
      </c>
      <c r="O266" s="64">
        <v>1900001</v>
      </c>
      <c r="P266" s="65" t="s">
        <v>303</v>
      </c>
      <c r="Q266" s="65" t="str">
        <f>(P266&amp;""&amp;O266)</f>
        <v>0</v>
      </c>
      <c r="S266" s="71"/>
      <c r="T266" s="71"/>
    </row>
    <row r="267" spans="1:22" customHeight="1" ht="32.25" s="61" customFormat="1">
      <c r="B267" s="59" t="s">
        <v>951</v>
      </c>
      <c r="C267" s="59" t="s">
        <v>952</v>
      </c>
      <c r="D267" s="60" t="str">
        <f>(C267&amp;"/"&amp;B267)</f>
        <v>0</v>
      </c>
      <c r="E267" s="59" t="s">
        <v>465</v>
      </c>
      <c r="G267" s="68">
        <v>1171591</v>
      </c>
      <c r="H267" s="63" t="s">
        <v>311</v>
      </c>
      <c r="I267" s="68" t="str">
        <f>(H267&amp;""&amp;G267)</f>
        <v>0</v>
      </c>
      <c r="K267" s="64" t="str">
        <f>+K266+1</f>
        <v>0</v>
      </c>
      <c r="L267" s="65" t="s">
        <v>300</v>
      </c>
      <c r="M267" s="65" t="str">
        <f>(L267&amp;""&amp;K267)</f>
        <v>0</v>
      </c>
      <c r="O267" s="64">
        <v>1900001</v>
      </c>
      <c r="P267" s="65" t="s">
        <v>303</v>
      </c>
      <c r="Q267" s="65" t="str">
        <f>(P267&amp;""&amp;O267)</f>
        <v>0</v>
      </c>
      <c r="S267" s="71"/>
      <c r="T267" s="71"/>
    </row>
    <row r="268" spans="1:22" customHeight="1" ht="32.25" s="61" customFormat="1">
      <c r="B268" s="59"/>
      <c r="C268" s="59" t="s">
        <v>953</v>
      </c>
      <c r="D268" s="60" t="str">
        <f>(C268&amp;"/"&amp;B268)</f>
        <v>0</v>
      </c>
      <c r="E268" s="76" t="s">
        <v>519</v>
      </c>
      <c r="G268" s="68">
        <v>1171592</v>
      </c>
      <c r="H268" s="63" t="s">
        <v>311</v>
      </c>
      <c r="I268" s="68" t="str">
        <f>(H268&amp;""&amp;G268)</f>
        <v>0</v>
      </c>
      <c r="K268" s="64" t="str">
        <f>+K267+1</f>
        <v>0</v>
      </c>
      <c r="L268" s="65" t="s">
        <v>300</v>
      </c>
      <c r="M268" s="65" t="str">
        <f>(L268&amp;""&amp;K268)</f>
        <v>0</v>
      </c>
      <c r="O268" s="64">
        <v>1900001</v>
      </c>
      <c r="P268" s="65" t="s">
        <v>303</v>
      </c>
      <c r="Q268" s="65" t="str">
        <f>(P268&amp;""&amp;O268)</f>
        <v>0</v>
      </c>
      <c r="S268" s="71"/>
      <c r="T268" s="71"/>
    </row>
    <row r="269" spans="1:22" customHeight="1" ht="32.25" s="61" customFormat="1">
      <c r="B269" s="59" t="s">
        <v>954</v>
      </c>
      <c r="C269" s="59" t="s">
        <v>955</v>
      </c>
      <c r="D269" s="60" t="str">
        <f>(C269&amp;"/"&amp;B269)</f>
        <v>0</v>
      </c>
      <c r="E269" s="76" t="s">
        <v>519</v>
      </c>
      <c r="G269" s="68">
        <v>1171593</v>
      </c>
      <c r="H269" s="63" t="s">
        <v>311</v>
      </c>
      <c r="I269" s="68" t="str">
        <f>(H269&amp;""&amp;G269)</f>
        <v>0</v>
      </c>
      <c r="K269" s="64" t="str">
        <f>+K268+1</f>
        <v>0</v>
      </c>
      <c r="L269" s="65" t="s">
        <v>300</v>
      </c>
      <c r="M269" s="65" t="str">
        <f>(L269&amp;""&amp;K269)</f>
        <v>0</v>
      </c>
      <c r="O269" s="64">
        <v>1900001</v>
      </c>
      <c r="P269" s="65" t="s">
        <v>303</v>
      </c>
      <c r="Q269" s="65" t="str">
        <f>(P269&amp;""&amp;O269)</f>
        <v>0</v>
      </c>
      <c r="S269" s="71"/>
      <c r="T269" s="71"/>
    </row>
    <row r="270" spans="1:22" customHeight="1" ht="32.25" s="61" customFormat="1">
      <c r="B270" s="59"/>
      <c r="C270" s="59" t="s">
        <v>956</v>
      </c>
      <c r="D270" s="60" t="str">
        <f>(C270&amp;"/"&amp;B270)</f>
        <v>0</v>
      </c>
      <c r="E270" s="76" t="s">
        <v>519</v>
      </c>
      <c r="G270" s="68">
        <v>1171594</v>
      </c>
      <c r="H270" s="63" t="s">
        <v>311</v>
      </c>
      <c r="I270" s="68" t="str">
        <f>(H270&amp;""&amp;G270)</f>
        <v>0</v>
      </c>
      <c r="K270" s="64" t="str">
        <f>+K269+1</f>
        <v>0</v>
      </c>
      <c r="L270" s="65" t="s">
        <v>300</v>
      </c>
      <c r="M270" s="65" t="str">
        <f>(L270&amp;""&amp;K270)</f>
        <v>0</v>
      </c>
      <c r="O270" s="64">
        <v>1900001</v>
      </c>
      <c r="P270" s="65" t="s">
        <v>303</v>
      </c>
      <c r="Q270" s="65" t="str">
        <f>(P270&amp;""&amp;O270)</f>
        <v>0</v>
      </c>
      <c r="S270" s="71"/>
      <c r="T270" s="71"/>
    </row>
    <row r="271" spans="1:22" customHeight="1" ht="32.25" s="61" customFormat="1">
      <c r="B271" s="59" t="s">
        <v>957</v>
      </c>
      <c r="C271" s="59" t="s">
        <v>958</v>
      </c>
      <c r="D271" s="60" t="str">
        <f>(C271&amp;"/"&amp;B271)</f>
        <v>0</v>
      </c>
      <c r="E271" s="59" t="s">
        <v>476</v>
      </c>
      <c r="G271" s="68">
        <v>1171595</v>
      </c>
      <c r="H271" s="63" t="s">
        <v>311</v>
      </c>
      <c r="I271" s="68" t="str">
        <f>(H271&amp;""&amp;G271)</f>
        <v>0</v>
      </c>
      <c r="K271" s="64" t="str">
        <f>+K270+1</f>
        <v>0</v>
      </c>
      <c r="L271" s="65" t="s">
        <v>300</v>
      </c>
      <c r="M271" s="65" t="str">
        <f>(L271&amp;""&amp;K271)</f>
        <v>0</v>
      </c>
      <c r="O271" s="64">
        <v>1900001</v>
      </c>
      <c r="P271" s="65" t="s">
        <v>303</v>
      </c>
      <c r="Q271" s="65" t="str">
        <f>(P271&amp;""&amp;O271)</f>
        <v>0</v>
      </c>
      <c r="S271" s="71"/>
      <c r="T271" s="71"/>
    </row>
    <row r="272" spans="1:22" customHeight="1" ht="32.25" s="61" customFormat="1">
      <c r="B272" s="59" t="s">
        <v>398</v>
      </c>
      <c r="C272" s="59" t="s">
        <v>959</v>
      </c>
      <c r="D272" s="60" t="str">
        <f>(C272&amp;"/"&amp;B272)</f>
        <v>0</v>
      </c>
      <c r="E272" s="59" t="s">
        <v>519</v>
      </c>
      <c r="G272" s="68">
        <v>1171596</v>
      </c>
      <c r="H272" s="63" t="s">
        <v>311</v>
      </c>
      <c r="I272" s="68" t="str">
        <f>(H272&amp;""&amp;G272)</f>
        <v>0</v>
      </c>
      <c r="K272" s="64" t="str">
        <f>+K271+1</f>
        <v>0</v>
      </c>
      <c r="L272" s="65" t="s">
        <v>300</v>
      </c>
      <c r="M272" s="65" t="str">
        <f>(L272&amp;""&amp;K272)</f>
        <v>0</v>
      </c>
      <c r="O272" s="64">
        <v>1900001</v>
      </c>
      <c r="P272" s="65" t="s">
        <v>303</v>
      </c>
      <c r="Q272" s="65" t="str">
        <f>(P272&amp;""&amp;O272)</f>
        <v>0</v>
      </c>
      <c r="S272" s="71"/>
      <c r="T272" s="71"/>
    </row>
    <row r="273" spans="1:22" customHeight="1" ht="32.25" s="61" customFormat="1">
      <c r="B273" s="59" t="s">
        <v>398</v>
      </c>
      <c r="C273" s="59" t="s">
        <v>960</v>
      </c>
      <c r="D273" s="60" t="str">
        <f>(C273&amp;"/"&amp;B273)</f>
        <v>0</v>
      </c>
      <c r="E273" s="59" t="s">
        <v>519</v>
      </c>
      <c r="G273" s="68">
        <v>1171597</v>
      </c>
      <c r="H273" s="63" t="s">
        <v>311</v>
      </c>
      <c r="I273" s="68" t="str">
        <f>(H273&amp;""&amp;G273)</f>
        <v>0</v>
      </c>
      <c r="K273" s="64" t="str">
        <f>+K272+1</f>
        <v>0</v>
      </c>
      <c r="L273" s="65" t="s">
        <v>300</v>
      </c>
      <c r="M273" s="65" t="str">
        <f>(L273&amp;""&amp;K273)</f>
        <v>0</v>
      </c>
      <c r="O273" s="64">
        <v>1900001</v>
      </c>
      <c r="P273" s="65" t="s">
        <v>303</v>
      </c>
      <c r="Q273" s="65" t="str">
        <f>(P273&amp;""&amp;O273)</f>
        <v>0</v>
      </c>
      <c r="S273" s="71"/>
      <c r="T273" s="71"/>
    </row>
    <row r="274" spans="1:22" customHeight="1" ht="32.25" s="61" customFormat="1">
      <c r="B274" s="59" t="s">
        <v>961</v>
      </c>
      <c r="C274" s="59" t="s">
        <v>962</v>
      </c>
      <c r="D274" s="60" t="str">
        <f>(C274&amp;"/"&amp;B274)</f>
        <v>0</v>
      </c>
      <c r="E274" s="76" t="s">
        <v>519</v>
      </c>
      <c r="G274" s="68">
        <v>1171598</v>
      </c>
      <c r="H274" s="63" t="s">
        <v>311</v>
      </c>
      <c r="I274" s="68" t="str">
        <f>(H274&amp;""&amp;G274)</f>
        <v>0</v>
      </c>
      <c r="K274" s="64" t="str">
        <f>+K273+1</f>
        <v>0</v>
      </c>
      <c r="L274" s="65" t="s">
        <v>300</v>
      </c>
      <c r="M274" s="65" t="str">
        <f>(L274&amp;""&amp;K274)</f>
        <v>0</v>
      </c>
      <c r="O274" s="64">
        <v>1900001</v>
      </c>
      <c r="P274" s="65" t="s">
        <v>303</v>
      </c>
      <c r="Q274" s="65" t="str">
        <f>(P274&amp;""&amp;O274)</f>
        <v>0</v>
      </c>
      <c r="S274" s="71"/>
      <c r="T274" s="71"/>
    </row>
    <row r="275" spans="1:22" customHeight="1" ht="32.25" s="61" customFormat="1">
      <c r="B275" s="59" t="s">
        <v>963</v>
      </c>
      <c r="C275" s="59" t="s">
        <v>964</v>
      </c>
      <c r="D275" s="60" t="str">
        <f>(C275&amp;"/"&amp;B275)</f>
        <v>0</v>
      </c>
      <c r="E275" s="59"/>
      <c r="G275" s="68">
        <v>1171599</v>
      </c>
      <c r="H275" s="63" t="s">
        <v>311</v>
      </c>
      <c r="I275" s="68" t="str">
        <f>(H275&amp;""&amp;G275)</f>
        <v>0</v>
      </c>
      <c r="K275" s="64" t="str">
        <f>+K274+1</f>
        <v>0</v>
      </c>
      <c r="L275" s="65" t="s">
        <v>300</v>
      </c>
      <c r="M275" s="65" t="str">
        <f>(L275&amp;""&amp;K275)</f>
        <v>0</v>
      </c>
      <c r="O275" s="64">
        <v>1900001</v>
      </c>
      <c r="P275" s="65" t="s">
        <v>303</v>
      </c>
      <c r="Q275" s="65" t="str">
        <f>(P275&amp;""&amp;O275)</f>
        <v>0</v>
      </c>
      <c r="S275" s="71"/>
      <c r="T275" s="71"/>
    </row>
    <row r="276" spans="1:22" customHeight="1" ht="32.25" s="61" customFormat="1">
      <c r="B276" s="59" t="s">
        <v>965</v>
      </c>
      <c r="C276" s="59" t="s">
        <v>966</v>
      </c>
      <c r="D276" s="60" t="str">
        <f>(C276&amp;"/"&amp;B276)</f>
        <v>0</v>
      </c>
      <c r="E276" s="59" t="s">
        <v>738</v>
      </c>
      <c r="G276" s="68">
        <v>1171600</v>
      </c>
      <c r="H276" s="63" t="s">
        <v>311</v>
      </c>
      <c r="I276" s="68" t="str">
        <f>(H276&amp;""&amp;G276)</f>
        <v>0</v>
      </c>
      <c r="K276" s="64" t="str">
        <f>+K275+1</f>
        <v>0</v>
      </c>
      <c r="L276" s="65" t="s">
        <v>300</v>
      </c>
      <c r="M276" s="65" t="str">
        <f>(L276&amp;""&amp;K276)</f>
        <v>0</v>
      </c>
      <c r="O276" s="64">
        <v>1900001</v>
      </c>
      <c r="P276" s="65" t="s">
        <v>303</v>
      </c>
      <c r="Q276" s="65" t="str">
        <f>(P276&amp;""&amp;O276)</f>
        <v>0</v>
      </c>
      <c r="S276" s="71"/>
      <c r="T276" s="71"/>
    </row>
    <row r="277" spans="1:22" customHeight="1" ht="32.25" s="61" customFormat="1">
      <c r="B277" s="59" t="s">
        <v>398</v>
      </c>
      <c r="C277" s="59" t="s">
        <v>967</v>
      </c>
      <c r="D277" s="60" t="str">
        <f>(C277&amp;"/"&amp;B277)</f>
        <v>0</v>
      </c>
      <c r="E277" s="59"/>
      <c r="G277" s="68">
        <v>1171601</v>
      </c>
      <c r="H277" s="63" t="s">
        <v>311</v>
      </c>
      <c r="I277" s="68" t="str">
        <f>(H277&amp;""&amp;G277)</f>
        <v>0</v>
      </c>
      <c r="K277" s="64" t="str">
        <f>+K276+1</f>
        <v>0</v>
      </c>
      <c r="L277" s="65" t="s">
        <v>300</v>
      </c>
      <c r="M277" s="65" t="str">
        <f>(L277&amp;""&amp;K277)</f>
        <v>0</v>
      </c>
      <c r="O277" s="64">
        <v>1900001</v>
      </c>
      <c r="P277" s="65" t="s">
        <v>303</v>
      </c>
      <c r="Q277" s="65" t="str">
        <f>(P277&amp;""&amp;O277)</f>
        <v>0</v>
      </c>
      <c r="S277" s="71"/>
      <c r="T277" s="71"/>
    </row>
    <row r="278" spans="1:22" customHeight="1" ht="32.25" s="61" customFormat="1">
      <c r="B278" s="59" t="s">
        <v>968</v>
      </c>
      <c r="C278" s="59" t="s">
        <v>969</v>
      </c>
      <c r="D278" s="60" t="str">
        <f>(C278&amp;"/"&amp;B278)</f>
        <v>0</v>
      </c>
      <c r="E278" s="59" t="s">
        <v>376</v>
      </c>
      <c r="G278" s="68">
        <v>1171602</v>
      </c>
      <c r="H278" s="63" t="s">
        <v>311</v>
      </c>
      <c r="I278" s="68" t="str">
        <f>(H278&amp;""&amp;G278)</f>
        <v>0</v>
      </c>
      <c r="K278" s="64" t="str">
        <f>+K277+1</f>
        <v>0</v>
      </c>
      <c r="L278" s="65" t="s">
        <v>300</v>
      </c>
      <c r="M278" s="65" t="str">
        <f>(L278&amp;""&amp;K278)</f>
        <v>0</v>
      </c>
      <c r="O278" s="64">
        <v>1900001</v>
      </c>
      <c r="P278" s="65" t="s">
        <v>303</v>
      </c>
      <c r="Q278" s="65" t="str">
        <f>(P278&amp;""&amp;O278)</f>
        <v>0</v>
      </c>
      <c r="S278" s="71"/>
      <c r="T278" s="71"/>
    </row>
    <row r="279" spans="1:22" customHeight="1" ht="32.25" s="73" customFormat="1">
      <c r="B279" s="59" t="s">
        <v>970</v>
      </c>
      <c r="C279" s="59" t="s">
        <v>971</v>
      </c>
      <c r="D279" s="60" t="str">
        <f>(C279&amp;"/"&amp;B279)</f>
        <v>0</v>
      </c>
      <c r="E279" s="59" t="s">
        <v>473</v>
      </c>
      <c r="G279" s="68">
        <v>1171603</v>
      </c>
      <c r="H279" s="63" t="s">
        <v>311</v>
      </c>
      <c r="I279" s="74" t="str">
        <f>(H279&amp;""&amp;G279)</f>
        <v>0</v>
      </c>
      <c r="K279" s="64" t="str">
        <f>+K278+1</f>
        <v>0</v>
      </c>
      <c r="L279" s="65" t="s">
        <v>300</v>
      </c>
      <c r="M279" s="75" t="str">
        <f>(L279&amp;""&amp;K279)</f>
        <v>0</v>
      </c>
      <c r="O279" s="64">
        <v>1900001</v>
      </c>
      <c r="P279" s="65" t="s">
        <v>303</v>
      </c>
      <c r="Q279" s="75" t="str">
        <f>(P279&amp;""&amp;O279)</f>
        <v>0</v>
      </c>
      <c r="S279" s="71"/>
      <c r="T279" s="71"/>
    </row>
    <row r="280" spans="1:22" customHeight="1" ht="32.25" s="73" customFormat="1">
      <c r="B280" s="59" t="s">
        <v>972</v>
      </c>
      <c r="C280" s="59" t="s">
        <v>973</v>
      </c>
      <c r="D280" s="60" t="str">
        <f>(C280&amp;"/"&amp;B280)</f>
        <v>0</v>
      </c>
      <c r="E280" s="59" t="s">
        <v>626</v>
      </c>
      <c r="G280" s="68">
        <v>1171604</v>
      </c>
      <c r="H280" s="63" t="s">
        <v>311</v>
      </c>
      <c r="I280" s="74" t="str">
        <f>(H280&amp;""&amp;G280)</f>
        <v>0</v>
      </c>
      <c r="K280" s="64" t="str">
        <f>+K279+1</f>
        <v>0</v>
      </c>
      <c r="L280" s="65" t="s">
        <v>300</v>
      </c>
      <c r="M280" s="75" t="str">
        <f>(L280&amp;""&amp;K280)</f>
        <v>0</v>
      </c>
      <c r="O280" s="64">
        <v>1900001</v>
      </c>
      <c r="P280" s="65" t="s">
        <v>303</v>
      </c>
      <c r="Q280" s="75" t="str">
        <f>(P280&amp;""&amp;O280)</f>
        <v>0</v>
      </c>
      <c r="S280" s="71"/>
      <c r="T280" s="71"/>
    </row>
    <row r="281" spans="1:22" customHeight="1" ht="32.25" s="73" customFormat="1">
      <c r="B281" s="59" t="s">
        <v>974</v>
      </c>
      <c r="C281" s="59" t="s">
        <v>975</v>
      </c>
      <c r="D281" s="60" t="str">
        <f>(C281&amp;"/"&amp;B281)</f>
        <v>0</v>
      </c>
      <c r="E281" s="59" t="s">
        <v>976</v>
      </c>
      <c r="G281" s="68">
        <v>1171605</v>
      </c>
      <c r="H281" s="63" t="s">
        <v>311</v>
      </c>
      <c r="I281" s="74" t="str">
        <f>(H281&amp;""&amp;G281)</f>
        <v>0</v>
      </c>
      <c r="K281" s="64" t="str">
        <f>+K280+1</f>
        <v>0</v>
      </c>
      <c r="L281" s="65" t="s">
        <v>300</v>
      </c>
      <c r="M281" s="75" t="str">
        <f>(L281&amp;""&amp;K281)</f>
        <v>0</v>
      </c>
      <c r="O281" s="64">
        <v>1900001</v>
      </c>
      <c r="P281" s="65" t="s">
        <v>303</v>
      </c>
      <c r="Q281" s="75" t="str">
        <f>(P281&amp;""&amp;O281)</f>
        <v>0</v>
      </c>
      <c r="S281" s="71"/>
      <c r="T281" s="71"/>
    </row>
    <row r="282" spans="1:22" customHeight="1" ht="32.25" s="73" customFormat="1">
      <c r="B282" s="59" t="s">
        <v>977</v>
      </c>
      <c r="C282" s="59" t="s">
        <v>978</v>
      </c>
      <c r="D282" s="60" t="str">
        <f>(C282&amp;"/"&amp;B282)</f>
        <v>0</v>
      </c>
      <c r="E282" s="59" t="s">
        <v>380</v>
      </c>
      <c r="G282" s="68">
        <v>1171606</v>
      </c>
      <c r="H282" s="63" t="s">
        <v>311</v>
      </c>
      <c r="I282" s="74" t="str">
        <f>(H282&amp;""&amp;G282)</f>
        <v>0</v>
      </c>
      <c r="K282" s="64" t="str">
        <f>+K281+1</f>
        <v>0</v>
      </c>
      <c r="L282" s="65" t="s">
        <v>300</v>
      </c>
      <c r="M282" s="75" t="str">
        <f>(L282&amp;""&amp;K282)</f>
        <v>0</v>
      </c>
      <c r="O282" s="64">
        <v>1900001</v>
      </c>
      <c r="P282" s="65" t="s">
        <v>303</v>
      </c>
      <c r="Q282" s="75" t="str">
        <f>(P282&amp;""&amp;O282)</f>
        <v>0</v>
      </c>
      <c r="S282" s="71"/>
      <c r="T282" s="71"/>
    </row>
    <row r="283" spans="1:22" customHeight="1" ht="32.25" s="73" customFormat="1">
      <c r="B283" s="59" t="s">
        <v>979</v>
      </c>
      <c r="C283" s="59" t="s">
        <v>980</v>
      </c>
      <c r="D283" s="60" t="str">
        <f>(C283&amp;"/"&amp;B283)</f>
        <v>0</v>
      </c>
      <c r="E283" s="59" t="s">
        <v>981</v>
      </c>
      <c r="G283" s="68">
        <v>1171607</v>
      </c>
      <c r="H283" s="63" t="s">
        <v>311</v>
      </c>
      <c r="I283" s="74" t="str">
        <f>(H283&amp;""&amp;G283)</f>
        <v>0</v>
      </c>
      <c r="K283" s="64" t="str">
        <f>+K282+1</f>
        <v>0</v>
      </c>
      <c r="L283" s="65" t="s">
        <v>300</v>
      </c>
      <c r="M283" s="75" t="str">
        <f>(L283&amp;""&amp;K283)</f>
        <v>0</v>
      </c>
      <c r="O283" s="64">
        <v>1900001</v>
      </c>
      <c r="P283" s="65" t="s">
        <v>303</v>
      </c>
      <c r="Q283" s="75" t="str">
        <f>(P283&amp;""&amp;O283)</f>
        <v>0</v>
      </c>
      <c r="S283" s="71"/>
      <c r="T283" s="71"/>
    </row>
    <row r="284" spans="1:22" customHeight="1" ht="32.25" s="73" customFormat="1">
      <c r="B284" s="59" t="s">
        <v>982</v>
      </c>
      <c r="C284" s="59" t="s">
        <v>983</v>
      </c>
      <c r="D284" s="60" t="str">
        <f>(C284&amp;"/"&amp;B284)</f>
        <v>0</v>
      </c>
      <c r="E284" s="59" t="s">
        <v>492</v>
      </c>
      <c r="G284" s="68">
        <v>1171608</v>
      </c>
      <c r="H284" s="63" t="s">
        <v>311</v>
      </c>
      <c r="I284" s="74" t="str">
        <f>(H284&amp;""&amp;G284)</f>
        <v>0</v>
      </c>
      <c r="K284" s="64" t="str">
        <f>+K283+1</f>
        <v>0</v>
      </c>
      <c r="L284" s="65" t="s">
        <v>300</v>
      </c>
      <c r="M284" s="75" t="str">
        <f>(L284&amp;""&amp;K284)</f>
        <v>0</v>
      </c>
      <c r="O284" s="64">
        <v>1900001</v>
      </c>
      <c r="P284" s="65" t="s">
        <v>303</v>
      </c>
      <c r="Q284" s="75" t="str">
        <f>(P284&amp;""&amp;O284)</f>
        <v>0</v>
      </c>
      <c r="S284" s="71"/>
      <c r="T284" s="71"/>
    </row>
    <row r="285" spans="1:22" customHeight="1" ht="32.25" s="73" customFormat="1">
      <c r="B285" s="59" t="s">
        <v>984</v>
      </c>
      <c r="C285" s="59" t="s">
        <v>985</v>
      </c>
      <c r="D285" s="60" t="str">
        <f>(C285&amp;"/"&amp;B285)</f>
        <v>0</v>
      </c>
      <c r="E285" s="59" t="s">
        <v>986</v>
      </c>
      <c r="G285" s="68">
        <v>1171609</v>
      </c>
      <c r="H285" s="63" t="s">
        <v>311</v>
      </c>
      <c r="I285" s="74" t="str">
        <f>(H285&amp;""&amp;G285)</f>
        <v>0</v>
      </c>
      <c r="K285" s="64" t="str">
        <f>+K284+1</f>
        <v>0</v>
      </c>
      <c r="L285" s="65" t="s">
        <v>300</v>
      </c>
      <c r="M285" s="75" t="str">
        <f>(L285&amp;""&amp;K285)</f>
        <v>0</v>
      </c>
      <c r="O285" s="64">
        <v>1900001</v>
      </c>
      <c r="P285" s="65" t="s">
        <v>303</v>
      </c>
      <c r="Q285" s="75" t="str">
        <f>(P285&amp;""&amp;O285)</f>
        <v>0</v>
      </c>
      <c r="S285" s="71"/>
      <c r="T285" s="71"/>
    </row>
    <row r="286" spans="1:22" customHeight="1" ht="32.25" s="73" customFormat="1">
      <c r="B286" s="59" t="s">
        <v>987</v>
      </c>
      <c r="C286" s="59" t="s">
        <v>988</v>
      </c>
      <c r="D286" s="60" t="str">
        <f>(C286&amp;"/"&amp;B286)</f>
        <v>0</v>
      </c>
      <c r="E286" s="59" t="s">
        <v>341</v>
      </c>
      <c r="G286" s="68">
        <v>1171610</v>
      </c>
      <c r="H286" s="63" t="s">
        <v>311</v>
      </c>
      <c r="I286" s="74" t="str">
        <f>(H286&amp;""&amp;G286)</f>
        <v>0</v>
      </c>
      <c r="K286" s="64" t="str">
        <f>+K285+1</f>
        <v>0</v>
      </c>
      <c r="L286" s="65" t="s">
        <v>300</v>
      </c>
      <c r="M286" s="75" t="str">
        <f>(L286&amp;""&amp;K286)</f>
        <v>0</v>
      </c>
      <c r="O286" s="64">
        <v>1900001</v>
      </c>
      <c r="P286" s="65" t="s">
        <v>303</v>
      </c>
      <c r="Q286" s="75" t="str">
        <f>(P286&amp;""&amp;O286)</f>
        <v>0</v>
      </c>
      <c r="S286" s="71"/>
      <c r="T286" s="71"/>
    </row>
    <row r="287" spans="1:22" customHeight="1" ht="32.25" s="73" customFormat="1">
      <c r="B287" s="59" t="s">
        <v>989</v>
      </c>
      <c r="C287" s="59" t="s">
        <v>990</v>
      </c>
      <c r="D287" s="60" t="str">
        <f>(C287&amp;"/"&amp;B287)</f>
        <v>0</v>
      </c>
      <c r="E287" s="59" t="s">
        <v>991</v>
      </c>
      <c r="G287" s="68">
        <v>1171611</v>
      </c>
      <c r="H287" s="63" t="s">
        <v>311</v>
      </c>
      <c r="I287" s="74" t="str">
        <f>(H287&amp;""&amp;G287)</f>
        <v>0</v>
      </c>
      <c r="K287" s="64" t="str">
        <f>+K286+1</f>
        <v>0</v>
      </c>
      <c r="L287" s="65" t="s">
        <v>300</v>
      </c>
      <c r="M287" s="75" t="str">
        <f>(L287&amp;""&amp;K287)</f>
        <v>0</v>
      </c>
      <c r="O287" s="64">
        <v>1900001</v>
      </c>
      <c r="P287" s="65" t="s">
        <v>303</v>
      </c>
      <c r="Q287" s="75" t="str">
        <f>(P287&amp;""&amp;O287)</f>
        <v>0</v>
      </c>
      <c r="S287" s="71"/>
      <c r="T287" s="71"/>
    </row>
    <row r="288" spans="1:22" customHeight="1" ht="32.25" s="73" customFormat="1">
      <c r="B288" s="59" t="s">
        <v>398</v>
      </c>
      <c r="C288" s="59" t="s">
        <v>278</v>
      </c>
      <c r="D288" s="60" t="str">
        <f>(C288&amp;"/"&amp;B288)</f>
        <v>0</v>
      </c>
      <c r="E288" s="59" t="s">
        <v>376</v>
      </c>
      <c r="G288" s="68">
        <v>1171612</v>
      </c>
      <c r="H288" s="63" t="s">
        <v>311</v>
      </c>
      <c r="I288" s="74" t="str">
        <f>(H288&amp;""&amp;G288)</f>
        <v>0</v>
      </c>
      <c r="K288" s="64" t="str">
        <f>+K287+1</f>
        <v>0</v>
      </c>
      <c r="L288" s="65" t="s">
        <v>300</v>
      </c>
      <c r="M288" s="75" t="str">
        <f>(L288&amp;""&amp;K288)</f>
        <v>0</v>
      </c>
      <c r="O288" s="64">
        <v>1900001</v>
      </c>
      <c r="P288" s="65" t="s">
        <v>303</v>
      </c>
      <c r="Q288" s="75" t="str">
        <f>(P288&amp;""&amp;O288)</f>
        <v>0</v>
      </c>
      <c r="S288" s="71"/>
      <c r="T288" s="71"/>
    </row>
    <row r="289" spans="1:22" customHeight="1" ht="32.25" s="73" customFormat="1">
      <c r="B289" s="59" t="s">
        <v>992</v>
      </c>
      <c r="C289" s="59" t="s">
        <v>993</v>
      </c>
      <c r="D289" s="60" t="str">
        <f>(C289&amp;"/"&amp;B289)</f>
        <v>0</v>
      </c>
      <c r="E289" s="59" t="s">
        <v>553</v>
      </c>
      <c r="G289" s="68">
        <v>1171613</v>
      </c>
      <c r="H289" s="63" t="s">
        <v>311</v>
      </c>
      <c r="I289" s="74" t="str">
        <f>(H289&amp;""&amp;G289)</f>
        <v>0</v>
      </c>
      <c r="K289" s="64" t="str">
        <f>+K288+1</f>
        <v>0</v>
      </c>
      <c r="L289" s="65" t="s">
        <v>300</v>
      </c>
      <c r="M289" s="75" t="str">
        <f>(L289&amp;""&amp;K289)</f>
        <v>0</v>
      </c>
      <c r="O289" s="64">
        <v>1900001</v>
      </c>
      <c r="P289" s="65" t="s">
        <v>303</v>
      </c>
      <c r="Q289" s="75" t="str">
        <f>(P289&amp;""&amp;O289)</f>
        <v>0</v>
      </c>
      <c r="S289" s="71"/>
      <c r="T289" s="71"/>
    </row>
    <row r="290" spans="1:22" customHeight="1" ht="32.25" s="73" customFormat="1">
      <c r="B290" s="59" t="s">
        <v>994</v>
      </c>
      <c r="C290" s="59" t="s">
        <v>995</v>
      </c>
      <c r="D290" s="60" t="str">
        <f>(C290&amp;"/"&amp;B290)</f>
        <v>0</v>
      </c>
      <c r="E290" s="59" t="s">
        <v>329</v>
      </c>
      <c r="G290" s="68">
        <v>1171614</v>
      </c>
      <c r="H290" s="63" t="s">
        <v>311</v>
      </c>
      <c r="I290" s="77" t="str">
        <f>(H290&amp;""&amp;G290)</f>
        <v>0</v>
      </c>
      <c r="K290" s="64" t="str">
        <f>+K289+1</f>
        <v>0</v>
      </c>
      <c r="L290" s="65" t="s">
        <v>300</v>
      </c>
      <c r="M290" s="78" t="str">
        <f>(L290&amp;""&amp;K290)</f>
        <v>0</v>
      </c>
      <c r="O290" s="64">
        <v>1900001</v>
      </c>
      <c r="P290" s="65" t="s">
        <v>303</v>
      </c>
      <c r="Q290" s="78" t="str">
        <f>(P290&amp;""&amp;O290)</f>
        <v>0</v>
      </c>
      <c r="S290" s="71"/>
      <c r="T290" s="71"/>
    </row>
    <row r="291" spans="1:22" customHeight="1" ht="32.25" s="73" customFormat="1">
      <c r="B291" s="59" t="s">
        <v>996</v>
      </c>
      <c r="C291" s="59" t="s">
        <v>997</v>
      </c>
      <c r="D291" s="60" t="str">
        <f>(C291&amp;"/"&amp;B291)</f>
        <v>0</v>
      </c>
      <c r="E291" s="59" t="s">
        <v>998</v>
      </c>
      <c r="G291" s="68">
        <v>1171615</v>
      </c>
      <c r="H291" s="63" t="s">
        <v>311</v>
      </c>
      <c r="I291" s="77" t="str">
        <f>(H291&amp;""&amp;G291)</f>
        <v>0</v>
      </c>
      <c r="K291" s="64" t="str">
        <f>+K290+1</f>
        <v>0</v>
      </c>
      <c r="L291" s="65" t="s">
        <v>300</v>
      </c>
      <c r="M291" s="78" t="str">
        <f>(L291&amp;""&amp;K291)</f>
        <v>0</v>
      </c>
      <c r="O291" s="64">
        <v>1900001</v>
      </c>
      <c r="P291" s="65" t="s">
        <v>303</v>
      </c>
      <c r="Q291" s="78" t="str">
        <f>(P291&amp;""&amp;O291)</f>
        <v>0</v>
      </c>
      <c r="S291" s="71"/>
      <c r="T291" s="71"/>
    </row>
    <row r="292" spans="1:22" customHeight="1" ht="32.25" s="73" customFormat="1">
      <c r="B292" s="59" t="s">
        <v>999</v>
      </c>
      <c r="C292" s="59" t="s">
        <v>1000</v>
      </c>
      <c r="D292" s="60" t="str">
        <f>(C292&amp;"/"&amp;B292)</f>
        <v>0</v>
      </c>
      <c r="E292" s="59" t="s">
        <v>915</v>
      </c>
      <c r="G292" s="68">
        <v>1171616</v>
      </c>
      <c r="H292" s="63" t="s">
        <v>311</v>
      </c>
      <c r="I292" s="77" t="str">
        <f>(H292&amp;""&amp;G292)</f>
        <v>0</v>
      </c>
      <c r="K292" s="64" t="str">
        <f>+K291+1</f>
        <v>0</v>
      </c>
      <c r="L292" s="65" t="s">
        <v>300</v>
      </c>
      <c r="M292" s="78" t="str">
        <f>(L292&amp;""&amp;K292)</f>
        <v>0</v>
      </c>
      <c r="O292" s="64">
        <v>1900001</v>
      </c>
      <c r="P292" s="65" t="s">
        <v>303</v>
      </c>
      <c r="Q292" s="78" t="str">
        <f>(P292&amp;""&amp;O292)</f>
        <v>0</v>
      </c>
      <c r="S292" s="71"/>
      <c r="T292" s="71"/>
    </row>
    <row r="293" spans="1:22" customHeight="1" ht="32.25" s="73" customFormat="1">
      <c r="B293" s="59" t="s">
        <v>1001</v>
      </c>
      <c r="C293" s="59" t="s">
        <v>1002</v>
      </c>
      <c r="D293" s="60" t="str">
        <f>(C293&amp;"/"&amp;B293)</f>
        <v>0</v>
      </c>
      <c r="E293" s="59" t="s">
        <v>495</v>
      </c>
      <c r="G293" s="68">
        <v>1171617</v>
      </c>
      <c r="H293" s="63" t="s">
        <v>311</v>
      </c>
      <c r="I293" s="77" t="str">
        <f>(H293&amp;""&amp;G293)</f>
        <v>0</v>
      </c>
      <c r="K293" s="64" t="str">
        <f>+K292+1</f>
        <v>0</v>
      </c>
      <c r="L293" s="65" t="s">
        <v>300</v>
      </c>
      <c r="M293" s="78" t="str">
        <f>(L293&amp;""&amp;K293)</f>
        <v>0</v>
      </c>
      <c r="O293" s="64">
        <v>1900001</v>
      </c>
      <c r="P293" s="65" t="s">
        <v>303</v>
      </c>
      <c r="Q293" s="78" t="str">
        <f>(P293&amp;""&amp;O293)</f>
        <v>0</v>
      </c>
      <c r="S293" s="71"/>
      <c r="T293" s="71"/>
    </row>
    <row r="294" spans="1:22" customHeight="1" ht="32.25" s="73" customFormat="1">
      <c r="B294" s="59" t="s">
        <v>1003</v>
      </c>
      <c r="C294" s="59" t="s">
        <v>1004</v>
      </c>
      <c r="D294" s="60" t="str">
        <f>(C294&amp;"/"&amp;B294)</f>
        <v>0</v>
      </c>
      <c r="E294" s="59" t="s">
        <v>372</v>
      </c>
      <c r="G294" s="68">
        <v>1171618</v>
      </c>
      <c r="H294" s="63" t="s">
        <v>311</v>
      </c>
      <c r="I294" s="77" t="str">
        <f>(H294&amp;""&amp;G294)</f>
        <v>0</v>
      </c>
      <c r="K294" s="64" t="str">
        <f>+K293+1</f>
        <v>0</v>
      </c>
      <c r="L294" s="65" t="s">
        <v>300</v>
      </c>
      <c r="M294" s="78" t="str">
        <f>(L294&amp;""&amp;K294)</f>
        <v>0</v>
      </c>
      <c r="O294" s="64">
        <v>1900001</v>
      </c>
      <c r="P294" s="65" t="s">
        <v>303</v>
      </c>
      <c r="Q294" s="78" t="str">
        <f>(P294&amp;""&amp;O294)</f>
        <v>0</v>
      </c>
      <c r="S294" s="71"/>
      <c r="T294" s="71"/>
    </row>
    <row r="295" spans="1:22" customHeight="1" ht="32.25" s="73" customFormat="1">
      <c r="B295" s="59" t="s">
        <v>1005</v>
      </c>
      <c r="C295" s="59" t="s">
        <v>1006</v>
      </c>
      <c r="D295" s="60" t="str">
        <f>(C295&amp;"/"&amp;B295)</f>
        <v>0</v>
      </c>
      <c r="E295" s="59" t="s">
        <v>360</v>
      </c>
      <c r="G295" s="68">
        <v>1171619</v>
      </c>
      <c r="H295" s="63" t="s">
        <v>311</v>
      </c>
      <c r="I295" s="77" t="str">
        <f>(H295&amp;""&amp;G295)</f>
        <v>0</v>
      </c>
      <c r="K295" s="64" t="str">
        <f>+K294+1</f>
        <v>0</v>
      </c>
      <c r="L295" s="65" t="s">
        <v>300</v>
      </c>
      <c r="M295" s="78" t="str">
        <f>(L295&amp;""&amp;K295)</f>
        <v>0</v>
      </c>
      <c r="O295" s="64">
        <v>1900001</v>
      </c>
      <c r="P295" s="65" t="s">
        <v>303</v>
      </c>
      <c r="Q295" s="78" t="str">
        <f>(P295&amp;""&amp;O295)</f>
        <v>0</v>
      </c>
      <c r="S295" s="71"/>
      <c r="T295" s="71"/>
    </row>
    <row r="296" spans="1:22" customHeight="1" ht="32.25" s="73" customFormat="1">
      <c r="B296" s="59" t="s">
        <v>1007</v>
      </c>
      <c r="C296" s="59" t="s">
        <v>1008</v>
      </c>
      <c r="D296" s="60" t="str">
        <f>(C296&amp;"/"&amp;B296)</f>
        <v>0</v>
      </c>
      <c r="E296" s="59" t="s">
        <v>481</v>
      </c>
      <c r="G296" s="68">
        <v>1171620</v>
      </c>
      <c r="H296" s="63" t="s">
        <v>311</v>
      </c>
      <c r="I296" s="77" t="str">
        <f>(H296&amp;""&amp;G296)</f>
        <v>0</v>
      </c>
      <c r="K296" s="64" t="str">
        <f>+K295+1</f>
        <v>0</v>
      </c>
      <c r="L296" s="65" t="s">
        <v>300</v>
      </c>
      <c r="M296" s="78" t="str">
        <f>(L296&amp;""&amp;K296)</f>
        <v>0</v>
      </c>
      <c r="O296" s="64">
        <v>1900001</v>
      </c>
      <c r="P296" s="65" t="s">
        <v>303</v>
      </c>
      <c r="Q296" s="78" t="str">
        <f>(P296&amp;""&amp;O296)</f>
        <v>0</v>
      </c>
      <c r="S296" s="71"/>
      <c r="T296" s="71"/>
    </row>
    <row r="297" spans="1:22" customHeight="1" ht="32.25" s="73" customFormat="1">
      <c r="B297" s="59" t="s">
        <v>398</v>
      </c>
      <c r="C297" s="59" t="s">
        <v>1009</v>
      </c>
      <c r="D297" s="60" t="str">
        <f>(C297&amp;"/"&amp;B297)</f>
        <v>0</v>
      </c>
      <c r="E297" s="59"/>
      <c r="G297" s="68">
        <v>1171621</v>
      </c>
      <c r="H297" s="63" t="s">
        <v>311</v>
      </c>
      <c r="I297" s="77" t="str">
        <f>(H297&amp;""&amp;G297)</f>
        <v>0</v>
      </c>
      <c r="K297" s="64" t="str">
        <f>+K296+1</f>
        <v>0</v>
      </c>
      <c r="L297" s="65" t="s">
        <v>300</v>
      </c>
      <c r="M297" s="78" t="str">
        <f>(L297&amp;""&amp;K297)</f>
        <v>0</v>
      </c>
      <c r="O297" s="64">
        <v>1900001</v>
      </c>
      <c r="P297" s="65" t="s">
        <v>303</v>
      </c>
      <c r="Q297" s="78" t="str">
        <f>(P297&amp;""&amp;O297)</f>
        <v>0</v>
      </c>
      <c r="S297" s="71"/>
      <c r="T297" s="71"/>
    </row>
    <row r="298" spans="1:22" customHeight="1" ht="32.25" s="73" customFormat="1">
      <c r="B298" s="59" t="s">
        <v>1010</v>
      </c>
      <c r="C298" s="59" t="s">
        <v>1011</v>
      </c>
      <c r="D298" s="60" t="str">
        <f>(C298&amp;"/"&amp;B298)</f>
        <v>0</v>
      </c>
      <c r="E298" s="59" t="s">
        <v>782</v>
      </c>
      <c r="G298" s="68">
        <v>1171622</v>
      </c>
      <c r="H298" s="63" t="s">
        <v>311</v>
      </c>
      <c r="I298" s="77" t="str">
        <f>(H298&amp;""&amp;G298)</f>
        <v>0</v>
      </c>
      <c r="K298" s="64" t="str">
        <f>+K297+1</f>
        <v>0</v>
      </c>
      <c r="L298" s="65" t="s">
        <v>300</v>
      </c>
      <c r="M298" s="78" t="str">
        <f>(L298&amp;""&amp;K298)</f>
        <v>0</v>
      </c>
      <c r="O298" s="64">
        <v>1900001</v>
      </c>
      <c r="P298" s="65" t="s">
        <v>303</v>
      </c>
      <c r="Q298" s="78" t="str">
        <f>(P298&amp;""&amp;O298)</f>
        <v>0</v>
      </c>
      <c r="S298" s="71"/>
      <c r="T298" s="71"/>
    </row>
    <row r="299" spans="1:22" customHeight="1" ht="32.25" s="73" customFormat="1">
      <c r="B299" s="59" t="s">
        <v>1012</v>
      </c>
      <c r="C299" s="59" t="s">
        <v>1013</v>
      </c>
      <c r="D299" s="60" t="str">
        <f>(C299&amp;"/"&amp;B299)</f>
        <v>0</v>
      </c>
      <c r="E299" s="59" t="s">
        <v>376</v>
      </c>
      <c r="G299" s="68">
        <v>1171623</v>
      </c>
      <c r="H299" s="63" t="s">
        <v>311</v>
      </c>
      <c r="I299" s="77" t="str">
        <f>(H299&amp;""&amp;G299)</f>
        <v>0</v>
      </c>
      <c r="K299" s="64" t="str">
        <f>+K298+1</f>
        <v>0</v>
      </c>
      <c r="L299" s="65" t="s">
        <v>300</v>
      </c>
      <c r="M299" s="78" t="str">
        <f>(L299&amp;""&amp;K299)</f>
        <v>0</v>
      </c>
      <c r="O299" s="64">
        <v>1900001</v>
      </c>
      <c r="P299" s="65" t="s">
        <v>303</v>
      </c>
      <c r="Q299" s="78" t="str">
        <f>(P299&amp;""&amp;O299)</f>
        <v>0</v>
      </c>
      <c r="S299" s="71"/>
      <c r="T299" s="71"/>
    </row>
    <row r="300" spans="1:22" customHeight="1" ht="32.25" s="73" customFormat="1">
      <c r="B300" s="59" t="s">
        <v>1012</v>
      </c>
      <c r="C300" s="59" t="s">
        <v>1013</v>
      </c>
      <c r="D300" s="60" t="str">
        <f>(C300&amp;"/"&amp;B300)</f>
        <v>0</v>
      </c>
      <c r="E300" s="76" t="s">
        <v>376</v>
      </c>
      <c r="G300" s="68">
        <v>1171624</v>
      </c>
      <c r="H300" s="63" t="s">
        <v>311</v>
      </c>
      <c r="I300" s="77" t="str">
        <f>(H300&amp;""&amp;G300)</f>
        <v>0</v>
      </c>
      <c r="K300" s="64" t="str">
        <f>+K299+1</f>
        <v>0</v>
      </c>
      <c r="L300" s="65" t="s">
        <v>300</v>
      </c>
      <c r="M300" s="78" t="str">
        <f>(L300&amp;""&amp;K300)</f>
        <v>0</v>
      </c>
      <c r="O300" s="64">
        <v>1900001</v>
      </c>
      <c r="P300" s="65" t="s">
        <v>303</v>
      </c>
      <c r="Q300" s="78" t="str">
        <f>(P300&amp;""&amp;O300)</f>
        <v>0</v>
      </c>
      <c r="S300" s="71"/>
      <c r="T300" s="71"/>
    </row>
    <row r="301" spans="1:22" customHeight="1" ht="32.25" s="73" customFormat="1">
      <c r="B301" s="59" t="s">
        <v>1014</v>
      </c>
      <c r="C301" s="59" t="s">
        <v>1015</v>
      </c>
      <c r="D301" s="60" t="str">
        <f>(C301&amp;"/"&amp;B301)</f>
        <v>0</v>
      </c>
      <c r="E301" s="59" t="s">
        <v>639</v>
      </c>
      <c r="G301" s="68">
        <v>1171625</v>
      </c>
      <c r="H301" s="63" t="s">
        <v>311</v>
      </c>
      <c r="I301" s="77" t="str">
        <f>(H301&amp;""&amp;G301)</f>
        <v>0</v>
      </c>
      <c r="K301" s="64" t="str">
        <f>+K300+1</f>
        <v>0</v>
      </c>
      <c r="L301" s="65" t="s">
        <v>300</v>
      </c>
      <c r="M301" s="78" t="str">
        <f>(L301&amp;""&amp;K301)</f>
        <v>0</v>
      </c>
      <c r="O301" s="64">
        <v>1900001</v>
      </c>
      <c r="P301" s="65" t="s">
        <v>303</v>
      </c>
      <c r="Q301" s="78" t="str">
        <f>(P301&amp;""&amp;O301)</f>
        <v>0</v>
      </c>
      <c r="S301" s="71"/>
      <c r="T301" s="71"/>
    </row>
    <row r="302" spans="1:22" customHeight="1" ht="32.25" s="73" customFormat="1">
      <c r="B302" s="59"/>
      <c r="C302" s="59" t="s">
        <v>1016</v>
      </c>
      <c r="D302" s="60" t="str">
        <f>(C302&amp;"/"&amp;B302)</f>
        <v>0</v>
      </c>
      <c r="E302" s="76" t="s">
        <v>732</v>
      </c>
      <c r="G302" s="68">
        <v>1171626</v>
      </c>
      <c r="H302" s="63" t="s">
        <v>311</v>
      </c>
      <c r="I302" s="77" t="str">
        <f>(H302&amp;""&amp;G302)</f>
        <v>0</v>
      </c>
      <c r="K302" s="64" t="str">
        <f>+K301+1</f>
        <v>0</v>
      </c>
      <c r="L302" s="65" t="s">
        <v>300</v>
      </c>
      <c r="M302" s="78" t="str">
        <f>(L302&amp;""&amp;K302)</f>
        <v>0</v>
      </c>
      <c r="O302" s="64">
        <v>1900001</v>
      </c>
      <c r="P302" s="65" t="s">
        <v>303</v>
      </c>
      <c r="Q302" s="78" t="str">
        <f>(P302&amp;""&amp;O302)</f>
        <v>0</v>
      </c>
      <c r="S302" s="71"/>
      <c r="T302" s="71"/>
    </row>
    <row r="303" spans="1:22" customHeight="1" ht="32.25" s="73" customFormat="1">
      <c r="B303" s="59" t="s">
        <v>1017</v>
      </c>
      <c r="C303" s="59" t="s">
        <v>1018</v>
      </c>
      <c r="D303" s="60" t="str">
        <f>(C303&amp;"/"&amp;B303)</f>
        <v>0</v>
      </c>
      <c r="E303" s="76" t="s">
        <v>1019</v>
      </c>
      <c r="G303" s="68">
        <v>1171627</v>
      </c>
      <c r="H303" s="63" t="s">
        <v>311</v>
      </c>
      <c r="I303" s="77" t="str">
        <f>(H303&amp;""&amp;G303)</f>
        <v>0</v>
      </c>
      <c r="K303" s="64" t="str">
        <f>+K302+1</f>
        <v>0</v>
      </c>
      <c r="L303" s="65" t="s">
        <v>300</v>
      </c>
      <c r="M303" s="78" t="str">
        <f>(L303&amp;""&amp;K303)</f>
        <v>0</v>
      </c>
      <c r="O303" s="64">
        <v>1900001</v>
      </c>
      <c r="P303" s="65" t="s">
        <v>303</v>
      </c>
      <c r="Q303" s="78" t="str">
        <f>(P303&amp;""&amp;O303)</f>
        <v>0</v>
      </c>
      <c r="S303" s="71"/>
      <c r="T303" s="71"/>
    </row>
    <row r="304" spans="1:22" customHeight="1" ht="32.25" s="73" customFormat="1">
      <c r="B304" s="59" t="s">
        <v>1020</v>
      </c>
      <c r="C304" s="59" t="s">
        <v>1021</v>
      </c>
      <c r="D304" s="60" t="str">
        <f>(C304&amp;"/"&amp;B304)</f>
        <v>0</v>
      </c>
      <c r="E304" s="59" t="s">
        <v>360</v>
      </c>
      <c r="G304" s="68">
        <v>1171628</v>
      </c>
      <c r="H304" s="63" t="s">
        <v>311</v>
      </c>
      <c r="I304" s="77" t="str">
        <f>(H304&amp;""&amp;G304)</f>
        <v>0</v>
      </c>
      <c r="K304" s="64" t="str">
        <f>+K303+1</f>
        <v>0</v>
      </c>
      <c r="L304" s="65" t="s">
        <v>300</v>
      </c>
      <c r="M304" s="78" t="str">
        <f>(L304&amp;""&amp;K304)</f>
        <v>0</v>
      </c>
      <c r="O304" s="64">
        <v>1900001</v>
      </c>
      <c r="P304" s="65" t="s">
        <v>303</v>
      </c>
      <c r="Q304" s="78" t="str">
        <f>(P304&amp;""&amp;O304)</f>
        <v>0</v>
      </c>
      <c r="S304" s="71"/>
      <c r="T304" s="71"/>
    </row>
    <row r="305" spans="1:22" customHeight="1" ht="32.25" s="73" customFormat="1">
      <c r="B305" s="59" t="s">
        <v>1022</v>
      </c>
      <c r="C305" s="59" t="s">
        <v>1023</v>
      </c>
      <c r="D305" s="60" t="str">
        <f>(C305&amp;"/"&amp;B305)</f>
        <v>0</v>
      </c>
      <c r="E305" s="59" t="s">
        <v>757</v>
      </c>
      <c r="G305" s="68">
        <v>1171629</v>
      </c>
      <c r="H305" s="63" t="s">
        <v>311</v>
      </c>
      <c r="I305" s="77" t="str">
        <f>(H305&amp;""&amp;G305)</f>
        <v>0</v>
      </c>
      <c r="K305" s="64" t="str">
        <f>+K304+1</f>
        <v>0</v>
      </c>
      <c r="L305" s="65" t="s">
        <v>300</v>
      </c>
      <c r="M305" s="78" t="str">
        <f>(L305&amp;""&amp;K305)</f>
        <v>0</v>
      </c>
      <c r="O305" s="64">
        <v>1900001</v>
      </c>
      <c r="P305" s="65" t="s">
        <v>303</v>
      </c>
      <c r="Q305" s="78" t="str">
        <f>(P305&amp;""&amp;O305)</f>
        <v>0</v>
      </c>
      <c r="S305" s="71"/>
      <c r="T305" s="71"/>
    </row>
    <row r="306" spans="1:22" customHeight="1" ht="32.25" s="73" customFormat="1">
      <c r="B306" s="59" t="s">
        <v>398</v>
      </c>
      <c r="C306" s="59" t="s">
        <v>1024</v>
      </c>
      <c r="D306" s="60" t="str">
        <f>(C306&amp;"/"&amp;B306)</f>
        <v>0</v>
      </c>
      <c r="E306" s="59"/>
      <c r="G306" s="68">
        <v>1171630</v>
      </c>
      <c r="H306" s="63" t="s">
        <v>311</v>
      </c>
      <c r="I306" s="77" t="str">
        <f>(H306&amp;""&amp;G306)</f>
        <v>0</v>
      </c>
      <c r="K306" s="64" t="str">
        <f>+K305+1</f>
        <v>0</v>
      </c>
      <c r="L306" s="65" t="s">
        <v>300</v>
      </c>
      <c r="M306" s="78" t="str">
        <f>(L306&amp;""&amp;K306)</f>
        <v>0</v>
      </c>
      <c r="O306" s="64">
        <v>1900001</v>
      </c>
      <c r="P306" s="65" t="s">
        <v>303</v>
      </c>
      <c r="Q306" s="78" t="str">
        <f>(P306&amp;""&amp;O306)</f>
        <v>0</v>
      </c>
      <c r="S306" s="71"/>
      <c r="T306" s="71"/>
    </row>
    <row r="307" spans="1:22" customHeight="1" ht="32.25" s="73" customFormat="1">
      <c r="B307" s="59" t="s">
        <v>1025</v>
      </c>
      <c r="C307" s="59" t="s">
        <v>1026</v>
      </c>
      <c r="D307" s="60" t="str">
        <f>(C307&amp;"/"&amp;B307)</f>
        <v>0</v>
      </c>
      <c r="E307" s="59" t="s">
        <v>572</v>
      </c>
      <c r="G307" s="68">
        <v>1171631</v>
      </c>
      <c r="H307" s="63" t="s">
        <v>311</v>
      </c>
      <c r="I307" s="77" t="str">
        <f>(H307&amp;""&amp;G307)</f>
        <v>0</v>
      </c>
      <c r="K307" s="64" t="str">
        <f>+K306+1</f>
        <v>0</v>
      </c>
      <c r="L307" s="65" t="s">
        <v>300</v>
      </c>
      <c r="M307" s="78" t="str">
        <f>(L307&amp;""&amp;K307)</f>
        <v>0</v>
      </c>
      <c r="O307" s="64">
        <v>1900001</v>
      </c>
      <c r="P307" s="65" t="s">
        <v>303</v>
      </c>
      <c r="Q307" s="78" t="str">
        <f>(P307&amp;""&amp;O307)</f>
        <v>0</v>
      </c>
      <c r="S307" s="71"/>
      <c r="T307" s="71"/>
    </row>
    <row r="308" spans="1:22" customHeight="1" ht="32.25" s="73" customFormat="1">
      <c r="B308" s="59" t="s">
        <v>1027</v>
      </c>
      <c r="C308" s="59" t="s">
        <v>1028</v>
      </c>
      <c r="D308" s="60" t="str">
        <f>(C308&amp;"/"&amp;B308)</f>
        <v>0</v>
      </c>
      <c r="E308" s="59" t="s">
        <v>325</v>
      </c>
      <c r="G308" s="68">
        <v>1171632</v>
      </c>
      <c r="H308" s="63" t="s">
        <v>311</v>
      </c>
      <c r="I308" s="77" t="str">
        <f>(H308&amp;""&amp;G308)</f>
        <v>0</v>
      </c>
      <c r="K308" s="64" t="str">
        <f>+K307+1</f>
        <v>0</v>
      </c>
      <c r="L308" s="65" t="s">
        <v>300</v>
      </c>
      <c r="M308" s="78" t="str">
        <f>(L308&amp;""&amp;K308)</f>
        <v>0</v>
      </c>
      <c r="O308" s="64">
        <v>1900001</v>
      </c>
      <c r="P308" s="65" t="s">
        <v>303</v>
      </c>
      <c r="Q308" s="78" t="str">
        <f>(P308&amp;""&amp;O308)</f>
        <v>0</v>
      </c>
      <c r="S308" s="71"/>
      <c r="T308" s="71"/>
    </row>
    <row r="309" spans="1:22" customHeight="1" ht="32.25" s="73" customFormat="1">
      <c r="B309" s="59" t="s">
        <v>1029</v>
      </c>
      <c r="C309" s="59" t="s">
        <v>1030</v>
      </c>
      <c r="D309" s="60" t="str">
        <f>(C309&amp;"/"&amp;B309)</f>
        <v>0</v>
      </c>
      <c r="E309" s="59" t="s">
        <v>626</v>
      </c>
      <c r="G309" s="68">
        <v>1171633</v>
      </c>
      <c r="H309" s="63" t="s">
        <v>311</v>
      </c>
      <c r="I309" s="77" t="str">
        <f>(H309&amp;""&amp;G309)</f>
        <v>0</v>
      </c>
      <c r="K309" s="64" t="str">
        <f>+K308+1</f>
        <v>0</v>
      </c>
      <c r="L309" s="65" t="s">
        <v>300</v>
      </c>
      <c r="M309" s="78" t="str">
        <f>(L309&amp;""&amp;K309)</f>
        <v>0</v>
      </c>
      <c r="O309" s="64">
        <v>1900001</v>
      </c>
      <c r="P309" s="65" t="s">
        <v>303</v>
      </c>
      <c r="Q309" s="78" t="str">
        <f>(P309&amp;""&amp;O309)</f>
        <v>0</v>
      </c>
      <c r="S309" s="71"/>
      <c r="T309" s="71"/>
    </row>
    <row r="310" spans="1:22" customHeight="1" ht="32.25" s="73" customFormat="1">
      <c r="B310" s="59" t="s">
        <v>1031</v>
      </c>
      <c r="C310" s="59" t="s">
        <v>1032</v>
      </c>
      <c r="D310" s="60" t="str">
        <f>(C310&amp;"/"&amp;B310)</f>
        <v>0</v>
      </c>
      <c r="E310" s="59" t="s">
        <v>498</v>
      </c>
      <c r="G310" s="68">
        <v>1171634</v>
      </c>
      <c r="H310" s="63" t="s">
        <v>311</v>
      </c>
      <c r="I310" s="77" t="str">
        <f>(H310&amp;""&amp;G310)</f>
        <v>0</v>
      </c>
      <c r="K310" s="64" t="str">
        <f>+K309+1</f>
        <v>0</v>
      </c>
      <c r="L310" s="65" t="s">
        <v>300</v>
      </c>
      <c r="M310" s="78" t="str">
        <f>(L310&amp;""&amp;K310)</f>
        <v>0</v>
      </c>
      <c r="O310" s="64">
        <v>1900001</v>
      </c>
      <c r="P310" s="65" t="s">
        <v>303</v>
      </c>
      <c r="Q310" s="78" t="str">
        <f>(P310&amp;""&amp;O310)</f>
        <v>0</v>
      </c>
      <c r="S310" s="71"/>
      <c r="T310" s="71"/>
    </row>
    <row r="311" spans="1:22" customHeight="1" ht="32.25" s="73" customFormat="1">
      <c r="B311" s="59" t="s">
        <v>398</v>
      </c>
      <c r="C311" s="59" t="s">
        <v>1033</v>
      </c>
      <c r="D311" s="60" t="str">
        <f>(C311&amp;"/"&amp;B311)</f>
        <v>0</v>
      </c>
      <c r="E311" s="59" t="s">
        <v>676</v>
      </c>
      <c r="G311" s="68">
        <v>1171635</v>
      </c>
      <c r="H311" s="63" t="s">
        <v>311</v>
      </c>
      <c r="I311" s="77" t="str">
        <f>(H311&amp;""&amp;G311)</f>
        <v>0</v>
      </c>
      <c r="K311" s="64" t="str">
        <f>+K310+1</f>
        <v>0</v>
      </c>
      <c r="L311" s="65" t="s">
        <v>300</v>
      </c>
      <c r="M311" s="78" t="str">
        <f>(L311&amp;""&amp;K311)</f>
        <v>0</v>
      </c>
      <c r="O311" s="64">
        <v>1900001</v>
      </c>
      <c r="P311" s="65" t="s">
        <v>303</v>
      </c>
      <c r="Q311" s="78" t="str">
        <f>(P311&amp;""&amp;O311)</f>
        <v>0</v>
      </c>
      <c r="S311" s="71"/>
      <c r="T311" s="71"/>
    </row>
    <row r="312" spans="1:22" customHeight="1" ht="32.25" s="73" customFormat="1">
      <c r="B312" s="59" t="s">
        <v>1034</v>
      </c>
      <c r="C312" s="59" t="s">
        <v>1035</v>
      </c>
      <c r="D312" s="60" t="str">
        <f>(C312&amp;"/"&amp;B312)</f>
        <v>0</v>
      </c>
      <c r="E312" s="59" t="s">
        <v>1036</v>
      </c>
      <c r="G312" s="68">
        <v>1171636</v>
      </c>
      <c r="H312" s="63" t="s">
        <v>311</v>
      </c>
      <c r="I312" s="77" t="str">
        <f>(H312&amp;""&amp;G312)</f>
        <v>0</v>
      </c>
      <c r="K312" s="64" t="str">
        <f>+K311+1</f>
        <v>0</v>
      </c>
      <c r="L312" s="65" t="s">
        <v>300</v>
      </c>
      <c r="M312" s="78" t="str">
        <f>(L312&amp;""&amp;K312)</f>
        <v>0</v>
      </c>
      <c r="O312" s="64">
        <v>1900001</v>
      </c>
      <c r="P312" s="65" t="s">
        <v>303</v>
      </c>
      <c r="Q312" s="78" t="str">
        <f>(P312&amp;""&amp;O312)</f>
        <v>0</v>
      </c>
      <c r="S312" s="71"/>
      <c r="T312" s="71"/>
    </row>
    <row r="313" spans="1:22" customHeight="1" ht="32.25" s="73" customFormat="1">
      <c r="B313" s="59" t="s">
        <v>1037</v>
      </c>
      <c r="C313" s="59" t="s">
        <v>1038</v>
      </c>
      <c r="D313" s="60" t="str">
        <f>(C313&amp;"/"&amp;B313)</f>
        <v>0</v>
      </c>
      <c r="E313" s="59" t="s">
        <v>1039</v>
      </c>
      <c r="G313" s="68">
        <v>1171637</v>
      </c>
      <c r="H313" s="63" t="s">
        <v>311</v>
      </c>
      <c r="I313" s="77" t="str">
        <f>(H313&amp;""&amp;G313)</f>
        <v>0</v>
      </c>
      <c r="K313" s="64" t="str">
        <f>+K312+1</f>
        <v>0</v>
      </c>
      <c r="L313" s="65" t="s">
        <v>300</v>
      </c>
      <c r="M313" s="78" t="str">
        <f>(L313&amp;""&amp;K313)</f>
        <v>0</v>
      </c>
      <c r="O313" s="64">
        <v>1900001</v>
      </c>
      <c r="P313" s="65" t="s">
        <v>303</v>
      </c>
      <c r="Q313" s="78" t="str">
        <f>(P313&amp;""&amp;O313)</f>
        <v>0</v>
      </c>
      <c r="S313" s="71"/>
      <c r="T313" s="71"/>
    </row>
    <row r="314" spans="1:22" customHeight="1" ht="32.25" s="73" customFormat="1">
      <c r="B314" s="59" t="s">
        <v>1040</v>
      </c>
      <c r="C314" s="59" t="s">
        <v>1041</v>
      </c>
      <c r="D314" s="60" t="str">
        <f>(C314&amp;"/"&amp;B314)</f>
        <v>0</v>
      </c>
      <c r="E314" s="76" t="s">
        <v>1042</v>
      </c>
      <c r="G314" s="68">
        <v>1171638</v>
      </c>
      <c r="H314" s="63" t="s">
        <v>311</v>
      </c>
      <c r="I314" s="77" t="str">
        <f>(H314&amp;""&amp;G314)</f>
        <v>0</v>
      </c>
      <c r="K314" s="64" t="str">
        <f>+K313+1</f>
        <v>0</v>
      </c>
      <c r="L314" s="65" t="s">
        <v>300</v>
      </c>
      <c r="M314" s="78" t="str">
        <f>(L314&amp;""&amp;K314)</f>
        <v>0</v>
      </c>
      <c r="O314" s="64">
        <v>1900001</v>
      </c>
      <c r="P314" s="65" t="s">
        <v>303</v>
      </c>
      <c r="Q314" s="78" t="str">
        <f>(P314&amp;""&amp;O314)</f>
        <v>0</v>
      </c>
      <c r="S314" s="71"/>
      <c r="T314" s="71"/>
    </row>
    <row r="315" spans="1:22" customHeight="1" ht="32.25" s="73" customFormat="1">
      <c r="B315" s="59" t="s">
        <v>1043</v>
      </c>
      <c r="C315" s="59" t="s">
        <v>1044</v>
      </c>
      <c r="D315" s="60" t="str">
        <f>(C315&amp;"/"&amp;B315)</f>
        <v>0</v>
      </c>
      <c r="E315" s="59" t="s">
        <v>1045</v>
      </c>
      <c r="G315" s="68">
        <v>1171639</v>
      </c>
      <c r="H315" s="63" t="s">
        <v>311</v>
      </c>
      <c r="I315" s="77" t="str">
        <f>(H315&amp;""&amp;G315)</f>
        <v>0</v>
      </c>
      <c r="K315" s="64" t="str">
        <f>+K314+1</f>
        <v>0</v>
      </c>
      <c r="L315" s="65" t="s">
        <v>300</v>
      </c>
      <c r="M315" s="78" t="str">
        <f>(L315&amp;""&amp;K315)</f>
        <v>0</v>
      </c>
      <c r="O315" s="64">
        <v>1900001</v>
      </c>
      <c r="P315" s="65" t="s">
        <v>303</v>
      </c>
      <c r="Q315" s="78" t="str">
        <f>(P315&amp;""&amp;O315)</f>
        <v>0</v>
      </c>
      <c r="S315" s="71"/>
      <c r="T315" s="71"/>
    </row>
    <row r="316" spans="1:22" customHeight="1" ht="32.25" s="73" customFormat="1">
      <c r="B316" s="59" t="s">
        <v>1043</v>
      </c>
      <c r="C316" s="59" t="s">
        <v>1046</v>
      </c>
      <c r="D316" s="60" t="str">
        <f>(C316&amp;"/"&amp;B316)</f>
        <v>0</v>
      </c>
      <c r="E316" s="59" t="s">
        <v>1047</v>
      </c>
      <c r="G316" s="68">
        <v>1171640</v>
      </c>
      <c r="H316" s="63" t="s">
        <v>311</v>
      </c>
      <c r="I316" s="77" t="str">
        <f>(H316&amp;""&amp;G316)</f>
        <v>0</v>
      </c>
      <c r="K316" s="64" t="str">
        <f>+K315+1</f>
        <v>0</v>
      </c>
      <c r="L316" s="65" t="s">
        <v>300</v>
      </c>
      <c r="M316" s="78" t="str">
        <f>(L316&amp;""&amp;K316)</f>
        <v>0</v>
      </c>
      <c r="O316" s="64">
        <v>1900001</v>
      </c>
      <c r="P316" s="65" t="s">
        <v>303</v>
      </c>
      <c r="Q316" s="78" t="str">
        <f>(P316&amp;""&amp;O316)</f>
        <v>0</v>
      </c>
      <c r="S316" s="71"/>
      <c r="T316" s="71"/>
    </row>
    <row r="317" spans="1:22" customHeight="1" ht="32.25" s="73" customFormat="1">
      <c r="B317" s="59" t="s">
        <v>1048</v>
      </c>
      <c r="C317" s="59" t="s">
        <v>1049</v>
      </c>
      <c r="D317" s="60" t="str">
        <f>(C317&amp;"/"&amp;B317)</f>
        <v>0</v>
      </c>
      <c r="E317" s="59" t="s">
        <v>498</v>
      </c>
      <c r="G317" s="68">
        <v>1171641</v>
      </c>
      <c r="H317" s="63" t="s">
        <v>311</v>
      </c>
      <c r="I317" s="77" t="str">
        <f>(H317&amp;""&amp;G317)</f>
        <v>0</v>
      </c>
      <c r="K317" s="64" t="str">
        <f>+K316+1</f>
        <v>0</v>
      </c>
      <c r="L317" s="65" t="s">
        <v>300</v>
      </c>
      <c r="M317" s="78" t="str">
        <f>(L317&amp;""&amp;K317)</f>
        <v>0</v>
      </c>
      <c r="O317" s="64">
        <v>1900001</v>
      </c>
      <c r="P317" s="65" t="s">
        <v>303</v>
      </c>
      <c r="Q317" s="78" t="str">
        <f>(P317&amp;""&amp;O317)</f>
        <v>0</v>
      </c>
      <c r="S317" s="71"/>
      <c r="T317" s="71"/>
    </row>
    <row r="318" spans="1:22" customHeight="1" ht="32.25" s="73" customFormat="1">
      <c r="B318" s="59" t="s">
        <v>1050</v>
      </c>
      <c r="C318" s="59" t="s">
        <v>1051</v>
      </c>
      <c r="D318" s="60" t="str">
        <f>(C318&amp;"/"&amp;B318)</f>
        <v>0</v>
      </c>
      <c r="E318" s="59" t="s">
        <v>1052</v>
      </c>
      <c r="G318" s="68">
        <v>1171642</v>
      </c>
      <c r="H318" s="63" t="s">
        <v>311</v>
      </c>
      <c r="I318" s="77" t="str">
        <f>(H318&amp;""&amp;G318)</f>
        <v>0</v>
      </c>
      <c r="K318" s="64" t="str">
        <f>+K317+1</f>
        <v>0</v>
      </c>
      <c r="L318" s="65" t="s">
        <v>300</v>
      </c>
      <c r="M318" s="78" t="str">
        <f>(L318&amp;""&amp;K318)</f>
        <v>0</v>
      </c>
      <c r="O318" s="64">
        <v>1900001</v>
      </c>
      <c r="P318" s="65" t="s">
        <v>303</v>
      </c>
      <c r="Q318" s="78" t="str">
        <f>(P318&amp;""&amp;O318)</f>
        <v>0</v>
      </c>
      <c r="S318" s="71"/>
      <c r="T318" s="71"/>
    </row>
    <row r="319" spans="1:22" customHeight="1" ht="32.25" s="73" customFormat="1">
      <c r="B319" s="59" t="s">
        <v>1053</v>
      </c>
      <c r="C319" s="59" t="s">
        <v>1054</v>
      </c>
      <c r="D319" s="60" t="str">
        <f>(C319&amp;"/"&amp;B319)</f>
        <v>0</v>
      </c>
      <c r="E319" s="59" t="s">
        <v>757</v>
      </c>
      <c r="G319" s="68">
        <v>1171643</v>
      </c>
      <c r="H319" s="63" t="s">
        <v>311</v>
      </c>
      <c r="I319" s="77" t="str">
        <f>(H319&amp;""&amp;G319)</f>
        <v>0</v>
      </c>
      <c r="K319" s="64" t="str">
        <f>+K318+1</f>
        <v>0</v>
      </c>
      <c r="L319" s="65" t="s">
        <v>300</v>
      </c>
      <c r="M319" s="78" t="str">
        <f>(L319&amp;""&amp;K319)</f>
        <v>0</v>
      </c>
      <c r="O319" s="64">
        <v>1900001</v>
      </c>
      <c r="P319" s="65" t="s">
        <v>303</v>
      </c>
      <c r="Q319" s="78" t="str">
        <f>(P319&amp;""&amp;O319)</f>
        <v>0</v>
      </c>
      <c r="S319" s="71"/>
      <c r="T319" s="71"/>
    </row>
    <row r="320" spans="1:22" customHeight="1" ht="32.25" s="73" customFormat="1">
      <c r="B320" s="145" t="s">
        <v>1055</v>
      </c>
      <c r="C320" s="145" t="s">
        <v>1056</v>
      </c>
      <c r="D320" s="146" t="str">
        <f>(C320&amp;"/"&amp;B320)</f>
        <v>0</v>
      </c>
      <c r="E320" s="147" t="s">
        <v>1057</v>
      </c>
      <c r="G320" s="68">
        <v>1171644</v>
      </c>
      <c r="H320" s="63" t="s">
        <v>311</v>
      </c>
      <c r="I320" s="77" t="str">
        <f>(H320&amp;""&amp;G320)</f>
        <v>0</v>
      </c>
      <c r="K320" s="64" t="str">
        <f>+K319+1</f>
        <v>0</v>
      </c>
      <c r="L320" s="65" t="s">
        <v>300</v>
      </c>
      <c r="M320" s="78" t="str">
        <f>(L320&amp;""&amp;K320)</f>
        <v>0</v>
      </c>
      <c r="O320" s="64">
        <v>1900001</v>
      </c>
      <c r="P320" s="65" t="s">
        <v>303</v>
      </c>
      <c r="Q320" s="78" t="str">
        <f>(P320&amp;""&amp;O320)</f>
        <v>0</v>
      </c>
      <c r="S320" s="71"/>
      <c r="T320" s="71"/>
    </row>
    <row r="321" spans="1:22" customHeight="1" ht="32.25" s="73" customFormat="1">
      <c r="B321" s="59" t="s">
        <v>1058</v>
      </c>
      <c r="C321" s="59" t="s">
        <v>1059</v>
      </c>
      <c r="D321" s="60" t="str">
        <f>(C321&amp;"/"&amp;B321)</f>
        <v>0</v>
      </c>
      <c r="E321" s="76" t="s">
        <v>732</v>
      </c>
      <c r="G321" s="68">
        <v>1171645</v>
      </c>
      <c r="H321" s="63" t="s">
        <v>311</v>
      </c>
      <c r="I321" s="77" t="str">
        <f>(H321&amp;""&amp;G321)</f>
        <v>0</v>
      </c>
      <c r="K321" s="64" t="str">
        <f>+K320+1</f>
        <v>0</v>
      </c>
      <c r="L321" s="65" t="s">
        <v>300</v>
      </c>
      <c r="M321" s="78" t="str">
        <f>(L321&amp;""&amp;K321)</f>
        <v>0</v>
      </c>
      <c r="O321" s="64">
        <v>1900001</v>
      </c>
      <c r="P321" s="65" t="s">
        <v>303</v>
      </c>
      <c r="Q321" s="78" t="str">
        <f>(P321&amp;""&amp;O321)</f>
        <v>0</v>
      </c>
      <c r="S321" s="71"/>
      <c r="T321" s="71"/>
    </row>
    <row r="322" spans="1:22" customHeight="1" ht="32.25" s="73" customFormat="1">
      <c r="B322" s="59" t="s">
        <v>1060</v>
      </c>
      <c r="C322" s="59" t="s">
        <v>1061</v>
      </c>
      <c r="D322" s="60" t="str">
        <f>(C322&amp;"/"&amp;B322)</f>
        <v>0</v>
      </c>
      <c r="E322" s="59" t="s">
        <v>476</v>
      </c>
      <c r="G322" s="68">
        <v>1171646</v>
      </c>
      <c r="H322" s="63" t="s">
        <v>311</v>
      </c>
      <c r="I322" s="77" t="str">
        <f>(H322&amp;""&amp;G322)</f>
        <v>0</v>
      </c>
      <c r="K322" s="64" t="str">
        <f>+K321+1</f>
        <v>0</v>
      </c>
      <c r="L322" s="65" t="s">
        <v>300</v>
      </c>
      <c r="M322" s="78" t="str">
        <f>(L322&amp;""&amp;K322)</f>
        <v>0</v>
      </c>
      <c r="O322" s="64">
        <v>1900001</v>
      </c>
      <c r="P322" s="65" t="s">
        <v>303</v>
      </c>
      <c r="Q322" s="78" t="str">
        <f>(P322&amp;""&amp;O322)</f>
        <v>0</v>
      </c>
      <c r="S322" s="71"/>
      <c r="T322" s="71"/>
    </row>
    <row r="323" spans="1:22" customHeight="1" ht="32.25" s="73" customFormat="1">
      <c r="B323" s="156" t="s">
        <v>1062</v>
      </c>
      <c r="C323" s="156" t="s">
        <v>1063</v>
      </c>
      <c r="D323" s="193" t="str">
        <f>(C323&amp;"/"&amp;B323)</f>
        <v>0</v>
      </c>
      <c r="E323" s="156" t="s">
        <v>403</v>
      </c>
      <c r="G323" s="68">
        <v>1171647</v>
      </c>
      <c r="H323" s="63" t="s">
        <v>311</v>
      </c>
      <c r="I323" s="77" t="str">
        <f>(H323&amp;""&amp;G323)</f>
        <v>0</v>
      </c>
      <c r="K323" s="64" t="str">
        <f>+K322+1</f>
        <v>0</v>
      </c>
      <c r="L323" s="65" t="s">
        <v>300</v>
      </c>
      <c r="M323" s="78" t="str">
        <f>(L323&amp;""&amp;K323)</f>
        <v>0</v>
      </c>
      <c r="O323" s="64">
        <v>1900001</v>
      </c>
      <c r="P323" s="65" t="s">
        <v>303</v>
      </c>
      <c r="Q323" s="78" t="str">
        <f>(P323&amp;""&amp;O323)</f>
        <v>0</v>
      </c>
      <c r="S323" s="71"/>
      <c r="T323" s="71"/>
    </row>
    <row r="324" spans="1:22" customHeight="1" ht="32.25" s="73" customFormat="1">
      <c r="B324" s="59" t="s">
        <v>1064</v>
      </c>
      <c r="C324" s="59" t="s">
        <v>1065</v>
      </c>
      <c r="D324" s="60" t="str">
        <f>(C324&amp;"/"&amp;B324)</f>
        <v>0</v>
      </c>
      <c r="E324" s="76" t="s">
        <v>1066</v>
      </c>
      <c r="G324" s="68">
        <v>1171648</v>
      </c>
      <c r="H324" s="63" t="s">
        <v>311</v>
      </c>
      <c r="I324" s="77" t="str">
        <f>(H324&amp;""&amp;G324)</f>
        <v>0</v>
      </c>
      <c r="K324" s="64" t="str">
        <f>+K323+1</f>
        <v>0</v>
      </c>
      <c r="L324" s="65" t="s">
        <v>300</v>
      </c>
      <c r="M324" s="78" t="str">
        <f>(L324&amp;""&amp;K324)</f>
        <v>0</v>
      </c>
      <c r="O324" s="64">
        <v>1900001</v>
      </c>
      <c r="P324" s="65" t="s">
        <v>303</v>
      </c>
      <c r="Q324" s="78" t="str">
        <f>(P324&amp;""&amp;O324)</f>
        <v>0</v>
      </c>
      <c r="S324" s="71"/>
      <c r="T324" s="71"/>
    </row>
    <row r="325" spans="1:22" customHeight="1" ht="32.25" s="73" customFormat="1">
      <c r="B325" s="59" t="s">
        <v>1067</v>
      </c>
      <c r="C325" s="59" t="s">
        <v>1068</v>
      </c>
      <c r="D325" s="60" t="str">
        <f>(C325&amp;"/"&amp;B325)</f>
        <v>0</v>
      </c>
      <c r="E325" s="59" t="s">
        <v>1069</v>
      </c>
      <c r="G325" s="68">
        <v>1171649</v>
      </c>
      <c r="H325" s="63" t="s">
        <v>311</v>
      </c>
      <c r="I325" s="77" t="str">
        <f>(H325&amp;""&amp;G325)</f>
        <v>0</v>
      </c>
      <c r="K325" s="64" t="str">
        <f>+K324+1</f>
        <v>0</v>
      </c>
      <c r="L325" s="65" t="s">
        <v>300</v>
      </c>
      <c r="M325" s="78" t="str">
        <f>(L325&amp;""&amp;K325)</f>
        <v>0</v>
      </c>
      <c r="O325" s="64">
        <v>1900001</v>
      </c>
      <c r="P325" s="65" t="s">
        <v>303</v>
      </c>
      <c r="Q325" s="78" t="str">
        <f>(P325&amp;""&amp;O325)</f>
        <v>0</v>
      </c>
      <c r="S325" s="71"/>
      <c r="T325" s="71"/>
    </row>
    <row r="326" spans="1:22" customHeight="1" ht="32.25" s="73" customFormat="1">
      <c r="B326" s="59" t="s">
        <v>1070</v>
      </c>
      <c r="C326" s="59" t="s">
        <v>1071</v>
      </c>
      <c r="D326" s="60" t="str">
        <f>(C326&amp;"/"&amp;B326)</f>
        <v>0</v>
      </c>
      <c r="E326" s="59" t="s">
        <v>1072</v>
      </c>
      <c r="G326" s="68">
        <v>1171650</v>
      </c>
      <c r="H326" s="63" t="s">
        <v>311</v>
      </c>
      <c r="I326" s="77" t="str">
        <f>(H326&amp;""&amp;G326)</f>
        <v>0</v>
      </c>
      <c r="K326" s="64" t="str">
        <f>+K325+1</f>
        <v>0</v>
      </c>
      <c r="L326" s="65" t="s">
        <v>300</v>
      </c>
      <c r="M326" s="78" t="str">
        <f>(L326&amp;""&amp;K326)</f>
        <v>0</v>
      </c>
      <c r="O326" s="64">
        <v>1900001</v>
      </c>
      <c r="P326" s="65" t="s">
        <v>303</v>
      </c>
      <c r="Q326" s="78" t="str">
        <f>(P326&amp;""&amp;O326)</f>
        <v>0</v>
      </c>
      <c r="S326" s="71"/>
      <c r="T326" s="71"/>
    </row>
    <row r="327" spans="1:22" customHeight="1" ht="32.25" s="73" customFormat="1">
      <c r="B327" s="59" t="s">
        <v>1073</v>
      </c>
      <c r="C327" s="59" t="s">
        <v>1074</v>
      </c>
      <c r="D327" s="60" t="str">
        <f>(C327&amp;"/"&amp;B327)</f>
        <v>0</v>
      </c>
      <c r="E327" s="59" t="s">
        <v>392</v>
      </c>
      <c r="G327" s="68">
        <v>1171651</v>
      </c>
      <c r="H327" s="63" t="s">
        <v>311</v>
      </c>
      <c r="I327" s="77" t="str">
        <f>(H327&amp;""&amp;G327)</f>
        <v>0</v>
      </c>
      <c r="K327" s="64" t="str">
        <f>+K326+1</f>
        <v>0</v>
      </c>
      <c r="L327" s="65" t="s">
        <v>300</v>
      </c>
      <c r="M327" s="78" t="str">
        <f>(L327&amp;""&amp;K327)</f>
        <v>0</v>
      </c>
      <c r="O327" s="64">
        <v>1900001</v>
      </c>
      <c r="P327" s="65" t="s">
        <v>303</v>
      </c>
      <c r="Q327" s="78" t="str">
        <f>(P327&amp;""&amp;O327)</f>
        <v>0</v>
      </c>
      <c r="S327" s="71"/>
      <c r="T327" s="71"/>
    </row>
    <row r="328" spans="1:22" customHeight="1" ht="32.25" s="73" customFormat="1">
      <c r="B328" s="59" t="s">
        <v>1075</v>
      </c>
      <c r="C328" s="59" t="s">
        <v>1076</v>
      </c>
      <c r="D328" s="60" t="str">
        <f>(C328&amp;"/"&amp;B328)</f>
        <v>0</v>
      </c>
      <c r="E328" s="76" t="s">
        <v>447</v>
      </c>
      <c r="G328" s="68">
        <v>1171652</v>
      </c>
      <c r="H328" s="63" t="s">
        <v>311</v>
      </c>
      <c r="I328" s="77" t="str">
        <f>(H328&amp;""&amp;G328)</f>
        <v>0</v>
      </c>
      <c r="K328" s="64" t="str">
        <f>+K327+1</f>
        <v>0</v>
      </c>
      <c r="L328" s="65" t="s">
        <v>300</v>
      </c>
      <c r="M328" s="78" t="str">
        <f>(L328&amp;""&amp;K328)</f>
        <v>0</v>
      </c>
      <c r="O328" s="64">
        <v>1900001</v>
      </c>
      <c r="P328" s="65" t="s">
        <v>303</v>
      </c>
      <c r="Q328" s="78" t="str">
        <f>(P328&amp;""&amp;O328)</f>
        <v>0</v>
      </c>
      <c r="S328" s="71"/>
      <c r="T328" s="71"/>
    </row>
    <row r="329" spans="1:22" customHeight="1" ht="32.25" s="73" customFormat="1">
      <c r="B329" s="59" t="s">
        <v>1077</v>
      </c>
      <c r="C329" s="59" t="s">
        <v>1078</v>
      </c>
      <c r="D329" s="60" t="str">
        <f>(C329&amp;"/"&amp;B329)</f>
        <v>0</v>
      </c>
      <c r="E329" s="76" t="s">
        <v>738</v>
      </c>
      <c r="G329" s="68">
        <v>1171653</v>
      </c>
      <c r="H329" s="63" t="s">
        <v>311</v>
      </c>
      <c r="I329" s="77" t="str">
        <f>(H329&amp;""&amp;G329)</f>
        <v>0</v>
      </c>
      <c r="K329" s="64" t="str">
        <f>+K328+1</f>
        <v>0</v>
      </c>
      <c r="L329" s="65" t="s">
        <v>300</v>
      </c>
      <c r="M329" s="78" t="str">
        <f>(L329&amp;""&amp;K329)</f>
        <v>0</v>
      </c>
      <c r="O329" s="64">
        <v>1900001</v>
      </c>
      <c r="P329" s="65" t="s">
        <v>303</v>
      </c>
      <c r="Q329" s="78" t="str">
        <f>(P329&amp;""&amp;O329)</f>
        <v>0</v>
      </c>
      <c r="S329" s="71"/>
      <c r="T329" s="71"/>
    </row>
    <row r="330" spans="1:22" customHeight="1" ht="32.25" s="73" customFormat="1">
      <c r="B330" s="59" t="s">
        <v>1079</v>
      </c>
      <c r="C330" s="59" t="s">
        <v>1080</v>
      </c>
      <c r="D330" s="60" t="str">
        <f>(C330&amp;"/"&amp;B330)</f>
        <v>0</v>
      </c>
      <c r="E330" s="59" t="s">
        <v>1081</v>
      </c>
      <c r="G330" s="68">
        <v>1171654</v>
      </c>
      <c r="H330" s="63" t="s">
        <v>311</v>
      </c>
      <c r="I330" s="77" t="str">
        <f>(H330&amp;""&amp;G330)</f>
        <v>0</v>
      </c>
      <c r="K330" s="64" t="str">
        <f>+K329+1</f>
        <v>0</v>
      </c>
      <c r="L330" s="65" t="s">
        <v>300</v>
      </c>
      <c r="M330" s="78" t="str">
        <f>(L330&amp;""&amp;K330)</f>
        <v>0</v>
      </c>
      <c r="O330" s="64">
        <v>1900001</v>
      </c>
      <c r="P330" s="65" t="s">
        <v>303</v>
      </c>
      <c r="Q330" s="78" t="str">
        <f>(P330&amp;""&amp;O330)</f>
        <v>0</v>
      </c>
      <c r="S330" s="71"/>
      <c r="T330" s="71"/>
    </row>
    <row r="331" spans="1:22" customHeight="1" ht="32.25" s="73" customFormat="1">
      <c r="B331" s="59" t="s">
        <v>1082</v>
      </c>
      <c r="C331" s="59" t="s">
        <v>1083</v>
      </c>
      <c r="D331" s="60" t="str">
        <f>(C331&amp;"/"&amp;B331)</f>
        <v>0</v>
      </c>
      <c r="E331" s="59" t="s">
        <v>1084</v>
      </c>
      <c r="G331" s="68">
        <v>1171655</v>
      </c>
      <c r="H331" s="63" t="s">
        <v>311</v>
      </c>
      <c r="I331" s="77" t="str">
        <f>(H331&amp;""&amp;G331)</f>
        <v>0</v>
      </c>
      <c r="K331" s="64" t="str">
        <f>+K330+1</f>
        <v>0</v>
      </c>
      <c r="L331" s="65" t="s">
        <v>300</v>
      </c>
      <c r="M331" s="78" t="str">
        <f>(L331&amp;""&amp;K331)</f>
        <v>0</v>
      </c>
      <c r="O331" s="64">
        <v>1900001</v>
      </c>
      <c r="P331" s="65" t="s">
        <v>303</v>
      </c>
      <c r="Q331" s="78" t="str">
        <f>(P331&amp;""&amp;O331)</f>
        <v>0</v>
      </c>
      <c r="S331" s="71"/>
      <c r="T331" s="71"/>
    </row>
    <row r="332" spans="1:22" customHeight="1" ht="32.25" s="73" customFormat="1">
      <c r="B332" s="59" t="s">
        <v>1085</v>
      </c>
      <c r="C332" s="59" t="s">
        <v>1086</v>
      </c>
      <c r="D332" s="60" t="str">
        <f>(C332&amp;"/"&amp;B332)</f>
        <v>0</v>
      </c>
      <c r="E332" s="76" t="s">
        <v>310</v>
      </c>
      <c r="G332" s="68">
        <v>1171656</v>
      </c>
      <c r="H332" s="63" t="s">
        <v>311</v>
      </c>
      <c r="I332" s="77" t="str">
        <f>(H332&amp;""&amp;G332)</f>
        <v>0</v>
      </c>
      <c r="K332" s="64" t="str">
        <f>+K331+1</f>
        <v>0</v>
      </c>
      <c r="L332" s="65" t="s">
        <v>300</v>
      </c>
      <c r="M332" s="78" t="str">
        <f>(L332&amp;""&amp;K332)</f>
        <v>0</v>
      </c>
      <c r="O332" s="64">
        <v>1900001</v>
      </c>
      <c r="P332" s="65" t="s">
        <v>303</v>
      </c>
      <c r="Q332" s="78" t="str">
        <f>(P332&amp;""&amp;O332)</f>
        <v>0</v>
      </c>
      <c r="S332" s="71"/>
      <c r="T332" s="71"/>
    </row>
    <row r="333" spans="1:22" customHeight="1" ht="32.25" s="73" customFormat="1">
      <c r="B333" s="59" t="s">
        <v>1087</v>
      </c>
      <c r="C333" s="59" t="s">
        <v>1088</v>
      </c>
      <c r="D333" s="60" t="str">
        <f>(C333&amp;"/"&amp;B333)</f>
        <v>0</v>
      </c>
      <c r="E333" s="59" t="s">
        <v>1089</v>
      </c>
      <c r="G333" s="68">
        <v>1171657</v>
      </c>
      <c r="H333" s="63" t="s">
        <v>311</v>
      </c>
      <c r="I333" s="77" t="str">
        <f>(H333&amp;""&amp;G333)</f>
        <v>0</v>
      </c>
      <c r="K333" s="64" t="str">
        <f>+K332+1</f>
        <v>0</v>
      </c>
      <c r="L333" s="65" t="s">
        <v>300</v>
      </c>
      <c r="M333" s="78" t="str">
        <f>(L333&amp;""&amp;K333)</f>
        <v>0</v>
      </c>
      <c r="O333" s="64">
        <v>1900001</v>
      </c>
      <c r="P333" s="65" t="s">
        <v>303</v>
      </c>
      <c r="Q333" s="78" t="str">
        <f>(P333&amp;""&amp;O333)</f>
        <v>0</v>
      </c>
      <c r="S333" s="71"/>
      <c r="T333" s="71"/>
    </row>
    <row r="334" spans="1:22" customHeight="1" ht="32.25" s="73" customFormat="1">
      <c r="B334" s="59" t="s">
        <v>1090</v>
      </c>
      <c r="C334" s="59" t="s">
        <v>1091</v>
      </c>
      <c r="D334" s="60" t="str">
        <f>(C334&amp;"/"&amp;B334)</f>
        <v>0</v>
      </c>
      <c r="E334" s="59" t="s">
        <v>310</v>
      </c>
      <c r="G334" s="68">
        <v>1171658</v>
      </c>
      <c r="H334" s="63" t="s">
        <v>311</v>
      </c>
      <c r="I334" s="77" t="str">
        <f>(H334&amp;""&amp;G334)</f>
        <v>0</v>
      </c>
      <c r="K334" s="64" t="str">
        <f>+K333+1</f>
        <v>0</v>
      </c>
      <c r="L334" s="65" t="s">
        <v>300</v>
      </c>
      <c r="M334" s="78" t="str">
        <f>(L334&amp;""&amp;K334)</f>
        <v>0</v>
      </c>
      <c r="O334" s="64">
        <v>1900001</v>
      </c>
      <c r="P334" s="65" t="s">
        <v>303</v>
      </c>
      <c r="Q334" s="78" t="str">
        <f>(P334&amp;""&amp;O334)</f>
        <v>0</v>
      </c>
      <c r="S334" s="71"/>
      <c r="T334" s="71"/>
    </row>
    <row r="335" spans="1:22" customHeight="1" ht="32.25" s="73" customFormat="1">
      <c r="B335" s="59" t="s">
        <v>1092</v>
      </c>
      <c r="C335" s="59" t="s">
        <v>1093</v>
      </c>
      <c r="D335" s="60" t="str">
        <f>(C335&amp;"/"&amp;B335)</f>
        <v>0</v>
      </c>
      <c r="E335" s="76" t="s">
        <v>1094</v>
      </c>
      <c r="G335" s="68">
        <v>1171659</v>
      </c>
      <c r="H335" s="63" t="s">
        <v>311</v>
      </c>
      <c r="I335" s="77" t="str">
        <f>(H335&amp;""&amp;G335)</f>
        <v>0</v>
      </c>
      <c r="K335" s="64" t="str">
        <f>+K334+1</f>
        <v>0</v>
      </c>
      <c r="L335" s="65" t="s">
        <v>300</v>
      </c>
      <c r="M335" s="78" t="str">
        <f>(L335&amp;""&amp;K335)</f>
        <v>0</v>
      </c>
      <c r="O335" s="64">
        <v>1900001</v>
      </c>
      <c r="P335" s="65" t="s">
        <v>303</v>
      </c>
      <c r="Q335" s="78" t="str">
        <f>(P335&amp;""&amp;O335)</f>
        <v>0</v>
      </c>
      <c r="S335" s="71"/>
      <c r="T335" s="71"/>
    </row>
    <row r="336" spans="1:22" customHeight="1" ht="32.25" s="73" customFormat="1">
      <c r="B336" s="59" t="s">
        <v>1095</v>
      </c>
      <c r="C336" s="59" t="s">
        <v>1096</v>
      </c>
      <c r="D336" s="60" t="str">
        <f>(C336&amp;"/"&amp;B336)</f>
        <v>0</v>
      </c>
      <c r="E336" s="59" t="s">
        <v>388</v>
      </c>
      <c r="G336" s="68">
        <v>1171660</v>
      </c>
      <c r="H336" s="63" t="s">
        <v>311</v>
      </c>
      <c r="I336" s="77" t="str">
        <f>(H336&amp;""&amp;G336)</f>
        <v>0</v>
      </c>
      <c r="K336" s="64" t="str">
        <f>+K335+1</f>
        <v>0</v>
      </c>
      <c r="L336" s="65" t="s">
        <v>300</v>
      </c>
      <c r="M336" s="78" t="str">
        <f>(L336&amp;""&amp;K336)</f>
        <v>0</v>
      </c>
      <c r="O336" s="64">
        <v>1900001</v>
      </c>
      <c r="P336" s="65" t="s">
        <v>303</v>
      </c>
      <c r="Q336" s="78" t="str">
        <f>(P336&amp;""&amp;O336)</f>
        <v>0</v>
      </c>
      <c r="S336" s="71"/>
      <c r="T336" s="71"/>
    </row>
    <row r="337" spans="1:22" customHeight="1" ht="32.25" s="73" customFormat="1">
      <c r="B337" s="59" t="s">
        <v>1097</v>
      </c>
      <c r="C337" s="59" t="s">
        <v>1098</v>
      </c>
      <c r="D337" s="60" t="str">
        <f>(C337&amp;"/"&amp;B337)</f>
        <v>0</v>
      </c>
      <c r="E337" s="76" t="s">
        <v>360</v>
      </c>
      <c r="G337" s="68">
        <v>1171661</v>
      </c>
      <c r="H337" s="63" t="s">
        <v>311</v>
      </c>
      <c r="I337" s="77" t="str">
        <f>(H337&amp;""&amp;G337)</f>
        <v>0</v>
      </c>
      <c r="K337" s="64" t="str">
        <f>+K336+1</f>
        <v>0</v>
      </c>
      <c r="L337" s="65" t="s">
        <v>300</v>
      </c>
      <c r="M337" s="78" t="str">
        <f>(L337&amp;""&amp;K337)</f>
        <v>0</v>
      </c>
      <c r="O337" s="64">
        <v>1900001</v>
      </c>
      <c r="P337" s="65" t="s">
        <v>303</v>
      </c>
      <c r="Q337" s="78" t="str">
        <f>(P337&amp;""&amp;O337)</f>
        <v>0</v>
      </c>
      <c r="S337" s="71"/>
      <c r="T337" s="71"/>
    </row>
    <row r="338" spans="1:22" customHeight="1" ht="32.25" s="73" customFormat="1">
      <c r="B338" s="59" t="s">
        <v>1099</v>
      </c>
      <c r="C338" s="59" t="s">
        <v>1100</v>
      </c>
      <c r="D338" s="60" t="str">
        <f>(C338&amp;"/"&amp;B338)</f>
        <v>0</v>
      </c>
      <c r="E338" s="76" t="s">
        <v>498</v>
      </c>
      <c r="G338" s="68">
        <v>1171662</v>
      </c>
      <c r="H338" s="63" t="s">
        <v>311</v>
      </c>
      <c r="I338" s="77" t="str">
        <f>(H338&amp;""&amp;G338)</f>
        <v>0</v>
      </c>
      <c r="K338" s="64" t="str">
        <f>+K337+1</f>
        <v>0</v>
      </c>
      <c r="L338" s="65" t="s">
        <v>300</v>
      </c>
      <c r="M338" s="78" t="str">
        <f>(L338&amp;""&amp;K338)</f>
        <v>0</v>
      </c>
      <c r="O338" s="64">
        <v>1900001</v>
      </c>
      <c r="P338" s="65" t="s">
        <v>303</v>
      </c>
      <c r="Q338" s="78" t="str">
        <f>(P338&amp;""&amp;O338)</f>
        <v>0</v>
      </c>
      <c r="S338" s="71"/>
      <c r="T338" s="71"/>
    </row>
    <row r="339" spans="1:22" customHeight="1" ht="32.25" s="73" customFormat="1">
      <c r="B339" s="59" t="s">
        <v>398</v>
      </c>
      <c r="C339" s="59" t="s">
        <v>1101</v>
      </c>
      <c r="D339" s="60" t="str">
        <f>(C339&amp;"/"&amp;B339)</f>
        <v>0</v>
      </c>
      <c r="E339" s="59" t="s">
        <v>519</v>
      </c>
      <c r="G339" s="68">
        <v>1171663</v>
      </c>
      <c r="H339" s="63" t="s">
        <v>311</v>
      </c>
      <c r="I339" s="77" t="str">
        <f>(H339&amp;""&amp;G339)</f>
        <v>0</v>
      </c>
      <c r="K339" s="64" t="str">
        <f>+K338+1</f>
        <v>0</v>
      </c>
      <c r="L339" s="65" t="s">
        <v>300</v>
      </c>
      <c r="M339" s="78" t="str">
        <f>(L339&amp;""&amp;K339)</f>
        <v>0</v>
      </c>
      <c r="O339" s="64">
        <v>1900001</v>
      </c>
      <c r="P339" s="65" t="s">
        <v>303</v>
      </c>
      <c r="Q339" s="78" t="str">
        <f>(P339&amp;""&amp;O339)</f>
        <v>0</v>
      </c>
      <c r="S339" s="71"/>
      <c r="T339" s="71"/>
    </row>
    <row r="340" spans="1:22" customHeight="1" ht="32.25" s="73" customFormat="1">
      <c r="B340" s="59" t="s">
        <v>1102</v>
      </c>
      <c r="C340" s="59" t="s">
        <v>1103</v>
      </c>
      <c r="D340" s="60" t="str">
        <f>(C340&amp;"/"&amp;B340)</f>
        <v>0</v>
      </c>
      <c r="E340" s="59" t="s">
        <v>1104</v>
      </c>
      <c r="G340" s="68">
        <v>1171664</v>
      </c>
      <c r="H340" s="63" t="s">
        <v>311</v>
      </c>
      <c r="I340" s="77" t="str">
        <f>(H340&amp;""&amp;G340)</f>
        <v>0</v>
      </c>
      <c r="K340" s="64" t="str">
        <f>+K339+1</f>
        <v>0</v>
      </c>
      <c r="L340" s="65" t="s">
        <v>300</v>
      </c>
      <c r="M340" s="78" t="str">
        <f>(L340&amp;""&amp;K340)</f>
        <v>0</v>
      </c>
      <c r="O340" s="64">
        <v>1900001</v>
      </c>
      <c r="P340" s="65" t="s">
        <v>303</v>
      </c>
      <c r="Q340" s="78" t="str">
        <f>(P340&amp;""&amp;O340)</f>
        <v>0</v>
      </c>
      <c r="S340" s="71"/>
      <c r="T340" s="71"/>
    </row>
    <row r="341" spans="1:22" customHeight="1" ht="32.25" s="73" customFormat="1">
      <c r="B341" s="59" t="s">
        <v>398</v>
      </c>
      <c r="C341" s="59" t="s">
        <v>1105</v>
      </c>
      <c r="D341" s="60" t="str">
        <f>(C341&amp;"/"&amp;B341)</f>
        <v>0</v>
      </c>
      <c r="E341" s="59"/>
      <c r="G341" s="68">
        <v>1171665</v>
      </c>
      <c r="H341" s="63" t="s">
        <v>311</v>
      </c>
      <c r="I341" s="77" t="str">
        <f>(H341&amp;""&amp;G341)</f>
        <v>0</v>
      </c>
      <c r="K341" s="64" t="str">
        <f>+K340+1</f>
        <v>0</v>
      </c>
      <c r="L341" s="65" t="s">
        <v>300</v>
      </c>
      <c r="M341" s="78" t="str">
        <f>(L341&amp;""&amp;K341)</f>
        <v>0</v>
      </c>
      <c r="O341" s="64">
        <v>1900001</v>
      </c>
      <c r="P341" s="65" t="s">
        <v>303</v>
      </c>
      <c r="Q341" s="78" t="str">
        <f>(P341&amp;""&amp;O341)</f>
        <v>0</v>
      </c>
      <c r="S341" s="71"/>
      <c r="T341" s="71"/>
    </row>
    <row r="342" spans="1:22" customHeight="1" ht="32.25" s="73" customFormat="1">
      <c r="B342" s="59" t="s">
        <v>398</v>
      </c>
      <c r="C342" s="59" t="s">
        <v>1106</v>
      </c>
      <c r="D342" s="60" t="str">
        <f>(C342&amp;"/"&amp;B342)</f>
        <v>0</v>
      </c>
      <c r="E342" s="59"/>
      <c r="G342" s="68">
        <v>1171666</v>
      </c>
      <c r="H342" s="63" t="s">
        <v>311</v>
      </c>
      <c r="I342" s="77" t="str">
        <f>(H342&amp;""&amp;G342)</f>
        <v>0</v>
      </c>
      <c r="K342" s="64" t="str">
        <f>+K341+1</f>
        <v>0</v>
      </c>
      <c r="L342" s="65" t="s">
        <v>300</v>
      </c>
      <c r="M342" s="78" t="str">
        <f>(L342&amp;""&amp;K342)</f>
        <v>0</v>
      </c>
      <c r="O342" s="64">
        <v>1900001</v>
      </c>
      <c r="P342" s="65" t="s">
        <v>303</v>
      </c>
      <c r="Q342" s="78" t="str">
        <f>(P342&amp;""&amp;O342)</f>
        <v>0</v>
      </c>
      <c r="S342" s="71"/>
      <c r="T342" s="71"/>
    </row>
    <row r="343" spans="1:22" customHeight="1" ht="32.25" s="73" customFormat="1">
      <c r="B343" s="59" t="s">
        <v>1107</v>
      </c>
      <c r="C343" s="59" t="s">
        <v>1108</v>
      </c>
      <c r="D343" s="60" t="str">
        <f>(C343&amp;"/"&amp;B343)</f>
        <v>0</v>
      </c>
      <c r="E343" s="59" t="s">
        <v>414</v>
      </c>
      <c r="G343" s="68">
        <v>1171667</v>
      </c>
      <c r="H343" s="63" t="s">
        <v>311</v>
      </c>
      <c r="I343" s="77" t="str">
        <f>(H343&amp;""&amp;G343)</f>
        <v>0</v>
      </c>
      <c r="K343" s="64" t="str">
        <f>+K342+1</f>
        <v>0</v>
      </c>
      <c r="L343" s="65" t="s">
        <v>300</v>
      </c>
      <c r="M343" s="78" t="str">
        <f>(L343&amp;""&amp;K343)</f>
        <v>0</v>
      </c>
      <c r="O343" s="64">
        <v>1900001</v>
      </c>
      <c r="P343" s="65" t="s">
        <v>303</v>
      </c>
      <c r="Q343" s="78" t="str">
        <f>(P343&amp;""&amp;O343)</f>
        <v>0</v>
      </c>
      <c r="S343" s="71"/>
      <c r="T343" s="71"/>
    </row>
    <row r="344" spans="1:22" customHeight="1" ht="32.25" s="73" customFormat="1">
      <c r="B344" s="59" t="s">
        <v>1109</v>
      </c>
      <c r="C344" s="59" t="s">
        <v>1110</v>
      </c>
      <c r="D344" s="60" t="str">
        <f>(C344&amp;"/"&amp;B344)</f>
        <v>0</v>
      </c>
      <c r="E344" s="59" t="s">
        <v>998</v>
      </c>
      <c r="G344" s="68">
        <v>1171668</v>
      </c>
      <c r="H344" s="63" t="s">
        <v>311</v>
      </c>
      <c r="I344" s="77" t="str">
        <f>(H344&amp;""&amp;G344)</f>
        <v>0</v>
      </c>
      <c r="K344" s="64" t="str">
        <f>+K343+1</f>
        <v>0</v>
      </c>
      <c r="L344" s="65" t="s">
        <v>300</v>
      </c>
      <c r="M344" s="78" t="str">
        <f>(L344&amp;""&amp;K344)</f>
        <v>0</v>
      </c>
      <c r="O344" s="64">
        <v>1900001</v>
      </c>
      <c r="P344" s="65" t="s">
        <v>303</v>
      </c>
      <c r="Q344" s="78" t="str">
        <f>(P344&amp;""&amp;O344)</f>
        <v>0</v>
      </c>
      <c r="S344" s="71"/>
      <c r="T344" s="71"/>
    </row>
    <row r="345" spans="1:22" customHeight="1" ht="32.25" s="73" customFormat="1">
      <c r="B345" s="59" t="s">
        <v>1111</v>
      </c>
      <c r="C345" s="59" t="s">
        <v>1112</v>
      </c>
      <c r="D345" s="72" t="str">
        <f>(C345&amp;"/"&amp;B345)</f>
        <v>0</v>
      </c>
      <c r="E345" s="59" t="s">
        <v>360</v>
      </c>
      <c r="G345" s="68">
        <v>1171669</v>
      </c>
      <c r="H345" s="63" t="s">
        <v>311</v>
      </c>
      <c r="I345" s="77" t="str">
        <f>(H345&amp;""&amp;G345)</f>
        <v>0</v>
      </c>
      <c r="K345" s="64" t="str">
        <f>+K344+1</f>
        <v>0</v>
      </c>
      <c r="L345" s="65" t="s">
        <v>300</v>
      </c>
      <c r="M345" s="78" t="str">
        <f>(L345&amp;""&amp;K345)</f>
        <v>0</v>
      </c>
      <c r="O345" s="64">
        <v>1900001</v>
      </c>
      <c r="P345" s="65" t="s">
        <v>303</v>
      </c>
      <c r="Q345" s="78" t="str">
        <f>(P345&amp;""&amp;O345)</f>
        <v>0</v>
      </c>
      <c r="S345" s="71"/>
      <c r="T345" s="71"/>
    </row>
    <row r="346" spans="1:22" customHeight="1" ht="32.25" s="73" customFormat="1">
      <c r="B346" s="59" t="s">
        <v>1113</v>
      </c>
      <c r="C346" s="59" t="s">
        <v>1114</v>
      </c>
      <c r="D346" s="60" t="str">
        <f>(C346&amp;"/"&amp;B346)</f>
        <v>0</v>
      </c>
      <c r="E346" s="59" t="s">
        <v>465</v>
      </c>
      <c r="G346" s="68">
        <v>1171670</v>
      </c>
      <c r="H346" s="63" t="s">
        <v>311</v>
      </c>
      <c r="I346" s="77" t="str">
        <f>(H346&amp;""&amp;G346)</f>
        <v>0</v>
      </c>
      <c r="K346" s="64" t="str">
        <f>+K345+1</f>
        <v>0</v>
      </c>
      <c r="L346" s="65" t="s">
        <v>300</v>
      </c>
      <c r="M346" s="78" t="str">
        <f>(L346&amp;""&amp;K346)</f>
        <v>0</v>
      </c>
      <c r="O346" s="64">
        <v>1900001</v>
      </c>
      <c r="P346" s="65" t="s">
        <v>303</v>
      </c>
      <c r="Q346" s="78" t="str">
        <f>(P346&amp;""&amp;O346)</f>
        <v>0</v>
      </c>
      <c r="S346" s="71"/>
      <c r="T346" s="71"/>
    </row>
    <row r="347" spans="1:22" customHeight="1" ht="32.25" s="73" customFormat="1">
      <c r="B347" s="59" t="s">
        <v>1115</v>
      </c>
      <c r="C347" s="59" t="s">
        <v>1114</v>
      </c>
      <c r="D347" s="60" t="str">
        <f>(C347&amp;"/"&amp;B347)</f>
        <v>0</v>
      </c>
      <c r="E347" s="59" t="s">
        <v>465</v>
      </c>
      <c r="G347" s="68">
        <v>1171671</v>
      </c>
      <c r="H347" s="63" t="s">
        <v>311</v>
      </c>
      <c r="I347" s="77" t="str">
        <f>(H347&amp;""&amp;G347)</f>
        <v>0</v>
      </c>
      <c r="K347" s="64" t="str">
        <f>+K346+1</f>
        <v>0</v>
      </c>
      <c r="L347" s="65" t="s">
        <v>300</v>
      </c>
      <c r="M347" s="78" t="str">
        <f>(L347&amp;""&amp;K347)</f>
        <v>0</v>
      </c>
      <c r="O347" s="64">
        <v>1900001</v>
      </c>
      <c r="P347" s="65" t="s">
        <v>303</v>
      </c>
      <c r="Q347" s="78" t="str">
        <f>(P347&amp;""&amp;O347)</f>
        <v>0</v>
      </c>
      <c r="S347" s="71"/>
      <c r="T347" s="71"/>
    </row>
    <row r="348" spans="1:22" customHeight="1" ht="32.25" s="73" customFormat="1">
      <c r="B348" s="59" t="s">
        <v>1116</v>
      </c>
      <c r="C348" s="59" t="s">
        <v>1117</v>
      </c>
      <c r="D348" s="60" t="str">
        <f>(C348&amp;"/"&amp;B348)</f>
        <v>0</v>
      </c>
      <c r="E348" s="76" t="s">
        <v>403</v>
      </c>
      <c r="G348" s="68">
        <v>1171672</v>
      </c>
      <c r="H348" s="63" t="s">
        <v>311</v>
      </c>
      <c r="I348" s="77" t="str">
        <f>(H348&amp;""&amp;G348)</f>
        <v>0</v>
      </c>
      <c r="K348" s="64" t="str">
        <f>+K347+1</f>
        <v>0</v>
      </c>
      <c r="L348" s="65" t="s">
        <v>300</v>
      </c>
      <c r="M348" s="78" t="str">
        <f>(L348&amp;""&amp;K348)</f>
        <v>0</v>
      </c>
      <c r="O348" s="64">
        <v>1900001</v>
      </c>
      <c r="P348" s="65" t="s">
        <v>303</v>
      </c>
      <c r="Q348" s="78" t="str">
        <f>(P348&amp;""&amp;O348)</f>
        <v>0</v>
      </c>
      <c r="S348" s="71"/>
      <c r="T348" s="71"/>
    </row>
    <row r="349" spans="1:22" customHeight="1" ht="32.25" s="73" customFormat="1">
      <c r="B349" s="59" t="s">
        <v>1118</v>
      </c>
      <c r="C349" s="59" t="s">
        <v>1119</v>
      </c>
      <c r="D349" s="60" t="str">
        <f>(C349&amp;"/"&amp;B349)</f>
        <v>0</v>
      </c>
      <c r="E349" s="59" t="s">
        <v>1120</v>
      </c>
      <c r="G349" s="68">
        <v>1171673</v>
      </c>
      <c r="H349" s="63" t="s">
        <v>311</v>
      </c>
      <c r="I349" s="77" t="str">
        <f>(H349&amp;""&amp;G349)</f>
        <v>0</v>
      </c>
      <c r="K349" s="64" t="str">
        <f>+K348+1</f>
        <v>0</v>
      </c>
      <c r="L349" s="65" t="s">
        <v>300</v>
      </c>
      <c r="M349" s="78" t="str">
        <f>(L349&amp;""&amp;K349)</f>
        <v>0</v>
      </c>
      <c r="O349" s="64">
        <v>1900001</v>
      </c>
      <c r="P349" s="65" t="s">
        <v>303</v>
      </c>
      <c r="Q349" s="78" t="str">
        <f>(P349&amp;""&amp;O349)</f>
        <v>0</v>
      </c>
      <c r="S349" s="71"/>
      <c r="T349" s="71"/>
    </row>
    <row r="350" spans="1:22" customHeight="1" ht="32.25" s="73" customFormat="1">
      <c r="B350" s="59" t="s">
        <v>1121</v>
      </c>
      <c r="C350" s="59" t="s">
        <v>1122</v>
      </c>
      <c r="D350" s="60" t="str">
        <f>(C350&amp;"/"&amp;B350)</f>
        <v>0</v>
      </c>
      <c r="E350" s="76" t="s">
        <v>403</v>
      </c>
      <c r="G350" s="68">
        <v>1171674</v>
      </c>
      <c r="H350" s="63" t="s">
        <v>311</v>
      </c>
      <c r="I350" s="77" t="str">
        <f>(H350&amp;""&amp;G350)</f>
        <v>0</v>
      </c>
      <c r="K350" s="64" t="str">
        <f>+K349+1</f>
        <v>0</v>
      </c>
      <c r="L350" s="65" t="s">
        <v>300</v>
      </c>
      <c r="M350" s="78" t="str">
        <f>(L350&amp;""&amp;K350)</f>
        <v>0</v>
      </c>
      <c r="O350" s="64">
        <v>1900001</v>
      </c>
      <c r="P350" s="65" t="s">
        <v>303</v>
      </c>
      <c r="Q350" s="78" t="str">
        <f>(P350&amp;""&amp;O350)</f>
        <v>0</v>
      </c>
      <c r="S350" s="71"/>
      <c r="T350" s="71"/>
    </row>
    <row r="351" spans="1:22" customHeight="1" ht="32.25" s="73" customFormat="1">
      <c r="B351" s="156" t="s">
        <v>1123</v>
      </c>
      <c r="C351" s="156" t="s">
        <v>1124</v>
      </c>
      <c r="D351" s="60" t="str">
        <f>(C351&amp;"/"&amp;B351)</f>
        <v>0</v>
      </c>
      <c r="E351" s="76" t="s">
        <v>364</v>
      </c>
      <c r="G351" s="68">
        <v>1171675</v>
      </c>
      <c r="H351" s="63" t="s">
        <v>311</v>
      </c>
      <c r="I351" s="77" t="str">
        <f>(H351&amp;""&amp;G351)</f>
        <v>0</v>
      </c>
      <c r="K351" s="64" t="str">
        <f>+K350+1</f>
        <v>0</v>
      </c>
      <c r="L351" s="65" t="s">
        <v>300</v>
      </c>
      <c r="M351" s="78" t="str">
        <f>(L351&amp;""&amp;K351)</f>
        <v>0</v>
      </c>
      <c r="O351" s="64">
        <v>1900001</v>
      </c>
      <c r="P351" s="65" t="s">
        <v>303</v>
      </c>
      <c r="Q351" s="78" t="str">
        <f>(P351&amp;""&amp;O351)</f>
        <v>0</v>
      </c>
      <c r="S351" s="71"/>
      <c r="T351" s="71"/>
    </row>
    <row r="352" spans="1:22" customHeight="1" ht="32.25" s="73" customFormat="1">
      <c r="B352" s="156" t="s">
        <v>1125</v>
      </c>
      <c r="C352" s="156" t="s">
        <v>1126</v>
      </c>
      <c r="D352" s="193" t="str">
        <f>(C352&amp;"/"&amp;B352)</f>
        <v>0</v>
      </c>
      <c r="E352" s="156" t="s">
        <v>376</v>
      </c>
      <c r="G352" s="68">
        <v>1171676</v>
      </c>
      <c r="H352" s="63" t="s">
        <v>311</v>
      </c>
      <c r="I352" s="77" t="str">
        <f>(H352&amp;""&amp;G352)</f>
        <v>0</v>
      </c>
      <c r="K352" s="64" t="str">
        <f>+K351+1</f>
        <v>0</v>
      </c>
      <c r="L352" s="65" t="s">
        <v>300</v>
      </c>
      <c r="M352" s="78" t="str">
        <f>(L352&amp;""&amp;K352)</f>
        <v>0</v>
      </c>
      <c r="O352" s="64">
        <v>1900001</v>
      </c>
      <c r="P352" s="65" t="s">
        <v>303</v>
      </c>
      <c r="Q352" s="78" t="str">
        <f>(P352&amp;""&amp;O352)</f>
        <v>0</v>
      </c>
      <c r="S352" s="71"/>
      <c r="T352" s="71"/>
    </row>
    <row r="353" spans="1:22" customHeight="1" ht="32.25" s="73" customFormat="1">
      <c r="B353" s="156" t="s">
        <v>1127</v>
      </c>
      <c r="C353" s="156" t="s">
        <v>1128</v>
      </c>
      <c r="D353" s="193" t="str">
        <f>(C353&amp;"/"&amp;B353)</f>
        <v>0</v>
      </c>
      <c r="E353" s="156" t="s">
        <v>550</v>
      </c>
      <c r="G353" s="68">
        <v>1171677</v>
      </c>
      <c r="H353" s="63" t="s">
        <v>311</v>
      </c>
      <c r="I353" s="77" t="str">
        <f>(H353&amp;""&amp;G353)</f>
        <v>0</v>
      </c>
      <c r="K353" s="64" t="str">
        <f>+K352+1</f>
        <v>0</v>
      </c>
      <c r="L353" s="65" t="s">
        <v>300</v>
      </c>
      <c r="M353" s="78" t="str">
        <f>(L353&amp;""&amp;K353)</f>
        <v>0</v>
      </c>
      <c r="O353" s="64">
        <v>1900001</v>
      </c>
      <c r="P353" s="65" t="s">
        <v>303</v>
      </c>
      <c r="Q353" s="78" t="str">
        <f>(P353&amp;""&amp;O353)</f>
        <v>0</v>
      </c>
      <c r="S353" s="71"/>
      <c r="T353" s="71"/>
    </row>
    <row r="354" spans="1:22" customHeight="1" ht="32.25" s="73" customFormat="1">
      <c r="B354" s="156" t="s">
        <v>1129</v>
      </c>
      <c r="C354" s="156" t="s">
        <v>1130</v>
      </c>
      <c r="D354" s="193" t="str">
        <f>(C354&amp;"/"&amp;B354)</f>
        <v>0</v>
      </c>
      <c r="E354" s="156" t="s">
        <v>414</v>
      </c>
      <c r="G354" s="68">
        <v>1171678</v>
      </c>
      <c r="H354" s="63" t="s">
        <v>311</v>
      </c>
      <c r="I354" s="77" t="str">
        <f>(H354&amp;""&amp;G354)</f>
        <v>0</v>
      </c>
      <c r="K354" s="64" t="str">
        <f>+K353+1</f>
        <v>0</v>
      </c>
      <c r="L354" s="65" t="s">
        <v>300</v>
      </c>
      <c r="M354" s="78" t="str">
        <f>(L354&amp;""&amp;K354)</f>
        <v>0</v>
      </c>
      <c r="O354" s="64">
        <v>1900001</v>
      </c>
      <c r="P354" s="65" t="s">
        <v>303</v>
      </c>
      <c r="Q354" s="78" t="str">
        <f>(P354&amp;""&amp;O354)</f>
        <v>0</v>
      </c>
      <c r="S354" s="71"/>
      <c r="T354" s="71"/>
    </row>
    <row r="355" spans="1:22" customHeight="1" ht="32.25" s="73" customFormat="1">
      <c r="B355" s="156" t="s">
        <v>1131</v>
      </c>
      <c r="C355" s="156" t="s">
        <v>1132</v>
      </c>
      <c r="D355" s="193" t="str">
        <f>(C355&amp;"/"&amp;B355)</f>
        <v>0</v>
      </c>
      <c r="E355" s="156" t="s">
        <v>1133</v>
      </c>
      <c r="G355" s="68">
        <v>1171679</v>
      </c>
      <c r="H355" s="63" t="s">
        <v>311</v>
      </c>
      <c r="I355" s="77" t="str">
        <f>(H355&amp;""&amp;G355)</f>
        <v>0</v>
      </c>
      <c r="K355" s="64" t="str">
        <f>+K354+1</f>
        <v>0</v>
      </c>
      <c r="L355" s="65" t="s">
        <v>300</v>
      </c>
      <c r="M355" s="78" t="str">
        <f>(L355&amp;""&amp;K355)</f>
        <v>0</v>
      </c>
      <c r="O355" s="64">
        <v>1900001</v>
      </c>
      <c r="P355" s="65" t="s">
        <v>303</v>
      </c>
      <c r="Q355" s="78" t="str">
        <f>(P355&amp;""&amp;O355)</f>
        <v>0</v>
      </c>
      <c r="S355" s="71"/>
      <c r="T355" s="71"/>
    </row>
    <row r="356" spans="1:22" customHeight="1" ht="32.25" s="73" customFormat="1">
      <c r="B356" s="156" t="s">
        <v>1134</v>
      </c>
      <c r="C356" s="156" t="s">
        <v>1135</v>
      </c>
      <c r="D356" s="193" t="str">
        <f>(C356&amp;"/"&amp;B356)</f>
        <v>0</v>
      </c>
      <c r="E356" s="156" t="s">
        <v>1136</v>
      </c>
      <c r="G356" s="68">
        <v>1171680</v>
      </c>
      <c r="H356" s="63" t="s">
        <v>311</v>
      </c>
      <c r="I356" s="77" t="str">
        <f>(H356&amp;""&amp;G356)</f>
        <v>0</v>
      </c>
      <c r="K356" s="64" t="str">
        <f>+K355+1</f>
        <v>0</v>
      </c>
      <c r="L356" s="65" t="s">
        <v>300</v>
      </c>
      <c r="M356" s="78" t="str">
        <f>(L356&amp;""&amp;K356)</f>
        <v>0</v>
      </c>
      <c r="O356" s="64">
        <v>1900001</v>
      </c>
      <c r="P356" s="65" t="s">
        <v>303</v>
      </c>
      <c r="Q356" s="78" t="str">
        <f>(P356&amp;""&amp;O356)</f>
        <v>0</v>
      </c>
      <c r="S356" s="71"/>
      <c r="T356" s="71"/>
    </row>
    <row r="357" spans="1:22" customHeight="1" ht="32.25" s="73" customFormat="1">
      <c r="B357" s="59" t="s">
        <v>398</v>
      </c>
      <c r="C357" s="59" t="s">
        <v>1137</v>
      </c>
      <c r="D357" s="60" t="str">
        <f>(C357&amp;"/"&amp;B357)</f>
        <v>0</v>
      </c>
      <c r="E357" s="157" t="s">
        <v>1138</v>
      </c>
      <c r="G357" s="68">
        <v>1171681</v>
      </c>
      <c r="H357" s="63" t="s">
        <v>311</v>
      </c>
      <c r="I357" s="77" t="str">
        <f>(H357&amp;""&amp;G357)</f>
        <v>0</v>
      </c>
      <c r="K357" s="64" t="str">
        <f>+K356+1</f>
        <v>0</v>
      </c>
      <c r="L357" s="65" t="s">
        <v>300</v>
      </c>
      <c r="M357" s="78" t="str">
        <f>(L357&amp;""&amp;K357)</f>
        <v>0</v>
      </c>
      <c r="O357" s="64">
        <v>1900001</v>
      </c>
      <c r="P357" s="65" t="s">
        <v>303</v>
      </c>
      <c r="Q357" s="78" t="str">
        <f>(P357&amp;""&amp;O357)</f>
        <v>0</v>
      </c>
      <c r="S357" s="71"/>
      <c r="T357" s="71"/>
    </row>
    <row r="358" spans="1:22" customHeight="1" ht="32.25" s="73" customFormat="1">
      <c r="B358" s="156" t="s">
        <v>1139</v>
      </c>
      <c r="C358" s="156" t="s">
        <v>1140</v>
      </c>
      <c r="D358" s="60" t="str">
        <f>(C358&amp;"/"&amp;B358)</f>
        <v>0</v>
      </c>
      <c r="E358" s="76" t="s">
        <v>519</v>
      </c>
      <c r="G358" s="68">
        <v>1171682</v>
      </c>
      <c r="H358" s="63" t="s">
        <v>311</v>
      </c>
      <c r="I358" s="77" t="str">
        <f>(H358&amp;""&amp;G358)</f>
        <v>0</v>
      </c>
      <c r="K358" s="64" t="str">
        <f>+K357+1</f>
        <v>0</v>
      </c>
      <c r="L358" s="65" t="s">
        <v>300</v>
      </c>
      <c r="M358" s="78" t="str">
        <f>(L358&amp;""&amp;K358)</f>
        <v>0</v>
      </c>
      <c r="O358" s="64">
        <v>1900001</v>
      </c>
      <c r="P358" s="65" t="s">
        <v>303</v>
      </c>
      <c r="Q358" s="78" t="str">
        <f>(P358&amp;""&amp;O358)</f>
        <v>0</v>
      </c>
      <c r="S358" s="71"/>
      <c r="T358" s="71"/>
    </row>
    <row r="359" spans="1:22" customHeight="1" ht="32.25" s="73" customFormat="1">
      <c r="B359" s="156" t="s">
        <v>1141</v>
      </c>
      <c r="C359" s="156" t="s">
        <v>1142</v>
      </c>
      <c r="D359" s="158" t="str">
        <f>(C359&amp;"/"&amp;B359)</f>
        <v>0</v>
      </c>
      <c r="E359" s="156" t="s">
        <v>871</v>
      </c>
      <c r="G359" s="68">
        <v>1171683</v>
      </c>
      <c r="H359" s="63" t="s">
        <v>311</v>
      </c>
      <c r="I359" s="77" t="str">
        <f>(H359&amp;""&amp;G359)</f>
        <v>0</v>
      </c>
      <c r="K359" s="64" t="str">
        <f>+K358+1</f>
        <v>0</v>
      </c>
      <c r="L359" s="65" t="s">
        <v>300</v>
      </c>
      <c r="M359" s="78" t="str">
        <f>(L359&amp;""&amp;K359)</f>
        <v>0</v>
      </c>
      <c r="O359" s="64">
        <v>1900001</v>
      </c>
      <c r="P359" s="65" t="s">
        <v>303</v>
      </c>
      <c r="Q359" s="78" t="str">
        <f>(P359&amp;""&amp;O359)</f>
        <v>0</v>
      </c>
      <c r="S359" s="71"/>
      <c r="T359" s="71"/>
    </row>
    <row r="360" spans="1:22" customHeight="1" ht="32.25" s="73" customFormat="1">
      <c r="B360" s="156" t="s">
        <v>1143</v>
      </c>
      <c r="C360" s="156" t="s">
        <v>1144</v>
      </c>
      <c r="D360" s="158" t="str">
        <f>(C360&amp;"/"&amp;B360)</f>
        <v>0</v>
      </c>
      <c r="E360" s="156" t="s">
        <v>1145</v>
      </c>
      <c r="G360" s="68">
        <v>1171684</v>
      </c>
      <c r="H360" s="63" t="s">
        <v>311</v>
      </c>
      <c r="I360" s="77" t="str">
        <f>(H360&amp;""&amp;G360)</f>
        <v>0</v>
      </c>
      <c r="K360" s="64" t="str">
        <f>+K359+1</f>
        <v>0</v>
      </c>
      <c r="L360" s="65" t="s">
        <v>300</v>
      </c>
      <c r="M360" s="78" t="str">
        <f>(L360&amp;""&amp;K360)</f>
        <v>0</v>
      </c>
      <c r="O360" s="64">
        <v>1900001</v>
      </c>
      <c r="P360" s="65" t="s">
        <v>303</v>
      </c>
      <c r="Q360" s="78" t="str">
        <f>(P360&amp;""&amp;O360)</f>
        <v>0</v>
      </c>
      <c r="S360" s="71"/>
      <c r="T360" s="71"/>
    </row>
    <row r="361" spans="1:22" customHeight="1" ht="32.25" s="73" customFormat="1">
      <c r="B361" s="156" t="s">
        <v>1146</v>
      </c>
      <c r="C361" s="156" t="s">
        <v>1147</v>
      </c>
      <c r="D361" s="194" t="str">
        <f>(C361&amp;"/"&amp;B361)</f>
        <v>0</v>
      </c>
      <c r="E361" s="76" t="s">
        <v>376</v>
      </c>
      <c r="G361" s="68">
        <v>1171685</v>
      </c>
      <c r="H361" s="63" t="s">
        <v>311</v>
      </c>
      <c r="I361" s="77" t="str">
        <f>(H361&amp;""&amp;G361)</f>
        <v>0</v>
      </c>
      <c r="K361" s="64" t="str">
        <f>+K360+1</f>
        <v>0</v>
      </c>
      <c r="L361" s="65" t="s">
        <v>300</v>
      </c>
      <c r="M361" s="78" t="str">
        <f>(L361&amp;""&amp;K361)</f>
        <v>0</v>
      </c>
      <c r="O361" s="64">
        <v>1900001</v>
      </c>
      <c r="P361" s="65" t="s">
        <v>303</v>
      </c>
      <c r="Q361" s="78" t="str">
        <f>(P361&amp;""&amp;O361)</f>
        <v>0</v>
      </c>
      <c r="S361" s="71"/>
      <c r="T361" s="71"/>
    </row>
    <row r="362" spans="1:22" customHeight="1" ht="32.25" s="73" customFormat="1">
      <c r="B362" s="59" t="s">
        <v>398</v>
      </c>
      <c r="C362" s="59" t="s">
        <v>1148</v>
      </c>
      <c r="D362" s="60" t="str">
        <f>(C362&amp;"/"&amp;B362)</f>
        <v>0</v>
      </c>
      <c r="E362" s="76" t="s">
        <v>519</v>
      </c>
      <c r="G362" s="68">
        <v>1171686</v>
      </c>
      <c r="H362" s="63" t="s">
        <v>311</v>
      </c>
      <c r="I362" s="77" t="str">
        <f>(H362&amp;""&amp;G362)</f>
        <v>0</v>
      </c>
      <c r="K362" s="64" t="str">
        <f>+K361+1</f>
        <v>0</v>
      </c>
      <c r="L362" s="65" t="s">
        <v>300</v>
      </c>
      <c r="M362" s="78" t="str">
        <f>(L362&amp;""&amp;K362)</f>
        <v>0</v>
      </c>
      <c r="O362" s="64">
        <v>1900001</v>
      </c>
      <c r="P362" s="65" t="s">
        <v>303</v>
      </c>
      <c r="Q362" s="78" t="str">
        <f>(P362&amp;""&amp;O362)</f>
        <v>0</v>
      </c>
      <c r="S362" s="71"/>
      <c r="T362" s="71"/>
    </row>
    <row r="363" spans="1:22" customHeight="1" ht="32.25" s="73" customFormat="1">
      <c r="B363" s="59" t="s">
        <v>1149</v>
      </c>
      <c r="C363" s="59" t="s">
        <v>1150</v>
      </c>
      <c r="D363" s="60" t="str">
        <f>(C363&amp;"/"&amp;B363)</f>
        <v>0</v>
      </c>
      <c r="E363" s="76" t="s">
        <v>1151</v>
      </c>
      <c r="G363" s="68">
        <v>1171687</v>
      </c>
      <c r="H363" s="63" t="s">
        <v>311</v>
      </c>
      <c r="I363" s="77" t="str">
        <f>(H363&amp;""&amp;G363)</f>
        <v>0</v>
      </c>
      <c r="K363" s="64" t="str">
        <f>+K362+1</f>
        <v>0</v>
      </c>
      <c r="L363" s="65" t="s">
        <v>300</v>
      </c>
      <c r="M363" s="78" t="str">
        <f>(L363&amp;""&amp;K363)</f>
        <v>0</v>
      </c>
      <c r="O363" s="64">
        <v>1900001</v>
      </c>
      <c r="P363" s="65" t="s">
        <v>303</v>
      </c>
      <c r="Q363" s="78" t="str">
        <f>(P363&amp;""&amp;O363)</f>
        <v>0</v>
      </c>
      <c r="S363" s="71"/>
      <c r="T363" s="71"/>
    </row>
    <row r="364" spans="1:22" customHeight="1" ht="32.25" s="73" customFormat="1">
      <c r="B364" s="155" t="s">
        <v>697</v>
      </c>
      <c r="C364" s="155" t="s">
        <v>698</v>
      </c>
      <c r="D364" s="193" t="str">
        <f>(C364&amp;"/"&amp;B364)</f>
        <v>0</v>
      </c>
      <c r="E364" s="76" t="s">
        <v>341</v>
      </c>
      <c r="G364" s="68">
        <v>1171688</v>
      </c>
      <c r="H364" s="63" t="s">
        <v>311</v>
      </c>
      <c r="I364" s="77" t="str">
        <f>(H364&amp;""&amp;G364)</f>
        <v>0</v>
      </c>
      <c r="K364" s="64" t="str">
        <f>+K363+1</f>
        <v>0</v>
      </c>
      <c r="L364" s="65" t="s">
        <v>300</v>
      </c>
      <c r="M364" s="78" t="str">
        <f>(L364&amp;""&amp;K364)</f>
        <v>0</v>
      </c>
      <c r="O364" s="64">
        <v>1900001</v>
      </c>
      <c r="P364" s="65" t="s">
        <v>303</v>
      </c>
      <c r="Q364" s="78" t="str">
        <f>(P364&amp;""&amp;O364)</f>
        <v>0</v>
      </c>
      <c r="S364" s="71"/>
      <c r="T364" s="71"/>
    </row>
    <row r="365" spans="1:22" customHeight="1" ht="32.25" s="73" customFormat="1">
      <c r="B365" s="59" t="s">
        <v>398</v>
      </c>
      <c r="C365" s="59" t="s">
        <v>1152</v>
      </c>
      <c r="D365" s="60" t="str">
        <f>(C365&amp;"/"&amp;B365)</f>
        <v>0</v>
      </c>
      <c r="E365" s="76" t="s">
        <v>519</v>
      </c>
      <c r="G365" s="68">
        <v>1171689</v>
      </c>
      <c r="H365" s="63" t="s">
        <v>311</v>
      </c>
      <c r="I365" s="77" t="str">
        <f>(H365&amp;""&amp;G365)</f>
        <v>0</v>
      </c>
      <c r="K365" s="64" t="str">
        <f>+K364+1</f>
        <v>0</v>
      </c>
      <c r="L365" s="65" t="s">
        <v>300</v>
      </c>
      <c r="M365" s="78" t="str">
        <f>(L365&amp;""&amp;K365)</f>
        <v>0</v>
      </c>
      <c r="O365" s="64">
        <v>1900001</v>
      </c>
      <c r="P365" s="65" t="s">
        <v>303</v>
      </c>
      <c r="Q365" s="78" t="str">
        <f>(P365&amp;""&amp;O365)</f>
        <v>0</v>
      </c>
      <c r="S365" s="71"/>
      <c r="T365" s="71"/>
    </row>
    <row r="366" spans="1:22" customHeight="1" ht="32.25" s="73" customFormat="1">
      <c r="B366" s="59" t="s">
        <v>1153</v>
      </c>
      <c r="C366" s="59" t="s">
        <v>1154</v>
      </c>
      <c r="D366" s="60" t="str">
        <f>(C366&amp;"/"&amp;B366)</f>
        <v>0</v>
      </c>
      <c r="E366" s="76" t="s">
        <v>376</v>
      </c>
      <c r="G366" s="68">
        <v>1171690</v>
      </c>
      <c r="H366" s="63" t="s">
        <v>311</v>
      </c>
      <c r="I366" s="77" t="str">
        <f>(H366&amp;""&amp;G366)</f>
        <v>0</v>
      </c>
      <c r="K366" s="64" t="str">
        <f>+K365+1</f>
        <v>0</v>
      </c>
      <c r="L366" s="65" t="s">
        <v>300</v>
      </c>
      <c r="M366" s="78" t="str">
        <f>(L366&amp;""&amp;K366)</f>
        <v>0</v>
      </c>
      <c r="O366" s="64">
        <v>1900001</v>
      </c>
      <c r="P366" s="65" t="s">
        <v>303</v>
      </c>
      <c r="Q366" s="78" t="str">
        <f>(P366&amp;""&amp;O366)</f>
        <v>0</v>
      </c>
      <c r="S366" s="71"/>
      <c r="T366" s="71"/>
    </row>
    <row r="367" spans="1:22" customHeight="1" ht="32.25" s="73" customFormat="1">
      <c r="B367" s="59" t="s">
        <v>1155</v>
      </c>
      <c r="C367" s="59" t="s">
        <v>1156</v>
      </c>
      <c r="D367" s="60" t="str">
        <f>(C367&amp;"/"&amp;B367)</f>
        <v>0</v>
      </c>
      <c r="E367" s="76" t="s">
        <v>1157</v>
      </c>
      <c r="G367" s="68">
        <v>1171691</v>
      </c>
      <c r="H367" s="63" t="s">
        <v>311</v>
      </c>
      <c r="I367" s="77" t="str">
        <f>(H367&amp;""&amp;G367)</f>
        <v>0</v>
      </c>
      <c r="K367" s="64" t="str">
        <f>+K366+1</f>
        <v>0</v>
      </c>
      <c r="L367" s="65" t="s">
        <v>300</v>
      </c>
      <c r="M367" s="78" t="str">
        <f>(L367&amp;""&amp;K367)</f>
        <v>0</v>
      </c>
      <c r="O367" s="64">
        <v>1900001</v>
      </c>
      <c r="P367" s="65" t="s">
        <v>303</v>
      </c>
      <c r="Q367" s="78" t="str">
        <f>(P367&amp;""&amp;O367)</f>
        <v>0</v>
      </c>
      <c r="S367" s="71"/>
      <c r="T367" s="71"/>
    </row>
    <row r="368" spans="1:22" customHeight="1" ht="32.25" s="73" customFormat="1">
      <c r="B368" s="59" t="s">
        <v>1070</v>
      </c>
      <c r="C368" s="59" t="s">
        <v>1158</v>
      </c>
      <c r="D368" s="60" t="str">
        <f>(C368&amp;"/"&amp;B368)</f>
        <v>0</v>
      </c>
      <c r="E368" s="59" t="s">
        <v>376</v>
      </c>
      <c r="G368" s="68">
        <v>1171692</v>
      </c>
      <c r="H368" s="63" t="s">
        <v>311</v>
      </c>
      <c r="I368" s="77" t="str">
        <f>(H368&amp;""&amp;G368)</f>
        <v>0</v>
      </c>
      <c r="K368" s="64" t="str">
        <f>+K367+1</f>
        <v>0</v>
      </c>
      <c r="L368" s="65" t="s">
        <v>300</v>
      </c>
      <c r="M368" s="78" t="str">
        <f>(L368&amp;""&amp;K368)</f>
        <v>0</v>
      </c>
      <c r="O368" s="64">
        <v>1900001</v>
      </c>
      <c r="P368" s="65" t="s">
        <v>303</v>
      </c>
      <c r="Q368" s="78" t="str">
        <f>(P368&amp;""&amp;O368)</f>
        <v>0</v>
      </c>
      <c r="S368" s="71"/>
      <c r="T368" s="71"/>
    </row>
    <row r="369" spans="1:22" customHeight="1" ht="32.25" s="73" customFormat="1">
      <c r="B369" s="59" t="s">
        <v>398</v>
      </c>
      <c r="C369" s="59" t="s">
        <v>1033</v>
      </c>
      <c r="D369" s="60" t="str">
        <f>(C369&amp;"/"&amp;B369)</f>
        <v>0</v>
      </c>
      <c r="E369" s="76" t="s">
        <v>676</v>
      </c>
      <c r="G369" s="68">
        <v>1171693</v>
      </c>
      <c r="H369" s="63" t="s">
        <v>311</v>
      </c>
      <c r="I369" s="77" t="str">
        <f>(H369&amp;""&amp;G369)</f>
        <v>0</v>
      </c>
      <c r="K369" s="64" t="str">
        <f>+K368+1</f>
        <v>0</v>
      </c>
      <c r="L369" s="65" t="s">
        <v>300</v>
      </c>
      <c r="M369" s="78" t="str">
        <f>(L369&amp;""&amp;K369)</f>
        <v>0</v>
      </c>
      <c r="O369" s="64">
        <v>1900001</v>
      </c>
      <c r="P369" s="65" t="s">
        <v>303</v>
      </c>
      <c r="Q369" s="78" t="str">
        <f>(P369&amp;""&amp;O369)</f>
        <v>0</v>
      </c>
      <c r="S369" s="71"/>
      <c r="T369" s="71"/>
    </row>
    <row r="370" spans="1:22" customHeight="1" ht="32.25" s="73" customFormat="1">
      <c r="B370" s="59" t="s">
        <v>1034</v>
      </c>
      <c r="C370" s="59" t="s">
        <v>1035</v>
      </c>
      <c r="D370" s="60" t="str">
        <f>(C370&amp;"/"&amp;B370)</f>
        <v>0</v>
      </c>
      <c r="E370" s="76" t="s">
        <v>1036</v>
      </c>
      <c r="G370" s="68">
        <v>1171694</v>
      </c>
      <c r="H370" s="63" t="s">
        <v>311</v>
      </c>
      <c r="I370" s="77" t="str">
        <f>(H370&amp;""&amp;G370)</f>
        <v>0</v>
      </c>
      <c r="K370" s="64" t="str">
        <f>+K369+1</f>
        <v>0</v>
      </c>
      <c r="L370" s="65" t="s">
        <v>300</v>
      </c>
      <c r="M370" s="78" t="str">
        <f>(L370&amp;""&amp;K370)</f>
        <v>0</v>
      </c>
      <c r="O370" s="64">
        <v>1900001</v>
      </c>
      <c r="P370" s="65" t="s">
        <v>303</v>
      </c>
      <c r="Q370" s="78" t="str">
        <f>(P370&amp;""&amp;O370)</f>
        <v>0</v>
      </c>
      <c r="S370" s="71"/>
      <c r="T370" s="71"/>
    </row>
    <row r="371" spans="1:22" customHeight="1" ht="32.25" s="73" customFormat="1">
      <c r="B371" s="59" t="s">
        <v>1037</v>
      </c>
      <c r="C371" s="59" t="s">
        <v>1038</v>
      </c>
      <c r="D371" s="60" t="str">
        <f>(C371&amp;"/"&amp;B371)</f>
        <v>0</v>
      </c>
      <c r="E371" s="76" t="s">
        <v>1039</v>
      </c>
      <c r="G371" s="68">
        <v>1171695</v>
      </c>
      <c r="H371" s="63" t="s">
        <v>311</v>
      </c>
      <c r="I371" s="77" t="str">
        <f>(H371&amp;""&amp;G371)</f>
        <v>0</v>
      </c>
      <c r="K371" s="64" t="str">
        <f>+K370+1</f>
        <v>0</v>
      </c>
      <c r="L371" s="65" t="s">
        <v>300</v>
      </c>
      <c r="M371" s="78" t="str">
        <f>(L371&amp;""&amp;K371)</f>
        <v>0</v>
      </c>
      <c r="O371" s="64">
        <v>1900001</v>
      </c>
      <c r="P371" s="65" t="s">
        <v>303</v>
      </c>
      <c r="Q371" s="78" t="str">
        <f>(P371&amp;""&amp;O371)</f>
        <v>0</v>
      </c>
      <c r="S371" s="71"/>
      <c r="T371" s="71"/>
    </row>
    <row r="372" spans="1:22" customHeight="1" ht="32.25" s="73" customFormat="1">
      <c r="B372" s="59" t="s">
        <v>1040</v>
      </c>
      <c r="C372" s="59" t="s">
        <v>1041</v>
      </c>
      <c r="D372" s="60" t="str">
        <f>(C372&amp;"/"&amp;B372)</f>
        <v>0</v>
      </c>
      <c r="E372" s="76" t="s">
        <v>1042</v>
      </c>
      <c r="G372" s="68">
        <v>1171696</v>
      </c>
      <c r="H372" s="63" t="s">
        <v>311</v>
      </c>
      <c r="I372" s="77" t="str">
        <f>(H372&amp;""&amp;G372)</f>
        <v>0</v>
      </c>
      <c r="K372" s="64" t="str">
        <f>+K371+1</f>
        <v>0</v>
      </c>
      <c r="L372" s="65" t="s">
        <v>300</v>
      </c>
      <c r="M372" s="78" t="str">
        <f>(L372&amp;""&amp;K372)</f>
        <v>0</v>
      </c>
      <c r="O372" s="64">
        <v>1900001</v>
      </c>
      <c r="P372" s="65" t="s">
        <v>303</v>
      </c>
      <c r="Q372" s="78" t="str">
        <f>(P372&amp;""&amp;O372)</f>
        <v>0</v>
      </c>
      <c r="S372" s="71"/>
      <c r="T372" s="71"/>
    </row>
    <row r="373" spans="1:22" customHeight="1" ht="32.25" s="73" customFormat="1">
      <c r="B373" s="59" t="s">
        <v>1143</v>
      </c>
      <c r="C373" s="59" t="s">
        <v>1144</v>
      </c>
      <c r="D373" s="60" t="str">
        <f>(C373&amp;"/"&amp;B373)</f>
        <v>0</v>
      </c>
      <c r="E373" s="76" t="s">
        <v>1145</v>
      </c>
      <c r="G373" s="68">
        <v>1171697</v>
      </c>
      <c r="H373" s="63" t="s">
        <v>311</v>
      </c>
      <c r="I373" s="77" t="str">
        <f>(H373&amp;""&amp;G373)</f>
        <v>0</v>
      </c>
      <c r="K373" s="64" t="str">
        <f>+K372+1</f>
        <v>0</v>
      </c>
      <c r="L373" s="65" t="s">
        <v>300</v>
      </c>
      <c r="M373" s="78" t="str">
        <f>(L373&amp;""&amp;K373)</f>
        <v>0</v>
      </c>
      <c r="O373" s="64">
        <v>1900001</v>
      </c>
      <c r="P373" s="65" t="s">
        <v>303</v>
      </c>
      <c r="Q373" s="78" t="str">
        <f>(P373&amp;""&amp;O373)</f>
        <v>0</v>
      </c>
      <c r="S373" s="71"/>
      <c r="T373" s="71"/>
    </row>
    <row r="374" spans="1:22" customHeight="1" ht="32.25" s="73" customFormat="1">
      <c r="B374" s="59" t="s">
        <v>1043</v>
      </c>
      <c r="C374" s="59" t="s">
        <v>1044</v>
      </c>
      <c r="D374" s="60" t="str">
        <f>(C374&amp;"/"&amp;B374)</f>
        <v>0</v>
      </c>
      <c r="E374" s="76" t="s">
        <v>1045</v>
      </c>
      <c r="G374" s="68">
        <v>1171698</v>
      </c>
      <c r="H374" s="63" t="s">
        <v>311</v>
      </c>
      <c r="I374" s="77" t="str">
        <f>(H374&amp;""&amp;G374)</f>
        <v>0</v>
      </c>
      <c r="K374" s="64" t="str">
        <f>+K373+1</f>
        <v>0</v>
      </c>
      <c r="L374" s="65" t="s">
        <v>300</v>
      </c>
      <c r="M374" s="78" t="str">
        <f>(L374&amp;""&amp;K374)</f>
        <v>0</v>
      </c>
      <c r="O374" s="64">
        <v>1900001</v>
      </c>
      <c r="P374" s="65" t="s">
        <v>303</v>
      </c>
      <c r="Q374" s="78" t="str">
        <f>(P374&amp;""&amp;O374)</f>
        <v>0</v>
      </c>
      <c r="S374" s="71"/>
      <c r="T374" s="71"/>
    </row>
    <row r="375" spans="1:22" customHeight="1" ht="32.25" s="73" customFormat="1">
      <c r="B375" s="59" t="s">
        <v>1043</v>
      </c>
      <c r="C375" s="59" t="s">
        <v>1046</v>
      </c>
      <c r="D375" s="60" t="str">
        <f>(C375&amp;"/"&amp;B375)</f>
        <v>0</v>
      </c>
      <c r="E375" s="76" t="s">
        <v>1047</v>
      </c>
      <c r="G375" s="68">
        <v>1171699</v>
      </c>
      <c r="H375" s="63" t="s">
        <v>311</v>
      </c>
      <c r="I375" s="77" t="str">
        <f>(H375&amp;""&amp;G375)</f>
        <v>0</v>
      </c>
      <c r="K375" s="64" t="str">
        <f>+K374+1</f>
        <v>0</v>
      </c>
      <c r="L375" s="65" t="s">
        <v>300</v>
      </c>
      <c r="M375" s="78" t="str">
        <f>(L375&amp;""&amp;K375)</f>
        <v>0</v>
      </c>
      <c r="O375" s="64">
        <v>1900001</v>
      </c>
      <c r="P375" s="65" t="s">
        <v>303</v>
      </c>
      <c r="Q375" s="78" t="str">
        <f>(P375&amp;""&amp;O375)</f>
        <v>0</v>
      </c>
      <c r="S375" s="71"/>
      <c r="T375" s="71"/>
    </row>
    <row r="376" spans="1:22" customHeight="1" ht="32.25" s="73" customFormat="1">
      <c r="B376" s="59" t="s">
        <v>1159</v>
      </c>
      <c r="C376" s="59" t="s">
        <v>1160</v>
      </c>
      <c r="D376" s="60" t="str">
        <f>(C376&amp;"/"&amp;B376)</f>
        <v>0</v>
      </c>
      <c r="E376" s="76" t="s">
        <v>1161</v>
      </c>
      <c r="G376" s="68">
        <v>1171700</v>
      </c>
      <c r="H376" s="63" t="s">
        <v>311</v>
      </c>
      <c r="I376" s="77" t="str">
        <f>(H376&amp;""&amp;G376)</f>
        <v>0</v>
      </c>
      <c r="K376" s="64" t="str">
        <f>+K375+1</f>
        <v>0</v>
      </c>
      <c r="L376" s="65" t="s">
        <v>300</v>
      </c>
      <c r="M376" s="78" t="str">
        <f>(L376&amp;""&amp;K376)</f>
        <v>0</v>
      </c>
      <c r="O376" s="64">
        <v>1900001</v>
      </c>
      <c r="P376" s="65" t="s">
        <v>303</v>
      </c>
      <c r="Q376" s="78" t="str">
        <f>(P376&amp;""&amp;O376)</f>
        <v>0</v>
      </c>
      <c r="S376" s="71"/>
      <c r="T376" s="71"/>
    </row>
    <row r="377" spans="1:22" customHeight="1" ht="32.25" s="73" customFormat="1">
      <c r="B377" s="59" t="s">
        <v>1048</v>
      </c>
      <c r="C377" s="59" t="s">
        <v>1049</v>
      </c>
      <c r="D377" s="60" t="str">
        <f>(C377&amp;"/"&amp;B377)</f>
        <v>0</v>
      </c>
      <c r="E377" s="76" t="s">
        <v>498</v>
      </c>
      <c r="G377" s="68">
        <v>1171701</v>
      </c>
      <c r="H377" s="63" t="s">
        <v>311</v>
      </c>
      <c r="I377" s="77" t="str">
        <f>(H377&amp;""&amp;G377)</f>
        <v>0</v>
      </c>
      <c r="K377" s="64" t="str">
        <f>+K376+1</f>
        <v>0</v>
      </c>
      <c r="L377" s="65" t="s">
        <v>300</v>
      </c>
      <c r="M377" s="78" t="str">
        <f>(L377&amp;""&amp;K377)</f>
        <v>0</v>
      </c>
      <c r="O377" s="64">
        <v>1900001</v>
      </c>
      <c r="P377" s="65" t="s">
        <v>303</v>
      </c>
      <c r="Q377" s="78" t="str">
        <f>(P377&amp;""&amp;O377)</f>
        <v>0</v>
      </c>
      <c r="S377" s="71"/>
      <c r="T377" s="71"/>
    </row>
    <row r="378" spans="1:22" customHeight="1" ht="32.25" s="73" customFormat="1">
      <c r="B378" s="59" t="s">
        <v>1050</v>
      </c>
      <c r="C378" s="59" t="s">
        <v>1051</v>
      </c>
      <c r="D378" s="60" t="str">
        <f>(C378&amp;"/"&amp;B378)</f>
        <v>0</v>
      </c>
      <c r="E378" s="76" t="s">
        <v>1052</v>
      </c>
      <c r="G378" s="68">
        <v>1171702</v>
      </c>
      <c r="H378" s="63" t="s">
        <v>311</v>
      </c>
      <c r="I378" s="77" t="str">
        <f>(H378&amp;""&amp;G378)</f>
        <v>0</v>
      </c>
      <c r="K378" s="64" t="str">
        <f>+K377+1</f>
        <v>0</v>
      </c>
      <c r="L378" s="65" t="s">
        <v>300</v>
      </c>
      <c r="M378" s="78" t="str">
        <f>(L378&amp;""&amp;K378)</f>
        <v>0</v>
      </c>
      <c r="O378" s="64">
        <v>1900001</v>
      </c>
      <c r="P378" s="65" t="s">
        <v>303</v>
      </c>
      <c r="Q378" s="78" t="str">
        <f>(P378&amp;""&amp;O378)</f>
        <v>0</v>
      </c>
      <c r="S378" s="71"/>
      <c r="T378" s="71"/>
    </row>
    <row r="379" spans="1:22" customHeight="1" ht="32.25" s="73" customFormat="1">
      <c r="B379" s="59" t="s">
        <v>1053</v>
      </c>
      <c r="C379" s="59" t="s">
        <v>1054</v>
      </c>
      <c r="D379" s="60" t="str">
        <f>(C379&amp;"/"&amp;B379)</f>
        <v>0</v>
      </c>
      <c r="E379" s="76" t="s">
        <v>757</v>
      </c>
      <c r="G379" s="68">
        <v>1171703</v>
      </c>
      <c r="H379" s="63" t="s">
        <v>311</v>
      </c>
      <c r="I379" s="77" t="str">
        <f>(H379&amp;""&amp;G379)</f>
        <v>0</v>
      </c>
      <c r="K379" s="64" t="str">
        <f>+K378+1</f>
        <v>0</v>
      </c>
      <c r="L379" s="65" t="s">
        <v>300</v>
      </c>
      <c r="M379" s="78" t="str">
        <f>(L379&amp;""&amp;K379)</f>
        <v>0</v>
      </c>
      <c r="O379" s="64">
        <v>1900001</v>
      </c>
      <c r="P379" s="65" t="s">
        <v>303</v>
      </c>
      <c r="Q379" s="78" t="str">
        <f>(P379&amp;""&amp;O379)</f>
        <v>0</v>
      </c>
      <c r="S379" s="71"/>
      <c r="T379" s="71"/>
    </row>
    <row r="380" spans="1:22" customHeight="1" ht="32.25" s="73" customFormat="1">
      <c r="B380" s="59" t="s">
        <v>1055</v>
      </c>
      <c r="C380" s="59" t="s">
        <v>1056</v>
      </c>
      <c r="D380" s="60" t="str">
        <f>(C380&amp;"/"&amp;B380)</f>
        <v>0</v>
      </c>
      <c r="E380" s="76" t="s">
        <v>1057</v>
      </c>
      <c r="G380" s="68">
        <v>1171704</v>
      </c>
      <c r="H380" s="63" t="s">
        <v>311</v>
      </c>
      <c r="I380" s="77" t="str">
        <f>(H380&amp;""&amp;G380)</f>
        <v>0</v>
      </c>
      <c r="K380" s="64" t="str">
        <f>+K379+1</f>
        <v>0</v>
      </c>
      <c r="L380" s="65" t="s">
        <v>300</v>
      </c>
      <c r="M380" s="78" t="str">
        <f>(L380&amp;""&amp;K380)</f>
        <v>0</v>
      </c>
      <c r="O380" s="64">
        <v>1900001</v>
      </c>
      <c r="P380" s="65" t="s">
        <v>303</v>
      </c>
      <c r="Q380" s="78" t="str">
        <f>(P380&amp;""&amp;O380)</f>
        <v>0</v>
      </c>
      <c r="S380" s="71"/>
      <c r="T380" s="71"/>
    </row>
    <row r="381" spans="1:22" customHeight="1" ht="32.25" s="73" customFormat="1">
      <c r="B381" s="59" t="s">
        <v>1058</v>
      </c>
      <c r="C381" s="59" t="s">
        <v>1059</v>
      </c>
      <c r="D381" s="60" t="str">
        <f>(C381&amp;"/"&amp;B381)</f>
        <v>0</v>
      </c>
      <c r="E381" s="76" t="s">
        <v>732</v>
      </c>
      <c r="G381" s="68">
        <v>1171705</v>
      </c>
      <c r="H381" s="63" t="s">
        <v>311</v>
      </c>
      <c r="I381" s="77" t="str">
        <f>(H381&amp;""&amp;G381)</f>
        <v>0</v>
      </c>
      <c r="K381" s="64" t="str">
        <f>+K380+1</f>
        <v>0</v>
      </c>
      <c r="L381" s="65" t="s">
        <v>300</v>
      </c>
      <c r="M381" s="78" t="str">
        <f>(L381&amp;""&amp;K381)</f>
        <v>0</v>
      </c>
      <c r="O381" s="64">
        <v>1900001</v>
      </c>
      <c r="P381" s="65" t="s">
        <v>303</v>
      </c>
      <c r="Q381" s="78" t="str">
        <f>(P381&amp;""&amp;O381)</f>
        <v>0</v>
      </c>
      <c r="S381" s="71"/>
      <c r="T381" s="71"/>
    </row>
    <row r="382" spans="1:22" customHeight="1" ht="32.25" s="73" customFormat="1">
      <c r="B382" s="59" t="s">
        <v>1060</v>
      </c>
      <c r="C382" s="59" t="s">
        <v>1061</v>
      </c>
      <c r="D382" s="60" t="str">
        <f>(C382&amp;"/"&amp;B382)</f>
        <v>0</v>
      </c>
      <c r="E382" s="76" t="s">
        <v>476</v>
      </c>
      <c r="G382" s="68">
        <v>1171706</v>
      </c>
      <c r="H382" s="63" t="s">
        <v>311</v>
      </c>
      <c r="I382" s="77" t="str">
        <f>(H382&amp;""&amp;G382)</f>
        <v>0</v>
      </c>
      <c r="K382" s="64" t="str">
        <f>+K381+1</f>
        <v>0</v>
      </c>
      <c r="L382" s="65" t="s">
        <v>300</v>
      </c>
      <c r="M382" s="78" t="str">
        <f>(L382&amp;""&amp;K382)</f>
        <v>0</v>
      </c>
      <c r="O382" s="64">
        <v>1900001</v>
      </c>
      <c r="P382" s="65" t="s">
        <v>303</v>
      </c>
      <c r="Q382" s="78" t="str">
        <f>(P382&amp;""&amp;O382)</f>
        <v>0</v>
      </c>
      <c r="S382" s="71"/>
      <c r="T382" s="71"/>
    </row>
    <row r="383" spans="1:22" customHeight="1" ht="32.25" s="73" customFormat="1">
      <c r="B383" s="59" t="s">
        <v>1062</v>
      </c>
      <c r="C383" s="59" t="s">
        <v>1063</v>
      </c>
      <c r="D383" s="60" t="str">
        <f>(C383&amp;"/"&amp;B383)</f>
        <v>0</v>
      </c>
      <c r="E383" s="76" t="s">
        <v>403</v>
      </c>
      <c r="G383" s="68">
        <v>1171707</v>
      </c>
      <c r="H383" s="63" t="s">
        <v>311</v>
      </c>
      <c r="I383" s="77" t="str">
        <f>(H383&amp;""&amp;G383)</f>
        <v>0</v>
      </c>
      <c r="K383" s="64" t="str">
        <f>+K382+1</f>
        <v>0</v>
      </c>
      <c r="L383" s="65" t="s">
        <v>300</v>
      </c>
      <c r="M383" s="78" t="str">
        <f>(L383&amp;""&amp;K383)</f>
        <v>0</v>
      </c>
      <c r="O383" s="64">
        <v>1900001</v>
      </c>
      <c r="P383" s="65" t="s">
        <v>303</v>
      </c>
      <c r="Q383" s="78" t="str">
        <f>(P383&amp;""&amp;O383)</f>
        <v>0</v>
      </c>
      <c r="S383" s="71"/>
      <c r="T383" s="71"/>
    </row>
    <row r="384" spans="1:22" customHeight="1" ht="32.25" s="73" customFormat="1">
      <c r="B384" s="59" t="s">
        <v>1064</v>
      </c>
      <c r="C384" s="59" t="s">
        <v>1065</v>
      </c>
      <c r="D384" s="60" t="str">
        <f>(C384&amp;"/"&amp;B384)</f>
        <v>0</v>
      </c>
      <c r="E384" s="76" t="s">
        <v>1066</v>
      </c>
      <c r="G384" s="68">
        <v>1171708</v>
      </c>
      <c r="H384" s="63" t="s">
        <v>311</v>
      </c>
      <c r="I384" s="77" t="str">
        <f>(H384&amp;""&amp;G384)</f>
        <v>0</v>
      </c>
      <c r="K384" s="64" t="str">
        <f>+K383+1</f>
        <v>0</v>
      </c>
      <c r="L384" s="65" t="s">
        <v>300</v>
      </c>
      <c r="M384" s="78" t="str">
        <f>(L384&amp;""&amp;K384)</f>
        <v>0</v>
      </c>
      <c r="O384" s="64">
        <v>1900001</v>
      </c>
      <c r="P384" s="65" t="s">
        <v>303</v>
      </c>
      <c r="Q384" s="78" t="str">
        <f>(P384&amp;""&amp;O384)</f>
        <v>0</v>
      </c>
      <c r="S384" s="71"/>
      <c r="T384" s="71"/>
    </row>
    <row r="385" spans="1:22" customHeight="1" ht="32.25" s="73" customFormat="1">
      <c r="B385" s="59" t="s">
        <v>1067</v>
      </c>
      <c r="C385" s="59" t="s">
        <v>1068</v>
      </c>
      <c r="D385" s="60" t="str">
        <f>(C385&amp;"/"&amp;B385)</f>
        <v>0</v>
      </c>
      <c r="E385" s="76" t="s">
        <v>1069</v>
      </c>
      <c r="G385" s="68">
        <v>1171709</v>
      </c>
      <c r="H385" s="63" t="s">
        <v>311</v>
      </c>
      <c r="I385" s="77" t="str">
        <f>(H385&amp;""&amp;G385)</f>
        <v>0</v>
      </c>
      <c r="K385" s="64" t="str">
        <f>+K384+1</f>
        <v>0</v>
      </c>
      <c r="L385" s="65" t="s">
        <v>300</v>
      </c>
      <c r="M385" s="78" t="str">
        <f>(L385&amp;""&amp;K385)</f>
        <v>0</v>
      </c>
      <c r="O385" s="64">
        <v>1900001</v>
      </c>
      <c r="P385" s="65" t="s">
        <v>303</v>
      </c>
      <c r="Q385" s="78" t="str">
        <f>(P385&amp;""&amp;O385)</f>
        <v>0</v>
      </c>
      <c r="S385" s="71"/>
      <c r="T385" s="71"/>
    </row>
    <row r="386" spans="1:22" customHeight="1" ht="32.25" s="73" customFormat="1">
      <c r="B386" s="59" t="s">
        <v>1070</v>
      </c>
      <c r="C386" s="59" t="s">
        <v>1071</v>
      </c>
      <c r="D386" s="60" t="str">
        <f>(C386&amp;"/"&amp;B386)</f>
        <v>0</v>
      </c>
      <c r="E386" s="76" t="s">
        <v>1072</v>
      </c>
      <c r="G386" s="68">
        <v>1171710</v>
      </c>
      <c r="H386" s="63" t="s">
        <v>311</v>
      </c>
      <c r="I386" s="77" t="str">
        <f>(H386&amp;""&amp;G386)</f>
        <v>0</v>
      </c>
      <c r="K386" s="64" t="str">
        <f>+K385+1</f>
        <v>0</v>
      </c>
      <c r="L386" s="65" t="s">
        <v>300</v>
      </c>
      <c r="M386" s="78" t="str">
        <f>(L386&amp;""&amp;K386)</f>
        <v>0</v>
      </c>
      <c r="O386" s="64">
        <v>1900001</v>
      </c>
      <c r="P386" s="65" t="s">
        <v>303</v>
      </c>
      <c r="Q386" s="78" t="str">
        <f>(P386&amp;""&amp;O386)</f>
        <v>0</v>
      </c>
      <c r="S386" s="71"/>
      <c r="T386" s="71"/>
    </row>
    <row r="387" spans="1:22" customHeight="1" ht="32.25" s="73" customFormat="1">
      <c r="B387" s="59" t="s">
        <v>1073</v>
      </c>
      <c r="C387" s="59" t="s">
        <v>1074</v>
      </c>
      <c r="D387" s="60" t="str">
        <f>(C387&amp;"/"&amp;B387)</f>
        <v>0</v>
      </c>
      <c r="E387" s="76" t="s">
        <v>392</v>
      </c>
      <c r="G387" s="68">
        <v>1171711</v>
      </c>
      <c r="H387" s="63" t="s">
        <v>311</v>
      </c>
      <c r="I387" s="77" t="str">
        <f>(H387&amp;""&amp;G387)</f>
        <v>0</v>
      </c>
      <c r="K387" s="64" t="str">
        <f>+K386+1</f>
        <v>0</v>
      </c>
      <c r="L387" s="65" t="s">
        <v>300</v>
      </c>
      <c r="M387" s="78" t="str">
        <f>(L387&amp;""&amp;K387)</f>
        <v>0</v>
      </c>
      <c r="O387" s="64">
        <v>1900001</v>
      </c>
      <c r="P387" s="65" t="s">
        <v>303</v>
      </c>
      <c r="Q387" s="78" t="str">
        <f>(P387&amp;""&amp;O387)</f>
        <v>0</v>
      </c>
      <c r="S387" s="71"/>
      <c r="T387" s="71"/>
    </row>
    <row r="388" spans="1:22" customHeight="1" ht="32.25" s="73" customFormat="1">
      <c r="B388" s="59" t="s">
        <v>1075</v>
      </c>
      <c r="C388" s="59" t="s">
        <v>1076</v>
      </c>
      <c r="D388" s="60" t="str">
        <f>(C388&amp;"/"&amp;B388)</f>
        <v>0</v>
      </c>
      <c r="E388" s="76" t="s">
        <v>447</v>
      </c>
      <c r="G388" s="68">
        <v>1171712</v>
      </c>
      <c r="H388" s="63" t="s">
        <v>311</v>
      </c>
      <c r="I388" s="77" t="str">
        <f>(H388&amp;""&amp;G388)</f>
        <v>0</v>
      </c>
      <c r="K388" s="64" t="str">
        <f>+K387+1</f>
        <v>0</v>
      </c>
      <c r="L388" s="65" t="s">
        <v>300</v>
      </c>
      <c r="M388" s="78" t="str">
        <f>(L388&amp;""&amp;K388)</f>
        <v>0</v>
      </c>
      <c r="O388" s="64">
        <v>1900001</v>
      </c>
      <c r="P388" s="65" t="s">
        <v>303</v>
      </c>
      <c r="Q388" s="78" t="str">
        <f>(P388&amp;""&amp;O388)</f>
        <v>0</v>
      </c>
      <c r="S388" s="71"/>
      <c r="T388" s="71"/>
    </row>
    <row r="389" spans="1:22" customHeight="1" ht="32.25" s="73" customFormat="1">
      <c r="B389" s="59" t="s">
        <v>1077</v>
      </c>
      <c r="C389" s="59" t="s">
        <v>1078</v>
      </c>
      <c r="D389" s="60" t="str">
        <f>(C389&amp;"/"&amp;B389)</f>
        <v>0</v>
      </c>
      <c r="E389" s="76" t="s">
        <v>738</v>
      </c>
      <c r="G389" s="68">
        <v>1171713</v>
      </c>
      <c r="H389" s="63" t="s">
        <v>311</v>
      </c>
      <c r="I389" s="77" t="str">
        <f>(H389&amp;""&amp;G389)</f>
        <v>0</v>
      </c>
      <c r="K389" s="64" t="str">
        <f>+K388+1</f>
        <v>0</v>
      </c>
      <c r="L389" s="65" t="s">
        <v>300</v>
      </c>
      <c r="M389" s="78" t="str">
        <f>(L389&amp;""&amp;K389)</f>
        <v>0</v>
      </c>
      <c r="O389" s="64">
        <v>1900001</v>
      </c>
      <c r="P389" s="65" t="s">
        <v>303</v>
      </c>
      <c r="Q389" s="78" t="str">
        <f>(P389&amp;""&amp;O389)</f>
        <v>0</v>
      </c>
      <c r="S389" s="71"/>
      <c r="T389" s="71"/>
    </row>
    <row r="390" spans="1:22" customHeight="1" ht="32.25" s="73" customFormat="1">
      <c r="B390" s="59" t="s">
        <v>1079</v>
      </c>
      <c r="C390" s="59" t="s">
        <v>1080</v>
      </c>
      <c r="D390" s="60" t="str">
        <f>(C390&amp;"/"&amp;B390)</f>
        <v>0</v>
      </c>
      <c r="E390" s="76" t="s">
        <v>1081</v>
      </c>
      <c r="G390" s="68">
        <v>1171714</v>
      </c>
      <c r="H390" s="63" t="s">
        <v>311</v>
      </c>
      <c r="I390" s="77" t="str">
        <f>(H390&amp;""&amp;G390)</f>
        <v>0</v>
      </c>
      <c r="K390" s="64" t="str">
        <f>+K389+1</f>
        <v>0</v>
      </c>
      <c r="L390" s="65" t="s">
        <v>300</v>
      </c>
      <c r="M390" s="78" t="str">
        <f>(L390&amp;""&amp;K390)</f>
        <v>0</v>
      </c>
      <c r="O390" s="64">
        <v>1900001</v>
      </c>
      <c r="P390" s="65" t="s">
        <v>303</v>
      </c>
      <c r="Q390" s="78" t="str">
        <f>(P390&amp;""&amp;O390)</f>
        <v>0</v>
      </c>
      <c r="S390" s="71"/>
      <c r="T390" s="71"/>
    </row>
    <row r="391" spans="1:22" customHeight="1" ht="32.25" s="73" customFormat="1">
      <c r="B391" s="59" t="s">
        <v>1082</v>
      </c>
      <c r="C391" s="59" t="s">
        <v>1083</v>
      </c>
      <c r="D391" s="60" t="str">
        <f>(C391&amp;"/"&amp;B391)</f>
        <v>0</v>
      </c>
      <c r="E391" s="76" t="s">
        <v>1084</v>
      </c>
      <c r="G391" s="68">
        <v>1171715</v>
      </c>
      <c r="H391" s="63" t="s">
        <v>311</v>
      </c>
      <c r="I391" s="77" t="str">
        <f>(H391&amp;""&amp;G391)</f>
        <v>0</v>
      </c>
      <c r="K391" s="64" t="str">
        <f>+K390+1</f>
        <v>0</v>
      </c>
      <c r="L391" s="65" t="s">
        <v>300</v>
      </c>
      <c r="M391" s="78" t="str">
        <f>(L391&amp;""&amp;K391)</f>
        <v>0</v>
      </c>
      <c r="O391" s="64">
        <v>1900001</v>
      </c>
      <c r="P391" s="65" t="s">
        <v>303</v>
      </c>
      <c r="Q391" s="78" t="str">
        <f>(P391&amp;""&amp;O391)</f>
        <v>0</v>
      </c>
      <c r="S391" s="71"/>
      <c r="T391" s="71"/>
    </row>
    <row r="392" spans="1:22" customHeight="1" ht="32.25" s="73" customFormat="1">
      <c r="B392" s="59" t="s">
        <v>1085</v>
      </c>
      <c r="C392" s="59" t="s">
        <v>1086</v>
      </c>
      <c r="D392" s="60" t="str">
        <f>(C392&amp;"/"&amp;B392)</f>
        <v>0</v>
      </c>
      <c r="E392" s="76" t="s">
        <v>310</v>
      </c>
      <c r="G392" s="68">
        <v>1171716</v>
      </c>
      <c r="H392" s="63" t="s">
        <v>311</v>
      </c>
      <c r="I392" s="77" t="str">
        <f>(H392&amp;""&amp;G392)</f>
        <v>0</v>
      </c>
      <c r="K392" s="64" t="str">
        <f>+K391+1</f>
        <v>0</v>
      </c>
      <c r="L392" s="65" t="s">
        <v>300</v>
      </c>
      <c r="M392" s="78" t="str">
        <f>(L392&amp;""&amp;K392)</f>
        <v>0</v>
      </c>
      <c r="O392" s="64">
        <v>1900001</v>
      </c>
      <c r="P392" s="65" t="s">
        <v>303</v>
      </c>
      <c r="Q392" s="78" t="str">
        <f>(P392&amp;""&amp;O392)</f>
        <v>0</v>
      </c>
      <c r="S392" s="71"/>
      <c r="T392" s="71"/>
    </row>
    <row r="393" spans="1:22" customHeight="1" ht="32.25" s="73" customFormat="1">
      <c r="B393" s="59" t="s">
        <v>1087</v>
      </c>
      <c r="C393" s="59" t="s">
        <v>1088</v>
      </c>
      <c r="D393" s="60" t="str">
        <f>(C393&amp;"/"&amp;B393)</f>
        <v>0</v>
      </c>
      <c r="E393" s="76" t="s">
        <v>1089</v>
      </c>
      <c r="G393" s="68">
        <v>1171717</v>
      </c>
      <c r="H393" s="63" t="s">
        <v>311</v>
      </c>
      <c r="I393" s="77" t="str">
        <f>(H393&amp;""&amp;G393)</f>
        <v>0</v>
      </c>
      <c r="K393" s="64" t="str">
        <f>+K392+1</f>
        <v>0</v>
      </c>
      <c r="L393" s="65" t="s">
        <v>300</v>
      </c>
      <c r="M393" s="78" t="str">
        <f>(L393&amp;""&amp;K393)</f>
        <v>0</v>
      </c>
      <c r="O393" s="64">
        <v>1900001</v>
      </c>
      <c r="P393" s="65" t="s">
        <v>303</v>
      </c>
      <c r="Q393" s="78" t="str">
        <f>(P393&amp;""&amp;O393)</f>
        <v>0</v>
      </c>
      <c r="S393" s="71"/>
      <c r="T393" s="71"/>
    </row>
    <row r="394" spans="1:22" customHeight="1" ht="32.25" s="73" customFormat="1">
      <c r="B394" s="59" t="s">
        <v>1090</v>
      </c>
      <c r="C394" s="59" t="s">
        <v>1091</v>
      </c>
      <c r="D394" s="60" t="str">
        <f>(C394&amp;"/"&amp;B394)</f>
        <v>0</v>
      </c>
      <c r="E394" s="76" t="s">
        <v>310</v>
      </c>
      <c r="G394" s="68">
        <v>1171718</v>
      </c>
      <c r="H394" s="63" t="s">
        <v>311</v>
      </c>
      <c r="I394" s="77" t="str">
        <f>(H394&amp;""&amp;G394)</f>
        <v>0</v>
      </c>
      <c r="K394" s="64" t="str">
        <f>+K393+1</f>
        <v>0</v>
      </c>
      <c r="L394" s="65" t="s">
        <v>300</v>
      </c>
      <c r="M394" s="78" t="str">
        <f>(L394&amp;""&amp;K394)</f>
        <v>0</v>
      </c>
      <c r="O394" s="64">
        <v>1900001</v>
      </c>
      <c r="P394" s="65" t="s">
        <v>303</v>
      </c>
      <c r="Q394" s="78" t="str">
        <f>(P394&amp;""&amp;O394)</f>
        <v>0</v>
      </c>
      <c r="S394" s="71"/>
      <c r="T394" s="71"/>
    </row>
    <row r="395" spans="1:22" customHeight="1" ht="32.25" s="73" customFormat="1">
      <c r="B395" s="59" t="s">
        <v>1092</v>
      </c>
      <c r="C395" s="59" t="s">
        <v>1093</v>
      </c>
      <c r="D395" s="60" t="str">
        <f>(C395&amp;"/"&amp;B395)</f>
        <v>0</v>
      </c>
      <c r="E395" s="76" t="s">
        <v>1094</v>
      </c>
      <c r="G395" s="68">
        <v>1171719</v>
      </c>
      <c r="H395" s="63" t="s">
        <v>311</v>
      </c>
      <c r="I395" s="77" t="str">
        <f>(H395&amp;""&amp;G395)</f>
        <v>0</v>
      </c>
      <c r="K395" s="64" t="str">
        <f>+K394+1</f>
        <v>0</v>
      </c>
      <c r="L395" s="65" t="s">
        <v>300</v>
      </c>
      <c r="M395" s="78" t="str">
        <f>(L395&amp;""&amp;K395)</f>
        <v>0</v>
      </c>
      <c r="O395" s="64">
        <v>1900001</v>
      </c>
      <c r="P395" s="65" t="s">
        <v>303</v>
      </c>
      <c r="Q395" s="78" t="str">
        <f>(P395&amp;""&amp;O395)</f>
        <v>0</v>
      </c>
      <c r="S395" s="71"/>
      <c r="T395" s="71"/>
    </row>
    <row r="396" spans="1:22" customHeight="1" ht="32.25" s="73" customFormat="1">
      <c r="B396" s="59" t="s">
        <v>1095</v>
      </c>
      <c r="C396" s="59" t="s">
        <v>1096</v>
      </c>
      <c r="D396" s="60" t="str">
        <f>(C396&amp;"/"&amp;B396)</f>
        <v>0</v>
      </c>
      <c r="E396" s="76" t="s">
        <v>388</v>
      </c>
      <c r="G396" s="68">
        <v>1171720</v>
      </c>
      <c r="H396" s="63" t="s">
        <v>311</v>
      </c>
      <c r="I396" s="77" t="str">
        <f>(H396&amp;""&amp;G396)</f>
        <v>0</v>
      </c>
      <c r="K396" s="64" t="str">
        <f>+K395+1</f>
        <v>0</v>
      </c>
      <c r="L396" s="65" t="s">
        <v>300</v>
      </c>
      <c r="M396" s="78" t="str">
        <f>(L396&amp;""&amp;K396)</f>
        <v>0</v>
      </c>
      <c r="O396" s="64">
        <v>1900001</v>
      </c>
      <c r="P396" s="65" t="s">
        <v>303</v>
      </c>
      <c r="Q396" s="78" t="str">
        <f>(P396&amp;""&amp;O396)</f>
        <v>0</v>
      </c>
      <c r="S396" s="71"/>
      <c r="T396" s="71"/>
    </row>
    <row r="397" spans="1:22" customHeight="1" ht="32.25" s="73" customFormat="1">
      <c r="B397" s="59" t="s">
        <v>1097</v>
      </c>
      <c r="C397" s="59" t="s">
        <v>1098</v>
      </c>
      <c r="D397" s="60" t="str">
        <f>(C397&amp;"/"&amp;B397)</f>
        <v>0</v>
      </c>
      <c r="E397" s="76" t="s">
        <v>360</v>
      </c>
      <c r="G397" s="68">
        <v>1171721</v>
      </c>
      <c r="H397" s="63" t="s">
        <v>311</v>
      </c>
      <c r="I397" s="77" t="str">
        <f>(H397&amp;""&amp;G397)</f>
        <v>0</v>
      </c>
      <c r="K397" s="64" t="str">
        <f>+K396+1</f>
        <v>0</v>
      </c>
      <c r="L397" s="65" t="s">
        <v>300</v>
      </c>
      <c r="M397" s="78" t="str">
        <f>(L397&amp;""&amp;K397)</f>
        <v>0</v>
      </c>
      <c r="O397" s="64">
        <v>1900001</v>
      </c>
      <c r="P397" s="65" t="s">
        <v>303</v>
      </c>
      <c r="Q397" s="78" t="str">
        <f>(P397&amp;""&amp;O397)</f>
        <v>0</v>
      </c>
      <c r="S397" s="71"/>
      <c r="T397" s="71"/>
    </row>
    <row r="398" spans="1:22" customHeight="1" ht="32.25" s="73" customFormat="1">
      <c r="B398" s="59" t="s">
        <v>1099</v>
      </c>
      <c r="C398" s="59" t="s">
        <v>1100</v>
      </c>
      <c r="D398" s="60" t="str">
        <f>(C398&amp;"/"&amp;B398)</f>
        <v>0</v>
      </c>
      <c r="E398" s="76" t="s">
        <v>498</v>
      </c>
      <c r="G398" s="68">
        <v>1171722</v>
      </c>
      <c r="H398" s="63" t="s">
        <v>311</v>
      </c>
      <c r="I398" s="77" t="str">
        <f>(H398&amp;""&amp;G398)</f>
        <v>0</v>
      </c>
      <c r="K398" s="64" t="str">
        <f>+K397+1</f>
        <v>0</v>
      </c>
      <c r="L398" s="65" t="s">
        <v>300</v>
      </c>
      <c r="M398" s="78" t="str">
        <f>(L398&amp;""&amp;K398)</f>
        <v>0</v>
      </c>
      <c r="O398" s="64">
        <v>1900001</v>
      </c>
      <c r="P398" s="65" t="s">
        <v>303</v>
      </c>
      <c r="Q398" s="78" t="str">
        <f>(P398&amp;""&amp;O398)</f>
        <v>0</v>
      </c>
      <c r="S398" s="71"/>
      <c r="T398" s="71"/>
    </row>
    <row r="399" spans="1:22" customHeight="1" ht="32.25" s="73" customFormat="1">
      <c r="B399" s="59" t="s">
        <v>398</v>
      </c>
      <c r="C399" s="59" t="s">
        <v>1101</v>
      </c>
      <c r="D399" s="60" t="str">
        <f>(C399&amp;"/"&amp;B399)</f>
        <v>0</v>
      </c>
      <c r="E399" s="76" t="s">
        <v>519</v>
      </c>
      <c r="G399" s="68">
        <v>1171723</v>
      </c>
      <c r="H399" s="63" t="s">
        <v>311</v>
      </c>
      <c r="I399" s="77" t="str">
        <f>(H399&amp;""&amp;G399)</f>
        <v>0</v>
      </c>
      <c r="K399" s="64" t="str">
        <f>+K398+1</f>
        <v>0</v>
      </c>
      <c r="L399" s="65" t="s">
        <v>300</v>
      </c>
      <c r="M399" s="78" t="str">
        <f>(L399&amp;""&amp;K399)</f>
        <v>0</v>
      </c>
      <c r="O399" s="64">
        <v>1900001</v>
      </c>
      <c r="P399" s="65" t="s">
        <v>303</v>
      </c>
      <c r="Q399" s="78" t="str">
        <f>(P399&amp;""&amp;O399)</f>
        <v>0</v>
      </c>
      <c r="S399" s="71"/>
      <c r="T399" s="71"/>
    </row>
    <row r="400" spans="1:22" customHeight="1" ht="32.25" s="73" customFormat="1">
      <c r="B400" s="59" t="s">
        <v>1102</v>
      </c>
      <c r="C400" s="59" t="s">
        <v>1103</v>
      </c>
      <c r="D400" s="60" t="str">
        <f>(C400&amp;"/"&amp;B400)</f>
        <v>0</v>
      </c>
      <c r="E400" s="76" t="s">
        <v>1104</v>
      </c>
      <c r="G400" s="68">
        <v>1171724</v>
      </c>
      <c r="H400" s="63" t="s">
        <v>311</v>
      </c>
      <c r="I400" s="77" t="str">
        <f>(H400&amp;""&amp;G400)</f>
        <v>0</v>
      </c>
      <c r="K400" s="64" t="str">
        <f>+K399+1</f>
        <v>0</v>
      </c>
      <c r="L400" s="65" t="s">
        <v>300</v>
      </c>
      <c r="M400" s="78" t="str">
        <f>(L400&amp;""&amp;K400)</f>
        <v>0</v>
      </c>
      <c r="O400" s="64">
        <v>1900001</v>
      </c>
      <c r="P400" s="65" t="s">
        <v>303</v>
      </c>
      <c r="Q400" s="78" t="str">
        <f>(P400&amp;""&amp;O400)</f>
        <v>0</v>
      </c>
      <c r="S400" s="71"/>
      <c r="T400" s="71"/>
    </row>
    <row r="401" spans="1:22" customHeight="1" ht="32.25" s="73" customFormat="1">
      <c r="B401" s="59" t="s">
        <v>398</v>
      </c>
      <c r="C401" s="59" t="s">
        <v>1105</v>
      </c>
      <c r="D401" s="60" t="str">
        <f>(C401&amp;"/"&amp;B401)</f>
        <v>0</v>
      </c>
      <c r="E401" s="76"/>
      <c r="G401" s="68">
        <v>1171725</v>
      </c>
      <c r="H401" s="63" t="s">
        <v>311</v>
      </c>
      <c r="I401" s="77" t="str">
        <f>(H401&amp;""&amp;G401)</f>
        <v>0</v>
      </c>
      <c r="K401" s="64" t="str">
        <f>+K400+1</f>
        <v>0</v>
      </c>
      <c r="L401" s="65" t="s">
        <v>300</v>
      </c>
      <c r="M401" s="78" t="str">
        <f>(L401&amp;""&amp;K401)</f>
        <v>0</v>
      </c>
      <c r="O401" s="64">
        <v>1900001</v>
      </c>
      <c r="P401" s="65" t="s">
        <v>303</v>
      </c>
      <c r="Q401" s="78" t="str">
        <f>(P401&amp;""&amp;O401)</f>
        <v>0</v>
      </c>
      <c r="S401" s="71"/>
      <c r="T401" s="71"/>
    </row>
    <row r="402" spans="1:22" customHeight="1" ht="32.25" s="73" customFormat="1">
      <c r="B402" s="59" t="s">
        <v>398</v>
      </c>
      <c r="C402" s="59" t="s">
        <v>1106</v>
      </c>
      <c r="D402" s="60" t="str">
        <f>(C402&amp;"/"&amp;B402)</f>
        <v>0</v>
      </c>
      <c r="E402" s="76"/>
      <c r="G402" s="68">
        <v>1171726</v>
      </c>
      <c r="H402" s="63" t="s">
        <v>311</v>
      </c>
      <c r="I402" s="77" t="str">
        <f>(H402&amp;""&amp;G402)</f>
        <v>0</v>
      </c>
      <c r="K402" s="64" t="str">
        <f>+K401+1</f>
        <v>0</v>
      </c>
      <c r="L402" s="65" t="s">
        <v>300</v>
      </c>
      <c r="M402" s="78" t="str">
        <f>(L402&amp;""&amp;K402)</f>
        <v>0</v>
      </c>
      <c r="O402" s="64">
        <v>1900001</v>
      </c>
      <c r="P402" s="65" t="s">
        <v>303</v>
      </c>
      <c r="Q402" s="78" t="str">
        <f>(P402&amp;""&amp;O402)</f>
        <v>0</v>
      </c>
      <c r="S402" s="71"/>
      <c r="T402" s="71"/>
    </row>
    <row r="403" spans="1:22" customHeight="1" ht="32.25" s="73" customFormat="1">
      <c r="B403" s="59" t="s">
        <v>1107</v>
      </c>
      <c r="C403" s="59" t="s">
        <v>1108</v>
      </c>
      <c r="D403" s="60" t="str">
        <f>(C403&amp;"/"&amp;B403)</f>
        <v>0</v>
      </c>
      <c r="E403" s="76" t="s">
        <v>414</v>
      </c>
      <c r="G403" s="68">
        <v>1171727</v>
      </c>
      <c r="H403" s="63" t="s">
        <v>311</v>
      </c>
      <c r="I403" s="77" t="str">
        <f>(H403&amp;""&amp;G403)</f>
        <v>0</v>
      </c>
      <c r="K403" s="64" t="str">
        <f>+K402+1</f>
        <v>0</v>
      </c>
      <c r="L403" s="65" t="s">
        <v>300</v>
      </c>
      <c r="M403" s="78" t="str">
        <f>(L403&amp;""&amp;K403)</f>
        <v>0</v>
      </c>
      <c r="O403" s="64">
        <v>1900001</v>
      </c>
      <c r="P403" s="65" t="s">
        <v>303</v>
      </c>
      <c r="Q403" s="78" t="str">
        <f>(P403&amp;""&amp;O403)</f>
        <v>0</v>
      </c>
      <c r="S403" s="71"/>
      <c r="T403" s="71"/>
    </row>
    <row r="404" spans="1:22" customHeight="1" ht="32.25" s="73" customFormat="1">
      <c r="B404" s="59" t="s">
        <v>1109</v>
      </c>
      <c r="C404" s="59" t="s">
        <v>1110</v>
      </c>
      <c r="D404" s="60" t="str">
        <f>(C404&amp;"/"&amp;B404)</f>
        <v>0</v>
      </c>
      <c r="E404" s="76" t="s">
        <v>998</v>
      </c>
      <c r="G404" s="68">
        <v>1171728</v>
      </c>
      <c r="H404" s="63" t="s">
        <v>311</v>
      </c>
      <c r="I404" s="77" t="str">
        <f>(H404&amp;""&amp;G404)</f>
        <v>0</v>
      </c>
      <c r="K404" s="64" t="str">
        <f>+K403+1</f>
        <v>0</v>
      </c>
      <c r="L404" s="65" t="s">
        <v>300</v>
      </c>
      <c r="M404" s="78" t="str">
        <f>(L404&amp;""&amp;K404)</f>
        <v>0</v>
      </c>
      <c r="O404" s="64">
        <v>1900001</v>
      </c>
      <c r="P404" s="65" t="s">
        <v>303</v>
      </c>
      <c r="Q404" s="78" t="str">
        <f>(P404&amp;""&amp;O404)</f>
        <v>0</v>
      </c>
      <c r="S404" s="71"/>
      <c r="T404" s="71"/>
    </row>
    <row r="405" spans="1:22" customHeight="1" ht="32.25" s="73" customFormat="1">
      <c r="B405" s="59" t="s">
        <v>1111</v>
      </c>
      <c r="C405" s="59" t="s">
        <v>1112</v>
      </c>
      <c r="D405" s="60" t="str">
        <f>(C405&amp;"/"&amp;B405)</f>
        <v>0</v>
      </c>
      <c r="E405" s="76" t="s">
        <v>360</v>
      </c>
      <c r="G405" s="68">
        <v>1171729</v>
      </c>
      <c r="H405" s="63" t="s">
        <v>311</v>
      </c>
      <c r="I405" s="77" t="str">
        <f>(H405&amp;""&amp;G405)</f>
        <v>0</v>
      </c>
      <c r="K405" s="64" t="str">
        <f>+K404+1</f>
        <v>0</v>
      </c>
      <c r="L405" s="65" t="s">
        <v>300</v>
      </c>
      <c r="M405" s="78" t="str">
        <f>(L405&amp;""&amp;K405)</f>
        <v>0</v>
      </c>
      <c r="O405" s="64">
        <v>1900001</v>
      </c>
      <c r="P405" s="65" t="s">
        <v>303</v>
      </c>
      <c r="Q405" s="78" t="str">
        <f>(P405&amp;""&amp;O405)</f>
        <v>0</v>
      </c>
      <c r="S405" s="71"/>
      <c r="T405" s="71"/>
    </row>
    <row r="406" spans="1:22" customHeight="1" ht="32.25" s="73" customFormat="1">
      <c r="B406" s="59" t="s">
        <v>1113</v>
      </c>
      <c r="C406" s="59" t="s">
        <v>1114</v>
      </c>
      <c r="D406" s="60" t="str">
        <f>(C406&amp;"/"&amp;B406)</f>
        <v>0</v>
      </c>
      <c r="E406" s="76" t="s">
        <v>465</v>
      </c>
      <c r="G406" s="68">
        <v>1171730</v>
      </c>
      <c r="H406" s="63" t="s">
        <v>311</v>
      </c>
      <c r="I406" s="77" t="str">
        <f>(H406&amp;""&amp;G406)</f>
        <v>0</v>
      </c>
      <c r="K406" s="64" t="str">
        <f>+K405+1</f>
        <v>0</v>
      </c>
      <c r="L406" s="65" t="s">
        <v>300</v>
      </c>
      <c r="M406" s="78" t="str">
        <f>(L406&amp;""&amp;K406)</f>
        <v>0</v>
      </c>
      <c r="O406" s="64">
        <v>1900001</v>
      </c>
      <c r="P406" s="65" t="s">
        <v>303</v>
      </c>
      <c r="Q406" s="78" t="str">
        <f>(P406&amp;""&amp;O406)</f>
        <v>0</v>
      </c>
      <c r="S406" s="71"/>
      <c r="T406" s="71"/>
    </row>
    <row r="407" spans="1:22" customHeight="1" ht="32.25" s="73" customFormat="1">
      <c r="B407" s="59" t="s">
        <v>1115</v>
      </c>
      <c r="C407" s="59" t="s">
        <v>1114</v>
      </c>
      <c r="D407" s="60" t="str">
        <f>(C407&amp;"/"&amp;B407)</f>
        <v>0</v>
      </c>
      <c r="E407" s="76" t="s">
        <v>465</v>
      </c>
      <c r="G407" s="68">
        <v>1171731</v>
      </c>
      <c r="H407" s="63" t="s">
        <v>311</v>
      </c>
      <c r="I407" s="77" t="str">
        <f>(H407&amp;""&amp;G407)</f>
        <v>0</v>
      </c>
      <c r="K407" s="64" t="str">
        <f>+K406+1</f>
        <v>0</v>
      </c>
      <c r="L407" s="65" t="s">
        <v>300</v>
      </c>
      <c r="M407" s="78" t="str">
        <f>(L407&amp;""&amp;K407)</f>
        <v>0</v>
      </c>
      <c r="O407" s="64">
        <v>1900001</v>
      </c>
      <c r="P407" s="65" t="s">
        <v>303</v>
      </c>
      <c r="Q407" s="78" t="str">
        <f>(P407&amp;""&amp;O407)</f>
        <v>0</v>
      </c>
      <c r="S407" s="71"/>
      <c r="T407" s="71"/>
    </row>
    <row r="408" spans="1:22" customHeight="1" ht="32.25" s="73" customFormat="1">
      <c r="B408" s="59" t="s">
        <v>398</v>
      </c>
      <c r="C408" s="59" t="s">
        <v>1162</v>
      </c>
      <c r="D408" s="60" t="str">
        <f>(C408&amp;"/"&amp;B408)</f>
        <v>0</v>
      </c>
      <c r="E408" s="76" t="s">
        <v>1163</v>
      </c>
      <c r="G408" s="68">
        <v>1171732</v>
      </c>
      <c r="H408" s="63" t="s">
        <v>311</v>
      </c>
      <c r="I408" s="77" t="str">
        <f>(H408&amp;""&amp;G408)</f>
        <v>0</v>
      </c>
      <c r="K408" s="64" t="str">
        <f>+K407+1</f>
        <v>0</v>
      </c>
      <c r="L408" s="65" t="s">
        <v>300</v>
      </c>
      <c r="M408" s="78" t="str">
        <f>(L408&amp;""&amp;K408)</f>
        <v>0</v>
      </c>
      <c r="O408" s="64">
        <v>1900001</v>
      </c>
      <c r="P408" s="65" t="s">
        <v>303</v>
      </c>
      <c r="Q408" s="78" t="str">
        <f>(P408&amp;""&amp;O408)</f>
        <v>0</v>
      </c>
      <c r="S408" s="71"/>
      <c r="T408" s="71"/>
    </row>
    <row r="409" spans="1:22" customHeight="1" ht="32.25" s="73" customFormat="1">
      <c r="B409" s="59" t="s">
        <v>1116</v>
      </c>
      <c r="C409" s="59" t="s">
        <v>1117</v>
      </c>
      <c r="D409" s="60" t="str">
        <f>(C409&amp;"/"&amp;B409)</f>
        <v>0</v>
      </c>
      <c r="E409" s="76" t="s">
        <v>403</v>
      </c>
      <c r="G409" s="68">
        <v>1171733</v>
      </c>
      <c r="H409" s="63" t="s">
        <v>311</v>
      </c>
      <c r="I409" s="77" t="str">
        <f>(H409&amp;""&amp;G409)</f>
        <v>0</v>
      </c>
      <c r="K409" s="64" t="str">
        <f>+K408+1</f>
        <v>0</v>
      </c>
      <c r="L409" s="65" t="s">
        <v>300</v>
      </c>
      <c r="M409" s="78" t="str">
        <f>(L409&amp;""&amp;K409)</f>
        <v>0</v>
      </c>
      <c r="O409" s="64">
        <v>1900001</v>
      </c>
      <c r="P409" s="65" t="s">
        <v>303</v>
      </c>
      <c r="Q409" s="78" t="str">
        <f>(P409&amp;""&amp;O409)</f>
        <v>0</v>
      </c>
      <c r="S409" s="71"/>
      <c r="T409" s="71"/>
    </row>
    <row r="410" spans="1:22" customHeight="1" ht="32.25" s="73" customFormat="1">
      <c r="B410" s="59" t="s">
        <v>1118</v>
      </c>
      <c r="C410" s="59" t="s">
        <v>1119</v>
      </c>
      <c r="D410" s="60" t="str">
        <f>(C410&amp;"/"&amp;B410)</f>
        <v>0</v>
      </c>
      <c r="E410" s="76" t="s">
        <v>1120</v>
      </c>
      <c r="G410" s="68">
        <v>1171734</v>
      </c>
      <c r="H410" s="63" t="s">
        <v>311</v>
      </c>
      <c r="I410" s="77" t="str">
        <f>(H410&amp;""&amp;G410)</f>
        <v>0</v>
      </c>
      <c r="K410" s="64" t="str">
        <f>+K409+1</f>
        <v>0</v>
      </c>
      <c r="L410" s="65" t="s">
        <v>300</v>
      </c>
      <c r="M410" s="78" t="str">
        <f>(L410&amp;""&amp;K410)</f>
        <v>0</v>
      </c>
      <c r="O410" s="64">
        <v>1900001</v>
      </c>
      <c r="P410" s="65" t="s">
        <v>303</v>
      </c>
      <c r="Q410" s="78" t="str">
        <f>(P410&amp;""&amp;O410)</f>
        <v>0</v>
      </c>
      <c r="S410" s="71"/>
      <c r="T410" s="71"/>
    </row>
    <row r="411" spans="1:22" customHeight="1" ht="32.25" s="73" customFormat="1">
      <c r="B411" s="59" t="s">
        <v>1121</v>
      </c>
      <c r="C411" s="59" t="s">
        <v>1122</v>
      </c>
      <c r="D411" s="60" t="str">
        <f>(C411&amp;"/"&amp;B411)</f>
        <v>0</v>
      </c>
      <c r="E411" s="76" t="s">
        <v>403</v>
      </c>
      <c r="G411" s="68">
        <v>1171735</v>
      </c>
      <c r="H411" s="63" t="s">
        <v>311</v>
      </c>
      <c r="I411" s="77" t="str">
        <f>(H411&amp;""&amp;G411)</f>
        <v>0</v>
      </c>
      <c r="K411" s="64" t="str">
        <f>+K410+1</f>
        <v>0</v>
      </c>
      <c r="L411" s="65" t="s">
        <v>300</v>
      </c>
      <c r="M411" s="78" t="str">
        <f>(L411&amp;""&amp;K411)</f>
        <v>0</v>
      </c>
      <c r="O411" s="64">
        <v>1900001</v>
      </c>
      <c r="P411" s="65" t="s">
        <v>303</v>
      </c>
      <c r="Q411" s="78" t="str">
        <f>(P411&amp;""&amp;O411)</f>
        <v>0</v>
      </c>
      <c r="S411" s="71"/>
      <c r="T411" s="71"/>
    </row>
    <row r="412" spans="1:22" customHeight="1" ht="32.25" s="73" customFormat="1">
      <c r="B412" s="59" t="s">
        <v>398</v>
      </c>
      <c r="C412" s="59" t="s">
        <v>1164</v>
      </c>
      <c r="D412" s="60" t="str">
        <f>(C412&amp;"/"&amp;B412)</f>
        <v>0</v>
      </c>
      <c r="E412" s="76" t="s">
        <v>519</v>
      </c>
      <c r="G412" s="68">
        <v>1171736</v>
      </c>
      <c r="H412" s="63" t="s">
        <v>311</v>
      </c>
      <c r="I412" s="77" t="str">
        <f>(H412&amp;""&amp;G412)</f>
        <v>0</v>
      </c>
      <c r="K412" s="64" t="str">
        <f>+K411+1</f>
        <v>0</v>
      </c>
      <c r="L412" s="65" t="s">
        <v>300</v>
      </c>
      <c r="M412" s="78" t="str">
        <f>(L412&amp;""&amp;K412)</f>
        <v>0</v>
      </c>
      <c r="O412" s="64">
        <v>1900001</v>
      </c>
      <c r="P412" s="65" t="s">
        <v>303</v>
      </c>
      <c r="Q412" s="78" t="str">
        <f>(P412&amp;""&amp;O412)</f>
        <v>0</v>
      </c>
      <c r="S412" s="71"/>
      <c r="T412" s="71"/>
    </row>
    <row r="413" spans="1:22" customHeight="1" ht="32.25" s="73" customFormat="1">
      <c r="B413" s="59" t="s">
        <v>398</v>
      </c>
      <c r="C413" s="59" t="s">
        <v>1165</v>
      </c>
      <c r="D413" s="60" t="str">
        <f>(C413&amp;"/"&amp;B413)</f>
        <v>0</v>
      </c>
      <c r="E413" s="76" t="s">
        <v>519</v>
      </c>
      <c r="G413" s="68">
        <v>1171737</v>
      </c>
      <c r="H413" s="63" t="s">
        <v>311</v>
      </c>
      <c r="I413" s="77" t="str">
        <f>(H413&amp;""&amp;G413)</f>
        <v>0</v>
      </c>
      <c r="K413" s="64" t="str">
        <f>+K412+1</f>
        <v>0</v>
      </c>
      <c r="L413" s="65" t="s">
        <v>300</v>
      </c>
      <c r="M413" s="78" t="str">
        <f>(L413&amp;""&amp;K413)</f>
        <v>0</v>
      </c>
      <c r="O413" s="64">
        <v>1900001</v>
      </c>
      <c r="P413" s="65" t="s">
        <v>303</v>
      </c>
      <c r="Q413" s="78" t="str">
        <f>(P413&amp;""&amp;O413)</f>
        <v>0</v>
      </c>
      <c r="S413" s="71"/>
      <c r="T413" s="71"/>
    </row>
    <row r="414" spans="1:22" customHeight="1" ht="32.25" s="73" customFormat="1">
      <c r="B414" s="59" t="s">
        <v>398</v>
      </c>
      <c r="C414" s="59" t="s">
        <v>1166</v>
      </c>
      <c r="D414" s="60" t="str">
        <f>(C414&amp;"/"&amp;B414)</f>
        <v>0</v>
      </c>
      <c r="E414" s="76" t="s">
        <v>360</v>
      </c>
      <c r="G414" s="68">
        <v>1171738</v>
      </c>
      <c r="H414" s="63" t="s">
        <v>311</v>
      </c>
      <c r="I414" s="77" t="str">
        <f>(H414&amp;""&amp;G414)</f>
        <v>0</v>
      </c>
      <c r="K414" s="64" t="str">
        <f>+K413+1</f>
        <v>0</v>
      </c>
      <c r="L414" s="65" t="s">
        <v>300</v>
      </c>
      <c r="M414" s="78" t="str">
        <f>(L414&amp;""&amp;K414)</f>
        <v>0</v>
      </c>
      <c r="O414" s="64">
        <v>1900001</v>
      </c>
      <c r="P414" s="65" t="s">
        <v>303</v>
      </c>
      <c r="Q414" s="78" t="str">
        <f>(P414&amp;""&amp;O414)</f>
        <v>0</v>
      </c>
      <c r="S414" s="71"/>
      <c r="T414" s="71"/>
    </row>
    <row r="415" spans="1:22" customHeight="1" ht="32.25" s="73" customFormat="1">
      <c r="B415" s="59" t="s">
        <v>1167</v>
      </c>
      <c r="C415" s="59" t="s">
        <v>1168</v>
      </c>
      <c r="D415" s="60" t="str">
        <f>(C415&amp;"/"&amp;B415)</f>
        <v>0</v>
      </c>
      <c r="E415" s="76" t="s">
        <v>1169</v>
      </c>
      <c r="G415" s="68">
        <v>1171739</v>
      </c>
      <c r="H415" s="63" t="s">
        <v>311</v>
      </c>
      <c r="I415" s="77" t="str">
        <f>(H415&amp;""&amp;G415)</f>
        <v>0</v>
      </c>
      <c r="K415" s="64" t="str">
        <f>+K414+1</f>
        <v>0</v>
      </c>
      <c r="L415" s="65" t="s">
        <v>300</v>
      </c>
      <c r="M415" s="78" t="str">
        <f>(L415&amp;""&amp;K415)</f>
        <v>0</v>
      </c>
      <c r="O415" s="64">
        <v>1900001</v>
      </c>
      <c r="P415" s="65" t="s">
        <v>303</v>
      </c>
      <c r="Q415" s="78" t="str">
        <f>(P415&amp;""&amp;O415)</f>
        <v>0</v>
      </c>
      <c r="S415" s="71"/>
      <c r="T415" s="71"/>
    </row>
    <row r="416" spans="1:22" customHeight="1" ht="32.25" s="73" customFormat="1">
      <c r="B416" s="59" t="s">
        <v>1170</v>
      </c>
      <c r="C416" s="59" t="s">
        <v>1171</v>
      </c>
      <c r="D416" s="60" t="str">
        <f>(C416&amp;"/"&amp;B416)</f>
        <v>0</v>
      </c>
      <c r="E416" s="76" t="s">
        <v>757</v>
      </c>
      <c r="G416" s="68">
        <v>1171740</v>
      </c>
      <c r="H416" s="63" t="s">
        <v>311</v>
      </c>
      <c r="I416" s="77" t="str">
        <f>(H416&amp;""&amp;G416)</f>
        <v>0</v>
      </c>
      <c r="K416" s="64" t="str">
        <f>+K415+1</f>
        <v>0</v>
      </c>
      <c r="L416" s="65" t="s">
        <v>300</v>
      </c>
      <c r="M416" s="78" t="str">
        <f>(L416&amp;""&amp;K416)</f>
        <v>0</v>
      </c>
      <c r="O416" s="64">
        <v>1900001</v>
      </c>
      <c r="P416" s="65" t="s">
        <v>303</v>
      </c>
      <c r="Q416" s="78" t="str">
        <f>(P416&amp;""&amp;O416)</f>
        <v>0</v>
      </c>
      <c r="S416" s="71"/>
      <c r="T416" s="71"/>
    </row>
    <row r="417" spans="1:22" customHeight="1" ht="32.25" s="73" customFormat="1">
      <c r="B417" s="59" t="s">
        <v>1172</v>
      </c>
      <c r="C417" s="59" t="s">
        <v>1173</v>
      </c>
      <c r="D417" s="60" t="str">
        <f>(C417&amp;"/"&amp;B417)</f>
        <v>0</v>
      </c>
      <c r="E417" s="76" t="s">
        <v>1174</v>
      </c>
      <c r="G417" s="68">
        <v>1171741</v>
      </c>
      <c r="H417" s="63" t="s">
        <v>311</v>
      </c>
      <c r="I417" s="77" t="str">
        <f>(H417&amp;""&amp;G417)</f>
        <v>0</v>
      </c>
      <c r="K417" s="64" t="str">
        <f>+K416+1</f>
        <v>0</v>
      </c>
      <c r="L417" s="65" t="s">
        <v>300</v>
      </c>
      <c r="M417" s="78" t="str">
        <f>(L417&amp;""&amp;K417)</f>
        <v>0</v>
      </c>
      <c r="O417" s="64">
        <v>1900001</v>
      </c>
      <c r="P417" s="65" t="s">
        <v>303</v>
      </c>
      <c r="Q417" s="78" t="str">
        <f>(P417&amp;""&amp;O417)</f>
        <v>0</v>
      </c>
      <c r="S417" s="71"/>
      <c r="T417" s="71"/>
    </row>
    <row r="418" spans="1:22" customHeight="1" ht="32.25" s="73" customFormat="1">
      <c r="B418" s="59" t="s">
        <v>1175</v>
      </c>
      <c r="C418" s="59" t="s">
        <v>1176</v>
      </c>
      <c r="D418" s="60" t="str">
        <f>(C418&amp;"/"&amp;B418)</f>
        <v>0</v>
      </c>
      <c r="E418" s="76" t="s">
        <v>603</v>
      </c>
      <c r="G418" s="68">
        <v>1171742</v>
      </c>
      <c r="H418" s="63" t="s">
        <v>311</v>
      </c>
      <c r="I418" s="77" t="str">
        <f>(H418&amp;""&amp;G418)</f>
        <v>0</v>
      </c>
      <c r="K418" s="64" t="str">
        <f>+K417+1</f>
        <v>0</v>
      </c>
      <c r="L418" s="65" t="s">
        <v>300</v>
      </c>
      <c r="M418" s="78" t="str">
        <f>(L418&amp;""&amp;K418)</f>
        <v>0</v>
      </c>
      <c r="O418" s="64">
        <v>1900001</v>
      </c>
      <c r="P418" s="65" t="s">
        <v>303</v>
      </c>
      <c r="Q418" s="78" t="str">
        <f>(P418&amp;""&amp;O418)</f>
        <v>0</v>
      </c>
      <c r="S418" s="71"/>
      <c r="T418" s="71"/>
    </row>
    <row r="419" spans="1:22" customHeight="1" ht="32.25" s="73" customFormat="1">
      <c r="B419" s="59" t="s">
        <v>1177</v>
      </c>
      <c r="C419" s="59" t="s">
        <v>1178</v>
      </c>
      <c r="D419" s="60" t="str">
        <f>(C419&amp;"/"&amp;B419)</f>
        <v>0</v>
      </c>
      <c r="E419" s="76" t="s">
        <v>738</v>
      </c>
      <c r="G419" s="68">
        <v>1171743</v>
      </c>
      <c r="H419" s="63" t="s">
        <v>311</v>
      </c>
      <c r="I419" s="77" t="str">
        <f>(H419&amp;""&amp;G419)</f>
        <v>0</v>
      </c>
      <c r="K419" s="64" t="str">
        <f>+K418+1</f>
        <v>0</v>
      </c>
      <c r="L419" s="65" t="s">
        <v>300</v>
      </c>
      <c r="M419" s="78" t="str">
        <f>(L419&amp;""&amp;K419)</f>
        <v>0</v>
      </c>
      <c r="O419" s="64">
        <v>1900001</v>
      </c>
      <c r="P419" s="65" t="s">
        <v>303</v>
      </c>
      <c r="Q419" s="78" t="str">
        <f>(P419&amp;""&amp;O419)</f>
        <v>0</v>
      </c>
      <c r="S419" s="71"/>
      <c r="T419" s="71"/>
    </row>
    <row r="420" spans="1:22" customHeight="1" ht="32.25" s="73" customFormat="1">
      <c r="B420" s="59" t="s">
        <v>1179</v>
      </c>
      <c r="C420" s="59" t="s">
        <v>1180</v>
      </c>
      <c r="D420" s="60" t="str">
        <f>(C420&amp;"/"&amp;B420)</f>
        <v>0</v>
      </c>
      <c r="E420" s="76" t="s">
        <v>1181</v>
      </c>
      <c r="G420" s="68">
        <v>1171744</v>
      </c>
      <c r="H420" s="63" t="s">
        <v>311</v>
      </c>
      <c r="I420" s="77" t="str">
        <f>(H420&amp;""&amp;G420)</f>
        <v>0</v>
      </c>
      <c r="K420" s="64" t="str">
        <f>+K419+1</f>
        <v>0</v>
      </c>
      <c r="L420" s="65" t="s">
        <v>300</v>
      </c>
      <c r="M420" s="78" t="str">
        <f>(L420&amp;""&amp;K420)</f>
        <v>0</v>
      </c>
      <c r="O420" s="64">
        <v>1900001</v>
      </c>
      <c r="P420" s="65" t="s">
        <v>303</v>
      </c>
      <c r="Q420" s="78" t="str">
        <f>(P420&amp;""&amp;O420)</f>
        <v>0</v>
      </c>
      <c r="S420" s="71"/>
      <c r="T420" s="71"/>
    </row>
    <row r="421" spans="1:22" customHeight="1" ht="32.25" s="73" customFormat="1">
      <c r="B421" s="59" t="s">
        <v>374</v>
      </c>
      <c r="C421" s="59" t="s">
        <v>1182</v>
      </c>
      <c r="D421" s="60" t="str">
        <f>(C421&amp;"/"&amp;B421)</f>
        <v>0</v>
      </c>
      <c r="E421" s="76" t="s">
        <v>376</v>
      </c>
      <c r="G421" s="68">
        <v>1171745</v>
      </c>
      <c r="H421" s="63" t="s">
        <v>311</v>
      </c>
      <c r="I421" s="77" t="str">
        <f>(H421&amp;""&amp;G421)</f>
        <v>0</v>
      </c>
      <c r="K421" s="64" t="str">
        <f>+K420+1</f>
        <v>0</v>
      </c>
      <c r="L421" s="65" t="s">
        <v>300</v>
      </c>
      <c r="M421" s="78" t="str">
        <f>(L421&amp;""&amp;K421)</f>
        <v>0</v>
      </c>
      <c r="O421" s="64">
        <v>1900001</v>
      </c>
      <c r="P421" s="65" t="s">
        <v>303</v>
      </c>
      <c r="Q421" s="78" t="str">
        <f>(P421&amp;""&amp;O421)</f>
        <v>0</v>
      </c>
      <c r="S421" s="71"/>
      <c r="T421" s="71"/>
    </row>
    <row r="422" spans="1:22" customHeight="1" ht="32.25" s="73" customFormat="1">
      <c r="B422" s="59" t="s">
        <v>1183</v>
      </c>
      <c r="C422" s="59" t="s">
        <v>1184</v>
      </c>
      <c r="D422" s="60" t="str">
        <f>(C422&amp;"/"&amp;B422)</f>
        <v>0</v>
      </c>
      <c r="E422" s="76" t="s">
        <v>871</v>
      </c>
      <c r="G422" s="68">
        <v>1171746</v>
      </c>
      <c r="H422" s="63" t="s">
        <v>311</v>
      </c>
      <c r="I422" s="77" t="str">
        <f>(H422&amp;""&amp;G422)</f>
        <v>0</v>
      </c>
      <c r="K422" s="64" t="str">
        <f>+K421+1</f>
        <v>0</v>
      </c>
      <c r="L422" s="65" t="s">
        <v>300</v>
      </c>
      <c r="M422" s="78" t="str">
        <f>(L422&amp;""&amp;K422)</f>
        <v>0</v>
      </c>
      <c r="O422" s="64">
        <v>1900001</v>
      </c>
      <c r="P422" s="65" t="s">
        <v>303</v>
      </c>
      <c r="Q422" s="78" t="str">
        <f>(P422&amp;""&amp;O422)</f>
        <v>0</v>
      </c>
      <c r="S422" s="71"/>
      <c r="T422" s="71"/>
    </row>
    <row r="423" spans="1:22" customHeight="1" ht="32.25" s="73" customFormat="1">
      <c r="B423" s="59" t="s">
        <v>1185</v>
      </c>
      <c r="C423" s="59" t="s">
        <v>1186</v>
      </c>
      <c r="D423" s="60" t="str">
        <f>(C423&amp;"/"&amp;B423)</f>
        <v>0</v>
      </c>
      <c r="E423" s="76" t="s">
        <v>473</v>
      </c>
      <c r="G423" s="68">
        <v>1171747</v>
      </c>
      <c r="H423" s="63" t="s">
        <v>311</v>
      </c>
      <c r="I423" s="77" t="str">
        <f>(H423&amp;""&amp;G423)</f>
        <v>0</v>
      </c>
      <c r="K423" s="64" t="str">
        <f>+K422+1</f>
        <v>0</v>
      </c>
      <c r="L423" s="65" t="s">
        <v>300</v>
      </c>
      <c r="M423" s="78" t="str">
        <f>(L423&amp;""&amp;K423)</f>
        <v>0</v>
      </c>
      <c r="O423" s="64">
        <v>1900001</v>
      </c>
      <c r="P423" s="65" t="s">
        <v>303</v>
      </c>
      <c r="Q423" s="78" t="str">
        <f>(P423&amp;""&amp;O423)</f>
        <v>0</v>
      </c>
      <c r="S423" s="71"/>
      <c r="T423" s="71"/>
    </row>
    <row r="424" spans="1:22" customHeight="1" ht="32.25" s="73" customFormat="1">
      <c r="B424" s="59" t="s">
        <v>327</v>
      </c>
      <c r="C424" s="59" t="s">
        <v>328</v>
      </c>
      <c r="D424" s="60" t="str">
        <f>(C424&amp;"/"&amp;B424)</f>
        <v>0</v>
      </c>
      <c r="E424" s="76" t="s">
        <v>329</v>
      </c>
      <c r="G424" s="68">
        <v>1171748</v>
      </c>
      <c r="H424" s="63" t="s">
        <v>311</v>
      </c>
      <c r="I424" s="77" t="str">
        <f>(H424&amp;""&amp;G424)</f>
        <v>0</v>
      </c>
      <c r="K424" s="64" t="str">
        <f>+K423+1</f>
        <v>0</v>
      </c>
      <c r="L424" s="65" t="s">
        <v>300</v>
      </c>
      <c r="M424" s="78" t="str">
        <f>(L424&amp;""&amp;K424)</f>
        <v>0</v>
      </c>
      <c r="O424" s="64">
        <v>1900001</v>
      </c>
      <c r="P424" s="65" t="s">
        <v>303</v>
      </c>
      <c r="Q424" s="78" t="str">
        <f>(P424&amp;""&amp;O424)</f>
        <v>0</v>
      </c>
      <c r="S424" s="71"/>
      <c r="T424" s="71"/>
    </row>
    <row r="425" spans="1:22" customHeight="1" ht="32.25" s="73" customFormat="1">
      <c r="B425" s="59" t="s">
        <v>331</v>
      </c>
      <c r="C425" s="59" t="s">
        <v>332</v>
      </c>
      <c r="D425" s="60" t="str">
        <f>(C425&amp;"/"&amp;B425)</f>
        <v>0</v>
      </c>
      <c r="E425" s="76" t="s">
        <v>333</v>
      </c>
      <c r="G425" s="68">
        <v>1171749</v>
      </c>
      <c r="H425" s="63" t="s">
        <v>311</v>
      </c>
      <c r="I425" s="77" t="str">
        <f>(H425&amp;""&amp;G425)</f>
        <v>0</v>
      </c>
      <c r="K425" s="64" t="str">
        <f>+K424+1</f>
        <v>0</v>
      </c>
      <c r="L425" s="65" t="s">
        <v>300</v>
      </c>
      <c r="M425" s="78" t="str">
        <f>(L425&amp;""&amp;K425)</f>
        <v>0</v>
      </c>
      <c r="O425" s="64">
        <v>1900001</v>
      </c>
      <c r="P425" s="65" t="s">
        <v>303</v>
      </c>
      <c r="Q425" s="78" t="str">
        <f>(P425&amp;""&amp;O425)</f>
        <v>0</v>
      </c>
      <c r="S425" s="71"/>
      <c r="T425" s="71"/>
    </row>
    <row r="426" spans="1:22" customHeight="1" ht="32.25" s="73" customFormat="1">
      <c r="B426" s="59" t="s">
        <v>335</v>
      </c>
      <c r="C426" s="59" t="s">
        <v>336</v>
      </c>
      <c r="D426" s="60" t="str">
        <f>(C426&amp;"/"&amp;B426)</f>
        <v>0</v>
      </c>
      <c r="E426" s="76" t="s">
        <v>337</v>
      </c>
      <c r="G426" s="68">
        <v>1171750</v>
      </c>
      <c r="H426" s="63" t="s">
        <v>311</v>
      </c>
      <c r="I426" s="77" t="str">
        <f>(H426&amp;""&amp;G426)</f>
        <v>0</v>
      </c>
      <c r="K426" s="64" t="str">
        <f>+K425+1</f>
        <v>0</v>
      </c>
      <c r="L426" s="65" t="s">
        <v>300</v>
      </c>
      <c r="M426" s="78" t="str">
        <f>(L426&amp;""&amp;K426)</f>
        <v>0</v>
      </c>
      <c r="O426" s="64">
        <v>1900001</v>
      </c>
      <c r="P426" s="65" t="s">
        <v>303</v>
      </c>
      <c r="Q426" s="78" t="str">
        <f>(P426&amp;""&amp;O426)</f>
        <v>0</v>
      </c>
      <c r="S426" s="71"/>
      <c r="T426" s="71"/>
    </row>
    <row r="427" spans="1:22" customHeight="1" ht="32.25" s="73" customFormat="1">
      <c r="B427" s="59" t="s">
        <v>339</v>
      </c>
      <c r="C427" s="59" t="s">
        <v>340</v>
      </c>
      <c r="D427" s="60" t="str">
        <f>(C427&amp;"/"&amp;B427)</f>
        <v>0</v>
      </c>
      <c r="E427" s="76" t="s">
        <v>341</v>
      </c>
      <c r="G427" s="68">
        <v>1171751</v>
      </c>
      <c r="H427" s="63" t="s">
        <v>311</v>
      </c>
      <c r="I427" s="77" t="str">
        <f>(H427&amp;""&amp;G427)</f>
        <v>0</v>
      </c>
      <c r="K427" s="64" t="str">
        <f>+K426+1</f>
        <v>0</v>
      </c>
      <c r="L427" s="65" t="s">
        <v>300</v>
      </c>
      <c r="M427" s="78" t="str">
        <f>(L427&amp;""&amp;K427)</f>
        <v>0</v>
      </c>
      <c r="O427" s="64">
        <v>1900001</v>
      </c>
      <c r="P427" s="65" t="s">
        <v>303</v>
      </c>
      <c r="Q427" s="78" t="str">
        <f>(P427&amp;""&amp;O427)</f>
        <v>0</v>
      </c>
      <c r="S427" s="71"/>
      <c r="T427" s="71"/>
    </row>
    <row r="428" spans="1:22" customHeight="1" ht="32.25" s="73" customFormat="1">
      <c r="B428" s="59" t="s">
        <v>343</v>
      </c>
      <c r="C428" s="59" t="s">
        <v>344</v>
      </c>
      <c r="D428" s="60" t="str">
        <f>(C428&amp;"/"&amp;B428)</f>
        <v>0</v>
      </c>
      <c r="E428" s="76" t="s">
        <v>345</v>
      </c>
      <c r="G428" s="68">
        <v>1171752</v>
      </c>
      <c r="H428" s="63" t="s">
        <v>311</v>
      </c>
      <c r="I428" s="77" t="str">
        <f>(H428&amp;""&amp;G428)</f>
        <v>0</v>
      </c>
      <c r="K428" s="64" t="str">
        <f>+K427+1</f>
        <v>0</v>
      </c>
      <c r="L428" s="65" t="s">
        <v>300</v>
      </c>
      <c r="M428" s="78" t="str">
        <f>(L428&amp;""&amp;K428)</f>
        <v>0</v>
      </c>
      <c r="O428" s="64">
        <v>1900001</v>
      </c>
      <c r="P428" s="65" t="s">
        <v>303</v>
      </c>
      <c r="Q428" s="78" t="str">
        <f>(P428&amp;""&amp;O428)</f>
        <v>0</v>
      </c>
      <c r="S428" s="71"/>
      <c r="T428" s="71"/>
    </row>
    <row r="429" spans="1:22" customHeight="1" ht="32.25" s="73" customFormat="1">
      <c r="B429" s="59" t="s">
        <v>347</v>
      </c>
      <c r="C429" s="59" t="s">
        <v>348</v>
      </c>
      <c r="D429" s="60" t="str">
        <f>(C429&amp;"/"&amp;B429)</f>
        <v>0</v>
      </c>
      <c r="E429" s="76" t="s">
        <v>349</v>
      </c>
      <c r="G429" s="68">
        <v>1171753</v>
      </c>
      <c r="H429" s="63" t="s">
        <v>311</v>
      </c>
      <c r="I429" s="77" t="str">
        <f>(H429&amp;""&amp;G429)</f>
        <v>0</v>
      </c>
      <c r="K429" s="64" t="str">
        <f>+K428+1</f>
        <v>0</v>
      </c>
      <c r="L429" s="65" t="s">
        <v>300</v>
      </c>
      <c r="M429" s="78" t="str">
        <f>(L429&amp;""&amp;K429)</f>
        <v>0</v>
      </c>
      <c r="O429" s="64">
        <v>1900001</v>
      </c>
      <c r="P429" s="65" t="s">
        <v>303</v>
      </c>
      <c r="Q429" s="78" t="str">
        <f>(P429&amp;""&amp;O429)</f>
        <v>0</v>
      </c>
      <c r="S429" s="71"/>
      <c r="T429" s="71"/>
    </row>
    <row r="430" spans="1:22" customHeight="1" ht="32.25" s="73" customFormat="1">
      <c r="B430" s="59" t="s">
        <v>351</v>
      </c>
      <c r="C430" s="59" t="s">
        <v>348</v>
      </c>
      <c r="D430" s="60" t="str">
        <f>(C430&amp;"/"&amp;B430)</f>
        <v>0</v>
      </c>
      <c r="E430" s="76" t="s">
        <v>352</v>
      </c>
      <c r="G430" s="68">
        <v>1171754</v>
      </c>
      <c r="H430" s="63" t="s">
        <v>311</v>
      </c>
      <c r="I430" s="77" t="str">
        <f>(H430&amp;""&amp;G430)</f>
        <v>0</v>
      </c>
      <c r="K430" s="64" t="str">
        <f>+K429+1</f>
        <v>0</v>
      </c>
      <c r="L430" s="65" t="s">
        <v>300</v>
      </c>
      <c r="M430" s="78" t="str">
        <f>(L430&amp;""&amp;K430)</f>
        <v>0</v>
      </c>
      <c r="O430" s="64">
        <v>1900001</v>
      </c>
      <c r="P430" s="65" t="s">
        <v>303</v>
      </c>
      <c r="Q430" s="78" t="str">
        <f>(P430&amp;""&amp;O430)</f>
        <v>0</v>
      </c>
      <c r="S430" s="71"/>
      <c r="T430" s="71"/>
    </row>
    <row r="431" spans="1:22" customHeight="1" ht="32.25" s="73" customFormat="1">
      <c r="B431" s="59" t="s">
        <v>354</v>
      </c>
      <c r="C431" s="59" t="s">
        <v>355</v>
      </c>
      <c r="D431" s="60" t="str">
        <f>(C431&amp;"/"&amp;B431)</f>
        <v>0</v>
      </c>
      <c r="E431" s="76" t="s">
        <v>356</v>
      </c>
      <c r="G431" s="68">
        <v>1171755</v>
      </c>
      <c r="H431" s="63" t="s">
        <v>311</v>
      </c>
      <c r="I431" s="77" t="str">
        <f>(H431&amp;""&amp;G431)</f>
        <v>0</v>
      </c>
      <c r="K431" s="64" t="str">
        <f>+K430+1</f>
        <v>0</v>
      </c>
      <c r="L431" s="65" t="s">
        <v>300</v>
      </c>
      <c r="M431" s="78" t="str">
        <f>(L431&amp;""&amp;K431)</f>
        <v>0</v>
      </c>
      <c r="O431" s="64">
        <v>1900001</v>
      </c>
      <c r="P431" s="65" t="s">
        <v>303</v>
      </c>
      <c r="Q431" s="78" t="str">
        <f>(P431&amp;""&amp;O431)</f>
        <v>0</v>
      </c>
      <c r="S431" s="71"/>
      <c r="T431" s="71"/>
    </row>
    <row r="432" spans="1:22" customHeight="1" ht="32.25" s="73" customFormat="1">
      <c r="B432" s="59" t="s">
        <v>358</v>
      </c>
      <c r="C432" s="59" t="s">
        <v>359</v>
      </c>
      <c r="D432" s="60" t="str">
        <f>(C432&amp;"/"&amp;B432)</f>
        <v>0</v>
      </c>
      <c r="E432" s="76" t="s">
        <v>360</v>
      </c>
      <c r="G432" s="68">
        <v>1171756</v>
      </c>
      <c r="H432" s="63" t="s">
        <v>311</v>
      </c>
      <c r="I432" s="77" t="str">
        <f>(H432&amp;""&amp;G432)</f>
        <v>0</v>
      </c>
      <c r="K432" s="64" t="str">
        <f>+K431+1</f>
        <v>0</v>
      </c>
      <c r="L432" s="65" t="s">
        <v>300</v>
      </c>
      <c r="M432" s="78" t="str">
        <f>(L432&amp;""&amp;K432)</f>
        <v>0</v>
      </c>
      <c r="O432" s="64">
        <v>1900001</v>
      </c>
      <c r="P432" s="65" t="s">
        <v>303</v>
      </c>
      <c r="Q432" s="78" t="str">
        <f>(P432&amp;""&amp;O432)</f>
        <v>0</v>
      </c>
      <c r="S432" s="71"/>
      <c r="T432" s="71"/>
    </row>
    <row r="433" spans="1:22" customHeight="1" ht="32.25" s="73" customFormat="1">
      <c r="B433" s="59" t="s">
        <v>362</v>
      </c>
      <c r="C433" s="59" t="s">
        <v>363</v>
      </c>
      <c r="D433" s="60" t="str">
        <f>(C433&amp;"/"&amp;B433)</f>
        <v>0</v>
      </c>
      <c r="E433" s="76" t="s">
        <v>364</v>
      </c>
      <c r="G433" s="68">
        <v>1171757</v>
      </c>
      <c r="H433" s="63" t="s">
        <v>311</v>
      </c>
      <c r="I433" s="77" t="str">
        <f>(H433&amp;""&amp;G433)</f>
        <v>0</v>
      </c>
      <c r="K433" s="64" t="str">
        <f>+K432+1</f>
        <v>0</v>
      </c>
      <c r="L433" s="65" t="s">
        <v>300</v>
      </c>
      <c r="M433" s="78" t="str">
        <f>(L433&amp;""&amp;K433)</f>
        <v>0</v>
      </c>
      <c r="O433" s="64">
        <v>1900001</v>
      </c>
      <c r="P433" s="65" t="s">
        <v>303</v>
      </c>
      <c r="Q433" s="78" t="str">
        <f>(P433&amp;""&amp;O433)</f>
        <v>0</v>
      </c>
      <c r="S433" s="71"/>
      <c r="T433" s="71"/>
    </row>
    <row r="434" spans="1:22" customHeight="1" ht="32.25" s="73" customFormat="1">
      <c r="B434" s="59" t="s">
        <v>366</v>
      </c>
      <c r="C434" s="59" t="s">
        <v>367</v>
      </c>
      <c r="D434" s="60" t="str">
        <f>(C434&amp;"/"&amp;B434)</f>
        <v>0</v>
      </c>
      <c r="E434" s="76" t="s">
        <v>368</v>
      </c>
      <c r="G434" s="68">
        <v>1171758</v>
      </c>
      <c r="H434" s="63" t="s">
        <v>311</v>
      </c>
      <c r="I434" s="77" t="str">
        <f>(H434&amp;""&amp;G434)</f>
        <v>0</v>
      </c>
      <c r="K434" s="64" t="str">
        <f>+K433+1</f>
        <v>0</v>
      </c>
      <c r="L434" s="65" t="s">
        <v>300</v>
      </c>
      <c r="M434" s="78" t="str">
        <f>(L434&amp;""&amp;K434)</f>
        <v>0</v>
      </c>
      <c r="O434" s="64">
        <v>1900001</v>
      </c>
      <c r="P434" s="65" t="s">
        <v>303</v>
      </c>
      <c r="Q434" s="78" t="str">
        <f>(P434&amp;""&amp;O434)</f>
        <v>0</v>
      </c>
      <c r="S434" s="71"/>
      <c r="T434" s="71"/>
    </row>
    <row r="435" spans="1:22" customHeight="1" ht="32.25" s="73" customFormat="1">
      <c r="B435" s="59" t="s">
        <v>370</v>
      </c>
      <c r="C435" s="59" t="s">
        <v>371</v>
      </c>
      <c r="D435" s="60" t="str">
        <f>(C435&amp;"/"&amp;B435)</f>
        <v>0</v>
      </c>
      <c r="E435" s="76" t="s">
        <v>372</v>
      </c>
      <c r="G435" s="68">
        <v>1171759</v>
      </c>
      <c r="H435" s="63" t="s">
        <v>311</v>
      </c>
      <c r="I435" s="77" t="str">
        <f>(H435&amp;""&amp;G435)</f>
        <v>0</v>
      </c>
      <c r="K435" s="64" t="str">
        <f>+K434+1</f>
        <v>0</v>
      </c>
      <c r="L435" s="65" t="s">
        <v>300</v>
      </c>
      <c r="M435" s="78" t="str">
        <f>(L435&amp;""&amp;K435)</f>
        <v>0</v>
      </c>
      <c r="O435" s="64">
        <v>1900001</v>
      </c>
      <c r="P435" s="65" t="s">
        <v>303</v>
      </c>
      <c r="Q435" s="78" t="str">
        <f>(P435&amp;""&amp;O435)</f>
        <v>0</v>
      </c>
      <c r="S435" s="71"/>
      <c r="T435" s="71"/>
    </row>
    <row r="436" spans="1:22" customHeight="1" ht="32.25" s="73" customFormat="1">
      <c r="B436" s="59" t="s">
        <v>374</v>
      </c>
      <c r="C436" s="59" t="s">
        <v>375</v>
      </c>
      <c r="D436" s="60" t="str">
        <f>(C436&amp;"/"&amp;B436)</f>
        <v>0</v>
      </c>
      <c r="E436" s="76" t="s">
        <v>376</v>
      </c>
      <c r="G436" s="68">
        <v>1171760</v>
      </c>
      <c r="H436" s="63" t="s">
        <v>311</v>
      </c>
      <c r="I436" s="77" t="str">
        <f>(H436&amp;""&amp;G436)</f>
        <v>0</v>
      </c>
      <c r="K436" s="64" t="str">
        <f>+K435+1</f>
        <v>0</v>
      </c>
      <c r="L436" s="65" t="s">
        <v>300</v>
      </c>
      <c r="M436" s="78" t="str">
        <f>(L436&amp;""&amp;K436)</f>
        <v>0</v>
      </c>
      <c r="O436" s="64">
        <v>1900001</v>
      </c>
      <c r="P436" s="65" t="s">
        <v>303</v>
      </c>
      <c r="Q436" s="78" t="str">
        <f>(P436&amp;""&amp;O436)</f>
        <v>0</v>
      </c>
      <c r="S436" s="71"/>
      <c r="T436" s="71"/>
    </row>
    <row r="437" spans="1:22" customHeight="1" ht="32.25" s="73" customFormat="1">
      <c r="B437" s="59" t="s">
        <v>1187</v>
      </c>
      <c r="C437" s="59" t="s">
        <v>1188</v>
      </c>
      <c r="D437" s="60" t="str">
        <f>(C437&amp;"/"&amp;B437)</f>
        <v>0</v>
      </c>
      <c r="E437" s="76" t="s">
        <v>1189</v>
      </c>
      <c r="G437" s="68">
        <v>1171761</v>
      </c>
      <c r="H437" s="63" t="s">
        <v>311</v>
      </c>
      <c r="I437" s="77" t="str">
        <f>(H437&amp;""&amp;G437)</f>
        <v>0</v>
      </c>
      <c r="K437" s="64" t="str">
        <f>+K436+1</f>
        <v>0</v>
      </c>
      <c r="L437" s="65" t="s">
        <v>300</v>
      </c>
      <c r="M437" s="78" t="str">
        <f>(L437&amp;""&amp;K437)</f>
        <v>0</v>
      </c>
      <c r="O437" s="64">
        <v>1900001</v>
      </c>
      <c r="P437" s="65" t="s">
        <v>303</v>
      </c>
      <c r="Q437" s="78" t="str">
        <f>(P437&amp;""&amp;O437)</f>
        <v>0</v>
      </c>
      <c r="S437" s="71"/>
      <c r="T437" s="71"/>
    </row>
    <row r="438" spans="1:22" customHeight="1" ht="32.25" s="73" customFormat="1">
      <c r="B438" s="59" t="s">
        <v>378</v>
      </c>
      <c r="C438" s="59" t="s">
        <v>379</v>
      </c>
      <c r="D438" s="60" t="str">
        <f>(C438&amp;"/"&amp;B438)</f>
        <v>0</v>
      </c>
      <c r="E438" s="76" t="s">
        <v>380</v>
      </c>
      <c r="G438" s="68">
        <v>1171762</v>
      </c>
      <c r="H438" s="63" t="s">
        <v>311</v>
      </c>
      <c r="I438" s="77" t="str">
        <f>(H438&amp;""&amp;G438)</f>
        <v>0</v>
      </c>
      <c r="K438" s="64" t="str">
        <f>+K437+1</f>
        <v>0</v>
      </c>
      <c r="L438" s="65" t="s">
        <v>300</v>
      </c>
      <c r="M438" s="78" t="str">
        <f>(L438&amp;""&amp;K438)</f>
        <v>0</v>
      </c>
      <c r="O438" s="64">
        <v>1900001</v>
      </c>
      <c r="P438" s="65" t="s">
        <v>303</v>
      </c>
      <c r="Q438" s="78" t="str">
        <f>(P438&amp;""&amp;O438)</f>
        <v>0</v>
      </c>
      <c r="S438" s="71"/>
      <c r="T438" s="71"/>
    </row>
    <row r="439" spans="1:22" customHeight="1" ht="32.25" s="73" customFormat="1">
      <c r="B439" s="59" t="s">
        <v>382</v>
      </c>
      <c r="C439" s="59" t="s">
        <v>383</v>
      </c>
      <c r="D439" s="60" t="str">
        <f>(C439&amp;"/"&amp;B439)</f>
        <v>0</v>
      </c>
      <c r="E439" s="76" t="s">
        <v>384</v>
      </c>
      <c r="G439" s="68">
        <v>1171763</v>
      </c>
      <c r="H439" s="63" t="s">
        <v>311</v>
      </c>
      <c r="I439" s="77" t="str">
        <f>(H439&amp;""&amp;G439)</f>
        <v>0</v>
      </c>
      <c r="K439" s="64" t="str">
        <f>+K438+1</f>
        <v>0</v>
      </c>
      <c r="L439" s="65" t="s">
        <v>300</v>
      </c>
      <c r="M439" s="78" t="str">
        <f>(L439&amp;""&amp;K439)</f>
        <v>0</v>
      </c>
      <c r="O439" s="64">
        <v>1900001</v>
      </c>
      <c r="P439" s="65" t="s">
        <v>303</v>
      </c>
      <c r="Q439" s="78" t="str">
        <f>(P439&amp;""&amp;O439)</f>
        <v>0</v>
      </c>
      <c r="S439" s="71"/>
      <c r="T439" s="71"/>
    </row>
    <row r="440" spans="1:22" customHeight="1" ht="32.25" s="73" customFormat="1">
      <c r="B440" s="59" t="s">
        <v>398</v>
      </c>
      <c r="C440" s="59" t="s">
        <v>1190</v>
      </c>
      <c r="D440" s="60" t="str">
        <f>(C440&amp;"/"&amp;B440)</f>
        <v>0</v>
      </c>
      <c r="E440" s="76" t="s">
        <v>519</v>
      </c>
      <c r="G440" s="68">
        <v>1171764</v>
      </c>
      <c r="H440" s="63" t="s">
        <v>311</v>
      </c>
      <c r="I440" s="77" t="str">
        <f>(H440&amp;""&amp;G440)</f>
        <v>0</v>
      </c>
      <c r="K440" s="64" t="str">
        <f>+K439+1</f>
        <v>0</v>
      </c>
      <c r="L440" s="65" t="s">
        <v>300</v>
      </c>
      <c r="M440" s="78" t="str">
        <f>(L440&amp;""&amp;K440)</f>
        <v>0</v>
      </c>
      <c r="O440" s="64">
        <v>1900001</v>
      </c>
      <c r="P440" s="65" t="s">
        <v>303</v>
      </c>
      <c r="Q440" s="78" t="str">
        <f>(P440&amp;""&amp;O440)</f>
        <v>0</v>
      </c>
      <c r="S440" s="71"/>
      <c r="T440" s="71"/>
    </row>
    <row r="441" spans="1:22" customHeight="1" ht="32.25" s="73" customFormat="1">
      <c r="B441" s="59" t="s">
        <v>398</v>
      </c>
      <c r="C441" s="59" t="s">
        <v>1148</v>
      </c>
      <c r="D441" s="60" t="str">
        <f>(C441&amp;"/"&amp;B441)</f>
        <v>0</v>
      </c>
      <c r="E441" s="76" t="s">
        <v>519</v>
      </c>
      <c r="G441" s="68">
        <v>1171765</v>
      </c>
      <c r="H441" s="63" t="s">
        <v>311</v>
      </c>
      <c r="I441" s="77" t="str">
        <f>(H441&amp;""&amp;G441)</f>
        <v>0</v>
      </c>
      <c r="K441" s="64" t="str">
        <f>+K440+1</f>
        <v>0</v>
      </c>
      <c r="L441" s="65" t="s">
        <v>300</v>
      </c>
      <c r="M441" s="78" t="str">
        <f>(L441&amp;""&amp;K441)</f>
        <v>0</v>
      </c>
      <c r="O441" s="64">
        <v>1900001</v>
      </c>
      <c r="P441" s="65" t="s">
        <v>303</v>
      </c>
      <c r="Q441" s="78" t="str">
        <f>(P441&amp;""&amp;O441)</f>
        <v>0</v>
      </c>
      <c r="S441" s="71"/>
      <c r="T441" s="71"/>
    </row>
    <row r="442" spans="1:22" customHeight="1" ht="32.25" s="73" customFormat="1">
      <c r="B442" s="59" t="s">
        <v>1139</v>
      </c>
      <c r="C442" s="59" t="s">
        <v>1140</v>
      </c>
      <c r="D442" s="60" t="str">
        <f>(C442&amp;"/"&amp;B442)</f>
        <v>0</v>
      </c>
      <c r="E442" s="76" t="s">
        <v>519</v>
      </c>
      <c r="G442" s="68">
        <v>1171766</v>
      </c>
      <c r="H442" s="63" t="s">
        <v>311</v>
      </c>
      <c r="I442" s="77" t="str">
        <f>(H442&amp;""&amp;G442)</f>
        <v>0</v>
      </c>
      <c r="K442" s="64" t="str">
        <f>+K441+1</f>
        <v>0</v>
      </c>
      <c r="L442" s="65" t="s">
        <v>300</v>
      </c>
      <c r="M442" s="78" t="str">
        <f>(L442&amp;""&amp;K442)</f>
        <v>0</v>
      </c>
      <c r="O442" s="64">
        <v>1900001</v>
      </c>
      <c r="P442" s="65" t="s">
        <v>303</v>
      </c>
      <c r="Q442" s="78" t="str">
        <f>(P442&amp;""&amp;O442)</f>
        <v>0</v>
      </c>
      <c r="S442" s="71"/>
      <c r="T442" s="71"/>
    </row>
    <row r="443" spans="1:22" customHeight="1" ht="32.25" s="73" customFormat="1">
      <c r="B443" s="59" t="s">
        <v>386</v>
      </c>
      <c r="C443" s="59" t="s">
        <v>387</v>
      </c>
      <c r="D443" s="60" t="str">
        <f>(C443&amp;"/"&amp;B443)</f>
        <v>0</v>
      </c>
      <c r="E443" s="76" t="s">
        <v>388</v>
      </c>
      <c r="G443" s="68">
        <v>1171767</v>
      </c>
      <c r="H443" s="63" t="s">
        <v>311</v>
      </c>
      <c r="I443" s="77" t="str">
        <f>(H443&amp;""&amp;G443)</f>
        <v>0</v>
      </c>
      <c r="K443" s="64" t="str">
        <f>+K442+1</f>
        <v>0</v>
      </c>
      <c r="L443" s="65" t="s">
        <v>300</v>
      </c>
      <c r="M443" s="78" t="str">
        <f>(L443&amp;""&amp;K443)</f>
        <v>0</v>
      </c>
      <c r="O443" s="64">
        <v>1900001</v>
      </c>
      <c r="P443" s="65" t="s">
        <v>303</v>
      </c>
      <c r="Q443" s="78" t="str">
        <f>(P443&amp;""&amp;O443)</f>
        <v>0</v>
      </c>
      <c r="S443" s="71"/>
      <c r="T443" s="71"/>
    </row>
    <row r="444" spans="1:22" customHeight="1" ht="32.25" s="73" customFormat="1">
      <c r="B444" s="59" t="s">
        <v>390</v>
      </c>
      <c r="C444" s="59" t="s">
        <v>391</v>
      </c>
      <c r="D444" s="60" t="str">
        <f>(C444&amp;"/"&amp;B444)</f>
        <v>0</v>
      </c>
      <c r="E444" s="76" t="s">
        <v>392</v>
      </c>
      <c r="G444" s="68">
        <v>1171768</v>
      </c>
      <c r="H444" s="63" t="s">
        <v>311</v>
      </c>
      <c r="I444" s="77" t="str">
        <f>(H444&amp;""&amp;G444)</f>
        <v>0</v>
      </c>
      <c r="K444" s="64" t="str">
        <f>+K443+1</f>
        <v>0</v>
      </c>
      <c r="L444" s="65" t="s">
        <v>300</v>
      </c>
      <c r="M444" s="78" t="str">
        <f>(L444&amp;""&amp;K444)</f>
        <v>0</v>
      </c>
      <c r="O444" s="64">
        <v>1900001</v>
      </c>
      <c r="P444" s="65" t="s">
        <v>303</v>
      </c>
      <c r="Q444" s="78" t="str">
        <f>(P444&amp;""&amp;O444)</f>
        <v>0</v>
      </c>
      <c r="S444" s="71"/>
      <c r="T444" s="71"/>
    </row>
    <row r="445" spans="1:22" customHeight="1" ht="32.25" s="73" customFormat="1">
      <c r="B445" s="59" t="s">
        <v>394</v>
      </c>
      <c r="C445" s="59" t="s">
        <v>395</v>
      </c>
      <c r="D445" s="60" t="str">
        <f>(C445&amp;"/"&amp;B445)</f>
        <v>0</v>
      </c>
      <c r="E445" s="76" t="s">
        <v>396</v>
      </c>
      <c r="G445" s="68">
        <v>1171769</v>
      </c>
      <c r="H445" s="63" t="s">
        <v>311</v>
      </c>
      <c r="I445" s="77" t="str">
        <f>(H445&amp;""&amp;G445)</f>
        <v>0</v>
      </c>
      <c r="K445" s="64" t="str">
        <f>+K444+1</f>
        <v>0</v>
      </c>
      <c r="L445" s="65" t="s">
        <v>300</v>
      </c>
      <c r="M445" s="78" t="str">
        <f>(L445&amp;""&amp;K445)</f>
        <v>0</v>
      </c>
      <c r="O445" s="64">
        <v>1900001</v>
      </c>
      <c r="P445" s="65" t="s">
        <v>303</v>
      </c>
      <c r="Q445" s="78" t="str">
        <f>(P445&amp;""&amp;O445)</f>
        <v>0</v>
      </c>
      <c r="S445" s="71"/>
      <c r="T445" s="71"/>
    </row>
    <row r="446" spans="1:22" customHeight="1" ht="32.25" s="73" customFormat="1">
      <c r="B446" s="59" t="s">
        <v>398</v>
      </c>
      <c r="C446" s="59" t="s">
        <v>399</v>
      </c>
      <c r="D446" s="60" t="str">
        <f>(C446&amp;"/"&amp;B446)</f>
        <v>0</v>
      </c>
      <c r="E446" s="76"/>
      <c r="G446" s="68">
        <v>1171770</v>
      </c>
      <c r="H446" s="63" t="s">
        <v>311</v>
      </c>
      <c r="I446" s="77" t="str">
        <f>(H446&amp;""&amp;G446)</f>
        <v>0</v>
      </c>
      <c r="K446" s="64" t="str">
        <f>+K445+1</f>
        <v>0</v>
      </c>
      <c r="L446" s="65" t="s">
        <v>300</v>
      </c>
      <c r="M446" s="78" t="str">
        <f>(L446&amp;""&amp;K446)</f>
        <v>0</v>
      </c>
      <c r="O446" s="64">
        <v>1900001</v>
      </c>
      <c r="P446" s="65" t="s">
        <v>303</v>
      </c>
      <c r="Q446" s="78" t="str">
        <f>(P446&amp;""&amp;O446)</f>
        <v>0</v>
      </c>
      <c r="S446" s="71"/>
      <c r="T446" s="71"/>
    </row>
    <row r="447" spans="1:22" customHeight="1" ht="32.25" s="73" customFormat="1">
      <c r="B447" s="59" t="s">
        <v>401</v>
      </c>
      <c r="C447" s="59" t="s">
        <v>402</v>
      </c>
      <c r="D447" s="60" t="str">
        <f>(C447&amp;"/"&amp;B447)</f>
        <v>0</v>
      </c>
      <c r="E447" s="76" t="s">
        <v>403</v>
      </c>
      <c r="G447" s="68">
        <v>1171771</v>
      </c>
      <c r="H447" s="63" t="s">
        <v>311</v>
      </c>
      <c r="I447" s="77" t="str">
        <f>(H447&amp;""&amp;G447)</f>
        <v>0</v>
      </c>
      <c r="K447" s="64" t="str">
        <f>+K446+1</f>
        <v>0</v>
      </c>
      <c r="L447" s="65" t="s">
        <v>300</v>
      </c>
      <c r="M447" s="78" t="str">
        <f>(L447&amp;""&amp;K447)</f>
        <v>0</v>
      </c>
      <c r="O447" s="64">
        <v>1900001</v>
      </c>
      <c r="P447" s="65" t="s">
        <v>303</v>
      </c>
      <c r="Q447" s="78" t="str">
        <f>(P447&amp;""&amp;O447)</f>
        <v>0</v>
      </c>
      <c r="S447" s="71"/>
      <c r="T447" s="71"/>
    </row>
    <row r="448" spans="1:22" customHeight="1" ht="32.25" s="73" customFormat="1">
      <c r="B448" s="59" t="s">
        <v>398</v>
      </c>
      <c r="C448" s="59" t="s">
        <v>405</v>
      </c>
      <c r="D448" s="60" t="str">
        <f>(C448&amp;"/"&amp;B448)</f>
        <v>0</v>
      </c>
      <c r="E448" s="76" t="s">
        <v>406</v>
      </c>
      <c r="G448" s="68">
        <v>1171772</v>
      </c>
      <c r="H448" s="63" t="s">
        <v>311</v>
      </c>
      <c r="I448" s="77" t="str">
        <f>(H448&amp;""&amp;G448)</f>
        <v>0</v>
      </c>
      <c r="K448" s="64" t="str">
        <f>+K447+1</f>
        <v>0</v>
      </c>
      <c r="L448" s="65" t="s">
        <v>300</v>
      </c>
      <c r="M448" s="78" t="str">
        <f>(L448&amp;""&amp;K448)</f>
        <v>0</v>
      </c>
      <c r="O448" s="64">
        <v>1900001</v>
      </c>
      <c r="P448" s="65" t="s">
        <v>303</v>
      </c>
      <c r="Q448" s="78" t="str">
        <f>(P448&amp;""&amp;O448)</f>
        <v>0</v>
      </c>
      <c r="S448" s="71"/>
      <c r="T448" s="71"/>
    </row>
    <row r="449" spans="1:22" customHeight="1" ht="32.25" s="73" customFormat="1">
      <c r="B449" s="59" t="s">
        <v>408</v>
      </c>
      <c r="C449" s="59" t="s">
        <v>409</v>
      </c>
      <c r="D449" s="60" t="str">
        <f>(C449&amp;"/"&amp;B449)</f>
        <v>0</v>
      </c>
      <c r="E449" s="76" t="s">
        <v>410</v>
      </c>
      <c r="G449" s="68">
        <v>1171773</v>
      </c>
      <c r="H449" s="63" t="s">
        <v>311</v>
      </c>
      <c r="I449" s="77" t="str">
        <f>(H449&amp;""&amp;G449)</f>
        <v>0</v>
      </c>
      <c r="K449" s="64" t="str">
        <f>+K448+1</f>
        <v>0</v>
      </c>
      <c r="L449" s="65" t="s">
        <v>300</v>
      </c>
      <c r="M449" s="78" t="str">
        <f>(L449&amp;""&amp;K449)</f>
        <v>0</v>
      </c>
      <c r="O449" s="64">
        <v>1900001</v>
      </c>
      <c r="P449" s="65" t="s">
        <v>303</v>
      </c>
      <c r="Q449" s="78" t="str">
        <f>(P449&amp;""&amp;O449)</f>
        <v>0</v>
      </c>
      <c r="S449" s="71"/>
      <c r="T449" s="71"/>
    </row>
    <row r="450" spans="1:22" customHeight="1" ht="32.25" s="73" customFormat="1">
      <c r="B450" s="59" t="s">
        <v>412</v>
      </c>
      <c r="C450" s="59" t="s">
        <v>413</v>
      </c>
      <c r="D450" s="60" t="str">
        <f>(C450&amp;"/"&amp;B450)</f>
        <v>0</v>
      </c>
      <c r="E450" s="76" t="s">
        <v>414</v>
      </c>
      <c r="G450" s="68">
        <v>1171774</v>
      </c>
      <c r="H450" s="63" t="s">
        <v>311</v>
      </c>
      <c r="I450" s="77" t="str">
        <f>(H450&amp;""&amp;G450)</f>
        <v>0</v>
      </c>
      <c r="K450" s="64" t="str">
        <f>+K449+1</f>
        <v>0</v>
      </c>
      <c r="L450" s="65" t="s">
        <v>300</v>
      </c>
      <c r="M450" s="78" t="str">
        <f>(L450&amp;""&amp;K450)</f>
        <v>0</v>
      </c>
      <c r="O450" s="64">
        <v>1900001</v>
      </c>
      <c r="P450" s="65" t="s">
        <v>303</v>
      </c>
      <c r="Q450" s="78" t="str">
        <f>(P450&amp;""&amp;O450)</f>
        <v>0</v>
      </c>
      <c r="S450" s="71"/>
      <c r="T450" s="71"/>
    </row>
    <row r="451" spans="1:22" customHeight="1" ht="32.25" s="73" customFormat="1">
      <c r="B451" s="59" t="s">
        <v>416</v>
      </c>
      <c r="C451" s="59" t="s">
        <v>417</v>
      </c>
      <c r="D451" s="60" t="str">
        <f>(C451&amp;"/"&amp;B451)</f>
        <v>0</v>
      </c>
      <c r="E451" s="76" t="s">
        <v>316</v>
      </c>
      <c r="G451" s="68">
        <v>1171775</v>
      </c>
      <c r="H451" s="63" t="s">
        <v>311</v>
      </c>
      <c r="I451" s="77" t="str">
        <f>(H451&amp;""&amp;G451)</f>
        <v>0</v>
      </c>
      <c r="K451" s="64" t="str">
        <f>+K450+1</f>
        <v>0</v>
      </c>
      <c r="L451" s="65" t="s">
        <v>300</v>
      </c>
      <c r="M451" s="78" t="str">
        <f>(L451&amp;""&amp;K451)</f>
        <v>0</v>
      </c>
      <c r="O451" s="64">
        <v>1900001</v>
      </c>
      <c r="P451" s="65" t="s">
        <v>303</v>
      </c>
      <c r="Q451" s="78" t="str">
        <f>(P451&amp;""&amp;O451)</f>
        <v>0</v>
      </c>
      <c r="S451" s="71"/>
      <c r="T451" s="71"/>
    </row>
    <row r="452" spans="1:22" customHeight="1" ht="32.25" s="73" customFormat="1">
      <c r="B452" s="59" t="s">
        <v>1191</v>
      </c>
      <c r="C452" s="59" t="s">
        <v>1192</v>
      </c>
      <c r="D452" s="60" t="str">
        <f>(C452&amp;"/"&amp;B452)</f>
        <v>0</v>
      </c>
      <c r="E452" s="76" t="s">
        <v>421</v>
      </c>
      <c r="G452" s="68">
        <v>1171776</v>
      </c>
      <c r="H452" s="63" t="s">
        <v>311</v>
      </c>
      <c r="I452" s="77" t="str">
        <f>(H452&amp;""&amp;G452)</f>
        <v>0</v>
      </c>
      <c r="K452" s="64" t="str">
        <f>+K451+1</f>
        <v>0</v>
      </c>
      <c r="L452" s="65" t="s">
        <v>300</v>
      </c>
      <c r="M452" s="78" t="str">
        <f>(L452&amp;""&amp;K452)</f>
        <v>0</v>
      </c>
      <c r="O452" s="64">
        <v>1900001</v>
      </c>
      <c r="P452" s="65" t="s">
        <v>303</v>
      </c>
      <c r="Q452" s="78" t="str">
        <f>(P452&amp;""&amp;O452)</f>
        <v>0</v>
      </c>
      <c r="S452" s="71"/>
      <c r="T452" s="71"/>
    </row>
    <row r="453" spans="1:22" customHeight="1" ht="32.25" s="73" customFormat="1">
      <c r="B453" s="59" t="s">
        <v>419</v>
      </c>
      <c r="C453" s="59" t="s">
        <v>420</v>
      </c>
      <c r="D453" s="60" t="str">
        <f>(C453&amp;"/"&amp;B453)</f>
        <v>0</v>
      </c>
      <c r="E453" s="76" t="s">
        <v>421</v>
      </c>
      <c r="G453" s="68">
        <v>1171777</v>
      </c>
      <c r="H453" s="63" t="s">
        <v>311</v>
      </c>
      <c r="I453" s="77" t="str">
        <f>(H453&amp;""&amp;G453)</f>
        <v>0</v>
      </c>
      <c r="K453" s="64" t="str">
        <f>+K452+1</f>
        <v>0</v>
      </c>
      <c r="L453" s="65" t="s">
        <v>300</v>
      </c>
      <c r="M453" s="78" t="str">
        <f>(L453&amp;""&amp;K453)</f>
        <v>0</v>
      </c>
      <c r="O453" s="64">
        <v>1900001</v>
      </c>
      <c r="P453" s="65" t="s">
        <v>303</v>
      </c>
      <c r="Q453" s="78" t="str">
        <f>(P453&amp;""&amp;O453)</f>
        <v>0</v>
      </c>
      <c r="S453" s="71"/>
      <c r="T453" s="71"/>
    </row>
    <row r="454" spans="1:22" customHeight="1" ht="32.25" s="73" customFormat="1">
      <c r="B454" s="59" t="s">
        <v>423</v>
      </c>
      <c r="C454" s="59" t="s">
        <v>424</v>
      </c>
      <c r="D454" s="60" t="str">
        <f>(C454&amp;"/"&amp;B454)</f>
        <v>0</v>
      </c>
      <c r="E454" s="76" t="s">
        <v>425</v>
      </c>
      <c r="G454" s="68">
        <v>1171778</v>
      </c>
      <c r="H454" s="63" t="s">
        <v>311</v>
      </c>
      <c r="I454" s="77" t="str">
        <f>(H454&amp;""&amp;G454)</f>
        <v>0</v>
      </c>
      <c r="K454" s="64" t="str">
        <f>+K453+1</f>
        <v>0</v>
      </c>
      <c r="L454" s="65" t="s">
        <v>300</v>
      </c>
      <c r="M454" s="78" t="str">
        <f>(L454&amp;""&amp;K454)</f>
        <v>0</v>
      </c>
      <c r="O454" s="64">
        <v>1900001</v>
      </c>
      <c r="P454" s="65" t="s">
        <v>303</v>
      </c>
      <c r="Q454" s="78" t="str">
        <f>(P454&amp;""&amp;O454)</f>
        <v>0</v>
      </c>
      <c r="S454" s="71"/>
      <c r="T454" s="71"/>
    </row>
    <row r="455" spans="1:22" customHeight="1" ht="32.25" s="73" customFormat="1">
      <c r="B455" s="59" t="s">
        <v>1193</v>
      </c>
      <c r="C455" s="59" t="s">
        <v>1194</v>
      </c>
      <c r="D455" s="60" t="str">
        <f>(C455&amp;"/"&amp;B455)</f>
        <v>0</v>
      </c>
      <c r="E455" s="76" t="s">
        <v>1195</v>
      </c>
      <c r="G455" s="68">
        <v>1171779</v>
      </c>
      <c r="H455" s="63" t="s">
        <v>311</v>
      </c>
      <c r="I455" s="77" t="str">
        <f>(H455&amp;""&amp;G455)</f>
        <v>0</v>
      </c>
      <c r="K455" s="64" t="str">
        <f>+K454+1</f>
        <v>0</v>
      </c>
      <c r="L455" s="65" t="s">
        <v>300</v>
      </c>
      <c r="M455" s="78" t="str">
        <f>(L455&amp;""&amp;K455)</f>
        <v>0</v>
      </c>
      <c r="O455" s="64">
        <v>1900001</v>
      </c>
      <c r="P455" s="65" t="s">
        <v>303</v>
      </c>
      <c r="Q455" s="78" t="str">
        <f>(P455&amp;""&amp;O455)</f>
        <v>0</v>
      </c>
      <c r="S455" s="71"/>
      <c r="T455" s="71"/>
    </row>
    <row r="456" spans="1:22" customHeight="1" ht="32.25" s="73" customFormat="1">
      <c r="B456" s="59" t="s">
        <v>1127</v>
      </c>
      <c r="C456" s="59" t="s">
        <v>1128</v>
      </c>
      <c r="D456" s="60" t="str">
        <f>(C456&amp;"/"&amp;B456)</f>
        <v>0</v>
      </c>
      <c r="E456" s="76" t="s">
        <v>550</v>
      </c>
      <c r="G456" s="68">
        <v>1171780</v>
      </c>
      <c r="H456" s="63" t="s">
        <v>311</v>
      </c>
      <c r="I456" s="77" t="str">
        <f>(H456&amp;""&amp;G456)</f>
        <v>0</v>
      </c>
      <c r="K456" s="64" t="str">
        <f>+K455+1</f>
        <v>0</v>
      </c>
      <c r="L456" s="65" t="s">
        <v>300</v>
      </c>
      <c r="M456" s="78" t="str">
        <f>(L456&amp;""&amp;K456)</f>
        <v>0</v>
      </c>
      <c r="O456" s="64">
        <v>1900001</v>
      </c>
      <c r="P456" s="65" t="s">
        <v>303</v>
      </c>
      <c r="Q456" s="78" t="str">
        <f>(P456&amp;""&amp;O456)</f>
        <v>0</v>
      </c>
      <c r="S456" s="71"/>
      <c r="T456" s="71"/>
    </row>
    <row r="457" spans="1:22" customHeight="1" ht="32.25" s="73" customFormat="1">
      <c r="B457" s="59" t="s">
        <v>427</v>
      </c>
      <c r="C457" s="59" t="s">
        <v>428</v>
      </c>
      <c r="D457" s="60" t="str">
        <f>(C457&amp;"/"&amp;B457)</f>
        <v>0</v>
      </c>
      <c r="E457" s="76" t="s">
        <v>429</v>
      </c>
      <c r="G457" s="68">
        <v>1171781</v>
      </c>
      <c r="H457" s="63" t="s">
        <v>311</v>
      </c>
      <c r="I457" s="77" t="str">
        <f>(H457&amp;""&amp;G457)</f>
        <v>0</v>
      </c>
      <c r="K457" s="64" t="str">
        <f>+K456+1</f>
        <v>0</v>
      </c>
      <c r="L457" s="65" t="s">
        <v>300</v>
      </c>
      <c r="M457" s="78" t="str">
        <f>(L457&amp;""&amp;K457)</f>
        <v>0</v>
      </c>
      <c r="O457" s="64">
        <v>1900001</v>
      </c>
      <c r="P457" s="65" t="s">
        <v>303</v>
      </c>
      <c r="Q457" s="78" t="str">
        <f>(P457&amp;""&amp;O457)</f>
        <v>0</v>
      </c>
      <c r="S457" s="71"/>
      <c r="T457" s="71"/>
    </row>
    <row r="458" spans="1:22" customHeight="1" ht="32.25" s="73" customFormat="1">
      <c r="B458" s="59" t="s">
        <v>398</v>
      </c>
      <c r="C458" s="59" t="s">
        <v>431</v>
      </c>
      <c r="D458" s="60" t="str">
        <f>(C458&amp;"/"&amp;B458)</f>
        <v>0</v>
      </c>
      <c r="E458" s="76" t="s">
        <v>432</v>
      </c>
      <c r="G458" s="68">
        <v>1171782</v>
      </c>
      <c r="H458" s="63" t="s">
        <v>311</v>
      </c>
      <c r="I458" s="77" t="str">
        <f>(H458&amp;""&amp;G458)</f>
        <v>0</v>
      </c>
      <c r="K458" s="64" t="str">
        <f>+K457+1</f>
        <v>0</v>
      </c>
      <c r="L458" s="65" t="s">
        <v>300</v>
      </c>
      <c r="M458" s="78" t="str">
        <f>(L458&amp;""&amp;K458)</f>
        <v>0</v>
      </c>
      <c r="O458" s="64">
        <v>1900001</v>
      </c>
      <c r="P458" s="65" t="s">
        <v>303</v>
      </c>
      <c r="Q458" s="78" t="str">
        <f>(P458&amp;""&amp;O458)</f>
        <v>0</v>
      </c>
      <c r="S458" s="71"/>
      <c r="T458" s="71"/>
    </row>
    <row r="459" spans="1:22" customHeight="1" ht="32.25" s="73" customFormat="1">
      <c r="B459" s="59" t="s">
        <v>434</v>
      </c>
      <c r="C459" s="59" t="s">
        <v>435</v>
      </c>
      <c r="D459" s="60" t="str">
        <f>(C459&amp;"/"&amp;B459)</f>
        <v>0</v>
      </c>
      <c r="E459" s="76" t="s">
        <v>436</v>
      </c>
      <c r="G459" s="68">
        <v>1171783</v>
      </c>
      <c r="H459" s="63" t="s">
        <v>311</v>
      </c>
      <c r="I459" s="77" t="str">
        <f>(H459&amp;""&amp;G459)</f>
        <v>0</v>
      </c>
      <c r="K459" s="64" t="str">
        <f>+K458+1</f>
        <v>0</v>
      </c>
      <c r="L459" s="65" t="s">
        <v>300</v>
      </c>
      <c r="M459" s="78" t="str">
        <f>(L459&amp;""&amp;K459)</f>
        <v>0</v>
      </c>
      <c r="O459" s="64">
        <v>1900001</v>
      </c>
      <c r="P459" s="65" t="s">
        <v>303</v>
      </c>
      <c r="Q459" s="78" t="str">
        <f>(P459&amp;""&amp;O459)</f>
        <v>0</v>
      </c>
      <c r="S459" s="71"/>
      <c r="T459" s="71"/>
    </row>
    <row r="460" spans="1:22" customHeight="1" ht="32.25" s="73" customFormat="1">
      <c r="B460" s="59" t="s">
        <v>438</v>
      </c>
      <c r="C460" s="59" t="s">
        <v>439</v>
      </c>
      <c r="D460" s="60" t="str">
        <f>(C460&amp;"/"&amp;B460)</f>
        <v>0</v>
      </c>
      <c r="E460" s="76" t="s">
        <v>440</v>
      </c>
      <c r="G460" s="68">
        <v>1171784</v>
      </c>
      <c r="H460" s="63" t="s">
        <v>311</v>
      </c>
      <c r="I460" s="77" t="str">
        <f>(H460&amp;""&amp;G460)</f>
        <v>0</v>
      </c>
      <c r="K460" s="64" t="str">
        <f>+K459+1</f>
        <v>0</v>
      </c>
      <c r="L460" s="65" t="s">
        <v>300</v>
      </c>
      <c r="M460" s="78" t="str">
        <f>(L460&amp;""&amp;K460)</f>
        <v>0</v>
      </c>
      <c r="O460" s="64">
        <v>1900001</v>
      </c>
      <c r="P460" s="65" t="s">
        <v>303</v>
      </c>
      <c r="Q460" s="78" t="str">
        <f>(P460&amp;""&amp;O460)</f>
        <v>0</v>
      </c>
      <c r="S460" s="71"/>
      <c r="T460" s="71"/>
    </row>
    <row r="461" spans="1:22" customHeight="1" ht="32.25" s="73" customFormat="1">
      <c r="B461" s="59" t="s">
        <v>442</v>
      </c>
      <c r="C461" s="59" t="s">
        <v>443</v>
      </c>
      <c r="D461" s="60" t="str">
        <f>(C461&amp;"/"&amp;B461)</f>
        <v>0</v>
      </c>
      <c r="E461" s="76" t="s">
        <v>360</v>
      </c>
      <c r="G461" s="68">
        <v>1171785</v>
      </c>
      <c r="H461" s="63" t="s">
        <v>311</v>
      </c>
      <c r="I461" s="77" t="str">
        <f>(H461&amp;""&amp;G461)</f>
        <v>0</v>
      </c>
      <c r="K461" s="64" t="str">
        <f>+K460+1</f>
        <v>0</v>
      </c>
      <c r="L461" s="65" t="s">
        <v>300</v>
      </c>
      <c r="M461" s="78" t="str">
        <f>(L461&amp;""&amp;K461)</f>
        <v>0</v>
      </c>
      <c r="O461" s="64">
        <v>1900001</v>
      </c>
      <c r="P461" s="65" t="s">
        <v>303</v>
      </c>
      <c r="Q461" s="78" t="str">
        <f>(P461&amp;""&amp;O461)</f>
        <v>0</v>
      </c>
      <c r="S461" s="71"/>
      <c r="T461" s="71"/>
    </row>
    <row r="462" spans="1:22" customHeight="1" ht="32.25" s="73" customFormat="1">
      <c r="B462" s="59" t="s">
        <v>445</v>
      </c>
      <c r="C462" s="59" t="s">
        <v>446</v>
      </c>
      <c r="D462" s="60" t="str">
        <f>(C462&amp;"/"&amp;B462)</f>
        <v>0</v>
      </c>
      <c r="E462" s="76" t="s">
        <v>447</v>
      </c>
      <c r="G462" s="68">
        <v>1171786</v>
      </c>
      <c r="H462" s="63" t="s">
        <v>311</v>
      </c>
      <c r="I462" s="77" t="str">
        <f>(H462&amp;""&amp;G462)</f>
        <v>0</v>
      </c>
      <c r="K462" s="64" t="str">
        <f>+K461+1</f>
        <v>0</v>
      </c>
      <c r="L462" s="65" t="s">
        <v>300</v>
      </c>
      <c r="M462" s="78" t="str">
        <f>(L462&amp;""&amp;K462)</f>
        <v>0</v>
      </c>
      <c r="O462" s="64">
        <v>1900001</v>
      </c>
      <c r="P462" s="65" t="s">
        <v>303</v>
      </c>
      <c r="Q462" s="78" t="str">
        <f>(P462&amp;""&amp;O462)</f>
        <v>0</v>
      </c>
      <c r="S462" s="71"/>
      <c r="T462" s="71"/>
    </row>
    <row r="463" spans="1:22" customHeight="1" ht="32.25" s="73" customFormat="1">
      <c r="B463" s="59" t="s">
        <v>1196</v>
      </c>
      <c r="C463" s="59" t="s">
        <v>1197</v>
      </c>
      <c r="D463" s="60" t="str">
        <f>(C463&amp;"/"&amp;B463)</f>
        <v>0</v>
      </c>
      <c r="E463" s="76" t="s">
        <v>406</v>
      </c>
      <c r="G463" s="68">
        <v>1171787</v>
      </c>
      <c r="H463" s="63" t="s">
        <v>311</v>
      </c>
      <c r="I463" s="77" t="str">
        <f>(H463&amp;""&amp;G463)</f>
        <v>0</v>
      </c>
      <c r="K463" s="64" t="str">
        <f>+K462+1</f>
        <v>0</v>
      </c>
      <c r="L463" s="65" t="s">
        <v>300</v>
      </c>
      <c r="M463" s="78" t="str">
        <f>(L463&amp;""&amp;K463)</f>
        <v>0</v>
      </c>
      <c r="O463" s="64">
        <v>1900001</v>
      </c>
      <c r="P463" s="65" t="s">
        <v>303</v>
      </c>
      <c r="Q463" s="78" t="str">
        <f>(P463&amp;""&amp;O463)</f>
        <v>0</v>
      </c>
      <c r="S463" s="71"/>
      <c r="T463" s="71"/>
    </row>
    <row r="464" spans="1:22" customHeight="1" ht="32.25" s="73" customFormat="1">
      <c r="B464" s="59" t="s">
        <v>449</v>
      </c>
      <c r="C464" s="59" t="s">
        <v>450</v>
      </c>
      <c r="D464" s="60" t="str">
        <f>(C464&amp;"/"&amp;B464)</f>
        <v>0</v>
      </c>
      <c r="E464" s="76" t="s">
        <v>345</v>
      </c>
      <c r="G464" s="68">
        <v>1171788</v>
      </c>
      <c r="H464" s="63" t="s">
        <v>311</v>
      </c>
      <c r="I464" s="77" t="str">
        <f>(H464&amp;""&amp;G464)</f>
        <v>0</v>
      </c>
      <c r="K464" s="64" t="str">
        <f>+K463+1</f>
        <v>0</v>
      </c>
      <c r="L464" s="65" t="s">
        <v>300</v>
      </c>
      <c r="M464" s="78" t="str">
        <f>(L464&amp;""&amp;K464)</f>
        <v>0</v>
      </c>
      <c r="O464" s="64">
        <v>1900001</v>
      </c>
      <c r="P464" s="65" t="s">
        <v>303</v>
      </c>
      <c r="Q464" s="78" t="str">
        <f>(P464&amp;""&amp;O464)</f>
        <v>0</v>
      </c>
      <c r="S464" s="71"/>
      <c r="T464" s="71"/>
    </row>
    <row r="465" spans="1:22" customHeight="1" ht="32.25" s="73" customFormat="1">
      <c r="B465" s="59" t="s">
        <v>452</v>
      </c>
      <c r="C465" s="59" t="s">
        <v>453</v>
      </c>
      <c r="D465" s="60" t="str">
        <f>(C465&amp;"/"&amp;B465)</f>
        <v>0</v>
      </c>
      <c r="E465" s="76" t="s">
        <v>454</v>
      </c>
      <c r="G465" s="68">
        <v>1171789</v>
      </c>
      <c r="H465" s="63" t="s">
        <v>311</v>
      </c>
      <c r="I465" s="77" t="str">
        <f>(H465&amp;""&amp;G465)</f>
        <v>0</v>
      </c>
      <c r="K465" s="64" t="str">
        <f>+K464+1</f>
        <v>0</v>
      </c>
      <c r="L465" s="65" t="s">
        <v>300</v>
      </c>
      <c r="M465" s="78" t="str">
        <f>(L465&amp;""&amp;K465)</f>
        <v>0</v>
      </c>
      <c r="O465" s="64">
        <v>1900001</v>
      </c>
      <c r="P465" s="65" t="s">
        <v>303</v>
      </c>
      <c r="Q465" s="78" t="str">
        <f>(P465&amp;""&amp;O465)</f>
        <v>0</v>
      </c>
      <c r="S465" s="71"/>
      <c r="T465" s="71"/>
    </row>
    <row r="466" spans="1:22" customHeight="1" ht="32.25" s="73" customFormat="1">
      <c r="B466" s="59" t="s">
        <v>456</v>
      </c>
      <c r="C466" s="59" t="s">
        <v>457</v>
      </c>
      <c r="D466" s="60" t="str">
        <f>(C466&amp;"/"&amp;B466)</f>
        <v>0</v>
      </c>
      <c r="E466" s="76" t="s">
        <v>447</v>
      </c>
      <c r="G466" s="68">
        <v>1171790</v>
      </c>
      <c r="H466" s="63" t="s">
        <v>311</v>
      </c>
      <c r="I466" s="77" t="str">
        <f>(H466&amp;""&amp;G466)</f>
        <v>0</v>
      </c>
      <c r="K466" s="64" t="str">
        <f>+K465+1</f>
        <v>0</v>
      </c>
      <c r="L466" s="65" t="s">
        <v>300</v>
      </c>
      <c r="M466" s="78" t="str">
        <f>(L466&amp;""&amp;K466)</f>
        <v>0</v>
      </c>
      <c r="O466" s="64">
        <v>1900001</v>
      </c>
      <c r="P466" s="65" t="s">
        <v>303</v>
      </c>
      <c r="Q466" s="78" t="str">
        <f>(P466&amp;""&amp;O466)</f>
        <v>0</v>
      </c>
      <c r="S466" s="71"/>
      <c r="T466" s="71"/>
    </row>
    <row r="467" spans="1:22" customHeight="1" ht="32.25" s="73" customFormat="1">
      <c r="B467" s="59" t="s">
        <v>398</v>
      </c>
      <c r="C467" s="59" t="s">
        <v>458</v>
      </c>
      <c r="D467" s="60" t="str">
        <f>(C467&amp;"/"&amp;B467)</f>
        <v>0</v>
      </c>
      <c r="E467" s="76" t="s">
        <v>360</v>
      </c>
      <c r="G467" s="68">
        <v>1171791</v>
      </c>
      <c r="H467" s="63" t="s">
        <v>311</v>
      </c>
      <c r="I467" s="77" t="str">
        <f>(H467&amp;""&amp;G467)</f>
        <v>0</v>
      </c>
      <c r="K467" s="64" t="str">
        <f>+K466+1</f>
        <v>0</v>
      </c>
      <c r="L467" s="65" t="s">
        <v>300</v>
      </c>
      <c r="M467" s="78" t="str">
        <f>(L467&amp;""&amp;K467)</f>
        <v>0</v>
      </c>
      <c r="O467" s="64">
        <v>1900001</v>
      </c>
      <c r="P467" s="65" t="s">
        <v>303</v>
      </c>
      <c r="Q467" s="78" t="str">
        <f>(P467&amp;""&amp;O467)</f>
        <v>0</v>
      </c>
      <c r="S467" s="71"/>
      <c r="T467" s="71"/>
    </row>
    <row r="468" spans="1:22" customHeight="1" ht="32.25" s="73" customFormat="1">
      <c r="B468" s="59" t="s">
        <v>398</v>
      </c>
      <c r="C468" s="59" t="s">
        <v>459</v>
      </c>
      <c r="D468" s="60" t="str">
        <f>(C468&amp;"/"&amp;B468)</f>
        <v>0</v>
      </c>
      <c r="E468" s="76" t="s">
        <v>360</v>
      </c>
      <c r="G468" s="68">
        <v>1171792</v>
      </c>
      <c r="H468" s="63" t="s">
        <v>311</v>
      </c>
      <c r="I468" s="77" t="str">
        <f>(H468&amp;""&amp;G468)</f>
        <v>0</v>
      </c>
      <c r="K468" s="64" t="str">
        <f>+K467+1</f>
        <v>0</v>
      </c>
      <c r="L468" s="65" t="s">
        <v>300</v>
      </c>
      <c r="M468" s="78" t="str">
        <f>(L468&amp;""&amp;K468)</f>
        <v>0</v>
      </c>
      <c r="O468" s="64">
        <v>1900001</v>
      </c>
      <c r="P468" s="65" t="s">
        <v>303</v>
      </c>
      <c r="Q468" s="78" t="str">
        <f>(P468&amp;""&amp;O468)</f>
        <v>0</v>
      </c>
      <c r="S468" s="71"/>
      <c r="T468" s="71"/>
    </row>
    <row r="469" spans="1:22" customHeight="1" ht="32.25" s="73" customFormat="1">
      <c r="B469" s="59"/>
      <c r="C469" s="59" t="s">
        <v>460</v>
      </c>
      <c r="D469" s="60" t="str">
        <f>(C469&amp;"/"&amp;B469)</f>
        <v>0</v>
      </c>
      <c r="E469" s="76" t="s">
        <v>360</v>
      </c>
      <c r="G469" s="68">
        <v>1171793</v>
      </c>
      <c r="H469" s="63" t="s">
        <v>311</v>
      </c>
      <c r="I469" s="77" t="str">
        <f>(H469&amp;""&amp;G469)</f>
        <v>0</v>
      </c>
      <c r="K469" s="64" t="str">
        <f>+K468+1</f>
        <v>0</v>
      </c>
      <c r="L469" s="65" t="s">
        <v>300</v>
      </c>
      <c r="M469" s="78" t="str">
        <f>(L469&amp;""&amp;K469)</f>
        <v>0</v>
      </c>
      <c r="O469" s="64">
        <v>1900001</v>
      </c>
      <c r="P469" s="65" t="s">
        <v>303</v>
      </c>
      <c r="Q469" s="78" t="str">
        <f>(P469&amp;""&amp;O469)</f>
        <v>0</v>
      </c>
      <c r="S469" s="71"/>
      <c r="T469" s="71"/>
    </row>
    <row r="470" spans="1:22" customHeight="1" ht="32.25" s="73" customFormat="1">
      <c r="B470" s="59" t="s">
        <v>461</v>
      </c>
      <c r="C470" s="59" t="s">
        <v>462</v>
      </c>
      <c r="D470" s="60" t="str">
        <f>(C470&amp;"/"&amp;B470)</f>
        <v>0</v>
      </c>
      <c r="E470" s="76" t="s">
        <v>388</v>
      </c>
      <c r="G470" s="68">
        <v>1171794</v>
      </c>
      <c r="H470" s="63" t="s">
        <v>311</v>
      </c>
      <c r="I470" s="77" t="str">
        <f>(H470&amp;""&amp;G470)</f>
        <v>0</v>
      </c>
      <c r="K470" s="64" t="str">
        <f>+K469+1</f>
        <v>0</v>
      </c>
      <c r="L470" s="65" t="s">
        <v>300</v>
      </c>
      <c r="M470" s="78" t="str">
        <f>(L470&amp;""&amp;K470)</f>
        <v>0</v>
      </c>
      <c r="O470" s="64">
        <v>1900001</v>
      </c>
      <c r="P470" s="65" t="s">
        <v>303</v>
      </c>
      <c r="Q470" s="78" t="str">
        <f>(P470&amp;""&amp;O470)</f>
        <v>0</v>
      </c>
      <c r="S470" s="71"/>
      <c r="T470" s="71"/>
    </row>
    <row r="471" spans="1:22" customHeight="1" ht="32.25" s="73" customFormat="1">
      <c r="B471" s="59" t="s">
        <v>463</v>
      </c>
      <c r="C471" s="59" t="s">
        <v>464</v>
      </c>
      <c r="D471" s="60" t="str">
        <f>(C471&amp;"/"&amp;B471)</f>
        <v>0</v>
      </c>
      <c r="E471" s="76" t="s">
        <v>465</v>
      </c>
      <c r="G471" s="68">
        <v>1171795</v>
      </c>
      <c r="H471" s="63" t="s">
        <v>311</v>
      </c>
      <c r="I471" s="77" t="str">
        <f>(H471&amp;""&amp;G471)</f>
        <v>0</v>
      </c>
      <c r="K471" s="64" t="str">
        <f>+K470+1</f>
        <v>0</v>
      </c>
      <c r="L471" s="65" t="s">
        <v>300</v>
      </c>
      <c r="M471" s="78" t="str">
        <f>(L471&amp;""&amp;K471)</f>
        <v>0</v>
      </c>
      <c r="O471" s="64">
        <v>1900001</v>
      </c>
      <c r="P471" s="65" t="s">
        <v>303</v>
      </c>
      <c r="Q471" s="78" t="str">
        <f>(P471&amp;""&amp;O471)</f>
        <v>0</v>
      </c>
      <c r="S471" s="71"/>
      <c r="T471" s="71"/>
    </row>
    <row r="472" spans="1:22" customHeight="1" ht="32.25" s="73" customFormat="1">
      <c r="B472" s="59" t="s">
        <v>466</v>
      </c>
      <c r="C472" s="59" t="s">
        <v>467</v>
      </c>
      <c r="D472" s="60" t="str">
        <f>(C472&amp;"/"&amp;B472)</f>
        <v>0</v>
      </c>
      <c r="E472" s="76" t="s">
        <v>341</v>
      </c>
      <c r="G472" s="68">
        <v>1171796</v>
      </c>
      <c r="H472" s="63" t="s">
        <v>311</v>
      </c>
      <c r="I472" s="77" t="str">
        <f>(H472&amp;""&amp;G472)</f>
        <v>0</v>
      </c>
      <c r="K472" s="64" t="str">
        <f>+K471+1</f>
        <v>0</v>
      </c>
      <c r="L472" s="65" t="s">
        <v>300</v>
      </c>
      <c r="M472" s="78" t="str">
        <f>(L472&amp;""&amp;K472)</f>
        <v>0</v>
      </c>
      <c r="O472" s="64">
        <v>1900001</v>
      </c>
      <c r="P472" s="65" t="s">
        <v>303</v>
      </c>
      <c r="Q472" s="78" t="str">
        <f>(P472&amp;""&amp;O472)</f>
        <v>0</v>
      </c>
      <c r="S472" s="71"/>
      <c r="T472" s="71"/>
    </row>
    <row r="473" spans="1:22" customHeight="1" ht="32.25" s="73" customFormat="1">
      <c r="B473" s="59" t="s">
        <v>466</v>
      </c>
      <c r="C473" s="59" t="s">
        <v>467</v>
      </c>
      <c r="D473" s="60" t="str">
        <f>(C473&amp;"/"&amp;B473)</f>
        <v>0</v>
      </c>
      <c r="E473" s="76" t="s">
        <v>425</v>
      </c>
      <c r="G473" s="68">
        <v>1171797</v>
      </c>
      <c r="H473" s="63" t="s">
        <v>311</v>
      </c>
      <c r="I473" s="77" t="str">
        <f>(H473&amp;""&amp;G473)</f>
        <v>0</v>
      </c>
      <c r="K473" s="64" t="str">
        <f>+K472+1</f>
        <v>0</v>
      </c>
      <c r="L473" s="65" t="s">
        <v>300</v>
      </c>
      <c r="M473" s="78" t="str">
        <f>(L473&amp;""&amp;K473)</f>
        <v>0</v>
      </c>
      <c r="O473" s="64">
        <v>1900001</v>
      </c>
      <c r="P473" s="65" t="s">
        <v>303</v>
      </c>
      <c r="Q473" s="78" t="str">
        <f>(P473&amp;""&amp;O473)</f>
        <v>0</v>
      </c>
      <c r="S473" s="71"/>
      <c r="T473" s="71"/>
    </row>
    <row r="474" spans="1:22" customHeight="1" ht="32.25" s="73" customFormat="1">
      <c r="B474" s="59" t="s">
        <v>468</v>
      </c>
      <c r="C474" s="59" t="s">
        <v>469</v>
      </c>
      <c r="D474" s="60" t="str">
        <f>(C474&amp;"/"&amp;B474)</f>
        <v>0</v>
      </c>
      <c r="E474" s="76" t="s">
        <v>470</v>
      </c>
      <c r="G474" s="68">
        <v>1171798</v>
      </c>
      <c r="H474" s="63" t="s">
        <v>311</v>
      </c>
      <c r="I474" s="77" t="str">
        <f>(H474&amp;""&amp;G474)</f>
        <v>0</v>
      </c>
      <c r="K474" s="64" t="str">
        <f>+K473+1</f>
        <v>0</v>
      </c>
      <c r="L474" s="65" t="s">
        <v>300</v>
      </c>
      <c r="M474" s="78" t="str">
        <f>(L474&amp;""&amp;K474)</f>
        <v>0</v>
      </c>
      <c r="O474" s="64">
        <v>1900001</v>
      </c>
      <c r="P474" s="65" t="s">
        <v>303</v>
      </c>
      <c r="Q474" s="78" t="str">
        <f>(P474&amp;""&amp;O474)</f>
        <v>0</v>
      </c>
      <c r="S474" s="71"/>
      <c r="T474" s="71"/>
    </row>
    <row r="475" spans="1:22" customHeight="1" ht="32.25" s="73" customFormat="1">
      <c r="B475" s="59" t="s">
        <v>471</v>
      </c>
      <c r="C475" s="59" t="s">
        <v>472</v>
      </c>
      <c r="D475" s="60" t="str">
        <f>(C475&amp;"/"&amp;B475)</f>
        <v>0</v>
      </c>
      <c r="E475" s="76" t="s">
        <v>473</v>
      </c>
      <c r="G475" s="68">
        <v>1171799</v>
      </c>
      <c r="H475" s="63" t="s">
        <v>311</v>
      </c>
      <c r="I475" s="77" t="str">
        <f>(H475&amp;""&amp;G475)</f>
        <v>0</v>
      </c>
      <c r="K475" s="64" t="str">
        <f>+K474+1</f>
        <v>0</v>
      </c>
      <c r="L475" s="65" t="s">
        <v>300</v>
      </c>
      <c r="M475" s="78" t="str">
        <f>(L475&amp;""&amp;K475)</f>
        <v>0</v>
      </c>
      <c r="O475" s="64">
        <v>1900001</v>
      </c>
      <c r="P475" s="65" t="s">
        <v>303</v>
      </c>
      <c r="Q475" s="78" t="str">
        <f>(P475&amp;""&amp;O475)</f>
        <v>0</v>
      </c>
      <c r="S475" s="71"/>
      <c r="T475" s="71"/>
    </row>
    <row r="476" spans="1:22" customHeight="1" ht="32.25" s="73" customFormat="1">
      <c r="B476" s="59" t="s">
        <v>474</v>
      </c>
      <c r="C476" s="59" t="s">
        <v>475</v>
      </c>
      <c r="D476" s="60" t="str">
        <f>(C476&amp;"/"&amp;B476)</f>
        <v>0</v>
      </c>
      <c r="E476" s="76" t="s">
        <v>476</v>
      </c>
      <c r="G476" s="68">
        <v>1171800</v>
      </c>
      <c r="H476" s="63" t="s">
        <v>311</v>
      </c>
      <c r="I476" s="77" t="str">
        <f>(H476&amp;""&amp;G476)</f>
        <v>0</v>
      </c>
      <c r="K476" s="64" t="str">
        <f>+K475+1</f>
        <v>0</v>
      </c>
      <c r="L476" s="65" t="s">
        <v>300</v>
      </c>
      <c r="M476" s="78" t="str">
        <f>(L476&amp;""&amp;K476)</f>
        <v>0</v>
      </c>
      <c r="O476" s="64">
        <v>1900001</v>
      </c>
      <c r="P476" s="65" t="s">
        <v>303</v>
      </c>
      <c r="Q476" s="78" t="str">
        <f>(P476&amp;""&amp;O476)</f>
        <v>0</v>
      </c>
      <c r="S476" s="71"/>
      <c r="T476" s="71"/>
    </row>
    <row r="477" spans="1:22" customHeight="1" ht="32.25" s="73" customFormat="1">
      <c r="B477" s="59" t="s">
        <v>477</v>
      </c>
      <c r="C477" s="59" t="s">
        <v>478</v>
      </c>
      <c r="D477" s="60" t="str">
        <f>(C477&amp;"/"&amp;B477)</f>
        <v>0</v>
      </c>
      <c r="E477" s="76" t="s">
        <v>476</v>
      </c>
      <c r="G477" s="68">
        <v>1171801</v>
      </c>
      <c r="H477" s="63" t="s">
        <v>311</v>
      </c>
      <c r="I477" s="77" t="str">
        <f>(H477&amp;""&amp;G477)</f>
        <v>0</v>
      </c>
      <c r="K477" s="64" t="str">
        <f>+K476+1</f>
        <v>0</v>
      </c>
      <c r="L477" s="65" t="s">
        <v>300</v>
      </c>
      <c r="M477" s="78" t="str">
        <f>(L477&amp;""&amp;K477)</f>
        <v>0</v>
      </c>
      <c r="O477" s="64">
        <v>1900001</v>
      </c>
      <c r="P477" s="65" t="s">
        <v>303</v>
      </c>
      <c r="Q477" s="78" t="str">
        <f>(P477&amp;""&amp;O477)</f>
        <v>0</v>
      </c>
      <c r="S477" s="71"/>
      <c r="T477" s="71"/>
    </row>
    <row r="478" spans="1:22" customHeight="1" ht="32.25" s="73" customFormat="1">
      <c r="B478" s="59" t="s">
        <v>479</v>
      </c>
      <c r="C478" s="59" t="s">
        <v>480</v>
      </c>
      <c r="D478" s="60" t="str">
        <f>(C478&amp;"/"&amp;B478)</f>
        <v>0</v>
      </c>
      <c r="E478" s="76" t="s">
        <v>481</v>
      </c>
      <c r="G478" s="68">
        <v>1171802</v>
      </c>
      <c r="H478" s="63" t="s">
        <v>311</v>
      </c>
      <c r="I478" s="77" t="str">
        <f>(H478&amp;""&amp;G478)</f>
        <v>0</v>
      </c>
      <c r="K478" s="64" t="str">
        <f>+K477+1</f>
        <v>0</v>
      </c>
      <c r="L478" s="65" t="s">
        <v>300</v>
      </c>
      <c r="M478" s="78" t="str">
        <f>(L478&amp;""&amp;K478)</f>
        <v>0</v>
      </c>
      <c r="O478" s="64">
        <v>1900001</v>
      </c>
      <c r="P478" s="65" t="s">
        <v>303</v>
      </c>
      <c r="Q478" s="78" t="str">
        <f>(P478&amp;""&amp;O478)</f>
        <v>0</v>
      </c>
      <c r="S478" s="71"/>
      <c r="T478" s="71"/>
    </row>
    <row r="479" spans="1:22" customHeight="1" ht="32.25" s="73" customFormat="1">
      <c r="B479" s="59" t="s">
        <v>1198</v>
      </c>
      <c r="C479" s="59" t="s">
        <v>1199</v>
      </c>
      <c r="D479" s="60" t="str">
        <f>(C479&amp;"/"&amp;B479)</f>
        <v>0</v>
      </c>
      <c r="E479" s="76" t="s">
        <v>626</v>
      </c>
      <c r="G479" s="68">
        <v>1171803</v>
      </c>
      <c r="H479" s="63" t="s">
        <v>311</v>
      </c>
      <c r="I479" s="77" t="str">
        <f>(H479&amp;""&amp;G479)</f>
        <v>0</v>
      </c>
      <c r="K479" s="64" t="str">
        <f>+K478+1</f>
        <v>0</v>
      </c>
      <c r="L479" s="65" t="s">
        <v>300</v>
      </c>
      <c r="M479" s="78" t="str">
        <f>(L479&amp;""&amp;K479)</f>
        <v>0</v>
      </c>
      <c r="O479" s="64">
        <v>1900001</v>
      </c>
      <c r="P479" s="65" t="s">
        <v>303</v>
      </c>
      <c r="Q479" s="78" t="str">
        <f>(P479&amp;""&amp;O479)</f>
        <v>0</v>
      </c>
      <c r="S479" s="71"/>
      <c r="T479" s="71"/>
    </row>
    <row r="480" spans="1:22" customHeight="1" ht="32.25" s="73" customFormat="1">
      <c r="B480" s="59" t="s">
        <v>471</v>
      </c>
      <c r="C480" s="59" t="s">
        <v>482</v>
      </c>
      <c r="D480" s="60" t="str">
        <f>(C480&amp;"/"&amp;B480)</f>
        <v>0</v>
      </c>
      <c r="E480" s="76" t="s">
        <v>483</v>
      </c>
      <c r="G480" s="68">
        <v>1171804</v>
      </c>
      <c r="H480" s="63" t="s">
        <v>311</v>
      </c>
      <c r="I480" s="77" t="str">
        <f>(H480&amp;""&amp;G480)</f>
        <v>0</v>
      </c>
      <c r="K480" s="64" t="str">
        <f>+K479+1</f>
        <v>0</v>
      </c>
      <c r="L480" s="65" t="s">
        <v>300</v>
      </c>
      <c r="M480" s="78" t="str">
        <f>(L480&amp;""&amp;K480)</f>
        <v>0</v>
      </c>
      <c r="O480" s="64">
        <v>1900001</v>
      </c>
      <c r="P480" s="65" t="s">
        <v>303</v>
      </c>
      <c r="Q480" s="78" t="str">
        <f>(P480&amp;""&amp;O480)</f>
        <v>0</v>
      </c>
      <c r="S480" s="71"/>
      <c r="T480" s="71"/>
    </row>
    <row r="481" spans="1:22" customHeight="1" ht="32.25" s="73" customFormat="1">
      <c r="B481" s="59" t="s">
        <v>1134</v>
      </c>
      <c r="C481" s="59" t="s">
        <v>1135</v>
      </c>
      <c r="D481" s="60" t="str">
        <f>(C481&amp;"/"&amp;B481)</f>
        <v>0</v>
      </c>
      <c r="E481" s="76" t="s">
        <v>1136</v>
      </c>
      <c r="G481" s="68">
        <v>1171805</v>
      </c>
      <c r="H481" s="63" t="s">
        <v>311</v>
      </c>
      <c r="I481" s="77" t="str">
        <f>(H481&amp;""&amp;G481)</f>
        <v>0</v>
      </c>
      <c r="K481" s="64" t="str">
        <f>+K480+1</f>
        <v>0</v>
      </c>
      <c r="L481" s="65" t="s">
        <v>300</v>
      </c>
      <c r="M481" s="78" t="str">
        <f>(L481&amp;""&amp;K481)</f>
        <v>0</v>
      </c>
      <c r="O481" s="64">
        <v>1900001</v>
      </c>
      <c r="P481" s="65" t="s">
        <v>303</v>
      </c>
      <c r="Q481" s="78" t="str">
        <f>(P481&amp;""&amp;O481)</f>
        <v>0</v>
      </c>
      <c r="S481" s="71"/>
      <c r="T481" s="71"/>
    </row>
    <row r="482" spans="1:22" customHeight="1" ht="32.25" s="73" customFormat="1">
      <c r="B482" s="59" t="s">
        <v>484</v>
      </c>
      <c r="C482" s="59" t="s">
        <v>485</v>
      </c>
      <c r="D482" s="60" t="str">
        <f>(C482&amp;"/"&amp;B482)</f>
        <v>0</v>
      </c>
      <c r="E482" s="76" t="s">
        <v>388</v>
      </c>
      <c r="G482" s="68">
        <v>1171806</v>
      </c>
      <c r="H482" s="63" t="s">
        <v>311</v>
      </c>
      <c r="I482" s="77" t="str">
        <f>(H482&amp;""&amp;G482)</f>
        <v>0</v>
      </c>
      <c r="K482" s="64" t="str">
        <f>+K481+1</f>
        <v>0</v>
      </c>
      <c r="L482" s="65" t="s">
        <v>300</v>
      </c>
      <c r="M482" s="78" t="str">
        <f>(L482&amp;""&amp;K482)</f>
        <v>0</v>
      </c>
      <c r="O482" s="64">
        <v>1900001</v>
      </c>
      <c r="P482" s="65" t="s">
        <v>303</v>
      </c>
      <c r="Q482" s="78" t="str">
        <f>(P482&amp;""&amp;O482)</f>
        <v>0</v>
      </c>
      <c r="S482" s="71"/>
      <c r="T482" s="71"/>
    </row>
    <row r="483" spans="1:22" customHeight="1" ht="32.25" s="73" customFormat="1">
      <c r="B483" s="59" t="s">
        <v>486</v>
      </c>
      <c r="C483" s="59" t="s">
        <v>487</v>
      </c>
      <c r="D483" s="60" t="str">
        <f>(C483&amp;"/"&amp;B483)</f>
        <v>0</v>
      </c>
      <c r="E483" s="76" t="s">
        <v>376</v>
      </c>
      <c r="G483" s="68">
        <v>1171807</v>
      </c>
      <c r="H483" s="63" t="s">
        <v>311</v>
      </c>
      <c r="I483" s="77" t="str">
        <f>(H483&amp;""&amp;G483)</f>
        <v>0</v>
      </c>
      <c r="K483" s="64" t="str">
        <f>+K482+1</f>
        <v>0</v>
      </c>
      <c r="L483" s="65" t="s">
        <v>300</v>
      </c>
      <c r="M483" s="78" t="str">
        <f>(L483&amp;""&amp;K483)</f>
        <v>0</v>
      </c>
      <c r="O483" s="64">
        <v>1900001</v>
      </c>
      <c r="P483" s="65" t="s">
        <v>303</v>
      </c>
      <c r="Q483" s="78" t="str">
        <f>(P483&amp;""&amp;O483)</f>
        <v>0</v>
      </c>
      <c r="S483" s="71"/>
      <c r="T483" s="71"/>
    </row>
    <row r="484" spans="1:22" customHeight="1" ht="32.25" s="73" customFormat="1">
      <c r="B484" s="59" t="s">
        <v>488</v>
      </c>
      <c r="C484" s="59" t="s">
        <v>489</v>
      </c>
      <c r="D484" s="60" t="str">
        <f>(C484&amp;"/"&amp;B484)</f>
        <v>0</v>
      </c>
      <c r="E484" s="76" t="s">
        <v>316</v>
      </c>
      <c r="G484" s="68">
        <v>1171808</v>
      </c>
      <c r="H484" s="63" t="s">
        <v>311</v>
      </c>
      <c r="I484" s="77" t="str">
        <f>(H484&amp;""&amp;G484)</f>
        <v>0</v>
      </c>
      <c r="K484" s="64" t="str">
        <f>+K483+1</f>
        <v>0</v>
      </c>
      <c r="L484" s="65" t="s">
        <v>300</v>
      </c>
      <c r="M484" s="78" t="str">
        <f>(L484&amp;""&amp;K484)</f>
        <v>0</v>
      </c>
      <c r="O484" s="64">
        <v>1900001</v>
      </c>
      <c r="P484" s="65" t="s">
        <v>303</v>
      </c>
      <c r="Q484" s="78" t="str">
        <f>(P484&amp;""&amp;O484)</f>
        <v>0</v>
      </c>
      <c r="S484" s="71"/>
      <c r="T484" s="71"/>
    </row>
    <row r="485" spans="1:22" customHeight="1" ht="32.25" s="73" customFormat="1">
      <c r="B485" s="59" t="s">
        <v>490</v>
      </c>
      <c r="C485" s="59" t="s">
        <v>491</v>
      </c>
      <c r="D485" s="60" t="str">
        <f>(C485&amp;"/"&amp;B485)</f>
        <v>0</v>
      </c>
      <c r="E485" s="76" t="s">
        <v>492</v>
      </c>
      <c r="G485" s="68">
        <v>1171809</v>
      </c>
      <c r="H485" s="63" t="s">
        <v>311</v>
      </c>
      <c r="I485" s="77" t="str">
        <f>(H485&amp;""&amp;G485)</f>
        <v>0</v>
      </c>
      <c r="K485" s="64" t="str">
        <f>+K484+1</f>
        <v>0</v>
      </c>
      <c r="L485" s="65" t="s">
        <v>300</v>
      </c>
      <c r="M485" s="78" t="str">
        <f>(L485&amp;""&amp;K485)</f>
        <v>0</v>
      </c>
      <c r="O485" s="64">
        <v>1900001</v>
      </c>
      <c r="P485" s="65" t="s">
        <v>303</v>
      </c>
      <c r="Q485" s="78" t="str">
        <f>(P485&amp;""&amp;O485)</f>
        <v>0</v>
      </c>
      <c r="S485" s="71"/>
      <c r="T485" s="71"/>
    </row>
    <row r="486" spans="1:22" customHeight="1" ht="32.25" s="73" customFormat="1">
      <c r="B486" s="59" t="s">
        <v>493</v>
      </c>
      <c r="C486" s="59" t="s">
        <v>494</v>
      </c>
      <c r="D486" s="60" t="str">
        <f>(C486&amp;"/"&amp;B486)</f>
        <v>0</v>
      </c>
      <c r="E486" s="76" t="s">
        <v>495</v>
      </c>
      <c r="G486" s="68">
        <v>1171810</v>
      </c>
      <c r="H486" s="63" t="s">
        <v>311</v>
      </c>
      <c r="I486" s="77" t="str">
        <f>(H486&amp;""&amp;G486)</f>
        <v>0</v>
      </c>
      <c r="K486" s="64" t="str">
        <f>+K485+1</f>
        <v>0</v>
      </c>
      <c r="L486" s="65" t="s">
        <v>300</v>
      </c>
      <c r="M486" s="78" t="str">
        <f>(L486&amp;""&amp;K486)</f>
        <v>0</v>
      </c>
      <c r="O486" s="64">
        <v>1900001</v>
      </c>
      <c r="P486" s="65" t="s">
        <v>303</v>
      </c>
      <c r="Q486" s="78" t="str">
        <f>(P486&amp;""&amp;O486)</f>
        <v>0</v>
      </c>
      <c r="S486" s="71"/>
      <c r="T486" s="71"/>
    </row>
    <row r="487" spans="1:22" customHeight="1" ht="32.25" s="73" customFormat="1">
      <c r="B487" s="59" t="s">
        <v>496</v>
      </c>
      <c r="C487" s="59" t="s">
        <v>497</v>
      </c>
      <c r="D487" s="60" t="str">
        <f>(C487&amp;"/"&amp;B487)</f>
        <v>0</v>
      </c>
      <c r="E487" s="76" t="s">
        <v>498</v>
      </c>
      <c r="G487" s="68">
        <v>1171811</v>
      </c>
      <c r="H487" s="63" t="s">
        <v>311</v>
      </c>
      <c r="I487" s="77" t="str">
        <f>(H487&amp;""&amp;G487)</f>
        <v>0</v>
      </c>
      <c r="K487" s="64" t="str">
        <f>+K486+1</f>
        <v>0</v>
      </c>
      <c r="L487" s="65" t="s">
        <v>300</v>
      </c>
      <c r="M487" s="78" t="str">
        <f>(L487&amp;""&amp;K487)</f>
        <v>0</v>
      </c>
      <c r="O487" s="64">
        <v>1900001</v>
      </c>
      <c r="P487" s="65" t="s">
        <v>303</v>
      </c>
      <c r="Q487" s="78" t="str">
        <f>(P487&amp;""&amp;O487)</f>
        <v>0</v>
      </c>
      <c r="S487" s="71"/>
      <c r="T487" s="71"/>
    </row>
    <row r="488" spans="1:22" customHeight="1" ht="32.25" s="73" customFormat="1">
      <c r="B488" s="59" t="s">
        <v>499</v>
      </c>
      <c r="C488" s="59" t="s">
        <v>500</v>
      </c>
      <c r="D488" s="60" t="str">
        <f>(C488&amp;"/"&amp;B488)</f>
        <v>0</v>
      </c>
      <c r="E488" s="76" t="s">
        <v>498</v>
      </c>
      <c r="G488" s="68">
        <v>1171812</v>
      </c>
      <c r="H488" s="63" t="s">
        <v>311</v>
      </c>
      <c r="I488" s="77" t="str">
        <f>(H488&amp;""&amp;G488)</f>
        <v>0</v>
      </c>
      <c r="K488" s="64" t="str">
        <f>+K487+1</f>
        <v>0</v>
      </c>
      <c r="L488" s="65" t="s">
        <v>300</v>
      </c>
      <c r="M488" s="78" t="str">
        <f>(L488&amp;""&amp;K488)</f>
        <v>0</v>
      </c>
      <c r="O488" s="64">
        <v>1900001</v>
      </c>
      <c r="P488" s="65" t="s">
        <v>303</v>
      </c>
      <c r="Q488" s="78" t="str">
        <f>(P488&amp;""&amp;O488)</f>
        <v>0</v>
      </c>
      <c r="S488" s="71"/>
      <c r="T488" s="71"/>
    </row>
    <row r="489" spans="1:22" customHeight="1" ht="32.25" s="73" customFormat="1">
      <c r="B489" s="59" t="s">
        <v>501</v>
      </c>
      <c r="C489" s="59" t="s">
        <v>502</v>
      </c>
      <c r="D489" s="60" t="str">
        <f>(C489&amp;"/"&amp;B489)</f>
        <v>0</v>
      </c>
      <c r="E489" s="76" t="s">
        <v>503</v>
      </c>
      <c r="G489" s="68">
        <v>1171813</v>
      </c>
      <c r="H489" s="63" t="s">
        <v>311</v>
      </c>
      <c r="I489" s="77" t="str">
        <f>(H489&amp;""&amp;G489)</f>
        <v>0</v>
      </c>
      <c r="K489" s="64" t="str">
        <f>+K488+1</f>
        <v>0</v>
      </c>
      <c r="L489" s="65" t="s">
        <v>300</v>
      </c>
      <c r="M489" s="78" t="str">
        <f>(L489&amp;""&amp;K489)</f>
        <v>0</v>
      </c>
      <c r="O489" s="64">
        <v>1900001</v>
      </c>
      <c r="P489" s="65" t="s">
        <v>303</v>
      </c>
      <c r="Q489" s="78" t="str">
        <f>(P489&amp;""&amp;O489)</f>
        <v>0</v>
      </c>
      <c r="S489" s="71"/>
      <c r="T489" s="71"/>
    </row>
    <row r="490" spans="1:22" customHeight="1" ht="32.25" s="73" customFormat="1">
      <c r="B490" s="59" t="s">
        <v>504</v>
      </c>
      <c r="C490" s="59" t="s">
        <v>505</v>
      </c>
      <c r="D490" s="60" t="str">
        <f>(C490&amp;"/"&amp;B490)</f>
        <v>0</v>
      </c>
      <c r="E490" s="76" t="s">
        <v>372</v>
      </c>
      <c r="G490" s="68">
        <v>1171814</v>
      </c>
      <c r="H490" s="63" t="s">
        <v>311</v>
      </c>
      <c r="I490" s="77" t="str">
        <f>(H490&amp;""&amp;G490)</f>
        <v>0</v>
      </c>
      <c r="K490" s="64" t="str">
        <f>+K489+1</f>
        <v>0</v>
      </c>
      <c r="L490" s="65" t="s">
        <v>300</v>
      </c>
      <c r="M490" s="78" t="str">
        <f>(L490&amp;""&amp;K490)</f>
        <v>0</v>
      </c>
      <c r="O490" s="64">
        <v>1900001</v>
      </c>
      <c r="P490" s="65" t="s">
        <v>303</v>
      </c>
      <c r="Q490" s="78" t="str">
        <f>(P490&amp;""&amp;O490)</f>
        <v>0</v>
      </c>
      <c r="S490" s="71"/>
      <c r="T490" s="71"/>
    </row>
    <row r="491" spans="1:22" customHeight="1" ht="32.25" s="73" customFormat="1">
      <c r="B491" s="59" t="s">
        <v>506</v>
      </c>
      <c r="C491" s="59" t="s">
        <v>507</v>
      </c>
      <c r="D491" s="60" t="str">
        <f>(C491&amp;"/"&amp;B491)</f>
        <v>0</v>
      </c>
      <c r="E491" s="76" t="s">
        <v>508</v>
      </c>
      <c r="G491" s="68">
        <v>1171815</v>
      </c>
      <c r="H491" s="63" t="s">
        <v>311</v>
      </c>
      <c r="I491" s="77" t="str">
        <f>(H491&amp;""&amp;G491)</f>
        <v>0</v>
      </c>
      <c r="K491" s="64" t="str">
        <f>+K490+1</f>
        <v>0</v>
      </c>
      <c r="L491" s="65" t="s">
        <v>300</v>
      </c>
      <c r="M491" s="78" t="str">
        <f>(L491&amp;""&amp;K491)</f>
        <v>0</v>
      </c>
      <c r="O491" s="64">
        <v>1900001</v>
      </c>
      <c r="P491" s="65" t="s">
        <v>303</v>
      </c>
      <c r="Q491" s="78" t="str">
        <f>(P491&amp;""&amp;O491)</f>
        <v>0</v>
      </c>
      <c r="S491" s="71"/>
      <c r="T491" s="71"/>
    </row>
    <row r="492" spans="1:22" customHeight="1" ht="32.25" s="73" customFormat="1">
      <c r="B492" s="59" t="s">
        <v>509</v>
      </c>
      <c r="C492" s="59" t="s">
        <v>510</v>
      </c>
      <c r="D492" s="60" t="str">
        <f>(C492&amp;"/"&amp;B492)</f>
        <v>0</v>
      </c>
      <c r="E492" s="76" t="s">
        <v>511</v>
      </c>
      <c r="G492" s="68">
        <v>1171816</v>
      </c>
      <c r="H492" s="63" t="s">
        <v>311</v>
      </c>
      <c r="I492" s="77" t="str">
        <f>(H492&amp;""&amp;G492)</f>
        <v>0</v>
      </c>
      <c r="K492" s="64" t="str">
        <f>+K491+1</f>
        <v>0</v>
      </c>
      <c r="L492" s="65" t="s">
        <v>300</v>
      </c>
      <c r="M492" s="78" t="str">
        <f>(L492&amp;""&amp;K492)</f>
        <v>0</v>
      </c>
      <c r="O492" s="64">
        <v>1900001</v>
      </c>
      <c r="P492" s="65" t="s">
        <v>303</v>
      </c>
      <c r="Q492" s="78" t="str">
        <f>(P492&amp;""&amp;O492)</f>
        <v>0</v>
      </c>
      <c r="S492" s="71"/>
      <c r="T492" s="71"/>
    </row>
    <row r="493" spans="1:22" customHeight="1" ht="32.25" s="73" customFormat="1">
      <c r="B493" s="59" t="s">
        <v>512</v>
      </c>
      <c r="C493" s="59" t="s">
        <v>513</v>
      </c>
      <c r="D493" s="60" t="str">
        <f>(C493&amp;"/"&amp;B493)</f>
        <v>0</v>
      </c>
      <c r="E493" s="76" t="s">
        <v>514</v>
      </c>
      <c r="G493" s="68">
        <v>1171817</v>
      </c>
      <c r="H493" s="63" t="s">
        <v>311</v>
      </c>
      <c r="I493" s="77" t="str">
        <f>(H493&amp;""&amp;G493)</f>
        <v>0</v>
      </c>
      <c r="K493" s="64" t="str">
        <f>+K492+1</f>
        <v>0</v>
      </c>
      <c r="L493" s="65" t="s">
        <v>300</v>
      </c>
      <c r="M493" s="78" t="str">
        <f>(L493&amp;""&amp;K493)</f>
        <v>0</v>
      </c>
      <c r="O493" s="64">
        <v>1900001</v>
      </c>
      <c r="P493" s="65" t="s">
        <v>303</v>
      </c>
      <c r="Q493" s="78" t="str">
        <f>(P493&amp;""&amp;O493)</f>
        <v>0</v>
      </c>
      <c r="S493" s="71"/>
      <c r="T493" s="71"/>
    </row>
    <row r="494" spans="1:22" customHeight="1" ht="32.25" s="73" customFormat="1">
      <c r="B494" s="59" t="s">
        <v>515</v>
      </c>
      <c r="C494" s="59" t="s">
        <v>516</v>
      </c>
      <c r="D494" s="60" t="str">
        <f>(C494&amp;"/"&amp;B494)</f>
        <v>0</v>
      </c>
      <c r="E494" s="76" t="s">
        <v>388</v>
      </c>
      <c r="G494" s="68">
        <v>1171818</v>
      </c>
      <c r="H494" s="63" t="s">
        <v>311</v>
      </c>
      <c r="I494" s="77" t="str">
        <f>(H494&amp;""&amp;G494)</f>
        <v>0</v>
      </c>
      <c r="K494" s="64" t="str">
        <f>+K493+1</f>
        <v>0</v>
      </c>
      <c r="L494" s="65" t="s">
        <v>300</v>
      </c>
      <c r="M494" s="78" t="str">
        <f>(L494&amp;""&amp;K494)</f>
        <v>0</v>
      </c>
      <c r="O494" s="64">
        <v>1900001</v>
      </c>
      <c r="P494" s="65" t="s">
        <v>303</v>
      </c>
      <c r="Q494" s="78" t="str">
        <f>(P494&amp;""&amp;O494)</f>
        <v>0</v>
      </c>
      <c r="S494" s="71"/>
      <c r="T494" s="71"/>
    </row>
    <row r="495" spans="1:22" customHeight="1" ht="32.25" s="73" customFormat="1">
      <c r="B495" s="59" t="s">
        <v>517</v>
      </c>
      <c r="C495" s="59" t="s">
        <v>518</v>
      </c>
      <c r="D495" s="60" t="str">
        <f>(C495&amp;"/"&amp;B495)</f>
        <v>0</v>
      </c>
      <c r="E495" s="76" t="s">
        <v>519</v>
      </c>
      <c r="G495" s="68">
        <v>1171819</v>
      </c>
      <c r="H495" s="63" t="s">
        <v>311</v>
      </c>
      <c r="I495" s="77" t="str">
        <f>(H495&amp;""&amp;G495)</f>
        <v>0</v>
      </c>
      <c r="K495" s="64" t="str">
        <f>+K494+1</f>
        <v>0</v>
      </c>
      <c r="L495" s="65" t="s">
        <v>300</v>
      </c>
      <c r="M495" s="78" t="str">
        <f>(L495&amp;""&amp;K495)</f>
        <v>0</v>
      </c>
      <c r="O495" s="64">
        <v>1900001</v>
      </c>
      <c r="P495" s="65" t="s">
        <v>303</v>
      </c>
      <c r="Q495" s="78" t="str">
        <f>(P495&amp;""&amp;O495)</f>
        <v>0</v>
      </c>
      <c r="S495" s="71"/>
      <c r="T495" s="71"/>
    </row>
    <row r="496" spans="1:22" customHeight="1" ht="32.25" s="73" customFormat="1">
      <c r="B496" s="59" t="s">
        <v>520</v>
      </c>
      <c r="C496" s="59" t="s">
        <v>521</v>
      </c>
      <c r="D496" s="60" t="str">
        <f>(C496&amp;"/"&amp;B496)</f>
        <v>0</v>
      </c>
      <c r="E496" s="76" t="s">
        <v>360</v>
      </c>
      <c r="G496" s="68">
        <v>1171820</v>
      </c>
      <c r="H496" s="63" t="s">
        <v>311</v>
      </c>
      <c r="I496" s="77" t="str">
        <f>(H496&amp;""&amp;G496)</f>
        <v>0</v>
      </c>
      <c r="K496" s="64" t="str">
        <f>+K495+1</f>
        <v>0</v>
      </c>
      <c r="L496" s="65" t="s">
        <v>300</v>
      </c>
      <c r="M496" s="78" t="str">
        <f>(L496&amp;""&amp;K496)</f>
        <v>0</v>
      </c>
      <c r="O496" s="64">
        <v>1900001</v>
      </c>
      <c r="P496" s="65" t="s">
        <v>303</v>
      </c>
      <c r="Q496" s="78" t="str">
        <f>(P496&amp;""&amp;O496)</f>
        <v>0</v>
      </c>
      <c r="S496" s="71"/>
      <c r="T496" s="71"/>
    </row>
    <row r="497" spans="1:22" customHeight="1" ht="32.25" s="73" customFormat="1">
      <c r="B497" s="59" t="s">
        <v>522</v>
      </c>
      <c r="C497" s="59" t="s">
        <v>523</v>
      </c>
      <c r="D497" s="60" t="str">
        <f>(C497&amp;"/"&amp;B497)</f>
        <v>0</v>
      </c>
      <c r="E497" s="76" t="s">
        <v>524</v>
      </c>
      <c r="G497" s="68">
        <v>1171821</v>
      </c>
      <c r="H497" s="63" t="s">
        <v>311</v>
      </c>
      <c r="I497" s="77" t="str">
        <f>(H497&amp;""&amp;G497)</f>
        <v>0</v>
      </c>
      <c r="K497" s="64" t="str">
        <f>+K496+1</f>
        <v>0</v>
      </c>
      <c r="L497" s="65" t="s">
        <v>300</v>
      </c>
      <c r="M497" s="78" t="str">
        <f>(L497&amp;""&amp;K497)</f>
        <v>0</v>
      </c>
      <c r="O497" s="64">
        <v>1900001</v>
      </c>
      <c r="P497" s="65" t="s">
        <v>303</v>
      </c>
      <c r="Q497" s="78" t="str">
        <f>(P497&amp;""&amp;O497)</f>
        <v>0</v>
      </c>
      <c r="S497" s="71"/>
      <c r="T497" s="71"/>
    </row>
    <row r="498" spans="1:22" customHeight="1" ht="32.25" s="73" customFormat="1">
      <c r="B498" s="59" t="s">
        <v>525</v>
      </c>
      <c r="C498" s="59" t="s">
        <v>526</v>
      </c>
      <c r="D498" s="60" t="str">
        <f>(C498&amp;"/"&amp;B498)</f>
        <v>0</v>
      </c>
      <c r="E498" s="76" t="s">
        <v>527</v>
      </c>
      <c r="G498" s="68">
        <v>1171822</v>
      </c>
      <c r="H498" s="63" t="s">
        <v>311</v>
      </c>
      <c r="I498" s="77" t="str">
        <f>(H498&amp;""&amp;G498)</f>
        <v>0</v>
      </c>
      <c r="K498" s="64" t="str">
        <f>+K497+1</f>
        <v>0</v>
      </c>
      <c r="L498" s="65" t="s">
        <v>300</v>
      </c>
      <c r="M498" s="78" t="str">
        <f>(L498&amp;""&amp;K498)</f>
        <v>0</v>
      </c>
      <c r="O498" s="64">
        <v>1900001</v>
      </c>
      <c r="P498" s="65" t="s">
        <v>303</v>
      </c>
      <c r="Q498" s="78" t="str">
        <f>(P498&amp;""&amp;O498)</f>
        <v>0</v>
      </c>
      <c r="S498" s="71"/>
      <c r="T498" s="71"/>
    </row>
    <row r="499" spans="1:22" customHeight="1" ht="32.25" s="73" customFormat="1">
      <c r="B499" s="59" t="s">
        <v>528</v>
      </c>
      <c r="C499" s="59" t="s">
        <v>529</v>
      </c>
      <c r="D499" s="60" t="str">
        <f>(C499&amp;"/"&amp;B499)</f>
        <v>0</v>
      </c>
      <c r="E499" s="76" t="s">
        <v>530</v>
      </c>
      <c r="G499" s="68">
        <v>1171823</v>
      </c>
      <c r="H499" s="63" t="s">
        <v>311</v>
      </c>
      <c r="I499" s="77" t="str">
        <f>(H499&amp;""&amp;G499)</f>
        <v>0</v>
      </c>
      <c r="K499" s="64" t="str">
        <f>+K498+1</f>
        <v>0</v>
      </c>
      <c r="L499" s="65" t="s">
        <v>300</v>
      </c>
      <c r="M499" s="78" t="str">
        <f>(L499&amp;""&amp;K499)</f>
        <v>0</v>
      </c>
      <c r="O499" s="64">
        <v>1900001</v>
      </c>
      <c r="P499" s="65" t="s">
        <v>303</v>
      </c>
      <c r="Q499" s="78" t="str">
        <f>(P499&amp;""&amp;O499)</f>
        <v>0</v>
      </c>
      <c r="S499" s="71"/>
      <c r="T499" s="71"/>
    </row>
    <row r="500" spans="1:22" customHeight="1" ht="32.25" s="73" customFormat="1">
      <c r="B500" s="59" t="s">
        <v>531</v>
      </c>
      <c r="C500" s="59" t="s">
        <v>532</v>
      </c>
      <c r="D500" s="60" t="str">
        <f>(C500&amp;"/"&amp;B500)</f>
        <v>0</v>
      </c>
      <c r="E500" s="76" t="s">
        <v>533</v>
      </c>
      <c r="G500" s="68">
        <v>1171824</v>
      </c>
      <c r="H500" s="63" t="s">
        <v>311</v>
      </c>
      <c r="I500" s="77" t="str">
        <f>(H500&amp;""&amp;G500)</f>
        <v>0</v>
      </c>
      <c r="K500" s="64" t="str">
        <f>+K499+1</f>
        <v>0</v>
      </c>
      <c r="L500" s="65" t="s">
        <v>300</v>
      </c>
      <c r="M500" s="78" t="str">
        <f>(L500&amp;""&amp;K500)</f>
        <v>0</v>
      </c>
      <c r="O500" s="64">
        <v>1900001</v>
      </c>
      <c r="P500" s="65" t="s">
        <v>303</v>
      </c>
      <c r="Q500" s="78" t="str">
        <f>(P500&amp;""&amp;O500)</f>
        <v>0</v>
      </c>
      <c r="S500" s="71"/>
      <c r="T500" s="71"/>
    </row>
    <row r="501" spans="1:22" customHeight="1" ht="32.25" s="73" customFormat="1">
      <c r="B501" s="59" t="s">
        <v>534</v>
      </c>
      <c r="C501" s="59" t="s">
        <v>535</v>
      </c>
      <c r="D501" s="60" t="str">
        <f>(C501&amp;"/"&amp;B501)</f>
        <v>0</v>
      </c>
      <c r="E501" s="76" t="s">
        <v>498</v>
      </c>
      <c r="G501" s="68">
        <v>1171825</v>
      </c>
      <c r="H501" s="63" t="s">
        <v>311</v>
      </c>
      <c r="I501" s="77" t="str">
        <f>(H501&amp;""&amp;G501)</f>
        <v>0</v>
      </c>
      <c r="K501" s="64" t="str">
        <f>+K500+1</f>
        <v>0</v>
      </c>
      <c r="L501" s="65" t="s">
        <v>300</v>
      </c>
      <c r="M501" s="78" t="str">
        <f>(L501&amp;""&amp;K501)</f>
        <v>0</v>
      </c>
      <c r="O501" s="64">
        <v>1900001</v>
      </c>
      <c r="P501" s="65" t="s">
        <v>303</v>
      </c>
      <c r="Q501" s="78" t="str">
        <f>(P501&amp;""&amp;O501)</f>
        <v>0</v>
      </c>
      <c r="S501" s="71"/>
      <c r="T501" s="71"/>
    </row>
    <row r="502" spans="1:22" customHeight="1" ht="32.25" s="73" customFormat="1">
      <c r="B502" s="59" t="s">
        <v>536</v>
      </c>
      <c r="C502" s="59" t="s">
        <v>537</v>
      </c>
      <c r="D502" s="60" t="str">
        <f>(C502&amp;"/"&amp;B502)</f>
        <v>0</v>
      </c>
      <c r="E502" s="76" t="s">
        <v>341</v>
      </c>
      <c r="G502" s="68">
        <v>1171826</v>
      </c>
      <c r="H502" s="63" t="s">
        <v>311</v>
      </c>
      <c r="I502" s="77" t="str">
        <f>(H502&amp;""&amp;G502)</f>
        <v>0</v>
      </c>
      <c r="K502" s="64" t="str">
        <f>+K501+1</f>
        <v>0</v>
      </c>
      <c r="L502" s="65" t="s">
        <v>300</v>
      </c>
      <c r="M502" s="78" t="str">
        <f>(L502&amp;""&amp;K502)</f>
        <v>0</v>
      </c>
      <c r="O502" s="64">
        <v>1900001</v>
      </c>
      <c r="P502" s="65" t="s">
        <v>303</v>
      </c>
      <c r="Q502" s="78" t="str">
        <f>(P502&amp;""&amp;O502)</f>
        <v>0</v>
      </c>
      <c r="S502" s="71"/>
      <c r="T502" s="71"/>
    </row>
    <row r="503" spans="1:22" customHeight="1" ht="32.25" s="73" customFormat="1">
      <c r="B503" s="59" t="s">
        <v>536</v>
      </c>
      <c r="C503" s="59" t="s">
        <v>538</v>
      </c>
      <c r="D503" s="60" t="str">
        <f>(C503&amp;"/"&amp;B503)</f>
        <v>0</v>
      </c>
      <c r="E503" s="76" t="s">
        <v>341</v>
      </c>
      <c r="G503" s="68">
        <v>1171827</v>
      </c>
      <c r="H503" s="63" t="s">
        <v>311</v>
      </c>
      <c r="I503" s="77" t="str">
        <f>(H503&amp;""&amp;G503)</f>
        <v>0</v>
      </c>
      <c r="K503" s="64" t="str">
        <f>+K502+1</f>
        <v>0</v>
      </c>
      <c r="L503" s="65" t="s">
        <v>300</v>
      </c>
      <c r="M503" s="78" t="str">
        <f>(L503&amp;""&amp;K503)</f>
        <v>0</v>
      </c>
      <c r="O503" s="64">
        <v>1900001</v>
      </c>
      <c r="P503" s="65" t="s">
        <v>303</v>
      </c>
      <c r="Q503" s="78" t="str">
        <f>(P503&amp;""&amp;O503)</f>
        <v>0</v>
      </c>
      <c r="S503" s="71"/>
      <c r="T503" s="71"/>
    </row>
    <row r="504" spans="1:22" customHeight="1" ht="32.25" s="73" customFormat="1">
      <c r="B504" s="59" t="s">
        <v>536</v>
      </c>
      <c r="C504" s="59" t="s">
        <v>539</v>
      </c>
      <c r="D504" s="60" t="str">
        <f>(C504&amp;"/"&amp;B504)</f>
        <v>0</v>
      </c>
      <c r="E504" s="76" t="s">
        <v>341</v>
      </c>
      <c r="G504" s="68">
        <v>1171828</v>
      </c>
      <c r="H504" s="63" t="s">
        <v>311</v>
      </c>
      <c r="I504" s="77" t="str">
        <f>(H504&amp;""&amp;G504)</f>
        <v>0</v>
      </c>
      <c r="K504" s="64" t="str">
        <f>+K503+1</f>
        <v>0</v>
      </c>
      <c r="L504" s="65" t="s">
        <v>300</v>
      </c>
      <c r="M504" s="78" t="str">
        <f>(L504&amp;""&amp;K504)</f>
        <v>0</v>
      </c>
      <c r="O504" s="64">
        <v>1900001</v>
      </c>
      <c r="P504" s="65" t="s">
        <v>303</v>
      </c>
      <c r="Q504" s="78" t="str">
        <f>(P504&amp;""&amp;O504)</f>
        <v>0</v>
      </c>
      <c r="S504" s="71"/>
      <c r="T504" s="71"/>
    </row>
    <row r="505" spans="1:22" customHeight="1" ht="32.25" s="73" customFormat="1">
      <c r="B505" s="59" t="s">
        <v>540</v>
      </c>
      <c r="C505" s="59" t="s">
        <v>541</v>
      </c>
      <c r="D505" s="60" t="str">
        <f>(C505&amp;"/"&amp;B505)</f>
        <v>0</v>
      </c>
      <c r="E505" s="76" t="s">
        <v>542</v>
      </c>
      <c r="G505" s="68">
        <v>1171829</v>
      </c>
      <c r="H505" s="63" t="s">
        <v>311</v>
      </c>
      <c r="I505" s="77" t="str">
        <f>(H505&amp;""&amp;G505)</f>
        <v>0</v>
      </c>
      <c r="K505" s="64" t="str">
        <f>+K504+1</f>
        <v>0</v>
      </c>
      <c r="L505" s="65" t="s">
        <v>300</v>
      </c>
      <c r="M505" s="78" t="str">
        <f>(L505&amp;""&amp;K505)</f>
        <v>0</v>
      </c>
      <c r="O505" s="64">
        <v>1900001</v>
      </c>
      <c r="P505" s="65" t="s">
        <v>303</v>
      </c>
      <c r="Q505" s="78" t="str">
        <f>(P505&amp;""&amp;O505)</f>
        <v>0</v>
      </c>
      <c r="S505" s="71"/>
      <c r="T505" s="71"/>
    </row>
    <row r="506" spans="1:22" customHeight="1" ht="32.25" s="73" customFormat="1">
      <c r="B506" s="59" t="s">
        <v>543</v>
      </c>
      <c r="C506" s="59" t="s">
        <v>544</v>
      </c>
      <c r="D506" s="60" t="str">
        <f>(C506&amp;"/"&amp;B506)</f>
        <v>0</v>
      </c>
      <c r="E506" s="76" t="s">
        <v>545</v>
      </c>
      <c r="G506" s="68">
        <v>1171830</v>
      </c>
      <c r="H506" s="63" t="s">
        <v>311</v>
      </c>
      <c r="I506" s="77" t="str">
        <f>(H506&amp;""&amp;G506)</f>
        <v>0</v>
      </c>
      <c r="K506" s="64" t="str">
        <f>+K505+1</f>
        <v>0</v>
      </c>
      <c r="L506" s="65" t="s">
        <v>300</v>
      </c>
      <c r="M506" s="78" t="str">
        <f>(L506&amp;""&amp;K506)</f>
        <v>0</v>
      </c>
      <c r="O506" s="64">
        <v>1900001</v>
      </c>
      <c r="P506" s="65" t="s">
        <v>303</v>
      </c>
      <c r="Q506" s="78" t="str">
        <f>(P506&amp;""&amp;O506)</f>
        <v>0</v>
      </c>
      <c r="S506" s="71"/>
      <c r="T506" s="71"/>
    </row>
    <row r="507" spans="1:22" customHeight="1" ht="32.25" s="73" customFormat="1">
      <c r="B507" s="59" t="s">
        <v>398</v>
      </c>
      <c r="C507" s="59" t="s">
        <v>546</v>
      </c>
      <c r="D507" s="60" t="str">
        <f>(C507&amp;"/"&amp;B507)</f>
        <v>0</v>
      </c>
      <c r="E507" s="76"/>
      <c r="G507" s="68">
        <v>1171831</v>
      </c>
      <c r="H507" s="63" t="s">
        <v>311</v>
      </c>
      <c r="I507" s="77" t="str">
        <f>(H507&amp;""&amp;G507)</f>
        <v>0</v>
      </c>
      <c r="K507" s="64" t="str">
        <f>+K506+1</f>
        <v>0</v>
      </c>
      <c r="L507" s="65" t="s">
        <v>300</v>
      </c>
      <c r="M507" s="78" t="str">
        <f>(L507&amp;""&amp;K507)</f>
        <v>0</v>
      </c>
      <c r="O507" s="64">
        <v>1900001</v>
      </c>
      <c r="P507" s="65" t="s">
        <v>303</v>
      </c>
      <c r="Q507" s="78" t="str">
        <f>(P507&amp;""&amp;O507)</f>
        <v>0</v>
      </c>
      <c r="S507" s="71"/>
      <c r="T507" s="71"/>
    </row>
    <row r="508" spans="1:22" customHeight="1" ht="32.25" s="73" customFormat="1">
      <c r="B508" s="59" t="s">
        <v>398</v>
      </c>
      <c r="C508" s="59" t="s">
        <v>1200</v>
      </c>
      <c r="D508" s="60" t="str">
        <f>(C508&amp;"/"&amp;B508)</f>
        <v>0</v>
      </c>
      <c r="E508" s="76" t="s">
        <v>519</v>
      </c>
      <c r="G508" s="68">
        <v>1171832</v>
      </c>
      <c r="H508" s="63" t="s">
        <v>311</v>
      </c>
      <c r="I508" s="77" t="str">
        <f>(H508&amp;""&amp;G508)</f>
        <v>0</v>
      </c>
      <c r="K508" s="64" t="str">
        <f>+K507+1</f>
        <v>0</v>
      </c>
      <c r="L508" s="65" t="s">
        <v>300</v>
      </c>
      <c r="M508" s="78" t="str">
        <f>(L508&amp;""&amp;K508)</f>
        <v>0</v>
      </c>
      <c r="O508" s="64">
        <v>1900001</v>
      </c>
      <c r="P508" s="65" t="s">
        <v>303</v>
      </c>
      <c r="Q508" s="78" t="str">
        <f>(P508&amp;""&amp;O508)</f>
        <v>0</v>
      </c>
      <c r="S508" s="71"/>
      <c r="T508" s="71"/>
    </row>
    <row r="509" spans="1:22" customHeight="1" ht="32.25" s="73" customFormat="1">
      <c r="B509" s="59" t="s">
        <v>548</v>
      </c>
      <c r="C509" s="59" t="s">
        <v>549</v>
      </c>
      <c r="D509" s="60" t="str">
        <f>(C509&amp;"/"&amp;B509)</f>
        <v>0</v>
      </c>
      <c r="E509" s="76" t="s">
        <v>550</v>
      </c>
      <c r="G509" s="68">
        <v>1171833</v>
      </c>
      <c r="H509" s="63" t="s">
        <v>311</v>
      </c>
      <c r="I509" s="77" t="str">
        <f>(H509&amp;""&amp;G509)</f>
        <v>0</v>
      </c>
      <c r="K509" s="64" t="str">
        <f>+K508+1</f>
        <v>0</v>
      </c>
      <c r="L509" s="65" t="s">
        <v>300</v>
      </c>
      <c r="M509" s="78" t="str">
        <f>(L509&amp;""&amp;K509)</f>
        <v>0</v>
      </c>
      <c r="O509" s="64">
        <v>1900001</v>
      </c>
      <c r="P509" s="65" t="s">
        <v>303</v>
      </c>
      <c r="Q509" s="78" t="str">
        <f>(P509&amp;""&amp;O509)</f>
        <v>0</v>
      </c>
      <c r="S509" s="71"/>
      <c r="T509" s="71"/>
    </row>
    <row r="510" spans="1:22" customHeight="1" ht="32.25" s="73" customFormat="1">
      <c r="B510" s="59" t="s">
        <v>551</v>
      </c>
      <c r="C510" s="59" t="s">
        <v>552</v>
      </c>
      <c r="D510" s="60" t="str">
        <f>(C510&amp;"/"&amp;B510)</f>
        <v>0</v>
      </c>
      <c r="E510" s="76" t="s">
        <v>553</v>
      </c>
      <c r="G510" s="68">
        <v>1171834</v>
      </c>
      <c r="H510" s="63" t="s">
        <v>311</v>
      </c>
      <c r="I510" s="77" t="str">
        <f>(H510&amp;""&amp;G510)</f>
        <v>0</v>
      </c>
      <c r="K510" s="64" t="str">
        <f>+K509+1</f>
        <v>0</v>
      </c>
      <c r="L510" s="65" t="s">
        <v>300</v>
      </c>
      <c r="M510" s="78" t="str">
        <f>(L510&amp;""&amp;K510)</f>
        <v>0</v>
      </c>
      <c r="O510" s="64">
        <v>1900001</v>
      </c>
      <c r="P510" s="65" t="s">
        <v>303</v>
      </c>
      <c r="Q510" s="78" t="str">
        <f>(P510&amp;""&amp;O510)</f>
        <v>0</v>
      </c>
      <c r="S510" s="71"/>
      <c r="T510" s="71"/>
    </row>
    <row r="511" spans="1:22" customHeight="1" ht="32.25" s="73" customFormat="1">
      <c r="B511" s="59" t="s">
        <v>551</v>
      </c>
      <c r="C511" s="59" t="s">
        <v>552</v>
      </c>
      <c r="D511" s="60" t="str">
        <f>(C511&amp;"/"&amp;B511)</f>
        <v>0</v>
      </c>
      <c r="E511" s="76" t="s">
        <v>553</v>
      </c>
      <c r="G511" s="68">
        <v>1171835</v>
      </c>
      <c r="H511" s="63" t="s">
        <v>311</v>
      </c>
      <c r="I511" s="77" t="str">
        <f>(H511&amp;""&amp;G511)</f>
        <v>0</v>
      </c>
      <c r="K511" s="64" t="str">
        <f>+K510+1</f>
        <v>0</v>
      </c>
      <c r="L511" s="65" t="s">
        <v>300</v>
      </c>
      <c r="M511" s="78" t="str">
        <f>(L511&amp;""&amp;K511)</f>
        <v>0</v>
      </c>
      <c r="O511" s="64">
        <v>1900001</v>
      </c>
      <c r="P511" s="65" t="s">
        <v>303</v>
      </c>
      <c r="Q511" s="78" t="str">
        <f>(P511&amp;""&amp;O511)</f>
        <v>0</v>
      </c>
      <c r="S511" s="71"/>
      <c r="T511" s="71"/>
    </row>
    <row r="512" spans="1:22" customHeight="1" ht="32.25" s="73" customFormat="1">
      <c r="B512" s="59" t="s">
        <v>554</v>
      </c>
      <c r="C512" s="59" t="s">
        <v>555</v>
      </c>
      <c r="D512" s="60" t="str">
        <f>(C512&amp;"/"&amp;B512)</f>
        <v>0</v>
      </c>
      <c r="E512" s="76" t="s">
        <v>556</v>
      </c>
      <c r="G512" s="68">
        <v>1171836</v>
      </c>
      <c r="H512" s="63" t="s">
        <v>311</v>
      </c>
      <c r="I512" s="77" t="str">
        <f>(H512&amp;""&amp;G512)</f>
        <v>0</v>
      </c>
      <c r="K512" s="64" t="str">
        <f>+K511+1</f>
        <v>0</v>
      </c>
      <c r="L512" s="65" t="s">
        <v>300</v>
      </c>
      <c r="M512" s="78" t="str">
        <f>(L512&amp;""&amp;K512)</f>
        <v>0</v>
      </c>
      <c r="O512" s="64">
        <v>1900001</v>
      </c>
      <c r="P512" s="65" t="s">
        <v>303</v>
      </c>
      <c r="Q512" s="78" t="str">
        <f>(P512&amp;""&amp;O512)</f>
        <v>0</v>
      </c>
      <c r="S512" s="71"/>
      <c r="T512" s="71"/>
    </row>
    <row r="513" spans="1:22" customHeight="1" ht="32.25" s="73" customFormat="1">
      <c r="B513" s="59" t="s">
        <v>557</v>
      </c>
      <c r="C513" s="59" t="s">
        <v>558</v>
      </c>
      <c r="D513" s="60" t="str">
        <f>(C513&amp;"/"&amp;B513)</f>
        <v>0</v>
      </c>
      <c r="E513" s="76"/>
      <c r="G513" s="68">
        <v>1171837</v>
      </c>
      <c r="H513" s="63" t="s">
        <v>311</v>
      </c>
      <c r="I513" s="77" t="str">
        <f>(H513&amp;""&amp;G513)</f>
        <v>0</v>
      </c>
      <c r="K513" s="64" t="str">
        <f>+K512+1</f>
        <v>0</v>
      </c>
      <c r="L513" s="65" t="s">
        <v>300</v>
      </c>
      <c r="M513" s="78" t="str">
        <f>(L513&amp;""&amp;K513)</f>
        <v>0</v>
      </c>
      <c r="O513" s="64">
        <v>1900001</v>
      </c>
      <c r="P513" s="65" t="s">
        <v>303</v>
      </c>
      <c r="Q513" s="78" t="str">
        <f>(P513&amp;""&amp;O513)</f>
        <v>0</v>
      </c>
      <c r="S513" s="71"/>
      <c r="T513" s="71"/>
    </row>
    <row r="514" spans="1:22" customHeight="1" ht="32.25" s="73" customFormat="1">
      <c r="B514" s="59" t="s">
        <v>559</v>
      </c>
      <c r="C514" s="59" t="s">
        <v>560</v>
      </c>
      <c r="D514" s="60" t="str">
        <f>(C514&amp;"/"&amp;B514)</f>
        <v>0</v>
      </c>
      <c r="E514" s="76" t="s">
        <v>561</v>
      </c>
      <c r="G514" s="68">
        <v>1171838</v>
      </c>
      <c r="H514" s="63" t="s">
        <v>311</v>
      </c>
      <c r="I514" s="77" t="str">
        <f>(H514&amp;""&amp;G514)</f>
        <v>0</v>
      </c>
      <c r="K514" s="64" t="str">
        <f>+K513+1</f>
        <v>0</v>
      </c>
      <c r="L514" s="65" t="s">
        <v>300</v>
      </c>
      <c r="M514" s="78" t="str">
        <f>(L514&amp;""&amp;K514)</f>
        <v>0</v>
      </c>
      <c r="O514" s="64">
        <v>1900001</v>
      </c>
      <c r="P514" s="65" t="s">
        <v>303</v>
      </c>
      <c r="Q514" s="78" t="str">
        <f>(P514&amp;""&amp;O514)</f>
        <v>0</v>
      </c>
      <c r="S514" s="71"/>
      <c r="T514" s="71"/>
    </row>
    <row r="515" spans="1:22" customHeight="1" ht="32.25" s="73" customFormat="1">
      <c r="B515" s="59" t="s">
        <v>562</v>
      </c>
      <c r="C515" s="59" t="s">
        <v>563</v>
      </c>
      <c r="D515" s="60" t="str">
        <f>(C515&amp;"/"&amp;B515)</f>
        <v>0</v>
      </c>
      <c r="E515" s="76" t="s">
        <v>564</v>
      </c>
      <c r="G515" s="68">
        <v>1171839</v>
      </c>
      <c r="H515" s="63" t="s">
        <v>311</v>
      </c>
      <c r="I515" s="77" t="str">
        <f>(H515&amp;""&amp;G515)</f>
        <v>0</v>
      </c>
      <c r="K515" s="64" t="str">
        <f>+K514+1</f>
        <v>0</v>
      </c>
      <c r="L515" s="65" t="s">
        <v>300</v>
      </c>
      <c r="M515" s="78" t="str">
        <f>(L515&amp;""&amp;K515)</f>
        <v>0</v>
      </c>
      <c r="O515" s="64">
        <v>1900001</v>
      </c>
      <c r="P515" s="65" t="s">
        <v>303</v>
      </c>
      <c r="Q515" s="78" t="str">
        <f>(P515&amp;""&amp;O515)</f>
        <v>0</v>
      </c>
      <c r="S515" s="71"/>
      <c r="T515" s="71"/>
    </row>
    <row r="516" spans="1:22" customHeight="1" ht="32.25" s="73" customFormat="1">
      <c r="B516" s="59" t="s">
        <v>565</v>
      </c>
      <c r="C516" s="59" t="s">
        <v>566</v>
      </c>
      <c r="D516" s="60" t="str">
        <f>(C516&amp;"/"&amp;B516)</f>
        <v>0</v>
      </c>
      <c r="E516" s="76" t="s">
        <v>567</v>
      </c>
      <c r="G516" s="68">
        <v>1171840</v>
      </c>
      <c r="H516" s="63" t="s">
        <v>311</v>
      </c>
      <c r="I516" s="77" t="str">
        <f>(H516&amp;""&amp;G516)</f>
        <v>0</v>
      </c>
      <c r="K516" s="64" t="str">
        <f>+K515+1</f>
        <v>0</v>
      </c>
      <c r="L516" s="65" t="s">
        <v>300</v>
      </c>
      <c r="M516" s="78" t="str">
        <f>(L516&amp;""&amp;K516)</f>
        <v>0</v>
      </c>
      <c r="O516" s="64">
        <v>1900001</v>
      </c>
      <c r="P516" s="65" t="s">
        <v>303</v>
      </c>
      <c r="Q516" s="78" t="str">
        <f>(P516&amp;""&amp;O516)</f>
        <v>0</v>
      </c>
      <c r="S516" s="71"/>
      <c r="T516" s="71"/>
    </row>
    <row r="517" spans="1:22" customHeight="1" ht="32.25" s="73" customFormat="1">
      <c r="B517" s="59" t="s">
        <v>568</v>
      </c>
      <c r="C517" s="59" t="s">
        <v>569</v>
      </c>
      <c r="D517" s="60" t="str">
        <f>(C517&amp;"/"&amp;B517)</f>
        <v>0</v>
      </c>
      <c r="E517" s="76" t="s">
        <v>556</v>
      </c>
      <c r="G517" s="68">
        <v>1171841</v>
      </c>
      <c r="H517" s="63" t="s">
        <v>311</v>
      </c>
      <c r="I517" s="77" t="str">
        <f>(H517&amp;""&amp;G517)</f>
        <v>0</v>
      </c>
      <c r="K517" s="64" t="str">
        <f>+K516+1</f>
        <v>0</v>
      </c>
      <c r="L517" s="65" t="s">
        <v>300</v>
      </c>
      <c r="M517" s="78" t="str">
        <f>(L517&amp;""&amp;K517)</f>
        <v>0</v>
      </c>
      <c r="O517" s="64">
        <v>1900001</v>
      </c>
      <c r="P517" s="65" t="s">
        <v>303</v>
      </c>
      <c r="Q517" s="78" t="str">
        <f>(P517&amp;""&amp;O517)</f>
        <v>0</v>
      </c>
      <c r="S517" s="71"/>
      <c r="T517" s="71"/>
    </row>
    <row r="518" spans="1:22" customHeight="1" ht="32.25" s="73" customFormat="1">
      <c r="B518" s="59" t="s">
        <v>570</v>
      </c>
      <c r="C518" s="59" t="s">
        <v>571</v>
      </c>
      <c r="D518" s="60" t="str">
        <f>(C518&amp;"/"&amp;B518)</f>
        <v>0</v>
      </c>
      <c r="E518" s="76" t="s">
        <v>572</v>
      </c>
      <c r="G518" s="68">
        <v>1171842</v>
      </c>
      <c r="H518" s="63" t="s">
        <v>311</v>
      </c>
      <c r="I518" s="77" t="str">
        <f>(H518&amp;""&amp;G518)</f>
        <v>0</v>
      </c>
      <c r="K518" s="64" t="str">
        <f>+K517+1</f>
        <v>0</v>
      </c>
      <c r="L518" s="65" t="s">
        <v>300</v>
      </c>
      <c r="M518" s="78" t="str">
        <f>(L518&amp;""&amp;K518)</f>
        <v>0</v>
      </c>
      <c r="O518" s="64">
        <v>1900001</v>
      </c>
      <c r="P518" s="65" t="s">
        <v>303</v>
      </c>
      <c r="Q518" s="78" t="str">
        <f>(P518&amp;""&amp;O518)</f>
        <v>0</v>
      </c>
      <c r="S518" s="71"/>
      <c r="T518" s="71"/>
    </row>
    <row r="519" spans="1:22" customHeight="1" ht="32.25" s="73" customFormat="1">
      <c r="B519" s="59" t="s">
        <v>573</v>
      </c>
      <c r="C519" s="59" t="s">
        <v>574</v>
      </c>
      <c r="D519" s="60" t="str">
        <f>(C519&amp;"/"&amp;B519)</f>
        <v>0</v>
      </c>
      <c r="E519" s="76" t="s">
        <v>575</v>
      </c>
      <c r="G519" s="68">
        <v>1171843</v>
      </c>
      <c r="H519" s="63" t="s">
        <v>311</v>
      </c>
      <c r="I519" s="77" t="str">
        <f>(H519&amp;""&amp;G519)</f>
        <v>0</v>
      </c>
      <c r="K519" s="64" t="str">
        <f>+K518+1</f>
        <v>0</v>
      </c>
      <c r="L519" s="65" t="s">
        <v>300</v>
      </c>
      <c r="M519" s="78" t="str">
        <f>(L519&amp;""&amp;K519)</f>
        <v>0</v>
      </c>
      <c r="O519" s="64">
        <v>1900001</v>
      </c>
      <c r="P519" s="65" t="s">
        <v>303</v>
      </c>
      <c r="Q519" s="78" t="str">
        <f>(P519&amp;""&amp;O519)</f>
        <v>0</v>
      </c>
      <c r="S519" s="71"/>
      <c r="T519" s="71"/>
    </row>
    <row r="520" spans="1:22" customHeight="1" ht="32.25" s="73" customFormat="1">
      <c r="B520" s="59" t="s">
        <v>576</v>
      </c>
      <c r="C520" s="59" t="s">
        <v>577</v>
      </c>
      <c r="D520" s="60" t="str">
        <f>(C520&amp;"/"&amp;B520)</f>
        <v>0</v>
      </c>
      <c r="E520" s="76" t="s">
        <v>578</v>
      </c>
      <c r="G520" s="68">
        <v>1171844</v>
      </c>
      <c r="H520" s="63" t="s">
        <v>311</v>
      </c>
      <c r="I520" s="77" t="str">
        <f>(H520&amp;""&amp;G520)</f>
        <v>0</v>
      </c>
      <c r="K520" s="64" t="str">
        <f>+K519+1</f>
        <v>0</v>
      </c>
      <c r="L520" s="65" t="s">
        <v>300</v>
      </c>
      <c r="M520" s="78" t="str">
        <f>(L520&amp;""&amp;K520)</f>
        <v>0</v>
      </c>
      <c r="O520" s="64">
        <v>1900001</v>
      </c>
      <c r="P520" s="65" t="s">
        <v>303</v>
      </c>
      <c r="Q520" s="78" t="str">
        <f>(P520&amp;""&amp;O520)</f>
        <v>0</v>
      </c>
      <c r="S520" s="71"/>
      <c r="T520" s="71"/>
    </row>
    <row r="521" spans="1:22" customHeight="1" ht="32.25" s="73" customFormat="1">
      <c r="B521" s="59" t="s">
        <v>579</v>
      </c>
      <c r="C521" s="59" t="s">
        <v>580</v>
      </c>
      <c r="D521" s="60" t="str">
        <f>(C521&amp;"/"&amp;B521)</f>
        <v>0</v>
      </c>
      <c r="E521" s="76" t="s">
        <v>581</v>
      </c>
      <c r="G521" s="68">
        <v>1171845</v>
      </c>
      <c r="H521" s="63" t="s">
        <v>311</v>
      </c>
      <c r="I521" s="77" t="str">
        <f>(H521&amp;""&amp;G521)</f>
        <v>0</v>
      </c>
      <c r="K521" s="64" t="str">
        <f>+K520+1</f>
        <v>0</v>
      </c>
      <c r="L521" s="65" t="s">
        <v>300</v>
      </c>
      <c r="M521" s="78" t="str">
        <f>(L521&amp;""&amp;K521)</f>
        <v>0</v>
      </c>
      <c r="O521" s="64">
        <v>1900001</v>
      </c>
      <c r="P521" s="65" t="s">
        <v>303</v>
      </c>
      <c r="Q521" s="78" t="str">
        <f>(P521&amp;""&amp;O521)</f>
        <v>0</v>
      </c>
      <c r="S521" s="71"/>
      <c r="T521" s="71"/>
    </row>
    <row r="522" spans="1:22" customHeight="1" ht="32.25" s="73" customFormat="1">
      <c r="B522" s="59" t="s">
        <v>582</v>
      </c>
      <c r="C522" s="59" t="s">
        <v>583</v>
      </c>
      <c r="D522" s="60" t="str">
        <f>(C522&amp;"/"&amp;B522)</f>
        <v>0</v>
      </c>
      <c r="E522" s="76" t="s">
        <v>584</v>
      </c>
      <c r="G522" s="68">
        <v>1171846</v>
      </c>
      <c r="H522" s="63" t="s">
        <v>311</v>
      </c>
      <c r="I522" s="77" t="str">
        <f>(H522&amp;""&amp;G522)</f>
        <v>0</v>
      </c>
      <c r="K522" s="64" t="str">
        <f>+K521+1</f>
        <v>0</v>
      </c>
      <c r="L522" s="65" t="s">
        <v>300</v>
      </c>
      <c r="M522" s="78" t="str">
        <f>(L522&amp;""&amp;K522)</f>
        <v>0</v>
      </c>
      <c r="O522" s="64">
        <v>1900001</v>
      </c>
      <c r="P522" s="65" t="s">
        <v>303</v>
      </c>
      <c r="Q522" s="78" t="str">
        <f>(P522&amp;""&amp;O522)</f>
        <v>0</v>
      </c>
      <c r="S522" s="71"/>
      <c r="T522" s="71"/>
    </row>
    <row r="523" spans="1:22" customHeight="1" ht="32.25" s="73" customFormat="1">
      <c r="B523" s="59" t="s">
        <v>398</v>
      </c>
      <c r="C523" s="59" t="s">
        <v>585</v>
      </c>
      <c r="D523" s="60" t="str">
        <f>(C523&amp;"/"&amp;B523)</f>
        <v>0</v>
      </c>
      <c r="E523" s="76"/>
      <c r="G523" s="68">
        <v>1171847</v>
      </c>
      <c r="H523" s="63" t="s">
        <v>311</v>
      </c>
      <c r="I523" s="77" t="str">
        <f>(H523&amp;""&amp;G523)</f>
        <v>0</v>
      </c>
      <c r="K523" s="64" t="str">
        <f>+K522+1</f>
        <v>0</v>
      </c>
      <c r="L523" s="65" t="s">
        <v>300</v>
      </c>
      <c r="M523" s="78" t="str">
        <f>(L523&amp;""&amp;K523)</f>
        <v>0</v>
      </c>
      <c r="O523" s="64">
        <v>1900001</v>
      </c>
      <c r="P523" s="65" t="s">
        <v>303</v>
      </c>
      <c r="Q523" s="78" t="str">
        <f>(P523&amp;""&amp;O523)</f>
        <v>0</v>
      </c>
      <c r="S523" s="71"/>
      <c r="T523" s="71"/>
    </row>
    <row r="524" spans="1:22" customHeight="1" ht="32.25" s="73" customFormat="1">
      <c r="B524" s="59" t="s">
        <v>586</v>
      </c>
      <c r="C524" s="59" t="s">
        <v>587</v>
      </c>
      <c r="D524" s="60" t="str">
        <f>(C524&amp;"/"&amp;B524)</f>
        <v>0</v>
      </c>
      <c r="E524" s="76" t="s">
        <v>360</v>
      </c>
      <c r="G524" s="68">
        <v>1171848</v>
      </c>
      <c r="H524" s="63" t="s">
        <v>311</v>
      </c>
      <c r="I524" s="77" t="str">
        <f>(H524&amp;""&amp;G524)</f>
        <v>0</v>
      </c>
      <c r="K524" s="64" t="str">
        <f>+K523+1</f>
        <v>0</v>
      </c>
      <c r="L524" s="65" t="s">
        <v>300</v>
      </c>
      <c r="M524" s="78" t="str">
        <f>(L524&amp;""&amp;K524)</f>
        <v>0</v>
      </c>
      <c r="O524" s="64">
        <v>1900001</v>
      </c>
      <c r="P524" s="65" t="s">
        <v>303</v>
      </c>
      <c r="Q524" s="78" t="str">
        <f>(P524&amp;""&amp;O524)</f>
        <v>0</v>
      </c>
      <c r="S524" s="71"/>
      <c r="T524" s="71"/>
    </row>
    <row r="525" spans="1:22" customHeight="1" ht="32.25" s="73" customFormat="1">
      <c r="B525" s="59" t="s">
        <v>398</v>
      </c>
      <c r="C525" s="59" t="s">
        <v>588</v>
      </c>
      <c r="D525" s="60" t="str">
        <f>(C525&amp;"/"&amp;B525)</f>
        <v>0</v>
      </c>
      <c r="E525" s="76"/>
      <c r="G525" s="68">
        <v>1171849</v>
      </c>
      <c r="H525" s="63" t="s">
        <v>311</v>
      </c>
      <c r="I525" s="77" t="str">
        <f>(H525&amp;""&amp;G525)</f>
        <v>0</v>
      </c>
      <c r="K525" s="64" t="str">
        <f>+K524+1</f>
        <v>0</v>
      </c>
      <c r="L525" s="65" t="s">
        <v>300</v>
      </c>
      <c r="M525" s="78" t="str">
        <f>(L525&amp;""&amp;K525)</f>
        <v>0</v>
      </c>
      <c r="O525" s="64">
        <v>1900001</v>
      </c>
      <c r="P525" s="65" t="s">
        <v>303</v>
      </c>
      <c r="Q525" s="78" t="str">
        <f>(P525&amp;""&amp;O525)</f>
        <v>0</v>
      </c>
      <c r="S525" s="71"/>
      <c r="T525" s="71"/>
    </row>
    <row r="526" spans="1:22" customHeight="1" ht="32.25" s="73" customFormat="1">
      <c r="B526" s="59" t="s">
        <v>398</v>
      </c>
      <c r="C526" s="59" t="s">
        <v>589</v>
      </c>
      <c r="D526" s="60" t="str">
        <f>(C526&amp;"/"&amp;B526)</f>
        <v>0</v>
      </c>
      <c r="E526" s="76">
        <v>0</v>
      </c>
      <c r="G526" s="68">
        <v>1171850</v>
      </c>
      <c r="H526" s="63" t="s">
        <v>311</v>
      </c>
      <c r="I526" s="77" t="str">
        <f>(H526&amp;""&amp;G526)</f>
        <v>0</v>
      </c>
      <c r="K526" s="64" t="str">
        <f>+K525+1</f>
        <v>0</v>
      </c>
      <c r="L526" s="65" t="s">
        <v>300</v>
      </c>
      <c r="M526" s="78" t="str">
        <f>(L526&amp;""&amp;K526)</f>
        <v>0</v>
      </c>
      <c r="O526" s="64">
        <v>1900001</v>
      </c>
      <c r="P526" s="65" t="s">
        <v>303</v>
      </c>
      <c r="Q526" s="78" t="str">
        <f>(P526&amp;""&amp;O526)</f>
        <v>0</v>
      </c>
      <c r="S526" s="71"/>
      <c r="T526" s="71"/>
    </row>
    <row r="527" spans="1:22" customHeight="1" ht="32.25" s="73" customFormat="1">
      <c r="B527" s="59" t="s">
        <v>590</v>
      </c>
      <c r="C527" s="59" t="s">
        <v>591</v>
      </c>
      <c r="D527" s="60" t="str">
        <f>(C527&amp;"/"&amp;B527)</f>
        <v>0</v>
      </c>
      <c r="E527" s="76" t="s">
        <v>341</v>
      </c>
      <c r="G527" s="68">
        <v>1171851</v>
      </c>
      <c r="H527" s="63" t="s">
        <v>311</v>
      </c>
      <c r="I527" s="77" t="str">
        <f>(H527&amp;""&amp;G527)</f>
        <v>0</v>
      </c>
      <c r="K527" s="64" t="str">
        <f>+K526+1</f>
        <v>0</v>
      </c>
      <c r="L527" s="65" t="s">
        <v>300</v>
      </c>
      <c r="M527" s="78" t="str">
        <f>(L527&amp;""&amp;K527)</f>
        <v>0</v>
      </c>
      <c r="O527" s="64">
        <v>1900001</v>
      </c>
      <c r="P527" s="65" t="s">
        <v>303</v>
      </c>
      <c r="Q527" s="78" t="str">
        <f>(P527&amp;""&amp;O527)</f>
        <v>0</v>
      </c>
      <c r="S527" s="71"/>
      <c r="T527" s="71"/>
    </row>
    <row r="528" spans="1:22" customHeight="1" ht="32.25" s="73" customFormat="1">
      <c r="B528" s="59" t="s">
        <v>592</v>
      </c>
      <c r="C528" s="59" t="s">
        <v>593</v>
      </c>
      <c r="D528" s="60" t="str">
        <f>(C528&amp;"/"&amp;B528)</f>
        <v>0</v>
      </c>
      <c r="E528" s="76" t="s">
        <v>594</v>
      </c>
      <c r="G528" s="68">
        <v>1171852</v>
      </c>
      <c r="H528" s="63" t="s">
        <v>311</v>
      </c>
      <c r="I528" s="77" t="str">
        <f>(H528&amp;""&amp;G528)</f>
        <v>0</v>
      </c>
      <c r="K528" s="64" t="str">
        <f>+K527+1</f>
        <v>0</v>
      </c>
      <c r="L528" s="65" t="s">
        <v>300</v>
      </c>
      <c r="M528" s="78" t="str">
        <f>(L528&amp;""&amp;K528)</f>
        <v>0</v>
      </c>
      <c r="O528" s="64">
        <v>1900001</v>
      </c>
      <c r="P528" s="65" t="s">
        <v>303</v>
      </c>
      <c r="Q528" s="78" t="str">
        <f>(P528&amp;""&amp;O528)</f>
        <v>0</v>
      </c>
      <c r="S528" s="71"/>
      <c r="T528" s="71"/>
    </row>
    <row r="529" spans="1:22" customHeight="1" ht="32.25" s="73" customFormat="1">
      <c r="B529" s="59" t="s">
        <v>595</v>
      </c>
      <c r="C529" s="59" t="s">
        <v>596</v>
      </c>
      <c r="D529" s="60" t="str">
        <f>(C529&amp;"/"&amp;B529)</f>
        <v>0</v>
      </c>
      <c r="E529" s="76" t="s">
        <v>380</v>
      </c>
      <c r="G529" s="68">
        <v>1171853</v>
      </c>
      <c r="H529" s="63" t="s">
        <v>311</v>
      </c>
      <c r="I529" s="77" t="str">
        <f>(H529&amp;""&amp;G529)</f>
        <v>0</v>
      </c>
      <c r="K529" s="64" t="str">
        <f>+K528+1</f>
        <v>0</v>
      </c>
      <c r="L529" s="65" t="s">
        <v>300</v>
      </c>
      <c r="M529" s="78" t="str">
        <f>(L529&amp;""&amp;K529)</f>
        <v>0</v>
      </c>
      <c r="O529" s="64">
        <v>1900001</v>
      </c>
      <c r="P529" s="65" t="s">
        <v>303</v>
      </c>
      <c r="Q529" s="78" t="str">
        <f>(P529&amp;""&amp;O529)</f>
        <v>0</v>
      </c>
      <c r="S529" s="71"/>
      <c r="T529" s="71"/>
    </row>
    <row r="530" spans="1:22" customHeight="1" ht="32.25" s="73" customFormat="1">
      <c r="B530" s="59" t="s">
        <v>597</v>
      </c>
      <c r="C530" s="59" t="s">
        <v>598</v>
      </c>
      <c r="D530" s="60" t="str">
        <f>(C530&amp;"/"&amp;B530)</f>
        <v>0</v>
      </c>
      <c r="E530" s="76" t="s">
        <v>550</v>
      </c>
      <c r="G530" s="68">
        <v>1171854</v>
      </c>
      <c r="H530" s="63" t="s">
        <v>311</v>
      </c>
      <c r="I530" s="77" t="str">
        <f>(H530&amp;""&amp;G530)</f>
        <v>0</v>
      </c>
      <c r="K530" s="64" t="str">
        <f>+K529+1</f>
        <v>0</v>
      </c>
      <c r="L530" s="65" t="s">
        <v>300</v>
      </c>
      <c r="M530" s="78" t="str">
        <f>(L530&amp;""&amp;K530)</f>
        <v>0</v>
      </c>
      <c r="O530" s="64">
        <v>1900001</v>
      </c>
      <c r="P530" s="65" t="s">
        <v>303</v>
      </c>
      <c r="Q530" s="78" t="str">
        <f>(P530&amp;""&amp;O530)</f>
        <v>0</v>
      </c>
      <c r="S530" s="71"/>
      <c r="T530" s="71"/>
    </row>
    <row r="531" spans="1:22" customHeight="1" ht="32.25" s="73" customFormat="1">
      <c r="B531" s="59" t="s">
        <v>599</v>
      </c>
      <c r="C531" s="59" t="s">
        <v>600</v>
      </c>
      <c r="D531" s="60" t="str">
        <f>(C531&amp;"/"&amp;B531)</f>
        <v>0</v>
      </c>
      <c r="E531" s="76" t="s">
        <v>372</v>
      </c>
      <c r="G531" s="68">
        <v>1171855</v>
      </c>
      <c r="H531" s="63" t="s">
        <v>311</v>
      </c>
      <c r="I531" s="77" t="str">
        <f>(H531&amp;""&amp;G531)</f>
        <v>0</v>
      </c>
      <c r="K531" s="64" t="str">
        <f>+K530+1</f>
        <v>0</v>
      </c>
      <c r="L531" s="65" t="s">
        <v>300</v>
      </c>
      <c r="M531" s="78" t="str">
        <f>(L531&amp;""&amp;K531)</f>
        <v>0</v>
      </c>
      <c r="O531" s="64">
        <v>1900001</v>
      </c>
      <c r="P531" s="65" t="s">
        <v>303</v>
      </c>
      <c r="Q531" s="78" t="str">
        <f>(P531&amp;""&amp;O531)</f>
        <v>0</v>
      </c>
      <c r="S531" s="71"/>
      <c r="T531" s="71"/>
    </row>
    <row r="532" spans="1:22" customHeight="1" ht="32.25" s="73" customFormat="1">
      <c r="B532" s="59" t="s">
        <v>601</v>
      </c>
      <c r="C532" s="59" t="s">
        <v>602</v>
      </c>
      <c r="D532" s="60" t="str">
        <f>(C532&amp;"/"&amp;B532)</f>
        <v>0</v>
      </c>
      <c r="E532" s="76" t="s">
        <v>603</v>
      </c>
      <c r="G532" s="68">
        <v>1171856</v>
      </c>
      <c r="H532" s="63" t="s">
        <v>311</v>
      </c>
      <c r="I532" s="77" t="str">
        <f>(H532&amp;""&amp;G532)</f>
        <v>0</v>
      </c>
      <c r="K532" s="64" t="str">
        <f>+K531+1</f>
        <v>0</v>
      </c>
      <c r="L532" s="65" t="s">
        <v>300</v>
      </c>
      <c r="M532" s="78" t="str">
        <f>(L532&amp;""&amp;K532)</f>
        <v>0</v>
      </c>
      <c r="O532" s="64">
        <v>1900001</v>
      </c>
      <c r="P532" s="65" t="s">
        <v>303</v>
      </c>
      <c r="Q532" s="78" t="str">
        <f>(P532&amp;""&amp;O532)</f>
        <v>0</v>
      </c>
      <c r="S532" s="71"/>
      <c r="T532" s="71"/>
    </row>
    <row r="533" spans="1:22" customHeight="1" ht="32.25" s="73" customFormat="1">
      <c r="B533" s="59"/>
      <c r="C533" s="59" t="s">
        <v>604</v>
      </c>
      <c r="D533" s="60" t="str">
        <f>(C533&amp;"/"&amp;B533)</f>
        <v>0</v>
      </c>
      <c r="E533" s="76" t="s">
        <v>519</v>
      </c>
      <c r="G533" s="68">
        <v>1171857</v>
      </c>
      <c r="H533" s="63" t="s">
        <v>311</v>
      </c>
      <c r="I533" s="77" t="str">
        <f>(H533&amp;""&amp;G533)</f>
        <v>0</v>
      </c>
      <c r="K533" s="64" t="str">
        <f>+K532+1</f>
        <v>0</v>
      </c>
      <c r="L533" s="65" t="s">
        <v>300</v>
      </c>
      <c r="M533" s="78" t="str">
        <f>(L533&amp;""&amp;K533)</f>
        <v>0</v>
      </c>
      <c r="O533" s="64">
        <v>1900001</v>
      </c>
      <c r="P533" s="65" t="s">
        <v>303</v>
      </c>
      <c r="Q533" s="78" t="str">
        <f>(P533&amp;""&amp;O533)</f>
        <v>0</v>
      </c>
      <c r="S533" s="71"/>
      <c r="T533" s="71"/>
    </row>
    <row r="534" spans="1:22" customHeight="1" ht="32.25" s="73" customFormat="1">
      <c r="B534" s="59" t="s">
        <v>605</v>
      </c>
      <c r="C534" s="59" t="s">
        <v>606</v>
      </c>
      <c r="D534" s="60" t="str">
        <f>(C534&amp;"/"&amp;B534)</f>
        <v>0</v>
      </c>
      <c r="E534" s="76" t="s">
        <v>607</v>
      </c>
      <c r="G534" s="68">
        <v>1171858</v>
      </c>
      <c r="H534" s="63" t="s">
        <v>311</v>
      </c>
      <c r="I534" s="77" t="str">
        <f>(H534&amp;""&amp;G534)</f>
        <v>0</v>
      </c>
      <c r="K534" s="64" t="str">
        <f>+K533+1</f>
        <v>0</v>
      </c>
      <c r="L534" s="65" t="s">
        <v>300</v>
      </c>
      <c r="M534" s="78" t="str">
        <f>(L534&amp;""&amp;K534)</f>
        <v>0</v>
      </c>
      <c r="O534" s="64">
        <v>1900001</v>
      </c>
      <c r="P534" s="65" t="s">
        <v>303</v>
      </c>
      <c r="Q534" s="78" t="str">
        <f>(P534&amp;""&amp;O534)</f>
        <v>0</v>
      </c>
      <c r="S534" s="71"/>
      <c r="T534" s="71"/>
    </row>
    <row r="535" spans="1:22" customHeight="1" ht="32.25" s="73" customFormat="1">
      <c r="B535" s="59" t="s">
        <v>608</v>
      </c>
      <c r="C535" s="59" t="s">
        <v>609</v>
      </c>
      <c r="D535" s="60" t="str">
        <f>(C535&amp;"/"&amp;B535)</f>
        <v>0</v>
      </c>
      <c r="E535" s="76" t="s">
        <v>553</v>
      </c>
      <c r="G535" s="68">
        <v>1171859</v>
      </c>
      <c r="H535" s="63" t="s">
        <v>311</v>
      </c>
      <c r="I535" s="77" t="str">
        <f>(H535&amp;""&amp;G535)</f>
        <v>0</v>
      </c>
      <c r="K535" s="64" t="str">
        <f>+K534+1</f>
        <v>0</v>
      </c>
      <c r="L535" s="65" t="s">
        <v>300</v>
      </c>
      <c r="M535" s="78" t="str">
        <f>(L535&amp;""&amp;K535)</f>
        <v>0</v>
      </c>
      <c r="O535" s="64">
        <v>1900001</v>
      </c>
      <c r="P535" s="65" t="s">
        <v>303</v>
      </c>
      <c r="Q535" s="78" t="str">
        <f>(P535&amp;""&amp;O535)</f>
        <v>0</v>
      </c>
      <c r="S535" s="71"/>
      <c r="T535" s="71"/>
    </row>
    <row r="536" spans="1:22" customHeight="1" ht="32.25" s="73" customFormat="1">
      <c r="B536" s="59" t="s">
        <v>610</v>
      </c>
      <c r="C536" s="59" t="s">
        <v>611</v>
      </c>
      <c r="D536" s="60" t="str">
        <f>(C536&amp;"/"&amp;B536)</f>
        <v>0</v>
      </c>
      <c r="E536" s="76" t="s">
        <v>612</v>
      </c>
      <c r="G536" s="68">
        <v>1171860</v>
      </c>
      <c r="H536" s="63" t="s">
        <v>311</v>
      </c>
      <c r="I536" s="77" t="str">
        <f>(H536&amp;""&amp;G536)</f>
        <v>0</v>
      </c>
      <c r="K536" s="64" t="str">
        <f>+K535+1</f>
        <v>0</v>
      </c>
      <c r="L536" s="65" t="s">
        <v>300</v>
      </c>
      <c r="M536" s="78" t="str">
        <f>(L536&amp;""&amp;K536)</f>
        <v>0</v>
      </c>
      <c r="O536" s="64">
        <v>1900001</v>
      </c>
      <c r="P536" s="65" t="s">
        <v>303</v>
      </c>
      <c r="Q536" s="78" t="str">
        <f>(P536&amp;""&amp;O536)</f>
        <v>0</v>
      </c>
      <c r="S536" s="71"/>
      <c r="T536" s="71"/>
    </row>
    <row r="537" spans="1:22" customHeight="1" ht="32.25" s="73" customFormat="1">
      <c r="B537" s="59" t="s">
        <v>1201</v>
      </c>
      <c r="C537" s="59" t="s">
        <v>1202</v>
      </c>
      <c r="D537" s="60" t="str">
        <f>(C537&amp;"/"&amp;B537)</f>
        <v>0</v>
      </c>
      <c r="E537" s="76" t="s">
        <v>626</v>
      </c>
      <c r="G537" s="68">
        <v>1171861</v>
      </c>
      <c r="H537" s="63" t="s">
        <v>311</v>
      </c>
      <c r="I537" s="77" t="str">
        <f>(H537&amp;""&amp;G537)</f>
        <v>0</v>
      </c>
      <c r="K537" s="64" t="str">
        <f>+K536+1</f>
        <v>0</v>
      </c>
      <c r="L537" s="65" t="s">
        <v>300</v>
      </c>
      <c r="M537" s="78" t="str">
        <f>(L537&amp;""&amp;K537)</f>
        <v>0</v>
      </c>
      <c r="O537" s="64">
        <v>1900001</v>
      </c>
      <c r="P537" s="65" t="s">
        <v>303</v>
      </c>
      <c r="Q537" s="78" t="str">
        <f>(P537&amp;""&amp;O537)</f>
        <v>0</v>
      </c>
      <c r="S537" s="71"/>
      <c r="T537" s="71"/>
    </row>
    <row r="538" spans="1:22" customHeight="1" ht="32.25" s="73" customFormat="1">
      <c r="B538" s="59" t="s">
        <v>613</v>
      </c>
      <c r="C538" s="59" t="s">
        <v>614</v>
      </c>
      <c r="D538" s="60" t="str">
        <f>(C538&amp;"/"&amp;B538)</f>
        <v>0</v>
      </c>
      <c r="E538" s="76" t="s">
        <v>615</v>
      </c>
      <c r="G538" s="68">
        <v>1171862</v>
      </c>
      <c r="H538" s="63" t="s">
        <v>311</v>
      </c>
      <c r="I538" s="77" t="str">
        <f>(H538&amp;""&amp;G538)</f>
        <v>0</v>
      </c>
      <c r="K538" s="64" t="str">
        <f>+K537+1</f>
        <v>0</v>
      </c>
      <c r="L538" s="65" t="s">
        <v>300</v>
      </c>
      <c r="M538" s="78" t="str">
        <f>(L538&amp;""&amp;K538)</f>
        <v>0</v>
      </c>
      <c r="O538" s="64">
        <v>1900001</v>
      </c>
      <c r="P538" s="65" t="s">
        <v>303</v>
      </c>
      <c r="Q538" s="78" t="str">
        <f>(P538&amp;""&amp;O538)</f>
        <v>0</v>
      </c>
      <c r="S538" s="71"/>
      <c r="T538" s="71"/>
    </row>
    <row r="539" spans="1:22" customHeight="1" ht="32.25" s="73" customFormat="1">
      <c r="B539" s="59" t="s">
        <v>616</v>
      </c>
      <c r="C539" s="59" t="s">
        <v>617</v>
      </c>
      <c r="D539" s="60" t="str">
        <f>(C539&amp;"/"&amp;B539)</f>
        <v>0</v>
      </c>
      <c r="E539" s="76" t="s">
        <v>553</v>
      </c>
      <c r="G539" s="68">
        <v>1171863</v>
      </c>
      <c r="H539" s="63" t="s">
        <v>311</v>
      </c>
      <c r="I539" s="77" t="str">
        <f>(H539&amp;""&amp;G539)</f>
        <v>0</v>
      </c>
      <c r="K539" s="64" t="str">
        <f>+K538+1</f>
        <v>0</v>
      </c>
      <c r="L539" s="65" t="s">
        <v>300</v>
      </c>
      <c r="M539" s="78" t="str">
        <f>(L539&amp;""&amp;K539)</f>
        <v>0</v>
      </c>
      <c r="O539" s="64">
        <v>1900001</v>
      </c>
      <c r="P539" s="65" t="s">
        <v>303</v>
      </c>
      <c r="Q539" s="78" t="str">
        <f>(P539&amp;""&amp;O539)</f>
        <v>0</v>
      </c>
      <c r="S539" s="71"/>
      <c r="T539" s="71"/>
    </row>
    <row r="540" spans="1:22" customHeight="1" ht="32.25" s="73" customFormat="1">
      <c r="B540" s="59" t="s">
        <v>618</v>
      </c>
      <c r="C540" s="59" t="s">
        <v>619</v>
      </c>
      <c r="D540" s="60" t="str">
        <f>(C540&amp;"/"&amp;B540)</f>
        <v>0</v>
      </c>
      <c r="E540" s="76" t="s">
        <v>620</v>
      </c>
      <c r="G540" s="68">
        <v>1171864</v>
      </c>
      <c r="H540" s="63" t="s">
        <v>311</v>
      </c>
      <c r="I540" s="77" t="str">
        <f>(H540&amp;""&amp;G540)</f>
        <v>0</v>
      </c>
      <c r="K540" s="64" t="str">
        <f>+K539+1</f>
        <v>0</v>
      </c>
      <c r="L540" s="65" t="s">
        <v>300</v>
      </c>
      <c r="M540" s="78" t="str">
        <f>(L540&amp;""&amp;K540)</f>
        <v>0</v>
      </c>
      <c r="O540" s="64">
        <v>1900001</v>
      </c>
      <c r="P540" s="65" t="s">
        <v>303</v>
      </c>
      <c r="Q540" s="78" t="str">
        <f>(P540&amp;""&amp;O540)</f>
        <v>0</v>
      </c>
      <c r="S540" s="71"/>
      <c r="T540" s="71"/>
    </row>
    <row r="541" spans="1:22" customHeight="1" ht="32.25" s="73" customFormat="1">
      <c r="B541" s="59" t="s">
        <v>621</v>
      </c>
      <c r="C541" s="59" t="s">
        <v>622</v>
      </c>
      <c r="D541" s="60" t="str">
        <f>(C541&amp;"/"&amp;B541)</f>
        <v>0</v>
      </c>
      <c r="E541" s="76" t="s">
        <v>623</v>
      </c>
      <c r="G541" s="68">
        <v>1171865</v>
      </c>
      <c r="H541" s="63" t="s">
        <v>311</v>
      </c>
      <c r="I541" s="77" t="str">
        <f>(H541&amp;""&amp;G541)</f>
        <v>0</v>
      </c>
      <c r="K541" s="64" t="str">
        <f>+K540+1</f>
        <v>0</v>
      </c>
      <c r="L541" s="65" t="s">
        <v>300</v>
      </c>
      <c r="M541" s="78" t="str">
        <f>(L541&amp;""&amp;K541)</f>
        <v>0</v>
      </c>
      <c r="O541" s="64">
        <v>1900001</v>
      </c>
      <c r="P541" s="65" t="s">
        <v>303</v>
      </c>
      <c r="Q541" s="78" t="str">
        <f>(P541&amp;""&amp;O541)</f>
        <v>0</v>
      </c>
      <c r="S541" s="71"/>
      <c r="T541" s="71"/>
    </row>
    <row r="542" spans="1:22" customHeight="1" ht="32.25" s="73" customFormat="1">
      <c r="B542" s="59" t="s">
        <v>624</v>
      </c>
      <c r="C542" s="59" t="s">
        <v>625</v>
      </c>
      <c r="D542" s="60" t="str">
        <f>(C542&amp;"/"&amp;B542)</f>
        <v>0</v>
      </c>
      <c r="E542" s="76" t="s">
        <v>626</v>
      </c>
      <c r="G542" s="68">
        <v>1171866</v>
      </c>
      <c r="H542" s="63" t="s">
        <v>311</v>
      </c>
      <c r="I542" s="77" t="str">
        <f>(H542&amp;""&amp;G542)</f>
        <v>0</v>
      </c>
      <c r="K542" s="64" t="str">
        <f>+K541+1</f>
        <v>0</v>
      </c>
      <c r="L542" s="65" t="s">
        <v>300</v>
      </c>
      <c r="M542" s="78" t="str">
        <f>(L542&amp;""&amp;K542)</f>
        <v>0</v>
      </c>
      <c r="O542" s="64">
        <v>1900001</v>
      </c>
      <c r="P542" s="65" t="s">
        <v>303</v>
      </c>
      <c r="Q542" s="78" t="str">
        <f>(P542&amp;""&amp;O542)</f>
        <v>0</v>
      </c>
      <c r="S542" s="71"/>
      <c r="T542" s="71"/>
    </row>
    <row r="543" spans="1:22" customHeight="1" ht="32.25" s="73" customFormat="1">
      <c r="B543" s="59" t="s">
        <v>627</v>
      </c>
      <c r="C543" s="59" t="s">
        <v>628</v>
      </c>
      <c r="D543" s="60" t="str">
        <f>(C543&amp;"/"&amp;B543)</f>
        <v>0</v>
      </c>
      <c r="E543" s="76" t="s">
        <v>629</v>
      </c>
      <c r="G543" s="68">
        <v>1171867</v>
      </c>
      <c r="H543" s="63" t="s">
        <v>311</v>
      </c>
      <c r="I543" s="77" t="str">
        <f>(H543&amp;""&amp;G543)</f>
        <v>0</v>
      </c>
      <c r="K543" s="64" t="str">
        <f>+K542+1</f>
        <v>0</v>
      </c>
      <c r="L543" s="65" t="s">
        <v>300</v>
      </c>
      <c r="M543" s="78" t="str">
        <f>(L543&amp;""&amp;K543)</f>
        <v>0</v>
      </c>
      <c r="O543" s="64">
        <v>1900001</v>
      </c>
      <c r="P543" s="65" t="s">
        <v>303</v>
      </c>
      <c r="Q543" s="78" t="str">
        <f>(P543&amp;""&amp;O543)</f>
        <v>0</v>
      </c>
      <c r="S543" s="71"/>
      <c r="T543" s="71"/>
    </row>
    <row r="544" spans="1:22" customHeight="1" ht="32.25" s="73" customFormat="1">
      <c r="B544" s="59" t="s">
        <v>630</v>
      </c>
      <c r="C544" s="59" t="s">
        <v>631</v>
      </c>
      <c r="D544" s="60" t="str">
        <f>(C544&amp;"/"&amp;B544)</f>
        <v>0</v>
      </c>
      <c r="E544" s="76" t="s">
        <v>345</v>
      </c>
      <c r="G544" s="68">
        <v>1171868</v>
      </c>
      <c r="H544" s="63" t="s">
        <v>311</v>
      </c>
      <c r="I544" s="77" t="str">
        <f>(H544&amp;""&amp;G544)</f>
        <v>0</v>
      </c>
      <c r="K544" s="64" t="str">
        <f>+K543+1</f>
        <v>0</v>
      </c>
      <c r="L544" s="65" t="s">
        <v>300</v>
      </c>
      <c r="M544" s="78" t="str">
        <f>(L544&amp;""&amp;K544)</f>
        <v>0</v>
      </c>
      <c r="O544" s="64">
        <v>1900001</v>
      </c>
      <c r="P544" s="65" t="s">
        <v>303</v>
      </c>
      <c r="Q544" s="78" t="str">
        <f>(P544&amp;""&amp;O544)</f>
        <v>0</v>
      </c>
      <c r="S544" s="71"/>
      <c r="T544" s="71"/>
    </row>
    <row r="545" spans="1:22" customHeight="1" ht="32.25" s="73" customFormat="1">
      <c r="B545" s="59" t="s">
        <v>632</v>
      </c>
      <c r="C545" s="59" t="s">
        <v>633</v>
      </c>
      <c r="D545" s="60" t="str">
        <f>(C545&amp;"/"&amp;B545)</f>
        <v>0</v>
      </c>
      <c r="E545" s="76" t="s">
        <v>473</v>
      </c>
      <c r="G545" s="68">
        <v>1171869</v>
      </c>
      <c r="H545" s="63" t="s">
        <v>311</v>
      </c>
      <c r="I545" s="77" t="str">
        <f>(H545&amp;""&amp;G545)</f>
        <v>0</v>
      </c>
      <c r="K545" s="64" t="str">
        <f>+K544+1</f>
        <v>0</v>
      </c>
      <c r="L545" s="65" t="s">
        <v>300</v>
      </c>
      <c r="M545" s="78" t="str">
        <f>(L545&amp;""&amp;K545)</f>
        <v>0</v>
      </c>
      <c r="O545" s="64">
        <v>1900001</v>
      </c>
      <c r="P545" s="65" t="s">
        <v>303</v>
      </c>
      <c r="Q545" s="78" t="str">
        <f>(P545&amp;""&amp;O545)</f>
        <v>0</v>
      </c>
      <c r="S545" s="71"/>
      <c r="T545" s="71"/>
    </row>
    <row r="546" spans="1:22" customHeight="1" ht="32.25" s="73" customFormat="1">
      <c r="B546" s="59" t="s">
        <v>634</v>
      </c>
      <c r="C546" s="59" t="s">
        <v>635</v>
      </c>
      <c r="D546" s="60" t="str">
        <f>(C546&amp;"/"&amp;B546)</f>
        <v>0</v>
      </c>
      <c r="E546" s="76" t="s">
        <v>636</v>
      </c>
      <c r="G546" s="68">
        <v>1171870</v>
      </c>
      <c r="H546" s="63" t="s">
        <v>311</v>
      </c>
      <c r="I546" s="77" t="str">
        <f>(H546&amp;""&amp;G546)</f>
        <v>0</v>
      </c>
      <c r="K546" s="64" t="str">
        <f>+K545+1</f>
        <v>0</v>
      </c>
      <c r="L546" s="65" t="s">
        <v>300</v>
      </c>
      <c r="M546" s="78" t="str">
        <f>(L546&amp;""&amp;K546)</f>
        <v>0</v>
      </c>
      <c r="O546" s="64">
        <v>1900001</v>
      </c>
      <c r="P546" s="65" t="s">
        <v>303</v>
      </c>
      <c r="Q546" s="78" t="str">
        <f>(P546&amp;""&amp;O546)</f>
        <v>0</v>
      </c>
      <c r="S546" s="71"/>
      <c r="T546" s="71"/>
    </row>
    <row r="547" spans="1:22" customHeight="1" ht="32.25" s="73" customFormat="1">
      <c r="B547" s="59" t="s">
        <v>637</v>
      </c>
      <c r="C547" s="59" t="s">
        <v>638</v>
      </c>
      <c r="D547" s="60" t="str">
        <f>(C547&amp;"/"&amp;B547)</f>
        <v>0</v>
      </c>
      <c r="E547" s="76" t="s">
        <v>639</v>
      </c>
      <c r="G547" s="68">
        <v>1171871</v>
      </c>
      <c r="H547" s="63" t="s">
        <v>311</v>
      </c>
      <c r="I547" s="77" t="str">
        <f>(H547&amp;""&amp;G547)</f>
        <v>0</v>
      </c>
      <c r="K547" s="64" t="str">
        <f>+K546+1</f>
        <v>0</v>
      </c>
      <c r="L547" s="65" t="s">
        <v>300</v>
      </c>
      <c r="M547" s="78" t="str">
        <f>(L547&amp;""&amp;K547)</f>
        <v>0</v>
      </c>
      <c r="O547" s="64">
        <v>1900001</v>
      </c>
      <c r="P547" s="65" t="s">
        <v>303</v>
      </c>
      <c r="Q547" s="78" t="str">
        <f>(P547&amp;""&amp;O547)</f>
        <v>0</v>
      </c>
      <c r="S547" s="71"/>
      <c r="T547" s="71"/>
    </row>
    <row r="548" spans="1:22" customHeight="1" ht="32.25" s="73" customFormat="1">
      <c r="B548" s="59" t="s">
        <v>398</v>
      </c>
      <c r="C548" s="59" t="s">
        <v>640</v>
      </c>
      <c r="D548" s="60" t="str">
        <f>(C548&amp;"/"&amp;B548)</f>
        <v>0</v>
      </c>
      <c r="E548" s="76" t="s">
        <v>316</v>
      </c>
      <c r="G548" s="68">
        <v>1171872</v>
      </c>
      <c r="H548" s="63" t="s">
        <v>311</v>
      </c>
      <c r="I548" s="77" t="str">
        <f>(H548&amp;""&amp;G548)</f>
        <v>0</v>
      </c>
      <c r="K548" s="64" t="str">
        <f>+K547+1</f>
        <v>0</v>
      </c>
      <c r="L548" s="65" t="s">
        <v>300</v>
      </c>
      <c r="M548" s="78" t="str">
        <f>(L548&amp;""&amp;K548)</f>
        <v>0</v>
      </c>
      <c r="O548" s="64">
        <v>1900001</v>
      </c>
      <c r="P548" s="65" t="s">
        <v>303</v>
      </c>
      <c r="Q548" s="78" t="str">
        <f>(P548&amp;""&amp;O548)</f>
        <v>0</v>
      </c>
      <c r="S548" s="71"/>
      <c r="T548" s="71"/>
    </row>
    <row r="549" spans="1:22" customHeight="1" ht="32.25" s="73" customFormat="1">
      <c r="B549" s="59" t="s">
        <v>641</v>
      </c>
      <c r="C549" s="59" t="s">
        <v>642</v>
      </c>
      <c r="D549" s="60" t="str">
        <f>(C549&amp;"/"&amp;B549)</f>
        <v>0</v>
      </c>
      <c r="E549" s="76" t="s">
        <v>643</v>
      </c>
      <c r="G549" s="68">
        <v>1171873</v>
      </c>
      <c r="H549" s="63" t="s">
        <v>311</v>
      </c>
      <c r="I549" s="77" t="str">
        <f>(H549&amp;""&amp;G549)</f>
        <v>0</v>
      </c>
      <c r="K549" s="64" t="str">
        <f>+K548+1</f>
        <v>0</v>
      </c>
      <c r="L549" s="65" t="s">
        <v>300</v>
      </c>
      <c r="M549" s="78" t="str">
        <f>(L549&amp;""&amp;K549)</f>
        <v>0</v>
      </c>
      <c r="O549" s="64">
        <v>1900001</v>
      </c>
      <c r="P549" s="65" t="s">
        <v>303</v>
      </c>
      <c r="Q549" s="78" t="str">
        <f>(P549&amp;""&amp;O549)</f>
        <v>0</v>
      </c>
      <c r="S549" s="71"/>
      <c r="T549" s="71"/>
    </row>
    <row r="550" spans="1:22" customHeight="1" ht="32.25" s="73" customFormat="1">
      <c r="B550" s="59" t="s">
        <v>644</v>
      </c>
      <c r="C550" s="59" t="s">
        <v>645</v>
      </c>
      <c r="D550" s="60" t="str">
        <f>(C550&amp;"/"&amp;B550)</f>
        <v>0</v>
      </c>
      <c r="E550" s="76" t="s">
        <v>646</v>
      </c>
      <c r="G550" s="68">
        <v>1171874</v>
      </c>
      <c r="H550" s="63" t="s">
        <v>311</v>
      </c>
      <c r="I550" s="77" t="str">
        <f>(H550&amp;""&amp;G550)</f>
        <v>0</v>
      </c>
      <c r="K550" s="64" t="str">
        <f>+K549+1</f>
        <v>0</v>
      </c>
      <c r="L550" s="65" t="s">
        <v>300</v>
      </c>
      <c r="M550" s="78" t="str">
        <f>(L550&amp;""&amp;K550)</f>
        <v>0</v>
      </c>
      <c r="O550" s="64">
        <v>1900001</v>
      </c>
      <c r="P550" s="65" t="s">
        <v>303</v>
      </c>
      <c r="Q550" s="78" t="str">
        <f>(P550&amp;""&amp;O550)</f>
        <v>0</v>
      </c>
      <c r="S550" s="71"/>
      <c r="T550" s="71"/>
    </row>
    <row r="551" spans="1:22" customHeight="1" ht="32.25" s="73" customFormat="1">
      <c r="B551" s="59" t="s">
        <v>1141</v>
      </c>
      <c r="C551" s="59" t="s">
        <v>1142</v>
      </c>
      <c r="D551" s="60" t="str">
        <f>(C551&amp;"/"&amp;B551)</f>
        <v>0</v>
      </c>
      <c r="E551" s="76" t="s">
        <v>871</v>
      </c>
      <c r="G551" s="68">
        <v>1171875</v>
      </c>
      <c r="H551" s="63" t="s">
        <v>311</v>
      </c>
      <c r="I551" s="77" t="str">
        <f>(H551&amp;""&amp;G551)</f>
        <v>0</v>
      </c>
      <c r="K551" s="64" t="str">
        <f>+K550+1</f>
        <v>0</v>
      </c>
      <c r="L551" s="65" t="s">
        <v>300</v>
      </c>
      <c r="M551" s="78" t="str">
        <f>(L551&amp;""&amp;K551)</f>
        <v>0</v>
      </c>
      <c r="O551" s="64">
        <v>1900001</v>
      </c>
      <c r="P551" s="65" t="s">
        <v>303</v>
      </c>
      <c r="Q551" s="78" t="str">
        <f>(P551&amp;""&amp;O551)</f>
        <v>0</v>
      </c>
      <c r="S551" s="71"/>
      <c r="T551" s="71"/>
    </row>
    <row r="552" spans="1:22" customHeight="1" ht="32.25" s="73" customFormat="1">
      <c r="B552" s="59" t="s">
        <v>647</v>
      </c>
      <c r="C552" s="59" t="s">
        <v>648</v>
      </c>
      <c r="D552" s="60" t="str">
        <f>(C552&amp;"/"&amp;B552)</f>
        <v>0</v>
      </c>
      <c r="E552" s="76" t="s">
        <v>626</v>
      </c>
      <c r="G552" s="68">
        <v>1171876</v>
      </c>
      <c r="H552" s="63" t="s">
        <v>311</v>
      </c>
      <c r="I552" s="77" t="str">
        <f>(H552&amp;""&amp;G552)</f>
        <v>0</v>
      </c>
      <c r="K552" s="64" t="str">
        <f>+K551+1</f>
        <v>0</v>
      </c>
      <c r="L552" s="65" t="s">
        <v>300</v>
      </c>
      <c r="M552" s="78" t="str">
        <f>(L552&amp;""&amp;K552)</f>
        <v>0</v>
      </c>
      <c r="O552" s="64">
        <v>1900001</v>
      </c>
      <c r="P552" s="65" t="s">
        <v>303</v>
      </c>
      <c r="Q552" s="78" t="str">
        <f>(P552&amp;""&amp;O552)</f>
        <v>0</v>
      </c>
      <c r="S552" s="71"/>
      <c r="T552" s="71"/>
    </row>
    <row r="553" spans="1:22" customHeight="1" ht="32.25" s="73" customFormat="1">
      <c r="B553" s="59" t="s">
        <v>649</v>
      </c>
      <c r="C553" s="59" t="s">
        <v>650</v>
      </c>
      <c r="D553" s="60" t="str">
        <f>(C553&amp;"/"&amp;B553)</f>
        <v>0</v>
      </c>
      <c r="E553" s="76" t="s">
        <v>498</v>
      </c>
      <c r="G553" s="68">
        <v>1171877</v>
      </c>
      <c r="H553" s="63" t="s">
        <v>311</v>
      </c>
      <c r="I553" s="77" t="str">
        <f>(H553&amp;""&amp;G553)</f>
        <v>0</v>
      </c>
      <c r="K553" s="64" t="str">
        <f>+K552+1</f>
        <v>0</v>
      </c>
      <c r="L553" s="65" t="s">
        <v>300</v>
      </c>
      <c r="M553" s="78" t="str">
        <f>(L553&amp;""&amp;K553)</f>
        <v>0</v>
      </c>
      <c r="O553" s="64">
        <v>1900001</v>
      </c>
      <c r="P553" s="65" t="s">
        <v>303</v>
      </c>
      <c r="Q553" s="78" t="str">
        <f>(P553&amp;""&amp;O553)</f>
        <v>0</v>
      </c>
      <c r="S553" s="71"/>
      <c r="T553" s="71"/>
    </row>
    <row r="554" spans="1:22" customHeight="1" ht="32.25" s="73" customFormat="1">
      <c r="B554" s="59" t="s">
        <v>651</v>
      </c>
      <c r="C554" s="59" t="s">
        <v>652</v>
      </c>
      <c r="D554" s="60" t="str">
        <f>(C554&amp;"/"&amp;B554)</f>
        <v>0</v>
      </c>
      <c r="E554" s="76" t="s">
        <v>653</v>
      </c>
      <c r="G554" s="68">
        <v>1171878</v>
      </c>
      <c r="H554" s="63" t="s">
        <v>311</v>
      </c>
      <c r="I554" s="77" t="str">
        <f>(H554&amp;""&amp;G554)</f>
        <v>0</v>
      </c>
      <c r="K554" s="64" t="str">
        <f>+K553+1</f>
        <v>0</v>
      </c>
      <c r="L554" s="65" t="s">
        <v>300</v>
      </c>
      <c r="M554" s="78" t="str">
        <f>(L554&amp;""&amp;K554)</f>
        <v>0</v>
      </c>
      <c r="O554" s="64">
        <v>1900001</v>
      </c>
      <c r="P554" s="65" t="s">
        <v>303</v>
      </c>
      <c r="Q554" s="78" t="str">
        <f>(P554&amp;""&amp;O554)</f>
        <v>0</v>
      </c>
      <c r="S554" s="71"/>
      <c r="T554" s="71"/>
    </row>
    <row r="555" spans="1:22" customHeight="1" ht="32.25" s="73" customFormat="1">
      <c r="B555" s="59" t="s">
        <v>654</v>
      </c>
      <c r="C555" s="59" t="s">
        <v>655</v>
      </c>
      <c r="D555" s="60" t="str">
        <f>(C555&amp;"/"&amp;B555)</f>
        <v>0</v>
      </c>
      <c r="E555" s="76" t="s">
        <v>447</v>
      </c>
      <c r="G555" s="68">
        <v>1171879</v>
      </c>
      <c r="H555" s="63" t="s">
        <v>311</v>
      </c>
      <c r="I555" s="77" t="str">
        <f>(H555&amp;""&amp;G555)</f>
        <v>0</v>
      </c>
      <c r="K555" s="64" t="str">
        <f>+K554+1</f>
        <v>0</v>
      </c>
      <c r="L555" s="65" t="s">
        <v>300</v>
      </c>
      <c r="M555" s="78" t="str">
        <f>(L555&amp;""&amp;K555)</f>
        <v>0</v>
      </c>
      <c r="O555" s="64">
        <v>1900001</v>
      </c>
      <c r="P555" s="65" t="s">
        <v>303</v>
      </c>
      <c r="Q555" s="78" t="str">
        <f>(P555&amp;""&amp;O555)</f>
        <v>0</v>
      </c>
      <c r="S555" s="71"/>
      <c r="T555" s="71"/>
    </row>
    <row r="556" spans="1:22" customHeight="1" ht="32.25" s="73" customFormat="1">
      <c r="B556" s="59" t="s">
        <v>656</v>
      </c>
      <c r="C556" s="59" t="s">
        <v>657</v>
      </c>
      <c r="D556" s="60" t="str">
        <f>(C556&amp;"/"&amp;B556)</f>
        <v>0</v>
      </c>
      <c r="E556" s="76" t="s">
        <v>658</v>
      </c>
      <c r="G556" s="68">
        <v>1171880</v>
      </c>
      <c r="H556" s="63" t="s">
        <v>311</v>
      </c>
      <c r="I556" s="77" t="str">
        <f>(H556&amp;""&amp;G556)</f>
        <v>0</v>
      </c>
      <c r="K556" s="64" t="str">
        <f>+K555+1</f>
        <v>0</v>
      </c>
      <c r="L556" s="65" t="s">
        <v>300</v>
      </c>
      <c r="M556" s="78" t="str">
        <f>(L556&amp;""&amp;K556)</f>
        <v>0</v>
      </c>
      <c r="O556" s="64">
        <v>1900001</v>
      </c>
      <c r="P556" s="65" t="s">
        <v>303</v>
      </c>
      <c r="Q556" s="78" t="str">
        <f>(P556&amp;""&amp;O556)</f>
        <v>0</v>
      </c>
      <c r="S556" s="71"/>
      <c r="T556" s="71"/>
    </row>
    <row r="557" spans="1:22" customHeight="1" ht="32.25" s="73" customFormat="1">
      <c r="B557" s="59" t="s">
        <v>398</v>
      </c>
      <c r="C557" s="59" t="s">
        <v>1203</v>
      </c>
      <c r="D557" s="60" t="str">
        <f>(C557&amp;"/"&amp;B557)</f>
        <v>0</v>
      </c>
      <c r="E557" s="76" t="s">
        <v>519</v>
      </c>
      <c r="G557" s="68">
        <v>1171881</v>
      </c>
      <c r="H557" s="63" t="s">
        <v>311</v>
      </c>
      <c r="I557" s="77" t="str">
        <f>(H557&amp;""&amp;G557)</f>
        <v>0</v>
      </c>
      <c r="K557" s="64" t="str">
        <f>+K556+1</f>
        <v>0</v>
      </c>
      <c r="L557" s="65" t="s">
        <v>300</v>
      </c>
      <c r="M557" s="78" t="str">
        <f>(L557&amp;""&amp;K557)</f>
        <v>0</v>
      </c>
      <c r="O557" s="64">
        <v>1900001</v>
      </c>
      <c r="P557" s="65" t="s">
        <v>303</v>
      </c>
      <c r="Q557" s="78" t="str">
        <f>(P557&amp;""&amp;O557)</f>
        <v>0</v>
      </c>
      <c r="S557" s="71"/>
      <c r="T557" s="71"/>
    </row>
    <row r="558" spans="1:22" customHeight="1" ht="32.25" s="73" customFormat="1">
      <c r="B558" s="59" t="s">
        <v>398</v>
      </c>
      <c r="C558" s="59" t="s">
        <v>659</v>
      </c>
      <c r="D558" s="60" t="str">
        <f>(C558&amp;"/"&amp;B558)</f>
        <v>0</v>
      </c>
      <c r="E558" s="76"/>
      <c r="G558" s="68">
        <v>1171882</v>
      </c>
      <c r="H558" s="63" t="s">
        <v>311</v>
      </c>
      <c r="I558" s="77" t="str">
        <f>(H558&amp;""&amp;G558)</f>
        <v>0</v>
      </c>
      <c r="K558" s="64" t="str">
        <f>+K557+1</f>
        <v>0</v>
      </c>
      <c r="L558" s="65" t="s">
        <v>300</v>
      </c>
      <c r="M558" s="78" t="str">
        <f>(L558&amp;""&amp;K558)</f>
        <v>0</v>
      </c>
      <c r="O558" s="64">
        <v>1900001</v>
      </c>
      <c r="P558" s="65" t="s">
        <v>303</v>
      </c>
      <c r="Q558" s="78" t="str">
        <f>(P558&amp;""&amp;O558)</f>
        <v>0</v>
      </c>
      <c r="S558" s="71"/>
      <c r="T558" s="71"/>
    </row>
    <row r="559" spans="1:22" customHeight="1" ht="32.25" s="73" customFormat="1">
      <c r="B559" s="59" t="s">
        <v>398</v>
      </c>
      <c r="C559" s="59" t="s">
        <v>660</v>
      </c>
      <c r="D559" s="60" t="str">
        <f>(C559&amp;"/"&amp;B559)</f>
        <v>0</v>
      </c>
      <c r="E559" s="76"/>
      <c r="G559" s="68">
        <v>1171883</v>
      </c>
      <c r="H559" s="63" t="s">
        <v>311</v>
      </c>
      <c r="I559" s="77" t="str">
        <f>(H559&amp;""&amp;G559)</f>
        <v>0</v>
      </c>
      <c r="K559" s="64" t="str">
        <f>+K558+1</f>
        <v>0</v>
      </c>
      <c r="L559" s="65" t="s">
        <v>300</v>
      </c>
      <c r="M559" s="78" t="str">
        <f>(L559&amp;""&amp;K559)</f>
        <v>0</v>
      </c>
      <c r="O559" s="64">
        <v>1900001</v>
      </c>
      <c r="P559" s="65" t="s">
        <v>303</v>
      </c>
      <c r="Q559" s="78" t="str">
        <f>(P559&amp;""&amp;O559)</f>
        <v>0</v>
      </c>
      <c r="S559" s="71"/>
      <c r="T559" s="71"/>
    </row>
    <row r="560" spans="1:22" customHeight="1" ht="32.25" s="73" customFormat="1">
      <c r="B560" s="59" t="s">
        <v>661</v>
      </c>
      <c r="C560" s="59" t="s">
        <v>662</v>
      </c>
      <c r="D560" s="60" t="str">
        <f>(C560&amp;"/"&amp;B560)</f>
        <v>0</v>
      </c>
      <c r="E560" s="76" t="s">
        <v>663</v>
      </c>
      <c r="G560" s="68">
        <v>1171884</v>
      </c>
      <c r="H560" s="63" t="s">
        <v>311</v>
      </c>
      <c r="I560" s="77" t="str">
        <f>(H560&amp;""&amp;G560)</f>
        <v>0</v>
      </c>
      <c r="K560" s="64" t="str">
        <f>+K559+1</f>
        <v>0</v>
      </c>
      <c r="L560" s="65" t="s">
        <v>300</v>
      </c>
      <c r="M560" s="78" t="str">
        <f>(L560&amp;""&amp;K560)</f>
        <v>0</v>
      </c>
      <c r="O560" s="64">
        <v>1900001</v>
      </c>
      <c r="P560" s="65" t="s">
        <v>303</v>
      </c>
      <c r="Q560" s="78" t="str">
        <f>(P560&amp;""&amp;O560)</f>
        <v>0</v>
      </c>
      <c r="S560" s="71"/>
      <c r="T560" s="71"/>
    </row>
    <row r="561" spans="1:22" customHeight="1" ht="32.25" s="73" customFormat="1">
      <c r="B561" s="59" t="s">
        <v>664</v>
      </c>
      <c r="C561" s="59" t="s">
        <v>665</v>
      </c>
      <c r="D561" s="60" t="str">
        <f>(C561&amp;"/"&amp;B561)</f>
        <v>0</v>
      </c>
      <c r="E561" s="76" t="s">
        <v>666</v>
      </c>
      <c r="G561" s="68">
        <v>1171885</v>
      </c>
      <c r="H561" s="63" t="s">
        <v>311</v>
      </c>
      <c r="I561" s="77" t="str">
        <f>(H561&amp;""&amp;G561)</f>
        <v>0</v>
      </c>
      <c r="K561" s="64" t="str">
        <f>+K560+1</f>
        <v>0</v>
      </c>
      <c r="L561" s="65" t="s">
        <v>300</v>
      </c>
      <c r="M561" s="78" t="str">
        <f>(L561&amp;""&amp;K561)</f>
        <v>0</v>
      </c>
      <c r="O561" s="64">
        <v>1900001</v>
      </c>
      <c r="P561" s="65" t="s">
        <v>303</v>
      </c>
      <c r="Q561" s="78" t="str">
        <f>(P561&amp;""&amp;O561)</f>
        <v>0</v>
      </c>
      <c r="S561" s="71"/>
      <c r="T561" s="71"/>
    </row>
    <row r="562" spans="1:22" customHeight="1" ht="14.25" s="73" customFormat="1">
      <c r="B562" s="59" t="s">
        <v>667</v>
      </c>
      <c r="C562" s="59" t="s">
        <v>668</v>
      </c>
      <c r="D562" s="60" t="str">
        <f>(C562&amp;"/"&amp;B562)</f>
        <v>0</v>
      </c>
      <c r="E562" s="76" t="s">
        <v>447</v>
      </c>
      <c r="G562" s="68">
        <v>1171886</v>
      </c>
      <c r="H562" s="63" t="s">
        <v>311</v>
      </c>
      <c r="I562" s="74" t="str">
        <f>(H562&amp;""&amp;G562)</f>
        <v>0</v>
      </c>
      <c r="K562" s="64" t="str">
        <f>+K561+1</f>
        <v>0</v>
      </c>
      <c r="L562" s="65" t="s">
        <v>300</v>
      </c>
      <c r="M562" s="75" t="str">
        <f>(L562&amp;""&amp;K562)</f>
        <v>0</v>
      </c>
      <c r="O562" s="64">
        <v>1900001</v>
      </c>
      <c r="P562" s="65" t="s">
        <v>303</v>
      </c>
      <c r="Q562" s="78" t="str">
        <f>(P562&amp;""&amp;O562)</f>
        <v>0</v>
      </c>
      <c r="S562" s="71"/>
      <c r="T562" s="71"/>
    </row>
    <row r="563" spans="1:22" customHeight="1" ht="13.5" s="73" customFormat="1">
      <c r="B563" s="59" t="s">
        <v>1204</v>
      </c>
      <c r="C563" s="59" t="s">
        <v>1205</v>
      </c>
      <c r="D563" s="60" t="str">
        <f>(C563&amp;"/"&amp;B563)</f>
        <v>0</v>
      </c>
      <c r="E563" s="76" t="s">
        <v>406</v>
      </c>
      <c r="G563" s="79"/>
      <c r="H563" s="79"/>
      <c r="I563" s="79"/>
      <c r="K563" s="79"/>
      <c r="L563" s="80"/>
      <c r="M563" s="80"/>
      <c r="O563" s="64">
        <v>1900001</v>
      </c>
      <c r="P563" s="65" t="s">
        <v>303</v>
      </c>
      <c r="Q563" s="75" t="str">
        <f>(P563&amp;""&amp;O563)</f>
        <v>0</v>
      </c>
      <c r="S563" s="71"/>
      <c r="T563" s="71"/>
    </row>
    <row r="564" spans="1:22">
      <c r="B564" s="59" t="s">
        <v>669</v>
      </c>
      <c r="C564" s="59" t="s">
        <v>670</v>
      </c>
      <c r="D564" s="60" t="str">
        <f>(C564&amp;"/"&amp;B564)</f>
        <v>0</v>
      </c>
      <c r="E564" s="76" t="s">
        <v>671</v>
      </c>
      <c r="S564" s="58"/>
      <c r="T564" s="58"/>
    </row>
    <row r="565" spans="1:22">
      <c r="B565" s="59" t="s">
        <v>672</v>
      </c>
      <c r="C565" s="59" t="s">
        <v>673</v>
      </c>
      <c r="D565" s="60" t="str">
        <f>(C565&amp;"/"&amp;B565)</f>
        <v>0</v>
      </c>
      <c r="E565" s="76" t="s">
        <v>674</v>
      </c>
      <c r="S565" s="58"/>
      <c r="T565" s="58"/>
    </row>
    <row r="566" spans="1:22">
      <c r="B566" s="59" t="s">
        <v>398</v>
      </c>
      <c r="C566" s="59" t="s">
        <v>675</v>
      </c>
      <c r="D566" s="60" t="str">
        <f>(C566&amp;"/"&amp;B566)</f>
        <v>0</v>
      </c>
      <c r="E566" s="76" t="s">
        <v>676</v>
      </c>
      <c r="S566" s="58"/>
      <c r="T566" s="58"/>
    </row>
    <row r="567" spans="1:22">
      <c r="B567" s="59" t="s">
        <v>398</v>
      </c>
      <c r="C567" s="59" t="s">
        <v>677</v>
      </c>
      <c r="D567" s="60" t="str">
        <f>(C567&amp;"/"&amp;B567)</f>
        <v>0</v>
      </c>
      <c r="E567" s="76" t="s">
        <v>676</v>
      </c>
      <c r="S567" s="52"/>
      <c r="T567" s="52"/>
    </row>
    <row r="568" spans="1:22">
      <c r="B568" s="59" t="s">
        <v>678</v>
      </c>
      <c r="C568" s="59" t="s">
        <v>679</v>
      </c>
      <c r="D568" s="60" t="str">
        <f>(C568&amp;"/"&amp;B568)</f>
        <v>0</v>
      </c>
      <c r="E568" s="76" t="s">
        <v>603</v>
      </c>
      <c r="S568" s="52"/>
      <c r="T568" s="52"/>
    </row>
    <row r="569" spans="1:22">
      <c r="B569" s="59" t="s">
        <v>680</v>
      </c>
      <c r="C569" s="59" t="s">
        <v>681</v>
      </c>
      <c r="D569" s="60" t="str">
        <f>(C569&amp;"/"&amp;B569)</f>
        <v>0</v>
      </c>
      <c r="E569" s="76" t="s">
        <v>682</v>
      </c>
      <c r="S569" s="52"/>
      <c r="T569" s="52"/>
    </row>
    <row r="570" spans="1:22">
      <c r="B570" s="59" t="s">
        <v>683</v>
      </c>
      <c r="C570" s="59" t="s">
        <v>684</v>
      </c>
      <c r="D570" s="60" t="str">
        <f>(C570&amp;"/"&amp;B570)</f>
        <v>0</v>
      </c>
      <c r="E570" s="76" t="s">
        <v>384</v>
      </c>
      <c r="S570" s="52"/>
      <c r="T570" s="52"/>
    </row>
    <row r="571" spans="1:22">
      <c r="B571" s="59" t="s">
        <v>685</v>
      </c>
      <c r="C571" s="59" t="s">
        <v>686</v>
      </c>
      <c r="D571" s="60" t="str">
        <f>(C571&amp;"/"&amp;B571)</f>
        <v>0</v>
      </c>
      <c r="E571" s="76" t="s">
        <v>687</v>
      </c>
      <c r="S571" s="52"/>
      <c r="T571" s="52"/>
    </row>
    <row r="572" spans="1:22">
      <c r="B572" s="59" t="s">
        <v>680</v>
      </c>
      <c r="C572" s="59" t="s">
        <v>688</v>
      </c>
      <c r="D572" s="60" t="str">
        <f>(C572&amp;"/"&amp;B572)</f>
        <v>0</v>
      </c>
      <c r="E572" s="76" t="s">
        <v>388</v>
      </c>
      <c r="S572" s="52"/>
      <c r="T572" s="52"/>
    </row>
    <row r="573" spans="1:22">
      <c r="B573" s="59" t="s">
        <v>689</v>
      </c>
      <c r="C573" s="59" t="s">
        <v>690</v>
      </c>
      <c r="D573" s="60" t="str">
        <f>(C573&amp;"/"&amp;B573)</f>
        <v>0</v>
      </c>
      <c r="E573" s="76" t="s">
        <v>666</v>
      </c>
      <c r="S573" s="52"/>
      <c r="T573" s="52"/>
    </row>
    <row r="574" spans="1:22">
      <c r="B574" s="59" t="s">
        <v>691</v>
      </c>
      <c r="C574" s="59" t="s">
        <v>692</v>
      </c>
      <c r="D574" s="60" t="str">
        <f>(C574&amp;"/"&amp;B574)</f>
        <v>0</v>
      </c>
      <c r="E574" s="59" t="s">
        <v>388</v>
      </c>
      <c r="S574" s="52"/>
      <c r="T574" s="52"/>
    </row>
    <row r="575" spans="1:22">
      <c r="B575" s="59" t="s">
        <v>693</v>
      </c>
      <c r="C575" s="59" t="s">
        <v>694</v>
      </c>
      <c r="D575" s="60" t="str">
        <f>(C575&amp;"/"&amp;B575)</f>
        <v>0</v>
      </c>
      <c r="E575" s="59" t="s">
        <v>498</v>
      </c>
      <c r="S575" s="52"/>
      <c r="T575" s="52"/>
    </row>
    <row r="576" spans="1:22">
      <c r="B576" s="59" t="s">
        <v>695</v>
      </c>
      <c r="C576" s="59" t="s">
        <v>696</v>
      </c>
      <c r="D576" s="60" t="str">
        <f>(C576&amp;"/"&amp;B576)</f>
        <v>0</v>
      </c>
      <c r="E576" s="76" t="s">
        <v>376</v>
      </c>
      <c r="S576" s="52"/>
      <c r="T576" s="52"/>
    </row>
    <row r="577" spans="1:22">
      <c r="B577" s="59" t="s">
        <v>697</v>
      </c>
      <c r="C577" s="59" t="s">
        <v>698</v>
      </c>
      <c r="D577" s="60" t="str">
        <f>(C577&amp;"/"&amp;B577)</f>
        <v>0</v>
      </c>
      <c r="E577" s="76" t="s">
        <v>341</v>
      </c>
      <c r="S577" s="52"/>
      <c r="T577" s="52"/>
    </row>
    <row r="578" spans="1:22">
      <c r="B578" s="59" t="s">
        <v>699</v>
      </c>
      <c r="C578" s="59" t="s">
        <v>700</v>
      </c>
      <c r="D578" s="60" t="str">
        <f>(C578&amp;"/"&amp;B578)</f>
        <v>0</v>
      </c>
      <c r="E578" s="76" t="s">
        <v>701</v>
      </c>
      <c r="S578" s="52"/>
      <c r="T578" s="52"/>
    </row>
    <row r="579" spans="1:22">
      <c r="B579" s="59" t="s">
        <v>702</v>
      </c>
      <c r="C579" s="59" t="s">
        <v>703</v>
      </c>
      <c r="D579" s="60" t="str">
        <f>(C579&amp;"/"&amp;B579)</f>
        <v>0</v>
      </c>
      <c r="E579" s="76" t="s">
        <v>704</v>
      </c>
      <c r="S579" s="52"/>
      <c r="T579" s="52"/>
    </row>
    <row r="580" spans="1:22">
      <c r="B580" s="59" t="s">
        <v>705</v>
      </c>
      <c r="C580" s="59" t="s">
        <v>706</v>
      </c>
      <c r="D580" s="60" t="str">
        <f>(C580&amp;"/"&amp;B580)</f>
        <v>0</v>
      </c>
      <c r="E580" s="76" t="s">
        <v>707</v>
      </c>
      <c r="S580" s="52"/>
      <c r="T580" s="52"/>
    </row>
    <row r="581" spans="1:22">
      <c r="B581" s="59" t="s">
        <v>445</v>
      </c>
      <c r="C581" s="59" t="s">
        <v>708</v>
      </c>
      <c r="D581" s="60" t="str">
        <f>(C581&amp;"/"&amp;B581)</f>
        <v>0</v>
      </c>
      <c r="E581" s="76" t="s">
        <v>421</v>
      </c>
      <c r="S581" s="52"/>
      <c r="T581" s="52"/>
    </row>
    <row r="582" spans="1:22">
      <c r="B582" s="59" t="s">
        <v>709</v>
      </c>
      <c r="C582" s="59" t="s">
        <v>710</v>
      </c>
      <c r="D582" s="60" t="str">
        <f>(C582&amp;"/"&amp;B582)</f>
        <v>0</v>
      </c>
      <c r="E582" s="76" t="s">
        <v>626</v>
      </c>
      <c r="S582" s="52"/>
      <c r="T582" s="52"/>
    </row>
    <row r="583" spans="1:22">
      <c r="B583" s="59" t="s">
        <v>711</v>
      </c>
      <c r="C583" s="59" t="s">
        <v>712</v>
      </c>
      <c r="D583" s="60" t="str">
        <f>(C583&amp;"/"&amp;B583)</f>
        <v>0</v>
      </c>
      <c r="E583" s="76" t="s">
        <v>626</v>
      </c>
      <c r="S583" s="52"/>
      <c r="T583" s="52"/>
    </row>
    <row r="584" spans="1:22">
      <c r="B584" s="59" t="s">
        <v>713</v>
      </c>
      <c r="C584" s="59" t="s">
        <v>714</v>
      </c>
      <c r="D584" s="60" t="str">
        <f>(C584&amp;"/"&amp;B584)</f>
        <v>0</v>
      </c>
      <c r="E584" s="76" t="s">
        <v>465</v>
      </c>
      <c r="S584" s="52"/>
      <c r="T584" s="52"/>
    </row>
    <row r="585" spans="1:22">
      <c r="B585" s="59" t="s">
        <v>715</v>
      </c>
      <c r="C585" s="59" t="s">
        <v>716</v>
      </c>
      <c r="D585" s="60" t="str">
        <f>(C585&amp;"/"&amp;B585)</f>
        <v>0</v>
      </c>
      <c r="E585" s="76" t="s">
        <v>717</v>
      </c>
      <c r="S585" s="52"/>
      <c r="T585" s="52"/>
    </row>
    <row r="586" spans="1:22">
      <c r="B586" s="59" t="s">
        <v>1206</v>
      </c>
      <c r="C586" s="59" t="s">
        <v>1207</v>
      </c>
      <c r="D586" s="60" t="str">
        <f>(C586&amp;"/"&amp;B586)</f>
        <v>0</v>
      </c>
      <c r="E586" s="76" t="s">
        <v>465</v>
      </c>
      <c r="S586" s="52"/>
      <c r="T586" s="52"/>
    </row>
    <row r="587" spans="1:22">
      <c r="B587" s="59" t="s">
        <v>718</v>
      </c>
      <c r="C587" s="59" t="s">
        <v>719</v>
      </c>
      <c r="D587" s="60" t="str">
        <f>(C587&amp;"/"&amp;B587)</f>
        <v>0</v>
      </c>
      <c r="E587" s="76" t="s">
        <v>403</v>
      </c>
      <c r="S587" s="52"/>
      <c r="T587" s="52"/>
    </row>
    <row r="588" spans="1:22">
      <c r="B588" s="59" t="s">
        <v>720</v>
      </c>
      <c r="C588" s="59" t="s">
        <v>721</v>
      </c>
      <c r="D588" s="60" t="str">
        <f>(C588&amp;"/"&amp;B588)</f>
        <v>0</v>
      </c>
      <c r="E588" s="76" t="s">
        <v>310</v>
      </c>
      <c r="S588" s="52"/>
      <c r="T588" s="52"/>
    </row>
    <row r="589" spans="1:22">
      <c r="B589" s="59" t="s">
        <v>398</v>
      </c>
      <c r="C589" s="59" t="s">
        <v>722</v>
      </c>
      <c r="D589" s="60" t="str">
        <f>(C589&amp;"/"&amp;B589)</f>
        <v>0</v>
      </c>
      <c r="E589" s="76" t="s">
        <v>723</v>
      </c>
      <c r="S589" s="52"/>
      <c r="T589" s="52"/>
    </row>
    <row r="590" spans="1:22">
      <c r="B590" s="59" t="s">
        <v>724</v>
      </c>
      <c r="C590" s="59" t="s">
        <v>725</v>
      </c>
      <c r="D590" s="60" t="str">
        <f>(C590&amp;"/"&amp;B590)</f>
        <v>0</v>
      </c>
      <c r="E590" s="76" t="s">
        <v>473</v>
      </c>
      <c r="S590" s="52"/>
      <c r="T590" s="52"/>
    </row>
    <row r="591" spans="1:22">
      <c r="B591" s="59" t="s">
        <v>726</v>
      </c>
      <c r="C591" s="59" t="s">
        <v>727</v>
      </c>
      <c r="D591" s="60" t="str">
        <f>(C591&amp;"/"&amp;B591)</f>
        <v>0</v>
      </c>
      <c r="E591" s="76" t="s">
        <v>447</v>
      </c>
      <c r="S591" s="52"/>
      <c r="T591" s="52"/>
    </row>
    <row r="592" spans="1:22">
      <c r="B592" s="59" t="s">
        <v>398</v>
      </c>
      <c r="C592" s="59" t="s">
        <v>729</v>
      </c>
      <c r="D592" s="60" t="str">
        <f>(C592&amp;"/"&amp;B592)</f>
        <v>0</v>
      </c>
      <c r="E592" s="76" t="s">
        <v>519</v>
      </c>
      <c r="S592" s="52"/>
      <c r="T592" s="52"/>
    </row>
    <row r="593" spans="1:22">
      <c r="B593" s="59" t="s">
        <v>730</v>
      </c>
      <c r="C593" s="59" t="s">
        <v>731</v>
      </c>
      <c r="D593" s="60" t="str">
        <f>(C593&amp;"/"&amp;B593)</f>
        <v>0</v>
      </c>
      <c r="E593" s="76" t="s">
        <v>732</v>
      </c>
      <c r="S593" s="52"/>
      <c r="T593" s="52"/>
    </row>
    <row r="594" spans="1:22">
      <c r="B594" s="59" t="s">
        <v>1129</v>
      </c>
      <c r="C594" s="59" t="s">
        <v>1130</v>
      </c>
      <c r="D594" s="60" t="str">
        <f>(C594&amp;"/"&amp;B594)</f>
        <v>0</v>
      </c>
      <c r="E594" s="76" t="s">
        <v>414</v>
      </c>
      <c r="S594" s="52"/>
      <c r="T594" s="52"/>
    </row>
    <row r="595" spans="1:22">
      <c r="B595" s="59" t="s">
        <v>733</v>
      </c>
      <c r="C595" s="59" t="s">
        <v>734</v>
      </c>
      <c r="D595" s="60" t="str">
        <f>(C595&amp;"/"&amp;B595)</f>
        <v>0</v>
      </c>
      <c r="E595" s="76" t="s">
        <v>495</v>
      </c>
      <c r="S595" s="52"/>
      <c r="T595" s="52"/>
    </row>
    <row r="596" spans="1:22">
      <c r="B596" s="59" t="s">
        <v>398</v>
      </c>
      <c r="C596" s="59" t="s">
        <v>735</v>
      </c>
      <c r="D596" s="60" t="str">
        <f>(C596&amp;"/"&amp;B596)</f>
        <v>0</v>
      </c>
      <c r="E596" s="76" t="s">
        <v>360</v>
      </c>
      <c r="S596" s="52"/>
      <c r="T596" s="52"/>
    </row>
    <row r="597" spans="1:22">
      <c r="B597" s="59" t="s">
        <v>398</v>
      </c>
      <c r="C597" s="59" t="s">
        <v>736</v>
      </c>
      <c r="D597" s="60" t="str">
        <f>(C597&amp;"/"&amp;B597)</f>
        <v>0</v>
      </c>
      <c r="E597" s="76" t="s">
        <v>519</v>
      </c>
      <c r="S597" s="52"/>
      <c r="T597" s="52"/>
    </row>
    <row r="598" spans="1:22">
      <c r="B598" s="59" t="s">
        <v>398</v>
      </c>
      <c r="C598" s="59" t="s">
        <v>737</v>
      </c>
      <c r="D598" s="60" t="str">
        <f>(C598&amp;"/"&amp;B598)</f>
        <v>0</v>
      </c>
      <c r="E598" s="76" t="s">
        <v>738</v>
      </c>
      <c r="S598" s="52"/>
      <c r="T598" s="52"/>
    </row>
    <row r="599" spans="1:22">
      <c r="B599" s="59" t="s">
        <v>739</v>
      </c>
      <c r="C599" s="59" t="s">
        <v>740</v>
      </c>
      <c r="D599" s="60" t="str">
        <f>(C599&amp;"/"&amp;B599)</f>
        <v>0</v>
      </c>
      <c r="E599" s="76" t="s">
        <v>738</v>
      </c>
      <c r="S599" s="52"/>
      <c r="T599" s="52"/>
    </row>
    <row r="600" spans="1:22">
      <c r="B600" s="59" t="s">
        <v>741</v>
      </c>
      <c r="C600" s="59" t="s">
        <v>742</v>
      </c>
      <c r="D600" s="60" t="str">
        <f>(C600&amp;"/"&amp;B600)</f>
        <v>0</v>
      </c>
      <c r="E600" s="76" t="s">
        <v>743</v>
      </c>
      <c r="S600" s="52"/>
      <c r="T600" s="52"/>
    </row>
    <row r="601" spans="1:22">
      <c r="B601" s="59" t="s">
        <v>744</v>
      </c>
      <c r="C601" s="59" t="s">
        <v>745</v>
      </c>
      <c r="D601" s="60" t="str">
        <f>(C601&amp;"/"&amp;B601)</f>
        <v>0</v>
      </c>
      <c r="E601" s="76" t="s">
        <v>746</v>
      </c>
      <c r="S601" s="52"/>
      <c r="T601" s="52"/>
    </row>
    <row r="602" spans="1:22">
      <c r="B602" s="59" t="s">
        <v>747</v>
      </c>
      <c r="C602" s="59" t="s">
        <v>748</v>
      </c>
      <c r="D602" s="60" t="str">
        <f>(C602&amp;"/"&amp;B602)</f>
        <v>0</v>
      </c>
      <c r="E602" s="76" t="s">
        <v>749</v>
      </c>
      <c r="S602" s="52"/>
      <c r="T602" s="52"/>
    </row>
    <row r="603" spans="1:22">
      <c r="B603" s="59" t="s">
        <v>398</v>
      </c>
      <c r="C603" s="59" t="s">
        <v>1208</v>
      </c>
      <c r="D603" s="60" t="str">
        <f>(C603&amp;"/"&amp;B603)</f>
        <v>0</v>
      </c>
      <c r="E603" s="76" t="s">
        <v>519</v>
      </c>
      <c r="S603" s="52"/>
      <c r="T603" s="52"/>
    </row>
    <row r="604" spans="1:22">
      <c r="B604" s="59" t="s">
        <v>750</v>
      </c>
      <c r="C604" s="59" t="s">
        <v>751</v>
      </c>
      <c r="D604" s="60" t="str">
        <f>(C604&amp;"/"&amp;B604)</f>
        <v>0</v>
      </c>
      <c r="E604" s="76" t="s">
        <v>388</v>
      </c>
      <c r="S604" s="52"/>
      <c r="T604" s="52"/>
    </row>
    <row r="605" spans="1:22">
      <c r="B605" s="59" t="s">
        <v>752</v>
      </c>
      <c r="C605" s="59" t="s">
        <v>753</v>
      </c>
      <c r="D605" s="60" t="str">
        <f>(C605&amp;"/"&amp;B605)</f>
        <v>0</v>
      </c>
      <c r="E605" s="76" t="s">
        <v>754</v>
      </c>
      <c r="S605" s="52"/>
      <c r="T605" s="52"/>
    </row>
    <row r="606" spans="1:22">
      <c r="B606" s="59" t="s">
        <v>755</v>
      </c>
      <c r="C606" s="59" t="s">
        <v>756</v>
      </c>
      <c r="D606" s="60" t="str">
        <f>(C606&amp;"/"&amp;B606)</f>
        <v>0</v>
      </c>
      <c r="E606" s="76" t="s">
        <v>757</v>
      </c>
      <c r="S606" s="52"/>
      <c r="T606" s="52"/>
    </row>
    <row r="607" spans="1:22">
      <c r="B607" s="59" t="s">
        <v>758</v>
      </c>
      <c r="C607" s="59" t="s">
        <v>759</v>
      </c>
      <c r="D607" s="60" t="str">
        <f>(C607&amp;"/"&amp;B607)</f>
        <v>0</v>
      </c>
      <c r="E607" s="76" t="s">
        <v>760</v>
      </c>
      <c r="S607" s="52"/>
      <c r="T607" s="52"/>
    </row>
    <row r="608" spans="1:22">
      <c r="B608" s="59" t="s">
        <v>761</v>
      </c>
      <c r="C608" s="59" t="s">
        <v>762</v>
      </c>
      <c r="D608" s="60" t="str">
        <f>(C608&amp;"/"&amp;B608)</f>
        <v>0</v>
      </c>
      <c r="E608" s="76" t="s">
        <v>653</v>
      </c>
      <c r="S608" s="52"/>
      <c r="T608" s="52"/>
    </row>
    <row r="609" spans="1:22">
      <c r="B609" s="59" t="s">
        <v>763</v>
      </c>
      <c r="C609" s="59" t="s">
        <v>764</v>
      </c>
      <c r="D609" s="60" t="str">
        <f>(C609&amp;"/"&amp;B609)</f>
        <v>0</v>
      </c>
      <c r="E609" s="76" t="s">
        <v>542</v>
      </c>
      <c r="S609" s="52"/>
      <c r="T609" s="52"/>
    </row>
    <row r="610" spans="1:22">
      <c r="B610" s="59" t="s">
        <v>765</v>
      </c>
      <c r="C610" s="59" t="s">
        <v>766</v>
      </c>
      <c r="D610" s="60" t="str">
        <f>(C610&amp;"/"&amp;B610)</f>
        <v>0</v>
      </c>
      <c r="E610" s="76" t="s">
        <v>425</v>
      </c>
      <c r="S610" s="52"/>
      <c r="T610" s="52"/>
    </row>
    <row r="611" spans="1:22">
      <c r="B611" s="59" t="s">
        <v>767</v>
      </c>
      <c r="C611" s="59" t="s">
        <v>768</v>
      </c>
      <c r="D611" s="60" t="str">
        <f>(C611&amp;"/"&amp;B611)</f>
        <v>0</v>
      </c>
      <c r="E611" s="76" t="s">
        <v>769</v>
      </c>
      <c r="S611" s="52"/>
      <c r="T611" s="52"/>
    </row>
    <row r="612" spans="1:22">
      <c r="B612" s="59" t="s">
        <v>770</v>
      </c>
      <c r="C612" s="59" t="s">
        <v>771</v>
      </c>
      <c r="D612" s="60" t="str">
        <f>(C612&amp;"/"&amp;B612)</f>
        <v>0</v>
      </c>
      <c r="E612" s="76" t="s">
        <v>341</v>
      </c>
      <c r="S612" s="52"/>
      <c r="T612" s="52"/>
    </row>
    <row r="613" spans="1:22">
      <c r="B613" s="59" t="s">
        <v>398</v>
      </c>
      <c r="C613" s="59" t="s">
        <v>772</v>
      </c>
      <c r="D613" s="60" t="str">
        <f>(C613&amp;"/"&amp;B613)</f>
        <v>0</v>
      </c>
      <c r="E613" s="76" t="s">
        <v>519</v>
      </c>
      <c r="S613" s="52"/>
      <c r="T613" s="52"/>
    </row>
    <row r="614" spans="1:22">
      <c r="B614" s="59" t="s">
        <v>773</v>
      </c>
      <c r="C614" s="59" t="s">
        <v>774</v>
      </c>
      <c r="D614" s="60" t="str">
        <f>(C614&amp;"/"&amp;B614)</f>
        <v>0</v>
      </c>
      <c r="E614" s="76" t="s">
        <v>775</v>
      </c>
      <c r="S614" s="52"/>
      <c r="T614" s="52"/>
    </row>
    <row r="615" spans="1:22">
      <c r="B615" s="59" t="s">
        <v>776</v>
      </c>
      <c r="C615" s="59" t="s">
        <v>777</v>
      </c>
      <c r="D615" s="60" t="str">
        <f>(C615&amp;"/"&amp;B615)</f>
        <v>0</v>
      </c>
      <c r="E615" s="76" t="s">
        <v>514</v>
      </c>
      <c r="S615" s="52"/>
      <c r="T615" s="52"/>
    </row>
    <row r="616" spans="1:22">
      <c r="B616" s="59" t="s">
        <v>778</v>
      </c>
      <c r="C616" s="59" t="s">
        <v>779</v>
      </c>
      <c r="D616" s="60" t="str">
        <f>(C616&amp;"/"&amp;B616)</f>
        <v>0</v>
      </c>
      <c r="E616" s="76" t="s">
        <v>567</v>
      </c>
      <c r="S616" s="52"/>
      <c r="T616" s="52"/>
    </row>
    <row r="617" spans="1:22">
      <c r="B617" s="59" t="s">
        <v>780</v>
      </c>
      <c r="C617" s="59" t="s">
        <v>781</v>
      </c>
      <c r="D617" s="60" t="str">
        <f>(C617&amp;"/"&amp;B617)</f>
        <v>0</v>
      </c>
      <c r="E617" s="76" t="s">
        <v>782</v>
      </c>
      <c r="S617" s="52"/>
      <c r="T617" s="52"/>
    </row>
    <row r="618" spans="1:22">
      <c r="B618" s="59" t="s">
        <v>783</v>
      </c>
      <c r="C618" s="59" t="s">
        <v>784</v>
      </c>
      <c r="D618" s="60" t="str">
        <f>(C618&amp;"/"&amp;B618)</f>
        <v>0</v>
      </c>
      <c r="E618" s="76" t="s">
        <v>553</v>
      </c>
      <c r="S618" s="52"/>
      <c r="T618" s="52"/>
    </row>
    <row r="619" spans="1:22">
      <c r="B619" s="59" t="s">
        <v>785</v>
      </c>
      <c r="C619" s="59" t="s">
        <v>786</v>
      </c>
      <c r="D619" s="60" t="str">
        <f>(C619&amp;"/"&amp;B619)</f>
        <v>0</v>
      </c>
      <c r="E619" s="76" t="s">
        <v>421</v>
      </c>
      <c r="S619" s="52"/>
      <c r="T619" s="52"/>
    </row>
    <row r="620" spans="1:22">
      <c r="B620" s="59" t="s">
        <v>787</v>
      </c>
      <c r="C620" s="59" t="s">
        <v>788</v>
      </c>
      <c r="D620" s="60" t="str">
        <f>(C620&amp;"/"&amp;B620)</f>
        <v>0</v>
      </c>
      <c r="E620" s="76" t="s">
        <v>639</v>
      </c>
      <c r="S620" s="52"/>
      <c r="T620" s="52"/>
    </row>
    <row r="621" spans="1:22">
      <c r="B621" s="59" t="s">
        <v>789</v>
      </c>
      <c r="C621" s="59" t="s">
        <v>790</v>
      </c>
      <c r="D621" s="60" t="str">
        <f>(C621&amp;"/"&amp;B621)</f>
        <v>0</v>
      </c>
      <c r="E621" s="76" t="s">
        <v>492</v>
      </c>
      <c r="S621" s="52"/>
      <c r="T621" s="52"/>
    </row>
    <row r="622" spans="1:22">
      <c r="B622" s="59" t="s">
        <v>1209</v>
      </c>
      <c r="C622" s="59" t="s">
        <v>1210</v>
      </c>
      <c r="D622" s="60" t="str">
        <f>(C622&amp;"/"&amp;B622)</f>
        <v>0</v>
      </c>
      <c r="E622" s="76" t="s">
        <v>1120</v>
      </c>
      <c r="S622" s="52"/>
      <c r="T622" s="52"/>
    </row>
    <row r="623" spans="1:22">
      <c r="B623" s="59" t="s">
        <v>1211</v>
      </c>
      <c r="C623" s="59" t="s">
        <v>1210</v>
      </c>
      <c r="D623" s="60" t="str">
        <f>(C623&amp;"/"&amp;B623)</f>
        <v>0</v>
      </c>
      <c r="E623" s="76" t="s">
        <v>1212</v>
      </c>
      <c r="S623" s="52"/>
      <c r="T623" s="52"/>
    </row>
    <row r="624" spans="1:22">
      <c r="B624" s="59" t="s">
        <v>791</v>
      </c>
      <c r="C624" s="59" t="s">
        <v>792</v>
      </c>
      <c r="D624" s="60" t="str">
        <f>(C624&amp;"/"&amp;B624)</f>
        <v>0</v>
      </c>
      <c r="E624" s="76" t="s">
        <v>682</v>
      </c>
      <c r="S624" s="52"/>
      <c r="T624" s="52"/>
    </row>
    <row r="625" spans="1:22">
      <c r="B625" s="59" t="s">
        <v>445</v>
      </c>
      <c r="C625" s="59" t="s">
        <v>1213</v>
      </c>
      <c r="D625" s="60" t="str">
        <f>(C625&amp;"/"&amp;B625)</f>
        <v>0</v>
      </c>
      <c r="E625" s="76" t="s">
        <v>447</v>
      </c>
      <c r="S625" s="52"/>
      <c r="T625" s="52"/>
    </row>
    <row r="626" spans="1:22">
      <c r="B626" s="59" t="s">
        <v>793</v>
      </c>
      <c r="C626" s="59" t="s">
        <v>794</v>
      </c>
      <c r="D626" s="60" t="str">
        <f>(C626&amp;"/"&amp;B626)</f>
        <v>0</v>
      </c>
      <c r="E626" s="76" t="s">
        <v>707</v>
      </c>
      <c r="S626" s="52"/>
      <c r="T626" s="52"/>
    </row>
    <row r="627" spans="1:22">
      <c r="B627" s="59" t="s">
        <v>795</v>
      </c>
      <c r="C627" s="59" t="s">
        <v>796</v>
      </c>
      <c r="D627" s="60" t="str">
        <f>(C627&amp;"/"&amp;B627)</f>
        <v>0</v>
      </c>
      <c r="E627" s="76" t="s">
        <v>492</v>
      </c>
      <c r="S627" s="52"/>
      <c r="T627" s="52"/>
    </row>
    <row r="628" spans="1:22">
      <c r="B628" s="59" t="s">
        <v>398</v>
      </c>
      <c r="C628" s="59" t="s">
        <v>797</v>
      </c>
      <c r="D628" s="60" t="str">
        <f>(C628&amp;"/"&amp;B628)</f>
        <v>0</v>
      </c>
      <c r="E628" s="76"/>
      <c r="S628" s="52"/>
      <c r="T628" s="52"/>
    </row>
    <row r="629" spans="1:22">
      <c r="B629" s="59" t="s">
        <v>398</v>
      </c>
      <c r="C629" s="59" t="s">
        <v>798</v>
      </c>
      <c r="D629" s="60" t="str">
        <f>(C629&amp;"/"&amp;B629)</f>
        <v>0</v>
      </c>
      <c r="E629" s="76"/>
      <c r="S629" s="52"/>
      <c r="T629" s="52"/>
    </row>
    <row r="630" spans="1:22">
      <c r="B630" s="59" t="s">
        <v>799</v>
      </c>
      <c r="C630" s="59" t="s">
        <v>800</v>
      </c>
      <c r="D630" s="60" t="str">
        <f>(C630&amp;"/"&amp;B630)</f>
        <v>0</v>
      </c>
      <c r="E630" s="76" t="s">
        <v>801</v>
      </c>
      <c r="S630" s="52"/>
      <c r="T630" s="52"/>
    </row>
    <row r="631" spans="1:22">
      <c r="B631" s="59" t="s">
        <v>1214</v>
      </c>
      <c r="C631" s="59" t="s">
        <v>1215</v>
      </c>
      <c r="D631" s="60" t="str">
        <f>(C631&amp;"/"&amp;B631)</f>
        <v>0</v>
      </c>
      <c r="E631" s="76" t="s">
        <v>1216</v>
      </c>
      <c r="S631" s="52"/>
      <c r="T631" s="52"/>
    </row>
    <row r="632" spans="1:22">
      <c r="B632" s="59" t="s">
        <v>802</v>
      </c>
      <c r="C632" s="59" t="s">
        <v>803</v>
      </c>
      <c r="D632" s="60" t="str">
        <f>(C632&amp;"/"&amp;B632)</f>
        <v>0</v>
      </c>
      <c r="E632" s="76" t="s">
        <v>804</v>
      </c>
      <c r="S632" s="52"/>
      <c r="T632" s="52"/>
    </row>
    <row r="633" spans="1:22">
      <c r="B633" s="59" t="s">
        <v>805</v>
      </c>
      <c r="C633" s="59" t="s">
        <v>806</v>
      </c>
      <c r="D633" s="60" t="str">
        <f>(C633&amp;"/"&amp;B633)</f>
        <v>0</v>
      </c>
      <c r="E633" s="76" t="s">
        <v>807</v>
      </c>
      <c r="S633" s="52"/>
      <c r="T633" s="52"/>
    </row>
    <row r="634" spans="1:22">
      <c r="B634" s="59" t="s">
        <v>808</v>
      </c>
      <c r="C634" s="59" t="s">
        <v>809</v>
      </c>
      <c r="D634" s="60" t="str">
        <f>(C634&amp;"/"&amp;B634)</f>
        <v>0</v>
      </c>
      <c r="E634" s="76" t="s">
        <v>519</v>
      </c>
      <c r="S634" s="52"/>
      <c r="T634" s="52"/>
    </row>
    <row r="635" spans="1:22">
      <c r="B635" s="59" t="s">
        <v>810</v>
      </c>
      <c r="C635" s="59" t="s">
        <v>811</v>
      </c>
      <c r="D635" s="60" t="str">
        <f>(C635&amp;"/"&amp;B635)</f>
        <v>0</v>
      </c>
      <c r="E635" s="76" t="s">
        <v>812</v>
      </c>
      <c r="S635" s="52"/>
      <c r="T635" s="52"/>
    </row>
    <row r="636" spans="1:22">
      <c r="B636" s="59" t="s">
        <v>813</v>
      </c>
      <c r="C636" s="59" t="s">
        <v>814</v>
      </c>
      <c r="D636" s="60" t="str">
        <f>(C636&amp;"/"&amp;B636)</f>
        <v>0</v>
      </c>
      <c r="E636" s="76" t="s">
        <v>380</v>
      </c>
      <c r="S636" s="52"/>
      <c r="T636" s="52"/>
    </row>
    <row r="637" spans="1:22">
      <c r="B637" s="59" t="s">
        <v>815</v>
      </c>
      <c r="C637" s="59" t="s">
        <v>816</v>
      </c>
      <c r="D637" s="60" t="str">
        <f>(C637&amp;"/"&amp;B637)</f>
        <v>0</v>
      </c>
      <c r="E637" s="76" t="s">
        <v>495</v>
      </c>
      <c r="S637" s="52"/>
      <c r="T637" s="52"/>
    </row>
    <row r="638" spans="1:22">
      <c r="B638" s="59"/>
      <c r="C638" s="59" t="s">
        <v>817</v>
      </c>
      <c r="D638" s="60" t="str">
        <f>(C638&amp;"/"&amp;B638)</f>
        <v>0</v>
      </c>
      <c r="E638" s="76" t="s">
        <v>818</v>
      </c>
      <c r="S638" s="52"/>
      <c r="T638" s="52"/>
    </row>
    <row r="639" spans="1:22">
      <c r="B639" s="59" t="s">
        <v>1217</v>
      </c>
      <c r="C639" s="59" t="s">
        <v>1218</v>
      </c>
      <c r="D639" s="60" t="str">
        <f>(C639&amp;"/"&amp;B639)</f>
        <v>0</v>
      </c>
      <c r="E639" s="76" t="s">
        <v>1219</v>
      </c>
      <c r="S639" s="52"/>
      <c r="T639" s="52"/>
    </row>
    <row r="640" spans="1:22">
      <c r="B640" s="59" t="s">
        <v>398</v>
      </c>
      <c r="C640" s="59" t="s">
        <v>819</v>
      </c>
      <c r="D640" s="60" t="str">
        <f>(C640&amp;"/"&amp;B640)</f>
        <v>0</v>
      </c>
      <c r="E640" s="76"/>
      <c r="S640" s="52"/>
      <c r="T640" s="52"/>
    </row>
    <row r="641" spans="1:22">
      <c r="B641" s="59" t="s">
        <v>820</v>
      </c>
      <c r="C641" s="59" t="s">
        <v>821</v>
      </c>
      <c r="D641" s="60" t="str">
        <f>(C641&amp;"/"&amp;B641)</f>
        <v>0</v>
      </c>
      <c r="E641" s="76" t="s">
        <v>822</v>
      </c>
      <c r="S641" s="52"/>
      <c r="T641" s="52"/>
    </row>
    <row r="642" spans="1:22">
      <c r="B642" s="59" t="s">
        <v>823</v>
      </c>
      <c r="C642" s="59" t="s">
        <v>824</v>
      </c>
      <c r="D642" s="60" t="str">
        <f>(C642&amp;"/"&amp;B642)</f>
        <v>0</v>
      </c>
      <c r="E642" s="76" t="s">
        <v>825</v>
      </c>
      <c r="S642" s="52"/>
      <c r="T642" s="52"/>
    </row>
    <row r="643" spans="1:22">
      <c r="B643" s="59" t="s">
        <v>398</v>
      </c>
      <c r="C643" s="59" t="s">
        <v>826</v>
      </c>
      <c r="D643" s="60" t="str">
        <f>(C643&amp;"/"&amp;B643)</f>
        <v>0</v>
      </c>
      <c r="E643" s="76"/>
      <c r="S643" s="52"/>
      <c r="T643" s="52"/>
    </row>
    <row r="644" spans="1:22">
      <c r="B644" s="59" t="s">
        <v>398</v>
      </c>
      <c r="C644" s="59" t="s">
        <v>1137</v>
      </c>
      <c r="D644" s="60" t="str">
        <f>(C644&amp;"/"&amp;B644)</f>
        <v>0</v>
      </c>
      <c r="E644" s="76" t="s">
        <v>1138</v>
      </c>
      <c r="S644" s="52"/>
      <c r="T644" s="52"/>
    </row>
    <row r="645" spans="1:22">
      <c r="B645" s="59" t="s">
        <v>827</v>
      </c>
      <c r="C645" s="59" t="s">
        <v>828</v>
      </c>
      <c r="D645" s="60" t="str">
        <f>(C645&amp;"/"&amp;B645)</f>
        <v>0</v>
      </c>
      <c r="E645" s="76" t="s">
        <v>829</v>
      </c>
      <c r="S645" s="52"/>
      <c r="T645" s="52"/>
    </row>
    <row r="646" spans="1:22">
      <c r="B646" s="59" t="s">
        <v>398</v>
      </c>
      <c r="C646" s="59" t="s">
        <v>830</v>
      </c>
      <c r="D646" s="60" t="str">
        <f>(C646&amp;"/"&amp;B646)</f>
        <v>0</v>
      </c>
      <c r="E646" s="76"/>
      <c r="S646" s="52"/>
      <c r="T646" s="52"/>
    </row>
    <row r="647" spans="1:22">
      <c r="B647" s="59" t="s">
        <v>831</v>
      </c>
      <c r="C647" s="59" t="s">
        <v>832</v>
      </c>
      <c r="D647" s="60" t="str">
        <f>(C647&amp;"/"&amp;B647)</f>
        <v>0</v>
      </c>
      <c r="E647" s="76" t="s">
        <v>360</v>
      </c>
      <c r="S647" s="52"/>
      <c r="T647" s="52"/>
    </row>
    <row r="648" spans="1:22">
      <c r="B648" s="59" t="s">
        <v>833</v>
      </c>
      <c r="C648" s="59" t="s">
        <v>834</v>
      </c>
      <c r="D648" s="60" t="str">
        <f>(C648&amp;"/"&amp;B648)</f>
        <v>0</v>
      </c>
      <c r="E648" s="76" t="s">
        <v>550</v>
      </c>
      <c r="S648" s="52"/>
      <c r="T648" s="52"/>
    </row>
    <row r="649" spans="1:22">
      <c r="B649" s="59" t="s">
        <v>835</v>
      </c>
      <c r="C649" s="59" t="s">
        <v>836</v>
      </c>
      <c r="D649" s="60" t="str">
        <f>(C649&amp;"/"&amp;B649)</f>
        <v>0</v>
      </c>
      <c r="E649" s="76" t="s">
        <v>626</v>
      </c>
      <c r="S649" s="52"/>
      <c r="T649" s="52"/>
    </row>
    <row r="650" spans="1:22">
      <c r="B650" s="59" t="s">
        <v>398</v>
      </c>
      <c r="C650" s="59" t="s">
        <v>837</v>
      </c>
      <c r="D650" s="60" t="str">
        <f>(C650&amp;"/"&amp;B650)</f>
        <v>0</v>
      </c>
      <c r="E650" s="76" t="s">
        <v>376</v>
      </c>
      <c r="S650" s="52"/>
      <c r="T650" s="52"/>
    </row>
    <row r="651" spans="1:22">
      <c r="B651" s="59" t="s">
        <v>838</v>
      </c>
      <c r="C651" s="59" t="s">
        <v>839</v>
      </c>
      <c r="D651" s="60" t="str">
        <f>(C651&amp;"/"&amp;B651)</f>
        <v>0</v>
      </c>
      <c r="E651" s="76" t="s">
        <v>840</v>
      </c>
      <c r="S651" s="52"/>
      <c r="T651" s="52"/>
    </row>
    <row r="652" spans="1:22">
      <c r="B652" s="59" t="s">
        <v>1123</v>
      </c>
      <c r="C652" s="59" t="s">
        <v>1124</v>
      </c>
      <c r="D652" s="60" t="str">
        <f>(C652&amp;"/"&amp;B652)</f>
        <v>0</v>
      </c>
      <c r="E652" s="76" t="s">
        <v>364</v>
      </c>
      <c r="S652" s="52"/>
      <c r="T652" s="52"/>
    </row>
    <row r="653" spans="1:22">
      <c r="B653" s="59" t="s">
        <v>841</v>
      </c>
      <c r="C653" s="59" t="s">
        <v>842</v>
      </c>
      <c r="D653" s="60" t="str">
        <f>(C653&amp;"/"&amp;B653)</f>
        <v>0</v>
      </c>
      <c r="E653" s="76" t="s">
        <v>575</v>
      </c>
      <c r="S653" s="52"/>
      <c r="T653" s="52"/>
    </row>
    <row r="654" spans="1:22">
      <c r="B654" s="59" t="s">
        <v>1220</v>
      </c>
      <c r="C654" s="59" t="s">
        <v>1221</v>
      </c>
      <c r="D654" s="60" t="str">
        <f>(C654&amp;"/"&amp;B654)</f>
        <v>0</v>
      </c>
      <c r="E654" s="76" t="s">
        <v>1222</v>
      </c>
      <c r="S654" s="52"/>
      <c r="T654" s="52"/>
    </row>
    <row r="655" spans="1:22">
      <c r="B655" s="59" t="s">
        <v>843</v>
      </c>
      <c r="C655" s="59" t="s">
        <v>844</v>
      </c>
      <c r="D655" s="60" t="str">
        <f>(C655&amp;"/"&amp;B655)</f>
        <v>0</v>
      </c>
      <c r="E655" s="76" t="s">
        <v>845</v>
      </c>
      <c r="S655" s="52"/>
      <c r="T655" s="52"/>
    </row>
    <row r="656" spans="1:22">
      <c r="B656" s="59" t="s">
        <v>846</v>
      </c>
      <c r="C656" s="59" t="s">
        <v>847</v>
      </c>
      <c r="D656" s="60" t="str">
        <f>(C656&amp;"/"&amp;B656)</f>
        <v>0</v>
      </c>
      <c r="E656" s="76" t="s">
        <v>425</v>
      </c>
      <c r="S656" s="52"/>
      <c r="T656" s="52"/>
    </row>
    <row r="657" spans="1:22">
      <c r="B657" s="59" t="s">
        <v>398</v>
      </c>
      <c r="C657" s="59" t="s">
        <v>848</v>
      </c>
      <c r="D657" s="60" t="str">
        <f>(C657&amp;"/"&amp;B657)</f>
        <v>0</v>
      </c>
      <c r="E657" s="76" t="s">
        <v>519</v>
      </c>
      <c r="S657" s="52"/>
      <c r="T657" s="52"/>
    </row>
    <row r="658" spans="1:22">
      <c r="B658" s="59" t="s">
        <v>1125</v>
      </c>
      <c r="C658" s="59" t="s">
        <v>1126</v>
      </c>
      <c r="D658" s="60" t="str">
        <f>(C658&amp;"/"&amp;B658)</f>
        <v>0</v>
      </c>
      <c r="E658" s="76" t="s">
        <v>376</v>
      </c>
      <c r="S658" s="52"/>
      <c r="T658" s="52"/>
    </row>
    <row r="659" spans="1:22">
      <c r="B659" s="59" t="s">
        <v>1146</v>
      </c>
      <c r="C659" s="59" t="s">
        <v>1223</v>
      </c>
      <c r="D659" s="60" t="str">
        <f>(C659&amp;"/"&amp;B659)</f>
        <v>0</v>
      </c>
      <c r="E659" s="76" t="s">
        <v>376</v>
      </c>
      <c r="S659" s="52"/>
      <c r="T659" s="52"/>
    </row>
    <row r="660" spans="1:22">
      <c r="B660" s="59" t="s">
        <v>849</v>
      </c>
      <c r="C660" s="59" t="s">
        <v>850</v>
      </c>
      <c r="D660" s="60" t="str">
        <f>(C660&amp;"/"&amp;B660)</f>
        <v>0</v>
      </c>
      <c r="E660" s="76" t="s">
        <v>754</v>
      </c>
      <c r="S660" s="52"/>
      <c r="T660" s="52"/>
    </row>
    <row r="661" spans="1:22">
      <c r="B661" s="59" t="s">
        <v>851</v>
      </c>
      <c r="C661" s="59" t="s">
        <v>852</v>
      </c>
      <c r="D661" s="60" t="str">
        <f>(C661&amp;"/"&amp;B661)</f>
        <v>0</v>
      </c>
      <c r="E661" s="76" t="s">
        <v>447</v>
      </c>
      <c r="S661" s="52"/>
      <c r="T661" s="52"/>
    </row>
    <row r="662" spans="1:22">
      <c r="B662" s="59" t="s">
        <v>853</v>
      </c>
      <c r="C662" s="59" t="s">
        <v>854</v>
      </c>
      <c r="D662" s="60" t="str">
        <f>(C662&amp;"/"&amp;B662)</f>
        <v>0</v>
      </c>
      <c r="E662" s="76" t="s">
        <v>503</v>
      </c>
      <c r="S662" s="52"/>
      <c r="T662" s="52"/>
    </row>
    <row r="663" spans="1:22">
      <c r="B663" s="59" t="s">
        <v>855</v>
      </c>
      <c r="C663" s="59" t="s">
        <v>856</v>
      </c>
      <c r="D663" s="60" t="str">
        <f>(C663&amp;"/"&amp;B663)</f>
        <v>0</v>
      </c>
      <c r="E663" s="76" t="s">
        <v>626</v>
      </c>
      <c r="S663" s="52"/>
      <c r="T663" s="52"/>
    </row>
    <row r="664" spans="1:22">
      <c r="B664" s="59" t="s">
        <v>857</v>
      </c>
      <c r="C664" s="59" t="s">
        <v>858</v>
      </c>
      <c r="D664" s="60" t="str">
        <f>(C664&amp;"/"&amp;B664)</f>
        <v>0</v>
      </c>
      <c r="E664" s="76" t="s">
        <v>859</v>
      </c>
      <c r="S664" s="52"/>
      <c r="T664" s="52"/>
    </row>
    <row r="665" spans="1:22">
      <c r="B665" s="59" t="s">
        <v>860</v>
      </c>
      <c r="C665" s="59" t="s">
        <v>861</v>
      </c>
      <c r="D665" s="60" t="str">
        <f>(C665&amp;"/"&amp;B665)</f>
        <v>0</v>
      </c>
      <c r="E665" s="76" t="s">
        <v>550</v>
      </c>
      <c r="S665" s="52"/>
      <c r="T665" s="52"/>
    </row>
    <row r="666" spans="1:22">
      <c r="B666" s="59" t="s">
        <v>862</v>
      </c>
      <c r="C666" s="59" t="s">
        <v>863</v>
      </c>
      <c r="D666" s="60" t="str">
        <f>(C666&amp;"/"&amp;B666)</f>
        <v>0</v>
      </c>
      <c r="E666" s="76" t="s">
        <v>388</v>
      </c>
      <c r="S666" s="52"/>
      <c r="T666" s="52"/>
    </row>
    <row r="667" spans="1:22">
      <c r="B667" s="59" t="s">
        <v>864</v>
      </c>
      <c r="C667" s="59" t="s">
        <v>865</v>
      </c>
      <c r="D667" s="60" t="str">
        <f>(C667&amp;"/"&amp;B667)</f>
        <v>0</v>
      </c>
      <c r="E667" s="76" t="s">
        <v>465</v>
      </c>
      <c r="S667" s="52"/>
      <c r="T667" s="52"/>
    </row>
    <row r="668" spans="1:22">
      <c r="B668" s="59" t="s">
        <v>866</v>
      </c>
      <c r="C668" s="59" t="s">
        <v>867</v>
      </c>
      <c r="D668" s="60" t="str">
        <f>(C668&amp;"/"&amp;B668)</f>
        <v>0</v>
      </c>
      <c r="E668" s="76" t="s">
        <v>868</v>
      </c>
      <c r="S668" s="52"/>
      <c r="T668" s="52"/>
    </row>
    <row r="669" spans="1:22">
      <c r="B669" s="59" t="s">
        <v>869</v>
      </c>
      <c r="C669" s="59" t="s">
        <v>870</v>
      </c>
      <c r="D669" s="60" t="str">
        <f>(C669&amp;"/"&amp;B669)</f>
        <v>0</v>
      </c>
      <c r="E669" s="76" t="s">
        <v>871</v>
      </c>
      <c r="S669" s="52"/>
      <c r="T669" s="52"/>
    </row>
    <row r="670" spans="1:22">
      <c r="B670" s="59" t="s">
        <v>872</v>
      </c>
      <c r="C670" s="59" t="s">
        <v>873</v>
      </c>
      <c r="D670" s="60" t="str">
        <f>(C670&amp;"/"&amp;B670)</f>
        <v>0</v>
      </c>
      <c r="E670" s="76" t="s">
        <v>874</v>
      </c>
      <c r="S670" s="52"/>
      <c r="T670" s="52"/>
    </row>
    <row r="671" spans="1:22">
      <c r="B671" s="59" t="s">
        <v>875</v>
      </c>
      <c r="C671" s="59" t="s">
        <v>876</v>
      </c>
      <c r="D671" s="60" t="str">
        <f>(C671&amp;"/"&amp;B671)</f>
        <v>0</v>
      </c>
      <c r="E671" s="76" t="s">
        <v>384</v>
      </c>
      <c r="S671" s="52"/>
      <c r="T671" s="52"/>
    </row>
    <row r="672" spans="1:22">
      <c r="B672" s="59" t="s">
        <v>877</v>
      </c>
      <c r="C672" s="59" t="s">
        <v>878</v>
      </c>
      <c r="D672" s="60" t="str">
        <f>(C672&amp;"/"&amp;B672)</f>
        <v>0</v>
      </c>
      <c r="E672" s="76" t="s">
        <v>388</v>
      </c>
      <c r="S672" s="52"/>
      <c r="T672" s="52"/>
    </row>
    <row r="673" spans="1:22">
      <c r="B673" s="59" t="s">
        <v>879</v>
      </c>
      <c r="C673" s="59" t="s">
        <v>880</v>
      </c>
      <c r="D673" s="60" t="str">
        <f>(C673&amp;"/"&amp;B673)</f>
        <v>0</v>
      </c>
      <c r="E673" s="76" t="s">
        <v>498</v>
      </c>
      <c r="S673" s="52"/>
      <c r="T673" s="52"/>
    </row>
    <row r="674" spans="1:22">
      <c r="B674" s="59" t="s">
        <v>1224</v>
      </c>
      <c r="C674" s="59" t="s">
        <v>1225</v>
      </c>
      <c r="D674" s="60" t="str">
        <f>(C674&amp;"/"&amp;B674)</f>
        <v>0</v>
      </c>
      <c r="E674" s="76" t="s">
        <v>454</v>
      </c>
      <c r="S674" s="52"/>
      <c r="T674" s="52"/>
    </row>
    <row r="675" spans="1:22">
      <c r="B675" s="59" t="s">
        <v>881</v>
      </c>
      <c r="C675" s="59" t="s">
        <v>882</v>
      </c>
      <c r="D675" s="60" t="str">
        <f>(C675&amp;"/"&amp;B675)</f>
        <v>0</v>
      </c>
      <c r="E675" s="76" t="s">
        <v>550</v>
      </c>
      <c r="S675" s="52"/>
      <c r="T675" s="52"/>
    </row>
    <row r="676" spans="1:22">
      <c r="B676" s="59" t="s">
        <v>883</v>
      </c>
      <c r="C676" s="59" t="s">
        <v>884</v>
      </c>
      <c r="D676" s="60" t="str">
        <f>(C676&amp;"/"&amp;B676)</f>
        <v>0</v>
      </c>
      <c r="E676" s="76" t="s">
        <v>376</v>
      </c>
      <c r="S676" s="52"/>
      <c r="T676" s="52"/>
    </row>
    <row r="677" spans="1:22">
      <c r="B677" s="59" t="s">
        <v>885</v>
      </c>
      <c r="C677" s="59" t="s">
        <v>886</v>
      </c>
      <c r="D677" s="60" t="str">
        <f>(C677&amp;"/"&amp;B677)</f>
        <v>0</v>
      </c>
      <c r="E677" s="76" t="s">
        <v>887</v>
      </c>
      <c r="S677" s="52"/>
      <c r="T677" s="52"/>
    </row>
    <row r="678" spans="1:22">
      <c r="B678" s="59" t="s">
        <v>398</v>
      </c>
      <c r="C678" s="59" t="s">
        <v>888</v>
      </c>
      <c r="D678" s="60" t="str">
        <f>(C678&amp;"/"&amp;B678)</f>
        <v>0</v>
      </c>
      <c r="E678" s="76" t="s">
        <v>626</v>
      </c>
      <c r="S678" s="52"/>
      <c r="T678" s="52"/>
    </row>
    <row r="679" spans="1:22">
      <c r="B679" s="59" t="s">
        <v>889</v>
      </c>
      <c r="C679" s="59" t="s">
        <v>890</v>
      </c>
      <c r="D679" s="60" t="str">
        <f>(C679&amp;"/"&amp;B679)</f>
        <v>0</v>
      </c>
      <c r="E679" s="76" t="s">
        <v>891</v>
      </c>
      <c r="S679" s="52"/>
      <c r="T679" s="52"/>
    </row>
    <row r="680" spans="1:22">
      <c r="B680" s="59" t="s">
        <v>892</v>
      </c>
      <c r="C680" s="59" t="s">
        <v>893</v>
      </c>
      <c r="D680" s="60" t="str">
        <f>(C680&amp;"/"&amp;B680)</f>
        <v>0</v>
      </c>
      <c r="E680" s="76" t="s">
        <v>674</v>
      </c>
      <c r="S680" s="52"/>
      <c r="T680" s="52"/>
    </row>
    <row r="681" spans="1:22">
      <c r="B681" s="59"/>
      <c r="C681" s="59" t="s">
        <v>894</v>
      </c>
      <c r="D681" s="60" t="str">
        <f>(C681&amp;"/"&amp;B681)</f>
        <v>0</v>
      </c>
      <c r="E681" s="76" t="s">
        <v>519</v>
      </c>
      <c r="S681" s="52"/>
      <c r="T681" s="52"/>
    </row>
    <row r="682" spans="1:22">
      <c r="B682" s="59" t="s">
        <v>398</v>
      </c>
      <c r="C682" s="59" t="s">
        <v>895</v>
      </c>
      <c r="D682" s="60" t="str">
        <f>(C682&amp;"/"&amp;B682)</f>
        <v>0</v>
      </c>
      <c r="E682" s="76" t="s">
        <v>360</v>
      </c>
      <c r="S682" s="52"/>
      <c r="T682" s="52"/>
    </row>
    <row r="683" spans="1:22">
      <c r="B683" s="59" t="s">
        <v>896</v>
      </c>
      <c r="C683" s="59" t="s">
        <v>897</v>
      </c>
      <c r="D683" s="60" t="str">
        <f>(C683&amp;"/"&amp;B683)</f>
        <v>0</v>
      </c>
      <c r="E683" s="76" t="s">
        <v>898</v>
      </c>
      <c r="S683" s="52"/>
      <c r="T683" s="52"/>
    </row>
    <row r="684" spans="1:22">
      <c r="B684" s="59" t="s">
        <v>899</v>
      </c>
      <c r="C684" s="59" t="s">
        <v>900</v>
      </c>
      <c r="D684" s="60" t="str">
        <f>(C684&amp;"/"&amp;B684)</f>
        <v>0</v>
      </c>
      <c r="E684" s="76" t="s">
        <v>388</v>
      </c>
      <c r="S684" s="52"/>
      <c r="T684" s="52"/>
    </row>
    <row r="685" spans="1:22">
      <c r="B685" s="59" t="s">
        <v>901</v>
      </c>
      <c r="C685" s="59" t="s">
        <v>902</v>
      </c>
      <c r="D685" s="60" t="str">
        <f>(C685&amp;"/"&amp;B685)</f>
        <v>0</v>
      </c>
      <c r="E685" s="76" t="s">
        <v>575</v>
      </c>
      <c r="S685" s="52"/>
      <c r="T685" s="52"/>
    </row>
    <row r="686" spans="1:22">
      <c r="B686" s="59" t="s">
        <v>903</v>
      </c>
      <c r="C686" s="59" t="s">
        <v>904</v>
      </c>
      <c r="D686" s="60" t="str">
        <f>(C686&amp;"/"&amp;B686)</f>
        <v>0</v>
      </c>
      <c r="E686" s="76" t="s">
        <v>425</v>
      </c>
      <c r="S686" s="52"/>
      <c r="T686" s="52"/>
    </row>
    <row r="687" spans="1:22">
      <c r="B687" s="59" t="s">
        <v>398</v>
      </c>
      <c r="C687" s="59" t="s">
        <v>905</v>
      </c>
      <c r="D687" s="60" t="str">
        <f>(C687&amp;"/"&amp;B687)</f>
        <v>0</v>
      </c>
      <c r="E687" s="76"/>
      <c r="S687" s="52"/>
      <c r="T687" s="52"/>
    </row>
    <row r="688" spans="1:22">
      <c r="B688" s="59" t="s">
        <v>398</v>
      </c>
      <c r="C688" s="59" t="s">
        <v>906</v>
      </c>
      <c r="D688" s="60" t="str">
        <f>(C688&amp;"/"&amp;B688)</f>
        <v>0</v>
      </c>
      <c r="E688" s="76"/>
      <c r="S688" s="52"/>
      <c r="T688" s="52"/>
    </row>
    <row r="689" spans="1:22">
      <c r="B689" s="59" t="s">
        <v>907</v>
      </c>
      <c r="C689" s="59" t="s">
        <v>908</v>
      </c>
      <c r="D689" s="60" t="str">
        <f>(C689&amp;"/"&amp;B689)</f>
        <v>0</v>
      </c>
      <c r="E689" s="76" t="s">
        <v>909</v>
      </c>
      <c r="S689" s="52"/>
      <c r="T689" s="52"/>
    </row>
    <row r="690" spans="1:22">
      <c r="B690" s="59" t="s">
        <v>398</v>
      </c>
      <c r="C690" s="59" t="s">
        <v>910</v>
      </c>
      <c r="D690" s="60" t="str">
        <f>(C690&amp;"/"&amp;B690)</f>
        <v>0</v>
      </c>
      <c r="E690" s="76"/>
      <c r="S690" s="52"/>
      <c r="T690" s="52"/>
    </row>
    <row r="691" spans="1:22">
      <c r="B691" s="59" t="s">
        <v>911</v>
      </c>
      <c r="C691" s="59" t="s">
        <v>912</v>
      </c>
      <c r="D691" s="60" t="str">
        <f>(C691&amp;"/"&amp;B691)</f>
        <v>0</v>
      </c>
      <c r="E691" s="76" t="s">
        <v>325</v>
      </c>
      <c r="S691" s="52"/>
      <c r="T691" s="52"/>
    </row>
    <row r="692" spans="1:22">
      <c r="B692" s="59" t="s">
        <v>1226</v>
      </c>
      <c r="C692" s="59" t="s">
        <v>1227</v>
      </c>
      <c r="D692" s="60" t="str">
        <f>(C692&amp;"/"&amp;B692)</f>
        <v>0</v>
      </c>
      <c r="E692" s="76" t="s">
        <v>1228</v>
      </c>
      <c r="S692" s="52"/>
      <c r="T692" s="52"/>
    </row>
    <row r="693" spans="1:22">
      <c r="B693" s="59" t="s">
        <v>913</v>
      </c>
      <c r="C693" s="59" t="s">
        <v>914</v>
      </c>
      <c r="D693" s="60" t="str">
        <f>(C693&amp;"/"&amp;B693)</f>
        <v>0</v>
      </c>
      <c r="E693" s="76" t="s">
        <v>915</v>
      </c>
      <c r="S693" s="52"/>
      <c r="T693" s="52"/>
    </row>
    <row r="694" spans="1:22">
      <c r="B694" s="59" t="s">
        <v>398</v>
      </c>
      <c r="C694" s="59" t="s">
        <v>1229</v>
      </c>
      <c r="D694" s="60" t="str">
        <f>(C694&amp;"/"&amp;B694)</f>
        <v>0</v>
      </c>
      <c r="E694" s="76" t="s">
        <v>738</v>
      </c>
      <c r="S694" s="52"/>
      <c r="T694" s="52"/>
    </row>
    <row r="695" spans="1:22">
      <c r="B695" s="59" t="s">
        <v>916</v>
      </c>
      <c r="C695" s="59" t="s">
        <v>917</v>
      </c>
      <c r="D695" s="60" t="str">
        <f>(C695&amp;"/"&amp;B695)</f>
        <v>0</v>
      </c>
      <c r="E695" s="76" t="s">
        <v>918</v>
      </c>
      <c r="S695" s="52"/>
      <c r="T695" s="52"/>
    </row>
    <row r="696" spans="1:22">
      <c r="B696" s="59" t="s">
        <v>398</v>
      </c>
      <c r="C696" s="59" t="s">
        <v>919</v>
      </c>
      <c r="D696" s="60" t="str">
        <f>(C696&amp;"/"&amp;B696)</f>
        <v>0</v>
      </c>
      <c r="E696" s="76" t="s">
        <v>519</v>
      </c>
      <c r="S696" s="52"/>
      <c r="T696" s="52"/>
    </row>
    <row r="697" spans="1:22">
      <c r="B697" s="59" t="s">
        <v>920</v>
      </c>
      <c r="C697" s="59" t="s">
        <v>921</v>
      </c>
      <c r="D697" s="60" t="str">
        <f>(C697&amp;"/"&amp;B697)</f>
        <v>0</v>
      </c>
      <c r="E697" s="76" t="s">
        <v>384</v>
      </c>
      <c r="S697" s="52"/>
      <c r="T697" s="52"/>
    </row>
    <row r="698" spans="1:22">
      <c r="B698" s="59" t="s">
        <v>922</v>
      </c>
      <c r="C698" s="59" t="s">
        <v>923</v>
      </c>
      <c r="D698" s="60" t="str">
        <f>(C698&amp;"/"&amp;B698)</f>
        <v>0</v>
      </c>
      <c r="E698" s="76" t="s">
        <v>333</v>
      </c>
      <c r="S698" s="52"/>
      <c r="T698" s="52"/>
    </row>
    <row r="699" spans="1:22">
      <c r="B699" s="59" t="s">
        <v>924</v>
      </c>
      <c r="C699" s="59" t="s">
        <v>925</v>
      </c>
      <c r="D699" s="60" t="str">
        <f>(C699&amp;"/"&amp;B699)</f>
        <v>0</v>
      </c>
      <c r="E699" s="76" t="s">
        <v>682</v>
      </c>
      <c r="S699" s="52"/>
      <c r="T699" s="52"/>
    </row>
    <row r="700" spans="1:22">
      <c r="B700" s="59" t="s">
        <v>926</v>
      </c>
      <c r="C700" s="59" t="s">
        <v>927</v>
      </c>
      <c r="D700" s="60" t="str">
        <f>(C700&amp;"/"&amp;B700)</f>
        <v>0</v>
      </c>
      <c r="E700" s="76" t="s">
        <v>514</v>
      </c>
      <c r="S700" s="52"/>
      <c r="T700" s="52"/>
    </row>
    <row r="701" spans="1:22">
      <c r="B701" s="59" t="s">
        <v>928</v>
      </c>
      <c r="C701" s="59" t="s">
        <v>929</v>
      </c>
      <c r="D701" s="60" t="str">
        <f>(C701&amp;"/"&amp;B701)</f>
        <v>0</v>
      </c>
      <c r="E701" s="76" t="s">
        <v>930</v>
      </c>
      <c r="S701" s="52"/>
      <c r="T701" s="52"/>
    </row>
    <row r="702" spans="1:22">
      <c r="B702" s="59" t="s">
        <v>931</v>
      </c>
      <c r="C702" s="59" t="s">
        <v>932</v>
      </c>
      <c r="D702" s="60" t="str">
        <f>(C702&amp;"/"&amp;B702)</f>
        <v>0</v>
      </c>
      <c r="E702" s="76" t="s">
        <v>533</v>
      </c>
      <c r="S702" s="52"/>
      <c r="T702" s="52"/>
    </row>
    <row r="703" spans="1:22">
      <c r="B703" s="59" t="s">
        <v>398</v>
      </c>
      <c r="C703" s="59" t="s">
        <v>933</v>
      </c>
      <c r="D703" s="60" t="str">
        <f>(C703&amp;"/"&amp;B703)</f>
        <v>0</v>
      </c>
      <c r="E703" s="76" t="s">
        <v>934</v>
      </c>
      <c r="S703" s="52"/>
      <c r="T703" s="52"/>
    </row>
    <row r="704" spans="1:22">
      <c r="B704" s="59" t="s">
        <v>1131</v>
      </c>
      <c r="C704" s="59" t="s">
        <v>1132</v>
      </c>
      <c r="D704" s="60" t="str">
        <f>(C704&amp;"/"&amp;B704)</f>
        <v>0</v>
      </c>
      <c r="E704" s="76" t="s">
        <v>1133</v>
      </c>
      <c r="S704" s="52"/>
      <c r="T704" s="52"/>
    </row>
    <row r="705" spans="1:22">
      <c r="B705" s="59" t="s">
        <v>935</v>
      </c>
      <c r="C705" s="59" t="s">
        <v>936</v>
      </c>
      <c r="D705" s="60" t="str">
        <f>(C705&amp;"/"&amp;B705)</f>
        <v>0</v>
      </c>
      <c r="E705" s="76" t="s">
        <v>937</v>
      </c>
      <c r="S705" s="52"/>
      <c r="T705" s="52"/>
    </row>
    <row r="706" spans="1:22">
      <c r="B706" s="59" t="s">
        <v>398</v>
      </c>
      <c r="C706" s="59" t="s">
        <v>938</v>
      </c>
      <c r="D706" s="60" t="str">
        <f>(C706&amp;"/"&amp;B706)</f>
        <v>0</v>
      </c>
      <c r="E706" s="76" t="s">
        <v>519</v>
      </c>
      <c r="S706" s="52"/>
      <c r="T706" s="52"/>
    </row>
    <row r="707" spans="1:22">
      <c r="B707" s="59" t="s">
        <v>398</v>
      </c>
      <c r="C707" s="59" t="s">
        <v>939</v>
      </c>
      <c r="D707" s="60" t="str">
        <f>(C707&amp;"/"&amp;B707)</f>
        <v>0</v>
      </c>
      <c r="E707" s="76" t="s">
        <v>393</v>
      </c>
      <c r="S707" s="52"/>
      <c r="T707" s="52"/>
    </row>
    <row r="708" spans="1:22">
      <c r="B708" s="59" t="s">
        <v>940</v>
      </c>
      <c r="C708" s="59" t="s">
        <v>941</v>
      </c>
      <c r="D708" s="60" t="str">
        <f>(C708&amp;"/"&amp;B708)</f>
        <v>0</v>
      </c>
      <c r="E708" s="76" t="s">
        <v>942</v>
      </c>
      <c r="S708" s="52"/>
      <c r="T708" s="52"/>
    </row>
    <row r="709" spans="1:22">
      <c r="B709" s="59" t="s">
        <v>943</v>
      </c>
      <c r="C709" s="59" t="s">
        <v>944</v>
      </c>
      <c r="D709" s="60" t="str">
        <f>(C709&amp;"/"&amp;B709)</f>
        <v>0</v>
      </c>
      <c r="E709" s="76" t="s">
        <v>945</v>
      </c>
      <c r="S709" s="52"/>
      <c r="T709" s="52"/>
    </row>
    <row r="710" spans="1:22">
      <c r="B710" s="59" t="s">
        <v>398</v>
      </c>
      <c r="C710" s="59" t="s">
        <v>946</v>
      </c>
      <c r="D710" s="60" t="str">
        <f>(C710&amp;"/"&amp;B710)</f>
        <v>0</v>
      </c>
      <c r="E710" s="76"/>
      <c r="S710" s="52"/>
      <c r="T710" s="52"/>
    </row>
    <row r="711" spans="1:22">
      <c r="B711" s="59" t="s">
        <v>398</v>
      </c>
      <c r="C711" s="59" t="s">
        <v>948</v>
      </c>
      <c r="D711" s="60" t="str">
        <f>(C711&amp;"/"&amp;B711)</f>
        <v>0</v>
      </c>
      <c r="E711" s="76" t="s">
        <v>519</v>
      </c>
      <c r="S711" s="52"/>
      <c r="T711" s="52"/>
    </row>
    <row r="712" spans="1:22">
      <c r="B712" s="59" t="s">
        <v>1230</v>
      </c>
      <c r="C712" s="59" t="s">
        <v>1231</v>
      </c>
      <c r="D712" s="60" t="str">
        <f>(C712&amp;"/"&amp;B712)</f>
        <v>0</v>
      </c>
      <c r="E712" s="76" t="s">
        <v>465</v>
      </c>
      <c r="S712" s="52"/>
      <c r="T712" s="52"/>
    </row>
    <row r="713" spans="1:22">
      <c r="B713" s="59" t="s">
        <v>949</v>
      </c>
      <c r="C713" s="59" t="s">
        <v>950</v>
      </c>
      <c r="D713" s="60" t="str">
        <f>(C713&amp;"/"&amp;B713)</f>
        <v>0</v>
      </c>
      <c r="E713" s="76" t="s">
        <v>575</v>
      </c>
      <c r="S713" s="52"/>
      <c r="T713" s="52"/>
    </row>
    <row r="714" spans="1:22">
      <c r="B714" s="59" t="s">
        <v>951</v>
      </c>
      <c r="C714" s="59" t="s">
        <v>952</v>
      </c>
      <c r="D714" s="60" t="str">
        <f>(C714&amp;"/"&amp;B714)</f>
        <v>0</v>
      </c>
      <c r="E714" s="76" t="s">
        <v>465</v>
      </c>
    </row>
    <row r="715" spans="1:22">
      <c r="B715" s="59"/>
      <c r="C715" s="59" t="s">
        <v>953</v>
      </c>
      <c r="D715" s="60" t="str">
        <f>(C715&amp;"/"&amp;B715)</f>
        <v>0</v>
      </c>
      <c r="E715" s="76" t="s">
        <v>519</v>
      </c>
    </row>
    <row r="716" spans="1:22">
      <c r="B716" s="59"/>
      <c r="C716" s="59" t="s">
        <v>955</v>
      </c>
      <c r="D716" s="60" t="str">
        <f>(C716&amp;"/"&amp;B716)</f>
        <v>0</v>
      </c>
      <c r="E716" s="76" t="s">
        <v>519</v>
      </c>
    </row>
    <row r="717" spans="1:22">
      <c r="B717" s="59"/>
      <c r="C717" s="59" t="s">
        <v>956</v>
      </c>
      <c r="D717" s="60" t="str">
        <f>(C717&amp;"/"&amp;B717)</f>
        <v>0</v>
      </c>
      <c r="E717" s="76" t="s">
        <v>519</v>
      </c>
    </row>
    <row r="718" spans="1:22">
      <c r="B718" s="59" t="s">
        <v>398</v>
      </c>
      <c r="C718" s="59" t="s">
        <v>1232</v>
      </c>
      <c r="D718" s="60" t="str">
        <f>(C718&amp;"/"&amp;B718)</f>
        <v>0</v>
      </c>
      <c r="E718" s="76" t="s">
        <v>519</v>
      </c>
    </row>
    <row r="719" spans="1:22">
      <c r="B719" s="59" t="s">
        <v>957</v>
      </c>
      <c r="C719" s="59" t="s">
        <v>958</v>
      </c>
      <c r="D719" s="60" t="str">
        <f>(C719&amp;"/"&amp;B719)</f>
        <v>0</v>
      </c>
      <c r="E719" s="76" t="s">
        <v>476</v>
      </c>
    </row>
    <row r="720" spans="1:22">
      <c r="B720" s="59" t="s">
        <v>398</v>
      </c>
      <c r="C720" s="59" t="s">
        <v>959</v>
      </c>
      <c r="D720" s="60" t="str">
        <f>(C720&amp;"/"&amp;B720)</f>
        <v>0</v>
      </c>
      <c r="E720" s="76" t="s">
        <v>519</v>
      </c>
    </row>
    <row r="721" spans="1:22">
      <c r="B721" s="59" t="s">
        <v>398</v>
      </c>
      <c r="C721" s="59" t="s">
        <v>960</v>
      </c>
      <c r="D721" s="60" t="str">
        <f>(C721&amp;"/"&amp;B721)</f>
        <v>0</v>
      </c>
      <c r="E721" s="76" t="s">
        <v>519</v>
      </c>
    </row>
    <row r="722" spans="1:22">
      <c r="B722" s="59" t="s">
        <v>961</v>
      </c>
      <c r="C722" s="59" t="s">
        <v>962</v>
      </c>
      <c r="D722" s="60" t="str">
        <f>(C722&amp;"/"&amp;B722)</f>
        <v>0</v>
      </c>
      <c r="E722" s="76" t="s">
        <v>519</v>
      </c>
    </row>
    <row r="723" spans="1:22">
      <c r="B723" s="59" t="s">
        <v>963</v>
      </c>
      <c r="C723" s="59" t="s">
        <v>964</v>
      </c>
      <c r="D723" s="60" t="str">
        <f>(C723&amp;"/"&amp;B723)</f>
        <v>0</v>
      </c>
      <c r="E723" s="76"/>
    </row>
    <row r="724" spans="1:22">
      <c r="B724" s="59" t="s">
        <v>965</v>
      </c>
      <c r="C724" s="59" t="s">
        <v>966</v>
      </c>
      <c r="D724" s="60" t="str">
        <f>(C724&amp;"/"&amp;B724)</f>
        <v>0</v>
      </c>
      <c r="E724" s="76" t="s">
        <v>738</v>
      </c>
    </row>
    <row r="725" spans="1:22">
      <c r="B725" s="59" t="s">
        <v>398</v>
      </c>
      <c r="C725" s="59" t="s">
        <v>967</v>
      </c>
      <c r="D725" s="60" t="str">
        <f>(C725&amp;"/"&amp;B725)</f>
        <v>0</v>
      </c>
      <c r="E725" s="76"/>
    </row>
    <row r="726" spans="1:22">
      <c r="B726" s="59" t="s">
        <v>968</v>
      </c>
      <c r="C726" s="59" t="s">
        <v>969</v>
      </c>
      <c r="D726" s="60" t="str">
        <f>(C726&amp;"/"&amp;B726)</f>
        <v>0</v>
      </c>
      <c r="E726" s="76" t="s">
        <v>376</v>
      </c>
    </row>
    <row r="727" spans="1:22">
      <c r="B727" s="59" t="s">
        <v>970</v>
      </c>
      <c r="C727" s="59" t="s">
        <v>971</v>
      </c>
      <c r="D727" s="60" t="str">
        <f>(C727&amp;"/"&amp;B727)</f>
        <v>0</v>
      </c>
      <c r="E727" s="76" t="s">
        <v>473</v>
      </c>
    </row>
    <row r="728" spans="1:22">
      <c r="B728" s="59" t="s">
        <v>972</v>
      </c>
      <c r="C728" s="59" t="s">
        <v>973</v>
      </c>
      <c r="D728" s="60" t="str">
        <f>(C728&amp;"/"&amp;B728)</f>
        <v>0</v>
      </c>
      <c r="E728" s="76" t="s">
        <v>626</v>
      </c>
    </row>
    <row r="729" spans="1:22">
      <c r="B729" s="59" t="s">
        <v>974</v>
      </c>
      <c r="C729" s="59" t="s">
        <v>975</v>
      </c>
      <c r="D729" s="60" t="str">
        <f>(C729&amp;"/"&amp;B729)</f>
        <v>0</v>
      </c>
      <c r="E729" s="76" t="s">
        <v>976</v>
      </c>
    </row>
    <row r="730" spans="1:22">
      <c r="B730" s="59" t="s">
        <v>977</v>
      </c>
      <c r="C730" s="59" t="s">
        <v>978</v>
      </c>
      <c r="D730" s="60" t="str">
        <f>(C730&amp;"/"&amp;B730)</f>
        <v>0</v>
      </c>
      <c r="E730" s="76" t="s">
        <v>380</v>
      </c>
    </row>
    <row r="731" spans="1:22">
      <c r="B731" s="59" t="s">
        <v>979</v>
      </c>
      <c r="C731" s="59" t="s">
        <v>980</v>
      </c>
      <c r="D731" s="60" t="str">
        <f>(C731&amp;"/"&amp;B731)</f>
        <v>0</v>
      </c>
      <c r="E731" s="76" t="s">
        <v>981</v>
      </c>
    </row>
    <row r="732" spans="1:22">
      <c r="B732" s="59" t="s">
        <v>982</v>
      </c>
      <c r="C732" s="59" t="s">
        <v>983</v>
      </c>
      <c r="D732" s="60" t="str">
        <f>(C732&amp;"/"&amp;B732)</f>
        <v>0</v>
      </c>
      <c r="E732" s="76" t="s">
        <v>492</v>
      </c>
    </row>
    <row r="733" spans="1:22">
      <c r="B733" s="59" t="s">
        <v>984</v>
      </c>
      <c r="C733" s="59" t="s">
        <v>985</v>
      </c>
      <c r="D733" s="60" t="str">
        <f>(C733&amp;"/"&amp;B733)</f>
        <v>0</v>
      </c>
      <c r="E733" s="76" t="s">
        <v>986</v>
      </c>
    </row>
    <row r="734" spans="1:22">
      <c r="B734" s="59" t="s">
        <v>987</v>
      </c>
      <c r="C734" s="59" t="s">
        <v>988</v>
      </c>
      <c r="D734" s="60" t="str">
        <f>(C734&amp;"/"&amp;B734)</f>
        <v>0</v>
      </c>
      <c r="E734" s="76" t="s">
        <v>341</v>
      </c>
    </row>
    <row r="735" spans="1:22">
      <c r="B735" s="59" t="s">
        <v>989</v>
      </c>
      <c r="C735" s="59" t="s">
        <v>990</v>
      </c>
      <c r="D735" s="60" t="str">
        <f>(C735&amp;"/"&amp;B735)</f>
        <v>0</v>
      </c>
      <c r="E735" s="76" t="s">
        <v>991</v>
      </c>
    </row>
    <row r="736" spans="1:22">
      <c r="B736" s="59" t="s">
        <v>398</v>
      </c>
      <c r="C736" s="59" t="s">
        <v>278</v>
      </c>
      <c r="D736" s="60" t="str">
        <f>(C736&amp;"/"&amp;B736)</f>
        <v>0</v>
      </c>
      <c r="E736" s="76" t="s">
        <v>376</v>
      </c>
    </row>
    <row r="737" spans="1:22">
      <c r="B737" s="59" t="s">
        <v>992</v>
      </c>
      <c r="C737" s="59" t="s">
        <v>993</v>
      </c>
      <c r="D737" s="60" t="str">
        <f>(C737&amp;"/"&amp;B737)</f>
        <v>0</v>
      </c>
      <c r="E737" s="76" t="s">
        <v>553</v>
      </c>
    </row>
    <row r="738" spans="1:22">
      <c r="B738" s="59" t="s">
        <v>994</v>
      </c>
      <c r="C738" s="59" t="s">
        <v>995</v>
      </c>
      <c r="D738" s="60" t="str">
        <f>(C738&amp;"/"&amp;B738)</f>
        <v>0</v>
      </c>
      <c r="E738" s="76" t="s">
        <v>329</v>
      </c>
    </row>
    <row r="739" spans="1:22">
      <c r="B739" s="59" t="s">
        <v>996</v>
      </c>
      <c r="C739" s="59" t="s">
        <v>997</v>
      </c>
      <c r="D739" s="60" t="str">
        <f>(C739&amp;"/"&amp;B739)</f>
        <v>0</v>
      </c>
      <c r="E739" s="76" t="s">
        <v>998</v>
      </c>
    </row>
    <row r="740" spans="1:22">
      <c r="B740" s="59" t="s">
        <v>1233</v>
      </c>
      <c r="C740" s="59" t="s">
        <v>1234</v>
      </c>
      <c r="D740" s="60" t="str">
        <f>(C740&amp;"/"&amp;B740)</f>
        <v>0</v>
      </c>
      <c r="E740" s="76" t="s">
        <v>447</v>
      </c>
    </row>
    <row r="741" spans="1:22">
      <c r="B741" s="59" t="s">
        <v>999</v>
      </c>
      <c r="C741" s="59" t="s">
        <v>1000</v>
      </c>
      <c r="D741" s="60" t="str">
        <f>(C741&amp;"/"&amp;B741)</f>
        <v>0</v>
      </c>
      <c r="E741" s="76" t="s">
        <v>915</v>
      </c>
    </row>
    <row r="742" spans="1:22">
      <c r="B742" s="59" t="s">
        <v>1001</v>
      </c>
      <c r="C742" s="59" t="s">
        <v>1002</v>
      </c>
      <c r="D742" s="60" t="str">
        <f>(C742&amp;"/"&amp;B742)</f>
        <v>0</v>
      </c>
      <c r="E742" s="76" t="s">
        <v>495</v>
      </c>
    </row>
    <row r="743" spans="1:22">
      <c r="B743" s="59" t="s">
        <v>1003</v>
      </c>
      <c r="C743" s="59" t="s">
        <v>1004</v>
      </c>
      <c r="D743" s="60" t="str">
        <f>(C743&amp;"/"&amp;B743)</f>
        <v>0</v>
      </c>
      <c r="E743" s="76" t="s">
        <v>372</v>
      </c>
    </row>
    <row r="744" spans="1:22">
      <c r="B744" s="59" t="s">
        <v>1005</v>
      </c>
      <c r="C744" s="59" t="s">
        <v>1006</v>
      </c>
      <c r="D744" s="60" t="str">
        <f>(C744&amp;"/"&amp;B744)</f>
        <v>0</v>
      </c>
      <c r="E744" s="76" t="s">
        <v>360</v>
      </c>
    </row>
    <row r="745" spans="1:22">
      <c r="B745" s="59" t="s">
        <v>1007</v>
      </c>
      <c r="C745" s="59" t="s">
        <v>1008</v>
      </c>
      <c r="D745" s="60" t="str">
        <f>(C745&amp;"/"&amp;B745)</f>
        <v>0</v>
      </c>
      <c r="E745" s="76" t="s">
        <v>481</v>
      </c>
    </row>
    <row r="746" spans="1:22">
      <c r="B746" s="59" t="s">
        <v>398</v>
      </c>
      <c r="C746" s="59" t="s">
        <v>1009</v>
      </c>
      <c r="D746" s="60" t="str">
        <f>(C746&amp;"/"&amp;B746)</f>
        <v>0</v>
      </c>
      <c r="E746" s="76"/>
    </row>
    <row r="747" spans="1:22">
      <c r="B747" s="59" t="s">
        <v>1010</v>
      </c>
      <c r="C747" s="59" t="s">
        <v>1011</v>
      </c>
      <c r="D747" s="60" t="str">
        <f>(C747&amp;"/"&amp;B747)</f>
        <v>0</v>
      </c>
      <c r="E747" s="76" t="s">
        <v>782</v>
      </c>
    </row>
    <row r="748" spans="1:22">
      <c r="B748" s="59" t="s">
        <v>1012</v>
      </c>
      <c r="C748" s="59" t="s">
        <v>1013</v>
      </c>
      <c r="D748" s="60" t="str">
        <f>(C748&amp;"/"&amp;B748)</f>
        <v>0</v>
      </c>
      <c r="E748" s="76" t="s">
        <v>376</v>
      </c>
    </row>
    <row r="749" spans="1:22">
      <c r="B749" s="59" t="s">
        <v>1012</v>
      </c>
      <c r="C749" s="59" t="s">
        <v>1013</v>
      </c>
      <c r="D749" s="60" t="str">
        <f>(C749&amp;"/"&amp;B749)</f>
        <v>0</v>
      </c>
      <c r="E749" s="76" t="s">
        <v>376</v>
      </c>
    </row>
    <row r="750" spans="1:22">
      <c r="B750" s="59" t="s">
        <v>1014</v>
      </c>
      <c r="C750" s="59" t="s">
        <v>1015</v>
      </c>
      <c r="D750" s="60" t="str">
        <f>(C750&amp;"/"&amp;B750)</f>
        <v>0</v>
      </c>
      <c r="E750" s="76" t="s">
        <v>639</v>
      </c>
    </row>
    <row r="751" spans="1:22">
      <c r="B751" s="59"/>
      <c r="C751" s="59" t="s">
        <v>1016</v>
      </c>
      <c r="D751" s="60" t="str">
        <f>(C751&amp;"/"&amp;B751)</f>
        <v>0</v>
      </c>
      <c r="E751" s="76" t="s">
        <v>732</v>
      </c>
    </row>
    <row r="752" spans="1:22">
      <c r="B752" s="59" t="s">
        <v>1017</v>
      </c>
      <c r="C752" s="59" t="s">
        <v>1018</v>
      </c>
      <c r="D752" s="60" t="str">
        <f>(C752&amp;"/"&amp;B752)</f>
        <v>0</v>
      </c>
      <c r="E752" s="76" t="s">
        <v>1019</v>
      </c>
    </row>
    <row r="753" spans="1:22">
      <c r="B753" s="59" t="s">
        <v>1020</v>
      </c>
      <c r="C753" s="59" t="s">
        <v>1021</v>
      </c>
      <c r="D753" s="60" t="str">
        <f>(C753&amp;"/"&amp;B753)</f>
        <v>0</v>
      </c>
      <c r="E753" s="76" t="s">
        <v>360</v>
      </c>
    </row>
    <row r="754" spans="1:22">
      <c r="B754" s="59" t="s">
        <v>1022</v>
      </c>
      <c r="C754" s="59" t="s">
        <v>1023</v>
      </c>
      <c r="D754" s="60" t="str">
        <f>(C754&amp;"/"&amp;B754)</f>
        <v>0</v>
      </c>
      <c r="E754" s="76" t="s">
        <v>757</v>
      </c>
    </row>
    <row r="755" spans="1:22">
      <c r="B755" s="59" t="s">
        <v>398</v>
      </c>
      <c r="C755" s="59" t="s">
        <v>1024</v>
      </c>
      <c r="D755" s="60" t="str">
        <f>(C755&amp;"/"&amp;B755)</f>
        <v>0</v>
      </c>
      <c r="E755" s="76"/>
    </row>
    <row r="756" spans="1:22">
      <c r="B756" s="59" t="s">
        <v>1025</v>
      </c>
      <c r="C756" s="59" t="s">
        <v>1026</v>
      </c>
      <c r="D756" s="60" t="str">
        <f>(C756&amp;"/"&amp;B756)</f>
        <v>0</v>
      </c>
      <c r="E756" s="76" t="s">
        <v>572</v>
      </c>
    </row>
    <row r="757" spans="1:22">
      <c r="B757" s="59" t="s">
        <v>1027</v>
      </c>
      <c r="C757" s="59" t="s">
        <v>1028</v>
      </c>
      <c r="D757" s="60" t="str">
        <f>(C757&amp;"/"&amp;B757)</f>
        <v>0</v>
      </c>
      <c r="E757" s="76" t="s">
        <v>325</v>
      </c>
    </row>
    <row r="758" spans="1:22">
      <c r="B758" s="59" t="s">
        <v>1029</v>
      </c>
      <c r="C758" s="59" t="s">
        <v>1030</v>
      </c>
      <c r="D758" s="60" t="str">
        <f>(C758&amp;"/"&amp;B758)</f>
        <v>0</v>
      </c>
      <c r="E758" s="76" t="s">
        <v>626</v>
      </c>
    </row>
    <row r="759" spans="1:22">
      <c r="B759" s="59" t="s">
        <v>1031</v>
      </c>
      <c r="C759" s="59" t="s">
        <v>1032</v>
      </c>
      <c r="D759" s="60" t="str">
        <f>(C759&amp;"/"&amp;B759)</f>
        <v>0</v>
      </c>
      <c r="E759" s="76" t="s">
        <v>498</v>
      </c>
    </row>
    <row r="760" spans="1:22">
      <c r="B760" s="59" t="s">
        <v>398</v>
      </c>
      <c r="C760" s="59" t="s">
        <v>1033</v>
      </c>
      <c r="D760" s="60" t="str">
        <f>(C760&amp;"/"&amp;B760)</f>
        <v>0</v>
      </c>
      <c r="E760" s="76" t="s">
        <v>676</v>
      </c>
    </row>
    <row r="761" spans="1:22">
      <c r="B761" s="59" t="s">
        <v>1034</v>
      </c>
      <c r="C761" s="59" t="s">
        <v>1035</v>
      </c>
      <c r="D761" s="60" t="str">
        <f>(C761&amp;"/"&amp;B761)</f>
        <v>0</v>
      </c>
      <c r="E761" s="76" t="s">
        <v>1036</v>
      </c>
    </row>
    <row r="762" spans="1:22">
      <c r="B762" s="59" t="s">
        <v>1037</v>
      </c>
      <c r="C762" s="59" t="s">
        <v>1038</v>
      </c>
      <c r="D762" s="60" t="str">
        <f>(C762&amp;"/"&amp;B762)</f>
        <v>0</v>
      </c>
      <c r="E762" s="76" t="s">
        <v>1039</v>
      </c>
    </row>
    <row r="763" spans="1:22">
      <c r="B763" s="59" t="s">
        <v>1040</v>
      </c>
      <c r="C763" s="59" t="s">
        <v>1041</v>
      </c>
      <c r="D763" s="60" t="str">
        <f>(C763&amp;"/"&amp;B763)</f>
        <v>0</v>
      </c>
      <c r="E763" s="76" t="s">
        <v>1042</v>
      </c>
    </row>
    <row r="764" spans="1:22">
      <c r="B764" s="59" t="s">
        <v>1143</v>
      </c>
      <c r="C764" s="59" t="s">
        <v>1144</v>
      </c>
      <c r="D764" s="60" t="str">
        <f>(C764&amp;"/"&amp;B764)</f>
        <v>0</v>
      </c>
      <c r="E764" s="76" t="s">
        <v>1145</v>
      </c>
    </row>
    <row r="765" spans="1:22">
      <c r="B765" s="59" t="s">
        <v>1043</v>
      </c>
      <c r="C765" s="59" t="s">
        <v>1044</v>
      </c>
      <c r="D765" s="60" t="str">
        <f>(C765&amp;"/"&amp;B765)</f>
        <v>0</v>
      </c>
      <c r="E765" s="76" t="s">
        <v>1045</v>
      </c>
    </row>
    <row r="766" spans="1:22">
      <c r="B766" s="59" t="s">
        <v>1043</v>
      </c>
      <c r="C766" s="59" t="s">
        <v>1046</v>
      </c>
      <c r="D766" s="60" t="str">
        <f>(C766&amp;"/"&amp;B766)</f>
        <v>0</v>
      </c>
      <c r="E766" s="76" t="s">
        <v>1047</v>
      </c>
    </row>
    <row r="767" spans="1:22">
      <c r="B767" s="59" t="s">
        <v>1159</v>
      </c>
      <c r="C767" s="59" t="s">
        <v>1160</v>
      </c>
      <c r="D767" s="60" t="str">
        <f>(C767&amp;"/"&amp;B767)</f>
        <v>0</v>
      </c>
      <c r="E767" s="76" t="s">
        <v>1161</v>
      </c>
    </row>
    <row r="768" spans="1:22">
      <c r="B768" s="59" t="s">
        <v>1048</v>
      </c>
      <c r="C768" s="59" t="s">
        <v>1049</v>
      </c>
      <c r="D768" s="60" t="str">
        <f>(C768&amp;"/"&amp;B768)</f>
        <v>0</v>
      </c>
      <c r="E768" s="76" t="s">
        <v>498</v>
      </c>
    </row>
    <row r="769" spans="1:22">
      <c r="B769" s="59" t="s">
        <v>1050</v>
      </c>
      <c r="C769" s="59" t="s">
        <v>1051</v>
      </c>
      <c r="D769" s="60" t="str">
        <f>(C769&amp;"/"&amp;B769)</f>
        <v>0</v>
      </c>
      <c r="E769" s="76" t="s">
        <v>1052</v>
      </c>
    </row>
    <row r="770" spans="1:22">
      <c r="B770" s="59" t="s">
        <v>1053</v>
      </c>
      <c r="C770" s="59" t="s">
        <v>1054</v>
      </c>
      <c r="D770" s="60" t="str">
        <f>(C770&amp;"/"&amp;B770)</f>
        <v>0</v>
      </c>
      <c r="E770" s="76" t="s">
        <v>757</v>
      </c>
    </row>
    <row r="771" spans="1:22">
      <c r="B771" s="59" t="s">
        <v>1055</v>
      </c>
      <c r="C771" s="59" t="s">
        <v>1056</v>
      </c>
      <c r="D771" s="60" t="str">
        <f>(C771&amp;"/"&amp;B771)</f>
        <v>0</v>
      </c>
      <c r="E771" s="76" t="s">
        <v>1057</v>
      </c>
    </row>
    <row r="772" spans="1:22">
      <c r="B772" s="59" t="s">
        <v>1058</v>
      </c>
      <c r="C772" s="59" t="s">
        <v>1059</v>
      </c>
      <c r="D772" s="60" t="str">
        <f>(C772&amp;"/"&amp;B772)</f>
        <v>0</v>
      </c>
      <c r="E772" s="76" t="s">
        <v>732</v>
      </c>
    </row>
    <row r="773" spans="1:22">
      <c r="B773" s="59" t="s">
        <v>1060</v>
      </c>
      <c r="C773" s="59" t="s">
        <v>1061</v>
      </c>
      <c r="D773" s="60" t="str">
        <f>(C773&amp;"/"&amp;B773)</f>
        <v>0</v>
      </c>
      <c r="E773" s="76" t="s">
        <v>476</v>
      </c>
    </row>
    <row r="774" spans="1:22">
      <c r="B774" s="59" t="s">
        <v>1062</v>
      </c>
      <c r="C774" s="59" t="s">
        <v>1063</v>
      </c>
      <c r="D774" s="60" t="str">
        <f>(C774&amp;"/"&amp;B774)</f>
        <v>0</v>
      </c>
      <c r="E774" s="76" t="s">
        <v>403</v>
      </c>
    </row>
    <row r="775" spans="1:22">
      <c r="B775" s="59" t="s">
        <v>1064</v>
      </c>
      <c r="C775" s="59" t="s">
        <v>1065</v>
      </c>
      <c r="D775" s="60" t="str">
        <f>(C775&amp;"/"&amp;B775)</f>
        <v>0</v>
      </c>
      <c r="E775" s="76" t="s">
        <v>1066</v>
      </c>
    </row>
    <row r="776" spans="1:22">
      <c r="B776" s="59" t="s">
        <v>1067</v>
      </c>
      <c r="C776" s="59" t="s">
        <v>1068</v>
      </c>
      <c r="D776" s="60" t="str">
        <f>(C776&amp;"/"&amp;B776)</f>
        <v>0</v>
      </c>
      <c r="E776" s="76" t="s">
        <v>1069</v>
      </c>
    </row>
    <row r="777" spans="1:22">
      <c r="B777" s="59" t="s">
        <v>1070</v>
      </c>
      <c r="C777" s="59" t="s">
        <v>1071</v>
      </c>
      <c r="D777" s="60" t="str">
        <f>(C777&amp;"/"&amp;B777)</f>
        <v>0</v>
      </c>
      <c r="E777" s="76" t="s">
        <v>1072</v>
      </c>
    </row>
    <row r="778" spans="1:22">
      <c r="B778" s="59" t="s">
        <v>1073</v>
      </c>
      <c r="C778" s="59" t="s">
        <v>1074</v>
      </c>
      <c r="D778" s="60" t="str">
        <f>(C778&amp;"/"&amp;B778)</f>
        <v>0</v>
      </c>
      <c r="E778" s="76" t="s">
        <v>392</v>
      </c>
    </row>
    <row r="779" spans="1:22">
      <c r="B779" s="59" t="s">
        <v>1075</v>
      </c>
      <c r="C779" s="59" t="s">
        <v>1076</v>
      </c>
      <c r="D779" s="60" t="str">
        <f>(C779&amp;"/"&amp;B779)</f>
        <v>0</v>
      </c>
      <c r="E779" s="76" t="s">
        <v>447</v>
      </c>
    </row>
    <row r="780" spans="1:22">
      <c r="B780" s="59" t="s">
        <v>1077</v>
      </c>
      <c r="C780" s="59" t="s">
        <v>1078</v>
      </c>
      <c r="D780" s="60" t="str">
        <f>(C780&amp;"/"&amp;B780)</f>
        <v>0</v>
      </c>
      <c r="E780" s="76" t="s">
        <v>738</v>
      </c>
    </row>
    <row r="781" spans="1:22">
      <c r="B781" s="59" t="s">
        <v>1079</v>
      </c>
      <c r="C781" s="59" t="s">
        <v>1080</v>
      </c>
      <c r="D781" s="60" t="str">
        <f>(C781&amp;"/"&amp;B781)</f>
        <v>0</v>
      </c>
      <c r="E781" s="76" t="s">
        <v>1081</v>
      </c>
    </row>
    <row r="782" spans="1:22">
      <c r="B782" s="59" t="s">
        <v>1082</v>
      </c>
      <c r="C782" s="59" t="s">
        <v>1083</v>
      </c>
      <c r="D782" s="60" t="str">
        <f>(C782&amp;"/"&amp;B782)</f>
        <v>0</v>
      </c>
      <c r="E782" s="76" t="s">
        <v>1084</v>
      </c>
    </row>
    <row r="783" spans="1:22">
      <c r="B783" s="59" t="s">
        <v>1085</v>
      </c>
      <c r="C783" s="59" t="s">
        <v>1086</v>
      </c>
      <c r="D783" s="60" t="str">
        <f>(C783&amp;"/"&amp;B783)</f>
        <v>0</v>
      </c>
      <c r="E783" s="76" t="s">
        <v>310</v>
      </c>
    </row>
    <row r="784" spans="1:22">
      <c r="B784" s="59" t="s">
        <v>1087</v>
      </c>
      <c r="C784" s="59" t="s">
        <v>1088</v>
      </c>
      <c r="D784" s="60" t="str">
        <f>(C784&amp;"/"&amp;B784)</f>
        <v>0</v>
      </c>
      <c r="E784" s="76" t="s">
        <v>1089</v>
      </c>
    </row>
    <row r="785" spans="1:22">
      <c r="B785" s="59" t="s">
        <v>1090</v>
      </c>
      <c r="C785" s="59" t="s">
        <v>1091</v>
      </c>
      <c r="D785" s="60" t="str">
        <f>(C785&amp;"/"&amp;B785)</f>
        <v>0</v>
      </c>
      <c r="E785" s="76" t="s">
        <v>310</v>
      </c>
    </row>
    <row r="786" spans="1:22">
      <c r="B786" s="59" t="s">
        <v>1092</v>
      </c>
      <c r="C786" s="59" t="s">
        <v>1093</v>
      </c>
      <c r="D786" s="60" t="str">
        <f>(C786&amp;"/"&amp;B786)</f>
        <v>0</v>
      </c>
      <c r="E786" s="76" t="s">
        <v>1094</v>
      </c>
    </row>
    <row r="787" spans="1:22">
      <c r="B787" s="59" t="s">
        <v>1095</v>
      </c>
      <c r="C787" s="59" t="s">
        <v>1096</v>
      </c>
      <c r="D787" s="60" t="str">
        <f>(C787&amp;"/"&amp;B787)</f>
        <v>0</v>
      </c>
      <c r="E787" s="76" t="s">
        <v>388</v>
      </c>
    </row>
    <row r="788" spans="1:22">
      <c r="B788" s="59" t="s">
        <v>1097</v>
      </c>
      <c r="C788" s="59" t="s">
        <v>1098</v>
      </c>
      <c r="D788" s="60" t="str">
        <f>(C788&amp;"/"&amp;B788)</f>
        <v>0</v>
      </c>
      <c r="E788" s="76" t="s">
        <v>360</v>
      </c>
    </row>
    <row r="789" spans="1:22">
      <c r="B789" s="59" t="s">
        <v>1099</v>
      </c>
      <c r="C789" s="59" t="s">
        <v>1100</v>
      </c>
      <c r="D789" s="60" t="str">
        <f>(C789&amp;"/"&amp;B789)</f>
        <v>0</v>
      </c>
      <c r="E789" s="76" t="s">
        <v>498</v>
      </c>
    </row>
    <row r="790" spans="1:22">
      <c r="B790" s="59" t="s">
        <v>398</v>
      </c>
      <c r="C790" s="59" t="s">
        <v>1101</v>
      </c>
      <c r="D790" s="60" t="str">
        <f>(C790&amp;"/"&amp;B790)</f>
        <v>0</v>
      </c>
      <c r="E790" s="76" t="s">
        <v>519</v>
      </c>
    </row>
    <row r="791" spans="1:22">
      <c r="B791" s="59" t="s">
        <v>1102</v>
      </c>
      <c r="C791" s="59" t="s">
        <v>1103</v>
      </c>
      <c r="D791" s="60" t="str">
        <f>(C791&amp;"/"&amp;B791)</f>
        <v>0</v>
      </c>
      <c r="E791" s="76" t="s">
        <v>1104</v>
      </c>
    </row>
    <row r="792" spans="1:22">
      <c r="B792" s="59" t="s">
        <v>398</v>
      </c>
      <c r="C792" s="59" t="s">
        <v>1105</v>
      </c>
      <c r="D792" s="60" t="str">
        <f>(C792&amp;"/"&amp;B792)</f>
        <v>0</v>
      </c>
      <c r="E792" s="76"/>
    </row>
    <row r="793" spans="1:22">
      <c r="B793" s="59" t="s">
        <v>398</v>
      </c>
      <c r="C793" s="59" t="s">
        <v>1106</v>
      </c>
      <c r="D793" s="60" t="str">
        <f>(C793&amp;"/"&amp;B793)</f>
        <v>0</v>
      </c>
      <c r="E793" s="76"/>
    </row>
    <row r="794" spans="1:22">
      <c r="B794" s="59" t="s">
        <v>1107</v>
      </c>
      <c r="C794" s="59" t="s">
        <v>1108</v>
      </c>
      <c r="D794" s="60" t="str">
        <f>(C794&amp;"/"&amp;B794)</f>
        <v>0</v>
      </c>
      <c r="E794" s="76" t="s">
        <v>414</v>
      </c>
    </row>
    <row r="795" spans="1:22">
      <c r="B795" s="59" t="s">
        <v>1109</v>
      </c>
      <c r="C795" s="59" t="s">
        <v>1110</v>
      </c>
      <c r="D795" s="60" t="str">
        <f>(C795&amp;"/"&amp;B795)</f>
        <v>0</v>
      </c>
      <c r="E795" s="76" t="s">
        <v>998</v>
      </c>
    </row>
    <row r="796" spans="1:22">
      <c r="B796" s="59" t="s">
        <v>1111</v>
      </c>
      <c r="C796" s="59" t="s">
        <v>1112</v>
      </c>
      <c r="D796" s="60" t="str">
        <f>(C796&amp;"/"&amp;B796)</f>
        <v>0</v>
      </c>
      <c r="E796" s="76" t="s">
        <v>360</v>
      </c>
    </row>
    <row r="797" spans="1:22">
      <c r="B797" s="59" t="s">
        <v>1113</v>
      </c>
      <c r="C797" s="59" t="s">
        <v>1114</v>
      </c>
      <c r="D797" s="60" t="str">
        <f>(C797&amp;"/"&amp;B797)</f>
        <v>0</v>
      </c>
      <c r="E797" s="76" t="s">
        <v>465</v>
      </c>
    </row>
    <row r="798" spans="1:22">
      <c r="B798" s="59" t="s">
        <v>1115</v>
      </c>
      <c r="C798" s="59" t="s">
        <v>1114</v>
      </c>
      <c r="D798" s="60" t="str">
        <f>(C798&amp;"/"&amp;B798)</f>
        <v>0</v>
      </c>
      <c r="E798" s="76" t="s">
        <v>465</v>
      </c>
    </row>
    <row r="799" spans="1:22">
      <c r="B799" s="59" t="s">
        <v>398</v>
      </c>
      <c r="C799" s="59" t="s">
        <v>1162</v>
      </c>
      <c r="D799" s="60" t="str">
        <f>(C799&amp;"/"&amp;B799)</f>
        <v>0</v>
      </c>
      <c r="E799" s="76" t="s">
        <v>1163</v>
      </c>
    </row>
    <row r="800" spans="1:22">
      <c r="B800" s="59" t="s">
        <v>1116</v>
      </c>
      <c r="C800" s="59" t="s">
        <v>1117</v>
      </c>
      <c r="D800" s="60" t="str">
        <f>(C800&amp;"/"&amp;B800)</f>
        <v>0</v>
      </c>
      <c r="E800" s="76" t="s">
        <v>403</v>
      </c>
    </row>
    <row r="801" spans="1:22">
      <c r="B801" s="59" t="s">
        <v>1118</v>
      </c>
      <c r="C801" s="59" t="s">
        <v>1119</v>
      </c>
      <c r="D801" s="60" t="str">
        <f>(C801&amp;"/"&amp;B801)</f>
        <v>0</v>
      </c>
      <c r="E801" s="76" t="s">
        <v>1120</v>
      </c>
    </row>
    <row r="802" spans="1:22">
      <c r="B802" s="59" t="s">
        <v>1121</v>
      </c>
      <c r="C802" s="59" t="s">
        <v>1122</v>
      </c>
      <c r="D802" s="60" t="str">
        <f>(C802&amp;"/"&amp;B802)</f>
        <v>0</v>
      </c>
      <c r="E802" s="76" t="s">
        <v>403</v>
      </c>
    </row>
    <row r="803" spans="1:22">
      <c r="B803" s="59" t="s">
        <v>398</v>
      </c>
      <c r="C803" s="59" t="s">
        <v>1164</v>
      </c>
      <c r="D803" s="60" t="str">
        <f>(C803&amp;"/"&amp;B803)</f>
        <v>0</v>
      </c>
      <c r="E803" s="76" t="s">
        <v>519</v>
      </c>
    </row>
    <row r="804" spans="1:22">
      <c r="B804" s="59" t="s">
        <v>398</v>
      </c>
      <c r="C804" s="59" t="s">
        <v>1165</v>
      </c>
      <c r="D804" s="60" t="str">
        <f>(C804&amp;"/"&amp;B804)</f>
        <v>0</v>
      </c>
      <c r="E804" s="76" t="s">
        <v>519</v>
      </c>
    </row>
    <row r="805" spans="1:22">
      <c r="B805" s="59" t="s">
        <v>398</v>
      </c>
      <c r="C805" s="59" t="s">
        <v>1166</v>
      </c>
      <c r="D805" s="60" t="str">
        <f>(C805&amp;"/"&amp;B805)</f>
        <v>0</v>
      </c>
      <c r="E805" s="76" t="s">
        <v>360</v>
      </c>
    </row>
    <row r="806" spans="1:22">
      <c r="B806" s="59" t="s">
        <v>1167</v>
      </c>
      <c r="C806" s="59" t="s">
        <v>1168</v>
      </c>
      <c r="D806" s="60" t="str">
        <f>(C806&amp;"/"&amp;B806)</f>
        <v>0</v>
      </c>
      <c r="E806" s="76" t="s">
        <v>1169</v>
      </c>
    </row>
    <row r="807" spans="1:22">
      <c r="B807" s="59" t="s">
        <v>1170</v>
      </c>
      <c r="C807" s="59" t="s">
        <v>1171</v>
      </c>
      <c r="D807" s="60" t="str">
        <f>(C807&amp;"/"&amp;B807)</f>
        <v>0</v>
      </c>
      <c r="E807" s="76" t="s">
        <v>757</v>
      </c>
    </row>
    <row r="808" spans="1:22">
      <c r="B808" s="59" t="s">
        <v>1172</v>
      </c>
      <c r="C808" s="59" t="s">
        <v>1173</v>
      </c>
      <c r="D808" s="60" t="str">
        <f>(C808&amp;"/"&amp;B808)</f>
        <v>0</v>
      </c>
      <c r="E808" s="76" t="s">
        <v>1174</v>
      </c>
    </row>
    <row r="809" spans="1:22">
      <c r="B809" s="59" t="s">
        <v>1175</v>
      </c>
      <c r="C809" s="59" t="s">
        <v>1176</v>
      </c>
      <c r="D809" s="60" t="str">
        <f>(C809&amp;"/"&amp;B809)</f>
        <v>0</v>
      </c>
      <c r="E809" s="76" t="s">
        <v>603</v>
      </c>
    </row>
    <row r="810" spans="1:22">
      <c r="B810" s="59" t="s">
        <v>1177</v>
      </c>
      <c r="C810" s="59" t="s">
        <v>1178</v>
      </c>
      <c r="D810" s="60" t="str">
        <f>(C810&amp;"/"&amp;B810)</f>
        <v>0</v>
      </c>
      <c r="E810" s="76" t="s">
        <v>738</v>
      </c>
    </row>
    <row r="811" spans="1:22">
      <c r="B811" s="59" t="s">
        <v>1179</v>
      </c>
      <c r="C811" s="59" t="s">
        <v>1180</v>
      </c>
      <c r="D811" s="60" t="str">
        <f>(C811&amp;"/"&amp;B811)</f>
        <v>0</v>
      </c>
      <c r="E811" s="76" t="s">
        <v>1181</v>
      </c>
    </row>
    <row r="812" spans="1:22">
      <c r="B812" s="59" t="s">
        <v>374</v>
      </c>
      <c r="C812" s="59" t="s">
        <v>1182</v>
      </c>
      <c r="D812" s="60" t="str">
        <f>(C812&amp;"/"&amp;B812)</f>
        <v>0</v>
      </c>
      <c r="E812" s="76" t="s">
        <v>376</v>
      </c>
    </row>
    <row r="813" spans="1:22">
      <c r="B813" s="59" t="s">
        <v>1183</v>
      </c>
      <c r="C813" s="59" t="s">
        <v>1184</v>
      </c>
      <c r="D813" s="60" t="str">
        <f>(C813&amp;"/"&amp;B813)</f>
        <v>0</v>
      </c>
      <c r="E813" s="76" t="s">
        <v>871</v>
      </c>
    </row>
    <row r="814" spans="1:22">
      <c r="B814" s="59" t="s">
        <v>1185</v>
      </c>
      <c r="C814" s="59" t="s">
        <v>1186</v>
      </c>
      <c r="D814" s="60" t="str">
        <f>(C814&amp;"/"&amp;B814)</f>
        <v>0</v>
      </c>
      <c r="E814" s="76" t="s">
        <v>473</v>
      </c>
    </row>
    <row r="815" spans="1:22">
      <c r="B815" s="59" t="s">
        <v>1235</v>
      </c>
      <c r="C815" s="59" t="s">
        <v>1236</v>
      </c>
      <c r="D815" s="60" t="str">
        <f>(C815&amp;"/"&amp;B815)</f>
        <v>0</v>
      </c>
      <c r="E815" s="76" t="s">
        <v>1237</v>
      </c>
    </row>
    <row r="816" spans="1:22">
      <c r="B816" s="59" t="s">
        <v>705</v>
      </c>
      <c r="C816" s="59" t="s">
        <v>706</v>
      </c>
      <c r="D816" s="60" t="str">
        <f>(C816&amp;"/"&amp;B816)</f>
        <v>0</v>
      </c>
      <c r="E816" s="76" t="s">
        <v>707</v>
      </c>
    </row>
    <row r="817" spans="1:22">
      <c r="B817" s="59" t="s">
        <v>1238</v>
      </c>
      <c r="C817" s="59" t="s">
        <v>1239</v>
      </c>
      <c r="D817" s="60" t="str">
        <f>(C817&amp;"/"&amp;B817)</f>
        <v>0</v>
      </c>
      <c r="E817" s="76" t="s">
        <v>421</v>
      </c>
    </row>
    <row r="818" spans="1:22">
      <c r="B818" s="59" t="s">
        <v>1240</v>
      </c>
      <c r="C818" s="59" t="s">
        <v>1241</v>
      </c>
      <c r="D818" s="60" t="str">
        <f>(C818&amp;"/"&amp;B818)</f>
        <v>0</v>
      </c>
      <c r="E818" s="76" t="s">
        <v>421</v>
      </c>
    </row>
    <row r="819" spans="1:22">
      <c r="B819" s="59" t="s">
        <v>1242</v>
      </c>
      <c r="C819" s="59" t="s">
        <v>1243</v>
      </c>
      <c r="D819" s="60" t="str">
        <f>(C819&amp;"/"&amp;B819)</f>
        <v>0</v>
      </c>
      <c r="E819" s="76" t="s">
        <v>1244</v>
      </c>
    </row>
    <row r="820" spans="1:22">
      <c r="B820" s="59" t="s">
        <v>1245</v>
      </c>
      <c r="C820" s="59" t="s">
        <v>1246</v>
      </c>
      <c r="D820" s="60" t="str">
        <f>(C820&amp;"/"&amp;B820)</f>
        <v>0</v>
      </c>
      <c r="E820" s="76" t="s">
        <v>1247</v>
      </c>
    </row>
    <row r="821" spans="1:22">
      <c r="B821" s="59" t="s">
        <v>398</v>
      </c>
      <c r="C821" s="59" t="s">
        <v>1248</v>
      </c>
      <c r="D821" s="60" t="str">
        <f>(C821&amp;"/"&amp;B821)</f>
        <v>0</v>
      </c>
      <c r="E821" s="76" t="s">
        <v>1249</v>
      </c>
    </row>
    <row r="822" spans="1:22">
      <c r="B822" s="59" t="s">
        <v>1250</v>
      </c>
      <c r="C822" s="59" t="s">
        <v>1251</v>
      </c>
      <c r="D822" s="60" t="str">
        <f>(C822&amp;"/"&amp;B822)</f>
        <v>0</v>
      </c>
      <c r="E822" s="76" t="s">
        <v>1252</v>
      </c>
    </row>
    <row r="823" spans="1:22">
      <c r="B823" s="59" t="s">
        <v>1155</v>
      </c>
      <c r="C823" s="59" t="s">
        <v>1253</v>
      </c>
      <c r="D823" s="60" t="str">
        <f>(C823&amp;"/"&amp;B823)</f>
        <v>0</v>
      </c>
      <c r="E823" s="76" t="s">
        <v>1254</v>
      </c>
    </row>
    <row r="824" spans="1:22">
      <c r="B824" s="59" t="s">
        <v>540</v>
      </c>
      <c r="C824" s="59" t="s">
        <v>1255</v>
      </c>
      <c r="D824" s="60" t="str">
        <f>(C824&amp;"/"&amp;B824)</f>
        <v>0</v>
      </c>
      <c r="E824" s="76" t="s">
        <v>1256</v>
      </c>
    </row>
    <row r="825" spans="1:22">
      <c r="B825" s="59" t="s">
        <v>1257</v>
      </c>
      <c r="C825" s="59" t="s">
        <v>1258</v>
      </c>
      <c r="D825" s="60" t="str">
        <f>(C825&amp;"/"&amp;B825)</f>
        <v>0</v>
      </c>
      <c r="E825" s="76" t="s">
        <v>360</v>
      </c>
    </row>
    <row r="826" spans="1:22">
      <c r="B826" s="59" t="s">
        <v>398</v>
      </c>
      <c r="C826" s="59" t="s">
        <v>1259</v>
      </c>
      <c r="D826" s="60" t="str">
        <f>(C826&amp;"/"&amp;B826)</f>
        <v>0</v>
      </c>
      <c r="E826" s="76" t="s">
        <v>519</v>
      </c>
    </row>
    <row r="827" spans="1:22">
      <c r="B827" s="59" t="s">
        <v>1260</v>
      </c>
      <c r="C827" s="59" t="s">
        <v>1261</v>
      </c>
      <c r="D827" s="60" t="str">
        <f>(C827&amp;"/"&amp;B827)</f>
        <v>0</v>
      </c>
      <c r="E827" s="76" t="s">
        <v>1262</v>
      </c>
    </row>
    <row r="828" spans="1:22">
      <c r="B828" s="59" t="s">
        <v>1263</v>
      </c>
      <c r="C828" s="59" t="s">
        <v>1264</v>
      </c>
      <c r="D828" s="60" t="str">
        <f>(C828&amp;"/"&amp;B828)</f>
        <v>0</v>
      </c>
      <c r="E828" s="76" t="s">
        <v>380</v>
      </c>
    </row>
    <row r="829" spans="1:22">
      <c r="B829" s="59" t="s">
        <v>398</v>
      </c>
      <c r="C829" s="59" t="s">
        <v>1265</v>
      </c>
      <c r="D829" s="60" t="str">
        <f>(C829&amp;"/"&amp;B829)</f>
        <v>0</v>
      </c>
      <c r="E829" s="76" t="s">
        <v>519</v>
      </c>
    </row>
    <row r="830" spans="1:22">
      <c r="B830" s="59" t="s">
        <v>374</v>
      </c>
      <c r="C830" s="59" t="s">
        <v>1266</v>
      </c>
      <c r="D830" s="60" t="str">
        <f>(C830&amp;"/"&amp;B830)</f>
        <v>0</v>
      </c>
      <c r="E830" s="76" t="s">
        <v>1267</v>
      </c>
    </row>
    <row r="831" spans="1:22">
      <c r="B831" s="59" t="s">
        <v>398</v>
      </c>
      <c r="C831" s="59" t="s">
        <v>1268</v>
      </c>
      <c r="D831" s="60" t="str">
        <f>(C831&amp;"/"&amp;B831)</f>
        <v>0</v>
      </c>
      <c r="E831" s="76" t="s">
        <v>519</v>
      </c>
    </row>
    <row r="832" spans="1:22">
      <c r="B832" s="59" t="s">
        <v>1269</v>
      </c>
      <c r="C832" s="59" t="s">
        <v>1270</v>
      </c>
      <c r="D832" s="60" t="str">
        <f>(C832&amp;"/"&amp;B832)</f>
        <v>0</v>
      </c>
      <c r="E832" s="76" t="s">
        <v>1271</v>
      </c>
    </row>
    <row r="833" spans="1:22">
      <c r="B833" s="59" t="s">
        <v>931</v>
      </c>
      <c r="C833" s="59" t="s">
        <v>1272</v>
      </c>
      <c r="D833" s="60" t="str">
        <f>(C833&amp;"/"&amp;B833)</f>
        <v>0</v>
      </c>
      <c r="E833" s="76" t="s">
        <v>533</v>
      </c>
    </row>
    <row r="834" spans="1:22">
      <c r="B834" s="59" t="s">
        <v>1273</v>
      </c>
      <c r="C834" s="59" t="s">
        <v>1274</v>
      </c>
      <c r="D834" s="60" t="str">
        <f>(C834&amp;"/"&amp;B834)</f>
        <v>0</v>
      </c>
      <c r="E834" s="76" t="s">
        <v>626</v>
      </c>
    </row>
    <row r="835" spans="1:22">
      <c r="B835" s="59" t="s">
        <v>1275</v>
      </c>
      <c r="C835" s="59" t="s">
        <v>1276</v>
      </c>
      <c r="D835" s="60" t="str">
        <f>(C835&amp;"/"&amp;B835)</f>
        <v>0</v>
      </c>
      <c r="E835" s="76" t="s">
        <v>871</v>
      </c>
    </row>
    <row r="836" spans="1:22">
      <c r="B836" s="59" t="s">
        <v>1277</v>
      </c>
      <c r="C836" s="59" t="s">
        <v>1278</v>
      </c>
      <c r="D836" s="60" t="str">
        <f>(C836&amp;"/"&amp;B836)</f>
        <v>0</v>
      </c>
      <c r="E836" s="76" t="s">
        <v>626</v>
      </c>
    </row>
    <row r="837" spans="1:22">
      <c r="B837" s="59" t="s">
        <v>1279</v>
      </c>
      <c r="C837" s="59" t="s">
        <v>1280</v>
      </c>
      <c r="D837" s="60" t="str">
        <f>(C837&amp;"/"&amp;B837)</f>
        <v>0</v>
      </c>
      <c r="E837" s="76" t="s">
        <v>626</v>
      </c>
    </row>
    <row r="838" spans="1:22">
      <c r="B838" s="59" t="s">
        <v>1281</v>
      </c>
      <c r="C838" s="59" t="s">
        <v>1282</v>
      </c>
      <c r="D838" s="60" t="str">
        <f>(C838&amp;"/"&amp;B838)</f>
        <v>0</v>
      </c>
      <c r="E838" s="76" t="s">
        <v>701</v>
      </c>
    </row>
    <row r="839" spans="1:22">
      <c r="B839" s="59" t="s">
        <v>1283</v>
      </c>
      <c r="C839" s="59" t="s">
        <v>1284</v>
      </c>
      <c r="D839" s="60" t="str">
        <f>(C839&amp;"/"&amp;B839)</f>
        <v>0</v>
      </c>
      <c r="E839" s="76" t="s">
        <v>1285</v>
      </c>
    </row>
    <row r="840" spans="1:22">
      <c r="B840" s="59"/>
      <c r="C840" s="59" t="s">
        <v>1286</v>
      </c>
      <c r="D840" s="60" t="str">
        <f>(C840&amp;"/"&amp;B840)</f>
        <v>0</v>
      </c>
      <c r="E840" s="76"/>
    </row>
    <row r="841" spans="1:22">
      <c r="B841" s="59" t="s">
        <v>1287</v>
      </c>
      <c r="C841" s="59" t="s">
        <v>1288</v>
      </c>
      <c r="D841" s="60" t="str">
        <f>(C841&amp;"/"&amp;B841)</f>
        <v>0</v>
      </c>
      <c r="E841" s="76" t="s">
        <v>1289</v>
      </c>
    </row>
    <row r="842" spans="1:22">
      <c r="B842" s="59" t="s">
        <v>1290</v>
      </c>
      <c r="C842" s="59" t="s">
        <v>1291</v>
      </c>
      <c r="D842" s="60" t="str">
        <f>(C842&amp;"/"&amp;B842)</f>
        <v>0</v>
      </c>
      <c r="E842" s="76" t="s">
        <v>1292</v>
      </c>
    </row>
    <row r="843" spans="1:22">
      <c r="B843" s="59" t="s">
        <v>1293</v>
      </c>
      <c r="C843" s="59" t="s">
        <v>1294</v>
      </c>
      <c r="D843" s="60" t="str">
        <f>(C843&amp;"/"&amp;B843)</f>
        <v>0</v>
      </c>
      <c r="E843" s="76" t="s">
        <v>1295</v>
      </c>
    </row>
    <row r="844" spans="1:22">
      <c r="B844" s="59" t="s">
        <v>1296</v>
      </c>
      <c r="C844" s="59" t="s">
        <v>1297</v>
      </c>
      <c r="D844" s="60" t="str">
        <f>(C844&amp;"/"&amp;B844)</f>
        <v>0</v>
      </c>
      <c r="E844" s="76" t="s">
        <v>1298</v>
      </c>
    </row>
    <row r="845" spans="1:22">
      <c r="B845" s="59" t="s">
        <v>1299</v>
      </c>
      <c r="C845" s="59" t="s">
        <v>1300</v>
      </c>
      <c r="D845" s="60" t="str">
        <f>(C845&amp;"/"&amp;B845)</f>
        <v>0</v>
      </c>
      <c r="E845" s="76" t="s">
        <v>1301</v>
      </c>
    </row>
    <row r="846" spans="1:22">
      <c r="B846" s="59" t="s">
        <v>1302</v>
      </c>
      <c r="C846" s="59" t="s">
        <v>1303</v>
      </c>
      <c r="D846" s="60" t="str">
        <f>(C846&amp;"/"&amp;B846)</f>
        <v>0</v>
      </c>
      <c r="E846" s="76" t="s">
        <v>998</v>
      </c>
    </row>
    <row r="847" spans="1:22">
      <c r="B847" s="59" t="s">
        <v>1304</v>
      </c>
      <c r="C847" s="59" t="s">
        <v>1305</v>
      </c>
      <c r="D847" s="60" t="str">
        <f>(C847&amp;"/"&amp;B847)</f>
        <v>0</v>
      </c>
      <c r="E847" s="76" t="s">
        <v>572</v>
      </c>
    </row>
    <row r="848" spans="1:22">
      <c r="B848" s="59" t="s">
        <v>1306</v>
      </c>
      <c r="C848" s="59" t="s">
        <v>1307</v>
      </c>
      <c r="D848" s="60" t="str">
        <f>(C848&amp;"/"&amp;B848)</f>
        <v>0</v>
      </c>
      <c r="E848" s="76" t="s">
        <v>1308</v>
      </c>
    </row>
    <row r="849" spans="1:22">
      <c r="B849" s="59"/>
      <c r="C849" s="59" t="s">
        <v>1309</v>
      </c>
      <c r="D849" s="60" t="str">
        <f>(C849&amp;"/"&amp;B849)</f>
        <v>0</v>
      </c>
      <c r="E849" s="76" t="s">
        <v>519</v>
      </c>
    </row>
    <row r="850" spans="1:22">
      <c r="B850" s="59" t="s">
        <v>1310</v>
      </c>
      <c r="C850" s="59" t="s">
        <v>1311</v>
      </c>
      <c r="D850" s="60" t="str">
        <f>(C850&amp;"/"&amp;B850)</f>
        <v>0</v>
      </c>
      <c r="E850" s="76" t="s">
        <v>465</v>
      </c>
    </row>
    <row r="851" spans="1:22">
      <c r="B851" s="59" t="s">
        <v>1312</v>
      </c>
      <c r="C851" s="59" t="s">
        <v>1313</v>
      </c>
      <c r="D851" s="60" t="str">
        <f>(C851&amp;"/"&amp;B851)</f>
        <v>0</v>
      </c>
      <c r="E851" s="76" t="s">
        <v>1314</v>
      </c>
    </row>
    <row r="852" spans="1:22">
      <c r="B852" s="59" t="s">
        <v>1315</v>
      </c>
      <c r="C852" s="59" t="s">
        <v>1316</v>
      </c>
      <c r="D852" s="60" t="str">
        <f>(C852&amp;"/"&amp;B852)</f>
        <v>0</v>
      </c>
      <c r="E852" s="76" t="s">
        <v>1317</v>
      </c>
    </row>
    <row r="853" spans="1:22">
      <c r="B853" s="59" t="s">
        <v>1318</v>
      </c>
      <c r="C853" s="59" t="s">
        <v>1319</v>
      </c>
      <c r="D853" s="60" t="str">
        <f>(C853&amp;"/"&amp;B853)</f>
        <v>0</v>
      </c>
      <c r="E853" s="76" t="s">
        <v>682</v>
      </c>
    </row>
    <row r="854" spans="1:22">
      <c r="B854" s="59" t="s">
        <v>1320</v>
      </c>
      <c r="C854" s="59" t="s">
        <v>1321</v>
      </c>
      <c r="D854" s="60" t="str">
        <f>(C854&amp;"/"&amp;B854)</f>
        <v>0</v>
      </c>
      <c r="E854" s="76" t="s">
        <v>603</v>
      </c>
    </row>
    <row r="855" spans="1:22">
      <c r="B855" s="59" t="s">
        <v>1242</v>
      </c>
      <c r="C855" s="59" t="s">
        <v>1322</v>
      </c>
      <c r="D855" s="60" t="str">
        <f>(C855&amp;"/"&amp;B855)</f>
        <v>0</v>
      </c>
      <c r="E855" s="76" t="s">
        <v>1323</v>
      </c>
    </row>
    <row r="856" spans="1:22">
      <c r="B856" s="59" t="s">
        <v>398</v>
      </c>
      <c r="C856" s="59" t="s">
        <v>1324</v>
      </c>
      <c r="D856" s="60" t="str">
        <f>(C856&amp;"/"&amp;B856)</f>
        <v>0</v>
      </c>
      <c r="E856" s="76" t="s">
        <v>519</v>
      </c>
    </row>
    <row r="857" spans="1:22">
      <c r="B857" s="59" t="s">
        <v>1325</v>
      </c>
      <c r="C857" s="59" t="s">
        <v>1326</v>
      </c>
      <c r="D857" s="60" t="str">
        <f>(C857&amp;"/"&amp;B857)</f>
        <v>0</v>
      </c>
      <c r="E857" s="76" t="s">
        <v>1327</v>
      </c>
    </row>
    <row r="858" spans="1:22">
      <c r="B858" s="59" t="s">
        <v>739</v>
      </c>
      <c r="C858" s="59" t="s">
        <v>1328</v>
      </c>
      <c r="D858" s="60" t="str">
        <f>(C858&amp;"/"&amp;B858)</f>
        <v>0</v>
      </c>
      <c r="E858" s="76" t="s">
        <v>738</v>
      </c>
    </row>
    <row r="859" spans="1:22">
      <c r="B859" s="59"/>
      <c r="C859" s="59" t="s">
        <v>1329</v>
      </c>
      <c r="D859" s="60" t="s">
        <v>519</v>
      </c>
      <c r="E859" s="76" t="s">
        <v>519</v>
      </c>
    </row>
    <row r="860" spans="1:22">
      <c r="B860" s="59" t="s">
        <v>1330</v>
      </c>
      <c r="C860" s="59" t="s">
        <v>1331</v>
      </c>
      <c r="D860" s="60" t="str">
        <f>(C860&amp;"/"&amp;B860)</f>
        <v>0</v>
      </c>
      <c r="E860" s="76" t="s">
        <v>1332</v>
      </c>
    </row>
    <row r="861" spans="1:22">
      <c r="B861" s="59" t="s">
        <v>374</v>
      </c>
      <c r="C861" s="59" t="s">
        <v>1333</v>
      </c>
      <c r="D861" s="60" t="str">
        <f>(C861&amp;"/"&amp;B861)</f>
        <v>0</v>
      </c>
      <c r="E861" s="76" t="s">
        <v>376</v>
      </c>
    </row>
    <row r="862" spans="1:22">
      <c r="B862" s="59" t="s">
        <v>1334</v>
      </c>
      <c r="C862" s="59" t="s">
        <v>1335</v>
      </c>
      <c r="D862" s="60" t="str">
        <f>(C862&amp;"/"&amp;B862)</f>
        <v>0</v>
      </c>
      <c r="E862" s="76" t="s">
        <v>425</v>
      </c>
    </row>
    <row r="863" spans="1:22">
      <c r="B863" s="59" t="s">
        <v>398</v>
      </c>
      <c r="C863" s="59" t="s">
        <v>1336</v>
      </c>
      <c r="D863" s="60" t="str">
        <f>(C863&amp;"/"&amp;B863)</f>
        <v>0</v>
      </c>
      <c r="E863" s="76" t="s">
        <v>519</v>
      </c>
    </row>
    <row r="864" spans="1:22">
      <c r="B864" s="59" t="s">
        <v>1337</v>
      </c>
      <c r="C864" s="59" t="s">
        <v>1338</v>
      </c>
      <c r="D864" s="60" t="str">
        <f>(C864&amp;"/"&amp;B864)</f>
        <v>0</v>
      </c>
      <c r="E864" s="76" t="s">
        <v>421</v>
      </c>
    </row>
    <row r="865" spans="1:22">
      <c r="B865" s="59" t="s">
        <v>1339</v>
      </c>
      <c r="C865" s="59" t="s">
        <v>1340</v>
      </c>
      <c r="D865" s="60" t="str">
        <f>(C865&amp;"/"&amp;B865)</f>
        <v>0</v>
      </c>
      <c r="E865" s="76" t="s">
        <v>1341</v>
      </c>
    </row>
    <row r="866" spans="1:22">
      <c r="B866" s="59"/>
      <c r="C866" s="59" t="s">
        <v>1342</v>
      </c>
      <c r="D866" s="60" t="str">
        <f>(C866&amp;"/"&amp;B866)</f>
        <v>0</v>
      </c>
      <c r="E866" s="76" t="s">
        <v>519</v>
      </c>
    </row>
    <row r="867" spans="1:22">
      <c r="B867" s="59" t="s">
        <v>1238</v>
      </c>
      <c r="C867" s="59" t="s">
        <v>1343</v>
      </c>
      <c r="D867" s="60" t="str">
        <f>(C867&amp;"/"&amp;B867)</f>
        <v>0</v>
      </c>
      <c r="E867" s="76" t="s">
        <v>421</v>
      </c>
    </row>
    <row r="868" spans="1:22">
      <c r="B868" s="59"/>
      <c r="C868" s="59" t="s">
        <v>1344</v>
      </c>
      <c r="D868" s="60" t="str">
        <f>(C868&amp;"/"&amp;B868)</f>
        <v>0</v>
      </c>
      <c r="E868" s="76" t="s">
        <v>1345</v>
      </c>
    </row>
    <row r="869" spans="1:22">
      <c r="B869" s="59" t="s">
        <v>1346</v>
      </c>
      <c r="C869" s="59" t="s">
        <v>1347</v>
      </c>
      <c r="D869" s="60" t="str">
        <f>(C869&amp;"/"&amp;B869)</f>
        <v>0</v>
      </c>
      <c r="E869" s="76" t="s">
        <v>1348</v>
      </c>
    </row>
    <row r="870" spans="1:22">
      <c r="B870" s="59" t="s">
        <v>1349</v>
      </c>
      <c r="C870" s="59" t="s">
        <v>1350</v>
      </c>
      <c r="D870" s="60" t="str">
        <f>(C870&amp;"/"&amp;B870)</f>
        <v>0</v>
      </c>
      <c r="E870" s="76" t="s">
        <v>1351</v>
      </c>
    </row>
    <row r="871" spans="1:22">
      <c r="B871" s="59" t="s">
        <v>1352</v>
      </c>
      <c r="C871" s="59" t="s">
        <v>1353</v>
      </c>
      <c r="D871" s="60" t="str">
        <f>(C871&amp;"/"&amp;B871)</f>
        <v>0</v>
      </c>
      <c r="E871" s="76" t="s">
        <v>1354</v>
      </c>
    </row>
    <row r="872" spans="1:22">
      <c r="B872" s="59"/>
      <c r="C872" s="59" t="s">
        <v>1355</v>
      </c>
      <c r="D872" s="60" t="str">
        <f>(C872&amp;"/"&amp;B872)</f>
        <v>0</v>
      </c>
      <c r="E872" s="76" t="s">
        <v>519</v>
      </c>
    </row>
    <row r="873" spans="1:22">
      <c r="B873" s="59" t="s">
        <v>1356</v>
      </c>
      <c r="C873" s="59" t="s">
        <v>1357</v>
      </c>
      <c r="D873" s="60" t="str">
        <f>(C873&amp;"/"&amp;B873)</f>
        <v>0</v>
      </c>
      <c r="E873" s="76" t="s">
        <v>732</v>
      </c>
    </row>
    <row r="874" spans="1:22">
      <c r="B874" s="59" t="s">
        <v>1358</v>
      </c>
      <c r="C874" s="59" t="s">
        <v>1359</v>
      </c>
      <c r="D874" s="60" t="str">
        <f>(C874&amp;"/"&amp;B874)</f>
        <v>0</v>
      </c>
      <c r="E874" s="76" t="s">
        <v>1360</v>
      </c>
    </row>
    <row r="875" spans="1:22">
      <c r="B875" s="59" t="s">
        <v>1361</v>
      </c>
      <c r="C875" s="59" t="s">
        <v>1362</v>
      </c>
      <c r="D875" s="60" t="str">
        <f>(C875&amp;"/"&amp;B875)</f>
        <v>0</v>
      </c>
      <c r="E875" s="76" t="s">
        <v>1363</v>
      </c>
    </row>
    <row r="876" spans="1:22">
      <c r="B876" s="59" t="s">
        <v>1364</v>
      </c>
      <c r="C876" s="59" t="s">
        <v>1365</v>
      </c>
      <c r="D876" s="60" t="str">
        <f>(C876&amp;"/"&amp;B876)</f>
        <v>0</v>
      </c>
      <c r="E876" s="76" t="s">
        <v>1366</v>
      </c>
    </row>
    <row r="877" spans="1:22">
      <c r="B877" s="59" t="s">
        <v>398</v>
      </c>
      <c r="C877" s="59" t="s">
        <v>1367</v>
      </c>
      <c r="D877" s="60" t="str">
        <f>(C877&amp;"/"&amp;B877)</f>
        <v>0</v>
      </c>
      <c r="E877" s="76" t="s">
        <v>519</v>
      </c>
    </row>
    <row r="878" spans="1:22">
      <c r="B878" s="59" t="s">
        <v>1368</v>
      </c>
      <c r="C878" s="59" t="s">
        <v>1369</v>
      </c>
      <c r="D878" s="60" t="str">
        <f>(C878&amp;"/"&amp;B878)</f>
        <v>0</v>
      </c>
      <c r="E878" s="76" t="s">
        <v>1370</v>
      </c>
    </row>
    <row r="879" spans="1:22">
      <c r="B879" s="59" t="s">
        <v>1371</v>
      </c>
      <c r="C879" s="59" t="s">
        <v>1372</v>
      </c>
      <c r="D879" s="60" t="str">
        <f>(C879&amp;"/"&amp;B879)</f>
        <v>0</v>
      </c>
      <c r="E879" s="76" t="s">
        <v>738</v>
      </c>
    </row>
    <row r="880" spans="1:22">
      <c r="B880" s="59"/>
      <c r="C880" s="59" t="s">
        <v>1373</v>
      </c>
      <c r="D880" s="60" t="str">
        <f>(C880&amp;"/"&amp;B880)</f>
        <v>0</v>
      </c>
      <c r="E880" s="76" t="s">
        <v>519</v>
      </c>
    </row>
    <row r="881" spans="1:22">
      <c r="B881" s="59" t="s">
        <v>1374</v>
      </c>
      <c r="C881" s="59" t="s">
        <v>1375</v>
      </c>
      <c r="D881" s="60" t="str">
        <f>(C881&amp;"/"&amp;B881)</f>
        <v>0</v>
      </c>
      <c r="E881" s="76" t="s">
        <v>1376</v>
      </c>
    </row>
    <row r="882" spans="1:22">
      <c r="B882" s="59" t="s">
        <v>398</v>
      </c>
      <c r="C882" s="59" t="s">
        <v>1377</v>
      </c>
      <c r="D882" s="60" t="str">
        <f>(C882&amp;"/"&amp;B882)</f>
        <v>0</v>
      </c>
      <c r="E882" s="76" t="s">
        <v>519</v>
      </c>
    </row>
    <row r="883" spans="1:22">
      <c r="B883" s="59" t="s">
        <v>1378</v>
      </c>
      <c r="C883" s="59" t="s">
        <v>1379</v>
      </c>
      <c r="D883" s="60" t="str">
        <f>(C883&amp;"/"&amp;B883)</f>
        <v>0</v>
      </c>
      <c r="E883" s="76" t="s">
        <v>1298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56"/>
  <sheetViews>
    <sheetView tabSelected="0" workbookViewId="0" showGridLines="true" showRowColHeaders="1">
      <selection activeCell="G49" sqref="G49"/>
    </sheetView>
  </sheetViews>
  <sheetFormatPr defaultRowHeight="14.4" outlineLevelRow="0" outlineLevelCol="0"/>
  <cols>
    <col min="3" max="3" width="1.85546875" customWidth="true" style="0"/>
    <col min="4" max="4" width="25" customWidth="true" style="0"/>
    <col min="5" max="5" width="20.140625" customWidth="true" style="0"/>
    <col min="6" max="6" width="16.140625" customWidth="true" style="0"/>
    <col min="7" max="7" width="21.28515625" customWidth="true" style="0"/>
    <col min="8" max="8" width="12.5703125" customWidth="true" style="0"/>
    <col min="9" max="9" width="18.85546875" customWidth="true" style="0"/>
    <col min="10" max="10" width="9.5703125" customWidth="true" style="0"/>
    <col min="12" max="12" width="22.140625" customWidth="true" style="0"/>
    <col min="13" max="13" width="17" customWidth="true" style="0"/>
    <col min="14" max="14" width="23.42578125" customWidth="true" style="0"/>
  </cols>
  <sheetData>
    <row r="3" spans="1:17">
      <c r="C3" s="106" t="s">
        <v>1380</v>
      </c>
    </row>
    <row r="5" spans="1:17">
      <c r="C5">
        <v>1</v>
      </c>
      <c r="D5" s="106" t="s">
        <v>1381</v>
      </c>
      <c r="E5" s="106" t="s">
        <v>1382</v>
      </c>
      <c r="F5" t="s">
        <v>1383</v>
      </c>
    </row>
    <row r="6" spans="1:17">
      <c r="C6">
        <v>2</v>
      </c>
      <c r="D6" t="s">
        <v>1384</v>
      </c>
      <c r="E6" t="s">
        <v>1385</v>
      </c>
    </row>
    <row r="7" spans="1:17">
      <c r="C7">
        <v>3</v>
      </c>
      <c r="D7" t="s">
        <v>1386</v>
      </c>
      <c r="E7" t="s">
        <v>1382</v>
      </c>
    </row>
    <row r="8" spans="1:17">
      <c r="C8">
        <v>4</v>
      </c>
      <c r="D8" s="106" t="s">
        <v>1387</v>
      </c>
      <c r="E8" s="106" t="s">
        <v>1382</v>
      </c>
      <c r="F8" t="s">
        <v>1388</v>
      </c>
    </row>
    <row r="13" spans="1:17">
      <c r="F13" t="s">
        <v>1389</v>
      </c>
      <c r="G13" s="105">
        <v>0.0012</v>
      </c>
    </row>
    <row r="14" spans="1:17">
      <c r="G14" s="105"/>
    </row>
    <row r="15" spans="1:17">
      <c r="G15" s="106" t="s">
        <v>1390</v>
      </c>
      <c r="H15" s="106" t="s">
        <v>1391</v>
      </c>
      <c r="I15" s="106" t="s">
        <v>313</v>
      </c>
      <c r="J15" s="107">
        <v>0.12</v>
      </c>
    </row>
    <row r="16" spans="1:17">
      <c r="F16" t="s">
        <v>1392</v>
      </c>
      <c r="G16" s="98">
        <v>34500</v>
      </c>
      <c r="H16" s="100" t="str">
        <f>G16/1.12</f>
        <v>0</v>
      </c>
      <c r="I16" s="100" t="str">
        <f>+H16*0.12</f>
        <v>0</v>
      </c>
      <c r="J16" s="98" t="s">
        <v>1393</v>
      </c>
      <c r="M16" t="s">
        <v>1394</v>
      </c>
    </row>
    <row r="17" spans="1:17">
      <c r="J17" s="98"/>
    </row>
    <row r="18" spans="1:17">
      <c r="J18" s="98" t="s">
        <v>1395</v>
      </c>
      <c r="K18" t="s">
        <v>1396</v>
      </c>
      <c r="M18" s="106" t="s">
        <v>1397</v>
      </c>
      <c r="N18" s="106" t="s">
        <v>1382</v>
      </c>
      <c r="O18" s="106" t="s">
        <v>1398</v>
      </c>
      <c r="P18" s="106"/>
      <c r="Q18" s="106"/>
    </row>
    <row r="19" spans="1:17">
      <c r="G19" s="106" t="s">
        <v>1390</v>
      </c>
      <c r="H19" s="106" t="s">
        <v>1399</v>
      </c>
      <c r="I19" s="106" t="s">
        <v>1400</v>
      </c>
      <c r="J19" s="107">
        <v>0.01</v>
      </c>
      <c r="K19" s="107">
        <v>0.02</v>
      </c>
    </row>
    <row r="20" spans="1:17">
      <c r="F20" t="s">
        <v>1392</v>
      </c>
      <c r="G20" s="98">
        <v>34500</v>
      </c>
      <c r="H20" s="100" t="str">
        <f>G20/1.12</f>
        <v>0</v>
      </c>
      <c r="I20" s="98" t="str">
        <f>+H20*0.02</f>
        <v>0</v>
      </c>
    </row>
    <row r="22" spans="1:17">
      <c r="F22" s="454" t="s">
        <v>1401</v>
      </c>
      <c r="G22" s="455"/>
      <c r="H22" s="455"/>
      <c r="I22" s="456"/>
      <c r="M22" t="s">
        <v>1402</v>
      </c>
      <c r="N22" t="s">
        <v>1403</v>
      </c>
    </row>
    <row r="23" spans="1:17">
      <c r="F23" s="109"/>
      <c r="G23" s="110"/>
      <c r="H23" s="111" t="s">
        <v>1402</v>
      </c>
      <c r="I23" s="112" t="s">
        <v>1404</v>
      </c>
      <c r="N23" t="s">
        <v>1405</v>
      </c>
    </row>
    <row r="24" spans="1:17">
      <c r="F24" s="109" t="s">
        <v>1406</v>
      </c>
      <c r="G24" s="110"/>
      <c r="H24" s="113" t="str">
        <f>34500-H25</f>
        <v>0</v>
      </c>
      <c r="I24" s="114"/>
    </row>
    <row r="25" spans="1:17">
      <c r="F25" s="109" t="s">
        <v>1407</v>
      </c>
      <c r="G25" s="110"/>
      <c r="H25" s="113">
        <v>616.07142857143</v>
      </c>
      <c r="I25" s="114"/>
      <c r="M25" t="s">
        <v>1404</v>
      </c>
      <c r="N25" t="s">
        <v>1408</v>
      </c>
    </row>
    <row r="26" spans="1:17">
      <c r="F26" s="109"/>
      <c r="G26" s="110" t="s">
        <v>1409</v>
      </c>
      <c r="H26" s="113"/>
      <c r="I26" s="114">
        <v>30803.571428571</v>
      </c>
      <c r="N26" t="s">
        <v>1410</v>
      </c>
    </row>
    <row r="27" spans="1:17">
      <c r="F27" s="109"/>
      <c r="G27" s="110" t="s">
        <v>1411</v>
      </c>
      <c r="H27" s="113"/>
      <c r="I27" s="114">
        <v>3696.4285714286</v>
      </c>
    </row>
    <row r="28" spans="1:17" customHeight="1" ht="15.75">
      <c r="F28" s="109" t="s">
        <v>43</v>
      </c>
      <c r="G28" s="110"/>
      <c r="H28" s="108" t="str">
        <f>SUM(H24:H27)</f>
        <v>0</v>
      </c>
      <c r="I28" s="115" t="str">
        <f>SUM(I24:I27)</f>
        <v>0</v>
      </c>
    </row>
    <row r="29" spans="1:17" customHeight="1" ht="15.75">
      <c r="F29" s="109"/>
      <c r="G29" s="110"/>
      <c r="H29" s="110"/>
      <c r="I29" s="116"/>
      <c r="M29" s="106" t="s">
        <v>1384</v>
      </c>
      <c r="N29" s="106" t="s">
        <v>1412</v>
      </c>
      <c r="O29" s="106" t="s">
        <v>1413</v>
      </c>
    </row>
    <row r="30" spans="1:17">
      <c r="F30" s="109"/>
      <c r="G30" s="110"/>
      <c r="H30" s="110"/>
      <c r="I30" s="116"/>
      <c r="M30" t="s">
        <v>1414</v>
      </c>
    </row>
    <row r="31" spans="1:17">
      <c r="F31" s="117"/>
      <c r="G31" s="118"/>
      <c r="H31" s="118"/>
      <c r="I31" s="119"/>
    </row>
    <row r="35" spans="1:17">
      <c r="F35" s="454" t="s">
        <v>1415</v>
      </c>
      <c r="G35" s="455"/>
      <c r="H35" s="455"/>
      <c r="I35" s="456"/>
    </row>
    <row r="36" spans="1:17">
      <c r="F36" s="109"/>
      <c r="G36" s="110"/>
      <c r="H36" s="111" t="s">
        <v>1402</v>
      </c>
      <c r="I36" s="112" t="s">
        <v>1404</v>
      </c>
      <c r="L36" t="s">
        <v>1416</v>
      </c>
    </row>
    <row r="37" spans="1:17">
      <c r="F37" s="109" t="s">
        <v>1417</v>
      </c>
      <c r="G37" s="110"/>
      <c r="H37" s="113">
        <v>446.42857142857</v>
      </c>
      <c r="I37" s="114"/>
      <c r="L37" t="s">
        <v>1418</v>
      </c>
      <c r="M37" s="98">
        <v>500</v>
      </c>
    </row>
    <row r="38" spans="1:17">
      <c r="F38" s="109" t="s">
        <v>183</v>
      </c>
      <c r="G38" s="110"/>
      <c r="H38" s="113">
        <v>53.571428571429</v>
      </c>
      <c r="I38" s="114"/>
      <c r="L38" t="s">
        <v>1391</v>
      </c>
      <c r="M38" s="98" t="str">
        <f>+M37/1.12</f>
        <v>0</v>
      </c>
      <c r="N38" t="s">
        <v>205</v>
      </c>
    </row>
    <row r="39" spans="1:17">
      <c r="F39" s="109" t="s">
        <v>1419</v>
      </c>
      <c r="G39" s="110"/>
      <c r="H39" s="113"/>
      <c r="I39" s="114">
        <v>495.53571428571</v>
      </c>
      <c r="L39" t="s">
        <v>1420</v>
      </c>
      <c r="M39" s="98" t="str">
        <f>M37/1.12*0.12</f>
        <v>0</v>
      </c>
      <c r="N39" s="98" t="s">
        <v>205</v>
      </c>
    </row>
    <row r="40" spans="1:17">
      <c r="F40" s="144" t="s">
        <v>1421</v>
      </c>
      <c r="G40" s="110"/>
      <c r="H40" s="113"/>
      <c r="I40" s="114">
        <v>4.4642857142857</v>
      </c>
      <c r="L40" t="s">
        <v>1422</v>
      </c>
      <c r="M40" s="98" t="str">
        <f>+M38*0.01</f>
        <v>0</v>
      </c>
      <c r="N40" t="s">
        <v>206</v>
      </c>
    </row>
    <row r="41" spans="1:17" customHeight="1" ht="15.75">
      <c r="F41" s="109" t="s">
        <v>43</v>
      </c>
      <c r="G41" s="110"/>
      <c r="H41" s="108" t="str">
        <f>SUM(H37:H40)</f>
        <v>0</v>
      </c>
      <c r="I41" s="115" t="str">
        <f>SUM(I37:I40)</f>
        <v>0</v>
      </c>
      <c r="L41" t="s">
        <v>1423</v>
      </c>
      <c r="M41" s="100" t="str">
        <f>+M37-M40</f>
        <v>0</v>
      </c>
      <c r="N41" t="s">
        <v>206</v>
      </c>
    </row>
    <row r="42" spans="1:17" customHeight="1" ht="15.75">
      <c r="F42" s="109"/>
      <c r="G42" s="110"/>
      <c r="H42" s="110"/>
      <c r="I42" s="116"/>
    </row>
    <row r="43" spans="1:17">
      <c r="F43" s="109"/>
      <c r="G43" s="110"/>
      <c r="H43" s="110"/>
      <c r="I43" s="116"/>
    </row>
    <row r="44" spans="1:17">
      <c r="F44" s="117"/>
      <c r="G44" s="118"/>
      <c r="H44" s="118"/>
      <c r="I44" s="119"/>
    </row>
    <row r="48" spans="1:17">
      <c r="F48" s="454" t="s">
        <v>1415</v>
      </c>
      <c r="G48" s="455"/>
      <c r="H48" s="455"/>
      <c r="I48" s="456"/>
    </row>
    <row r="49" spans="1:17">
      <c r="F49" s="109"/>
      <c r="G49" s="110"/>
      <c r="H49" s="111" t="s">
        <v>1402</v>
      </c>
      <c r="I49" s="112" t="s">
        <v>1404</v>
      </c>
      <c r="L49" t="s">
        <v>1416</v>
      </c>
    </row>
    <row r="50" spans="1:17">
      <c r="F50" s="109" t="s">
        <v>1417</v>
      </c>
      <c r="G50" s="110"/>
      <c r="H50" s="113">
        <v>500</v>
      </c>
      <c r="I50" s="114"/>
      <c r="L50" t="s">
        <v>1418</v>
      </c>
      <c r="M50" s="98">
        <v>500</v>
      </c>
    </row>
    <row r="51" spans="1:17">
      <c r="F51" s="109" t="s">
        <v>1419</v>
      </c>
      <c r="G51" s="110"/>
      <c r="H51" s="113"/>
      <c r="I51" s="114">
        <v>495</v>
      </c>
      <c r="L51" t="s">
        <v>1422</v>
      </c>
      <c r="M51" s="98" t="str">
        <f>+M50*0.01</f>
        <v>0</v>
      </c>
      <c r="N51" t="s">
        <v>206</v>
      </c>
    </row>
    <row r="52" spans="1:17">
      <c r="F52" s="144" t="s">
        <v>1421</v>
      </c>
      <c r="G52" s="110"/>
      <c r="H52" s="113"/>
      <c r="I52" s="114">
        <v>5</v>
      </c>
      <c r="L52" t="s">
        <v>1423</v>
      </c>
      <c r="M52" s="100" t="str">
        <f>+M50-M51</f>
        <v>0</v>
      </c>
      <c r="N52" t="s">
        <v>206</v>
      </c>
    </row>
    <row r="53" spans="1:17" customHeight="1" ht="15.75">
      <c r="F53" s="109" t="s">
        <v>43</v>
      </c>
      <c r="G53" s="110"/>
      <c r="H53" s="108" t="str">
        <f>SUM(H50:H52)</f>
        <v>0</v>
      </c>
      <c r="I53" s="115" t="str">
        <f>SUM(I50:I52)</f>
        <v>0</v>
      </c>
    </row>
    <row r="54" spans="1:17" customHeight="1" ht="15.75">
      <c r="F54" s="109"/>
      <c r="G54" s="110"/>
      <c r="H54" s="110"/>
      <c r="I54" s="116"/>
    </row>
    <row r="55" spans="1:17">
      <c r="F55" s="109"/>
      <c r="G55" s="110"/>
      <c r="H55" s="110"/>
      <c r="I55" s="116"/>
    </row>
    <row r="56" spans="1:17">
      <c r="F56" s="117"/>
      <c r="G56" s="118"/>
      <c r="H56" s="118"/>
      <c r="I56" s="1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2:I22"/>
    <mergeCell ref="F35:I35"/>
    <mergeCell ref="F48:I4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0" workbookViewId="0" showGridLines="true" showRowColHeaders="1">
      <selection activeCell="B5" sqref="B5"/>
    </sheetView>
  </sheetViews>
  <sheetFormatPr defaultRowHeight="14.4" outlineLevelRow="0" outlineLevelCol="0"/>
  <sheetData>
    <row r="4" spans="1:2">
      <c r="B4" t="s">
        <v>1424</v>
      </c>
    </row>
    <row r="5" spans="1:2">
      <c r="B5" t="s">
        <v>1425</v>
      </c>
    </row>
    <row r="6" spans="1:2">
      <c r="B6" t="s">
        <v>1387</v>
      </c>
    </row>
    <row r="7" spans="1:2">
      <c r="B7" t="s">
        <v>1426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388"/>
  <sheetViews>
    <sheetView tabSelected="0" workbookViewId="0" zoomScale="80" zoomScaleNormal="80" showGridLines="true" showRowColHeaders="1">
      <selection activeCell="I160" sqref="I160"/>
    </sheetView>
  </sheetViews>
  <sheetFormatPr defaultRowHeight="14.4" outlineLevelRow="0" outlineLevelCol="0"/>
  <cols>
    <col min="1" max="1" width="3.42578125" customWidth="true" style="0"/>
    <col min="2" max="2" width="14.140625" customWidth="true" style="0"/>
    <col min="3" max="3" width="14.140625" customWidth="true" style="0"/>
    <col min="4" max="4" width="28.42578125" customWidth="true" style="0"/>
    <col min="5" max="5" width="62.5703125" customWidth="true" style="121"/>
    <col min="6" max="6" width="18.28515625" customWidth="true" style="98"/>
    <col min="7" max="7" width="13.42578125" customWidth="true" style="6"/>
    <col min="8" max="8" width="17" customWidth="true" style="122"/>
    <col min="9" max="9" width="17" customWidth="true" style="122"/>
    <col min="10" max="10" width="17" customWidth="true" style="122"/>
    <col min="11" max="11" width="33.85546875" customWidth="true" style="6"/>
    <col min="12" max="12" width="27" customWidth="true" style="127"/>
    <col min="13" max="13" width="36.85546875" customWidth="true" style="123"/>
    <col min="14" max="14" width="21.42578125" customWidth="true" style="0"/>
  </cols>
  <sheetData>
    <row r="2" spans="1:14" customHeight="1" ht="18.75">
      <c r="B2" s="120" t="s">
        <v>0</v>
      </c>
      <c r="C2" s="120"/>
    </row>
    <row r="3" spans="1:14">
      <c r="B3" s="124" t="s">
        <v>1</v>
      </c>
      <c r="C3" s="124"/>
    </row>
    <row r="4" spans="1:14">
      <c r="B4" s="124"/>
      <c r="C4" s="124"/>
    </row>
    <row r="5" spans="1:14" customHeight="1" ht="21">
      <c r="B5" s="125" t="s">
        <v>1427</v>
      </c>
      <c r="C5" s="125"/>
    </row>
    <row r="6" spans="1:14">
      <c r="B6" s="128" t="s">
        <v>1428</v>
      </c>
      <c r="C6" s="126"/>
    </row>
    <row r="9" spans="1:14" customHeight="1" ht="32.25">
      <c r="B9" s="129" t="s">
        <v>1429</v>
      </c>
      <c r="C9" s="129" t="s">
        <v>208</v>
      </c>
      <c r="D9" s="129" t="s">
        <v>1430</v>
      </c>
      <c r="E9" s="130" t="s">
        <v>212</v>
      </c>
      <c r="F9" s="131" t="s">
        <v>285</v>
      </c>
      <c r="G9" s="129" t="s">
        <v>1431</v>
      </c>
      <c r="H9" s="132" t="s">
        <v>286</v>
      </c>
      <c r="I9" s="132" t="s">
        <v>1432</v>
      </c>
      <c r="J9" s="132" t="s">
        <v>1433</v>
      </c>
      <c r="K9" s="129" t="s">
        <v>1434</v>
      </c>
      <c r="L9" s="133" t="s">
        <v>202</v>
      </c>
      <c r="M9" s="134" t="s">
        <v>1435</v>
      </c>
      <c r="N9" s="48" t="s">
        <v>222</v>
      </c>
    </row>
    <row r="10" spans="1:14" customHeight="1" ht="20.25">
      <c r="B10" s="135"/>
      <c r="C10" s="135"/>
      <c r="D10" s="135"/>
      <c r="E10" s="136" t="str">
        <f>IF(D10="","",VLOOKUP(D10,'SOURCE CODE'!C:D,2,0))</f>
        <v>0</v>
      </c>
      <c r="F10" s="137"/>
      <c r="G10" s="138"/>
      <c r="H10" s="139" t="str">
        <f>IF(G10="VAT",F10,0)/1.12</f>
        <v>0</v>
      </c>
      <c r="I10" s="139" t="str">
        <f>+Table84[[#This Row],[NET OF VAT]]*0.12</f>
        <v>0</v>
      </c>
      <c r="J10" s="139" t="str">
        <f>IF(G10="NV",F10,0)</f>
        <v>0</v>
      </c>
      <c r="K10" s="138" t="str">
        <f>IF(L10="","",VLOOKUP(L10,'[4]CHART OF ACCOUNT'!C:F,4,0))</f>
        <v>0</v>
      </c>
      <c r="L10" s="135"/>
      <c r="M10" s="140"/>
      <c r="N10" s="135"/>
    </row>
    <row r="11" spans="1:14" customHeight="1" ht="20.25">
      <c r="B11" s="142">
        <v>43498</v>
      </c>
      <c r="C11" s="135">
        <v>32720</v>
      </c>
      <c r="D11" s="135" t="s">
        <v>1436</v>
      </c>
      <c r="E11" s="141" t="str">
        <f>IF(D11="","",VLOOKUP(D11,'[5]SOURCE CODE'!C:D,2,0))</f>
        <v>0</v>
      </c>
      <c r="F11" s="137">
        <v>5226.95</v>
      </c>
      <c r="G11" s="138" t="s">
        <v>313</v>
      </c>
      <c r="H11" s="139" t="str">
        <f>IF(G11="VAT",F11,0)/1.12</f>
        <v>0</v>
      </c>
      <c r="I11" s="139" t="str">
        <f>IF(G11="NV",F11,0)</f>
        <v>0</v>
      </c>
      <c r="J11" s="138" t="str">
        <f>IF(K11="","",VLOOKUP(K11,'[5]CHART OF ACCOUNT'!C:F,4,0))</f>
        <v>0</v>
      </c>
      <c r="K11" s="135" t="s">
        <v>148</v>
      </c>
      <c r="L11" s="135" t="s">
        <v>148</v>
      </c>
      <c r="M11" s="140" t="s">
        <v>397</v>
      </c>
      <c r="N11" s="135" t="s">
        <v>1437</v>
      </c>
    </row>
    <row r="12" spans="1:14" customHeight="1" ht="20.25">
      <c r="B12" s="95">
        <v>43498</v>
      </c>
      <c r="C12" s="135"/>
      <c r="D12" s="135" t="s">
        <v>948</v>
      </c>
      <c r="E12" s="141" t="str">
        <f>IF(D12="","",VLOOKUP(D12,'[5]SOURCE CODE'!C:D,2,0))</f>
        <v>0</v>
      </c>
      <c r="F12" s="137">
        <v>2500</v>
      </c>
      <c r="G12" s="138" t="s">
        <v>318</v>
      </c>
      <c r="H12" s="139" t="str">
        <f>IF(G12="VAT",F12,0)/1.12</f>
        <v>0</v>
      </c>
      <c r="I12" s="139" t="str">
        <f>IF(G12="NV",F12,0)</f>
        <v>0</v>
      </c>
      <c r="J12" s="138" t="str">
        <f>IF(K12="","",VLOOKUP(K12,'[5]CHART OF ACCOUNT'!C:F,4,0))</f>
        <v>0</v>
      </c>
      <c r="K12" s="135" t="s">
        <v>185</v>
      </c>
      <c r="L12" s="135" t="s">
        <v>185</v>
      </c>
      <c r="M12" s="140" t="s">
        <v>397</v>
      </c>
      <c r="N12" s="135" t="s">
        <v>1438</v>
      </c>
    </row>
    <row r="13" spans="1:14" customHeight="1" ht="20.25">
      <c r="B13" s="142">
        <v>43498</v>
      </c>
      <c r="C13" s="135"/>
      <c r="D13" s="135" t="s">
        <v>547</v>
      </c>
      <c r="E13" s="141" t="str">
        <f>IF(D13="","",VLOOKUP(D13,'[5]SOURCE CODE'!C:D,2,0))</f>
        <v>0</v>
      </c>
      <c r="F13" s="137">
        <v>35000</v>
      </c>
      <c r="G13" s="138" t="s">
        <v>318</v>
      </c>
      <c r="H13" s="139" t="str">
        <f>IF(G13="VAT",F13,0)/1.12</f>
        <v>0</v>
      </c>
      <c r="I13" s="139" t="str">
        <f>IF(G13="NV",F13,0)</f>
        <v>0</v>
      </c>
      <c r="J13" s="138" t="str">
        <f>IF(K13="","",VLOOKUP(K13,'[5]CHART OF ACCOUNT'!C:F,4,0))</f>
        <v>0</v>
      </c>
      <c r="K13" s="135" t="s">
        <v>185</v>
      </c>
      <c r="L13" s="135" t="s">
        <v>185</v>
      </c>
      <c r="M13" s="140" t="s">
        <v>397</v>
      </c>
      <c r="N13" s="135" t="s">
        <v>1438</v>
      </c>
    </row>
    <row r="14" spans="1:14" customHeight="1" ht="20.25">
      <c r="B14" s="142">
        <v>43498</v>
      </c>
      <c r="C14" s="135"/>
      <c r="D14" s="135" t="s">
        <v>1439</v>
      </c>
      <c r="E14" s="141" t="str">
        <f>IF(D14="","",VLOOKUP(D14,'[5]SOURCE CODE'!C:D,2,0))</f>
        <v>0</v>
      </c>
      <c r="F14" s="137">
        <v>50000</v>
      </c>
      <c r="G14" s="138" t="s">
        <v>318</v>
      </c>
      <c r="H14" s="139" t="str">
        <f>IF(G14="VAT",F14,0)/1.12</f>
        <v>0</v>
      </c>
      <c r="I14" s="139" t="str">
        <f>IF(G14="NV",F14,0)</f>
        <v>0</v>
      </c>
      <c r="J14" s="138" t="str">
        <f>IF(K14="","",VLOOKUP(K14,'[5]CHART OF ACCOUNT'!C:F,4,0))</f>
        <v>0</v>
      </c>
      <c r="K14" s="135" t="s">
        <v>185</v>
      </c>
      <c r="L14" s="135" t="s">
        <v>185</v>
      </c>
      <c r="M14" s="140" t="s">
        <v>397</v>
      </c>
      <c r="N14" s="135" t="s">
        <v>1438</v>
      </c>
    </row>
    <row r="15" spans="1:14" customHeight="1" ht="20.25">
      <c r="B15" s="95">
        <v>43498</v>
      </c>
      <c r="C15" s="135"/>
      <c r="D15" s="135" t="s">
        <v>458</v>
      </c>
      <c r="E15" s="141"/>
      <c r="F15" s="137">
        <v>58632</v>
      </c>
      <c r="G15" s="138" t="s">
        <v>318</v>
      </c>
      <c r="H15" s="139" t="str">
        <f>IF(G15="VAT",F15,0)/1.12</f>
        <v>0</v>
      </c>
      <c r="I15" s="139" t="str">
        <f>IF(G15="NV",F15,0)</f>
        <v>0</v>
      </c>
      <c r="J15" s="138" t="str">
        <f>IF(K15="","",VLOOKUP(K15,'[5]CHART OF ACCOUNT'!C:F,4,0))</f>
        <v>0</v>
      </c>
      <c r="K15" s="135" t="s">
        <v>151</v>
      </c>
      <c r="L15" s="135" t="s">
        <v>151</v>
      </c>
      <c r="M15" s="140" t="s">
        <v>397</v>
      </c>
      <c r="N15" s="135" t="s">
        <v>1440</v>
      </c>
    </row>
    <row r="16" spans="1:14" customHeight="1" ht="20.25">
      <c r="B16" s="95">
        <v>43497</v>
      </c>
      <c r="C16" s="135">
        <v>173</v>
      </c>
      <c r="D16" s="59" t="s">
        <v>740</v>
      </c>
      <c r="E16" s="141" t="str">
        <f>IF(D16="","",VLOOKUP(D16,'SOURCE CODE'!C:D,2,0))</f>
        <v>0</v>
      </c>
      <c r="F16" s="137">
        <v>11250</v>
      </c>
      <c r="G16" s="138"/>
      <c r="H16" s="139" t="str">
        <f>IF(G16="VAT",F16,0)/1.12</f>
        <v>0</v>
      </c>
      <c r="I16" s="151" t="str">
        <f>+Table84[[#This Row],[NET OF VAT]]*0.12</f>
        <v>0</v>
      </c>
      <c r="J16" s="152" t="str">
        <f>IF(G16="NV",F16,0)</f>
        <v>0</v>
      </c>
      <c r="K16" s="143" t="str">
        <f>IF(L16="","",VLOOKUP(L16,'[4]CHART OF ACCOUNT'!C:F,4,0))</f>
        <v>0</v>
      </c>
      <c r="L16" s="143" t="str">
        <f>IF(M16="","",VLOOKUP(M16,'[4]CHART OF ACCOUNT'!D:G,4,0))</f>
        <v>0</v>
      </c>
      <c r="M16" s="153"/>
      <c r="N16" s="140"/>
    </row>
    <row r="17" spans="1:14" customHeight="1" ht="20.25">
      <c r="B17" s="95">
        <v>43497</v>
      </c>
      <c r="C17" s="135">
        <v>10985</v>
      </c>
      <c r="D17" s="135" t="s">
        <v>727</v>
      </c>
      <c r="E17" s="141"/>
      <c r="F17" s="137">
        <v>3940</v>
      </c>
      <c r="G17" s="138" t="s">
        <v>313</v>
      </c>
      <c r="H17" s="139" t="str">
        <f>IF(G17="VAT",F17,0)/1.12</f>
        <v>0</v>
      </c>
      <c r="I17" s="139" t="str">
        <f>IF(G17="NV",F17,0)</f>
        <v>0</v>
      </c>
      <c r="J17" s="138" t="str">
        <f>IF(K17="","",VLOOKUP(K17,'[5]CHART OF ACCOUNT'!C:F,4,0))</f>
        <v>0</v>
      </c>
      <c r="K17" s="135" t="s">
        <v>148</v>
      </c>
      <c r="L17" s="135" t="s">
        <v>148</v>
      </c>
      <c r="M17" s="140" t="s">
        <v>397</v>
      </c>
      <c r="N17" s="135" t="s">
        <v>1438</v>
      </c>
    </row>
    <row r="18" spans="1:14" customHeight="1" ht="20.25">
      <c r="B18" s="142">
        <v>43497</v>
      </c>
      <c r="C18" s="135">
        <v>11203</v>
      </c>
      <c r="D18" s="135" t="s">
        <v>1441</v>
      </c>
      <c r="E18" s="141" t="str">
        <f>IF(D18="","",VLOOKUP(D18,'[5]SOURCE CODE'!C:D,2,0))</f>
        <v>0</v>
      </c>
      <c r="F18" s="137">
        <v>80</v>
      </c>
      <c r="G18" s="138" t="s">
        <v>313</v>
      </c>
      <c r="H18" s="139" t="str">
        <f>IF(G18="VAT",F18,0)/1.12</f>
        <v>0</v>
      </c>
      <c r="I18" s="139"/>
      <c r="J18" s="138" t="str">
        <f>IF(K18="","",VLOOKUP(K18,'[5]CHART OF ACCOUNT'!C:F,4,0))</f>
        <v>0</v>
      </c>
      <c r="K18" s="135" t="s">
        <v>148</v>
      </c>
      <c r="L18" s="135" t="s">
        <v>148</v>
      </c>
      <c r="M18" s="140" t="s">
        <v>397</v>
      </c>
      <c r="N18" s="135" t="s">
        <v>1438</v>
      </c>
    </row>
    <row r="19" spans="1:14" customHeight="1" ht="20.25">
      <c r="B19" s="142">
        <v>43496</v>
      </c>
      <c r="C19" s="135">
        <v>32334</v>
      </c>
      <c r="D19" s="135" t="s">
        <v>563</v>
      </c>
      <c r="E19" s="141" t="str">
        <f>IF(D19="","",VLOOKUP(D19,'[5]SOURCE CODE'!C:D,2,0))</f>
        <v>0</v>
      </c>
      <c r="F19" s="137">
        <v>860</v>
      </c>
      <c r="G19" s="138" t="s">
        <v>318</v>
      </c>
      <c r="H19" s="139" t="str">
        <f>IF(G19="VAT",F19,0)/1.12</f>
        <v>0</v>
      </c>
      <c r="I19" s="139" t="str">
        <f>IF(G19="NV",F19,0)</f>
        <v>0</v>
      </c>
      <c r="J19" s="138" t="str">
        <f>IF(K19="","",VLOOKUP(K19,'[5]CHART OF ACCOUNT'!C:F,4,0))</f>
        <v>0</v>
      </c>
      <c r="K19" s="135" t="s">
        <v>148</v>
      </c>
      <c r="L19" s="135" t="s">
        <v>148</v>
      </c>
      <c r="M19" s="140" t="s">
        <v>397</v>
      </c>
      <c r="N19" s="135" t="s">
        <v>1438</v>
      </c>
    </row>
    <row r="20" spans="1:14" customHeight="1" ht="20.25">
      <c r="B20" s="142">
        <v>43497</v>
      </c>
      <c r="C20" s="135">
        <v>1181716</v>
      </c>
      <c r="D20" s="135" t="s">
        <v>655</v>
      </c>
      <c r="E20" s="141" t="str">
        <f>IF(D20="","",VLOOKUP(D20,'[5]SOURCE CODE'!C:D,2,0))</f>
        <v>0</v>
      </c>
      <c r="F20" s="137">
        <v>255</v>
      </c>
      <c r="G20" s="138" t="s">
        <v>313</v>
      </c>
      <c r="H20" s="139" t="str">
        <f>IF(G20="VAT",F20,0)/1.12</f>
        <v>0</v>
      </c>
      <c r="I20" s="139" t="str">
        <f>IF(G20="NV",F20,0)</f>
        <v>0</v>
      </c>
      <c r="J20" s="138" t="str">
        <f>IF(K20="","",VLOOKUP(K20,'[5]CHART OF ACCOUNT'!C:F,4,0))</f>
        <v>0</v>
      </c>
      <c r="K20" s="135" t="s">
        <v>148</v>
      </c>
      <c r="L20" s="135" t="s">
        <v>148</v>
      </c>
      <c r="M20" s="140" t="s">
        <v>397</v>
      </c>
      <c r="N20" s="135" t="s">
        <v>1438</v>
      </c>
    </row>
    <row r="21" spans="1:14" customHeight="1" ht="20.25">
      <c r="B21" s="142">
        <v>43497</v>
      </c>
      <c r="C21" s="135">
        <v>1181714</v>
      </c>
      <c r="D21" s="135" t="s">
        <v>655</v>
      </c>
      <c r="E21" s="141" t="str">
        <f>IF(D21="","",VLOOKUP(D21,'[5]SOURCE CODE'!C:D,2,0))</f>
        <v>0</v>
      </c>
      <c r="F21" s="137">
        <v>84</v>
      </c>
      <c r="G21" s="138" t="s">
        <v>313</v>
      </c>
      <c r="H21" s="139" t="str">
        <f>IF(G21="VAT",F21,0)/1.12</f>
        <v>0</v>
      </c>
      <c r="I21" s="139" t="str">
        <f>IF(G21="NV",F21,0)</f>
        <v>0</v>
      </c>
      <c r="J21" s="138" t="str">
        <f>IF(K21="","",VLOOKUP(K21,'[5]CHART OF ACCOUNT'!C:F,4,0))</f>
        <v>0</v>
      </c>
      <c r="K21" s="135" t="s">
        <v>148</v>
      </c>
      <c r="L21" s="135" t="s">
        <v>148</v>
      </c>
      <c r="M21" s="140" t="s">
        <v>397</v>
      </c>
      <c r="N21" s="135" t="s">
        <v>1438</v>
      </c>
    </row>
    <row r="22" spans="1:14" customHeight="1" ht="20.25">
      <c r="B22" s="142">
        <v>43497</v>
      </c>
      <c r="C22" s="135">
        <v>2217815</v>
      </c>
      <c r="D22" s="135" t="s">
        <v>655</v>
      </c>
      <c r="E22" s="141" t="str">
        <f>IF(D22="","",VLOOKUP(D22,'[5]SOURCE CODE'!C:D,2,0))</f>
        <v>0</v>
      </c>
      <c r="F22" s="137">
        <v>90</v>
      </c>
      <c r="G22" s="138" t="s">
        <v>313</v>
      </c>
      <c r="H22" s="139" t="str">
        <f>IF(G22="VAT",F22,0)/1.12</f>
        <v>0</v>
      </c>
      <c r="I22" s="139" t="str">
        <f>IF(G22="NV",F22,0)</f>
        <v>0</v>
      </c>
      <c r="J22" s="138" t="str">
        <f>IF(K22="","",VLOOKUP(K22,'[5]CHART OF ACCOUNT'!C:F,4,0))</f>
        <v>0</v>
      </c>
      <c r="K22" s="135" t="s">
        <v>148</v>
      </c>
      <c r="L22" s="135" t="s">
        <v>148</v>
      </c>
      <c r="M22" s="140" t="s">
        <v>397</v>
      </c>
      <c r="N22" s="135" t="s">
        <v>1438</v>
      </c>
    </row>
    <row r="23" spans="1:14" customHeight="1" ht="20.25">
      <c r="B23" s="142">
        <v>43497</v>
      </c>
      <c r="C23" s="135">
        <v>11355</v>
      </c>
      <c r="D23" s="135" t="s">
        <v>1441</v>
      </c>
      <c r="E23" s="141" t="str">
        <f>IF(D23="","",VLOOKUP(D23,'[5]SOURCE CODE'!C:D,2,0))</f>
        <v>0</v>
      </c>
      <c r="F23" s="137">
        <v>80</v>
      </c>
      <c r="G23" s="138" t="s">
        <v>313</v>
      </c>
      <c r="H23" s="139" t="str">
        <f>IF(G23="VAT",F23,0)/1.12</f>
        <v>0</v>
      </c>
      <c r="I23" s="139" t="str">
        <f>IF(G23="NV",F23,0)</f>
        <v>0</v>
      </c>
      <c r="J23" s="138" t="str">
        <f>IF(K23="","",VLOOKUP(K23,'[5]CHART OF ACCOUNT'!C:F,4,0))</f>
        <v>0</v>
      </c>
      <c r="K23" s="135" t="s">
        <v>148</v>
      </c>
      <c r="L23" s="135" t="s">
        <v>148</v>
      </c>
      <c r="M23" s="140" t="s">
        <v>397</v>
      </c>
      <c r="N23" s="135" t="s">
        <v>1438</v>
      </c>
    </row>
    <row r="24" spans="1:14" customHeight="1" ht="20.25">
      <c r="B24" s="142">
        <v>43497</v>
      </c>
      <c r="C24" s="135">
        <v>11393</v>
      </c>
      <c r="D24" s="135" t="s">
        <v>1441</v>
      </c>
      <c r="E24" s="141" t="str">
        <f>IF(D24="","",VLOOKUP(D24,'[5]SOURCE CODE'!C:D,2,0))</f>
        <v>0</v>
      </c>
      <c r="F24" s="137">
        <v>240</v>
      </c>
      <c r="G24" s="138" t="s">
        <v>313</v>
      </c>
      <c r="H24" s="139" t="str">
        <f>IF(G24="VAT",F24,0)/1.12</f>
        <v>0</v>
      </c>
      <c r="I24" s="139" t="str">
        <f>IF(G24="NV",F24,0)</f>
        <v>0</v>
      </c>
      <c r="J24" s="138" t="str">
        <f>IF(K24="","",VLOOKUP(K24,'[5]CHART OF ACCOUNT'!C:F,4,0))</f>
        <v>0</v>
      </c>
      <c r="K24" s="135" t="s">
        <v>148</v>
      </c>
      <c r="L24" s="135" t="s">
        <v>148</v>
      </c>
      <c r="M24" s="140" t="s">
        <v>397</v>
      </c>
      <c r="N24" s="135" t="s">
        <v>1438</v>
      </c>
    </row>
    <row r="25" spans="1:14" customHeight="1" ht="20.25">
      <c r="B25" s="142">
        <v>43498</v>
      </c>
      <c r="C25" s="135"/>
      <c r="D25" s="135" t="s">
        <v>1101</v>
      </c>
      <c r="E25" s="141" t="str">
        <f>IF(D25="","",VLOOKUP(D25,'[5]SOURCE CODE'!C:D,2,0))</f>
        <v>0</v>
      </c>
      <c r="F25" s="137">
        <v>20</v>
      </c>
      <c r="G25" s="138" t="s">
        <v>318</v>
      </c>
      <c r="H25" s="139" t="str">
        <f>IF(G25="VAT",F25,0)/1.12</f>
        <v>0</v>
      </c>
      <c r="I25" s="139" t="str">
        <f>IF(G25="NV",F25,0)</f>
        <v>0</v>
      </c>
      <c r="J25" s="138" t="str">
        <f>IF(K25="","",VLOOKUP(K25,'[5]CHART OF ACCOUNT'!C:F,4,0))</f>
        <v>0</v>
      </c>
      <c r="K25" s="135" t="s">
        <v>148</v>
      </c>
      <c r="L25" s="135" t="s">
        <v>148</v>
      </c>
      <c r="M25" s="140" t="s">
        <v>397</v>
      </c>
      <c r="N25" s="135" t="s">
        <v>1438</v>
      </c>
    </row>
    <row r="26" spans="1:14" customHeight="1" ht="20.25">
      <c r="B26" s="142">
        <v>43498</v>
      </c>
      <c r="C26" s="135">
        <v>2198</v>
      </c>
      <c r="D26" s="135" t="s">
        <v>1442</v>
      </c>
      <c r="E26" s="141" t="str">
        <f>IF(D26="","",VLOOKUP(D26,'[5]SOURCE CODE'!C:D,2,0))</f>
        <v>0</v>
      </c>
      <c r="F26" s="137">
        <v>550</v>
      </c>
      <c r="G26" s="138" t="s">
        <v>313</v>
      </c>
      <c r="H26" s="139" t="str">
        <f>IF(G26="VAT",F26,0)/1.12</f>
        <v>0</v>
      </c>
      <c r="I26" s="139" t="str">
        <f>IF(G26="NV",F26,0)</f>
        <v>0</v>
      </c>
      <c r="J26" s="138" t="str">
        <f>IF(K26="","",VLOOKUP(K26,'[5]CHART OF ACCOUNT'!C:F,4,0))</f>
        <v>0</v>
      </c>
      <c r="K26" s="135" t="s">
        <v>148</v>
      </c>
      <c r="L26" s="135" t="s">
        <v>148</v>
      </c>
      <c r="M26" s="140" t="s">
        <v>397</v>
      </c>
      <c r="N26" s="135" t="s">
        <v>1438</v>
      </c>
    </row>
    <row r="27" spans="1:14" customHeight="1" ht="20.25">
      <c r="B27" s="142">
        <v>43497</v>
      </c>
      <c r="C27" s="135">
        <v>32344</v>
      </c>
      <c r="D27" s="135" t="s">
        <v>563</v>
      </c>
      <c r="E27" s="141" t="str">
        <f>IF(D27="","",VLOOKUP(D27,'[5]SOURCE CODE'!C:D,2,0))</f>
        <v>0</v>
      </c>
      <c r="F27" s="137">
        <v>860</v>
      </c>
      <c r="G27" s="138" t="s">
        <v>318</v>
      </c>
      <c r="H27" s="139" t="str">
        <f>IF(G27="VAT",F27,0)/1.12</f>
        <v>0</v>
      </c>
      <c r="I27" s="139" t="str">
        <f>IF(G27="NV",F27,0)</f>
        <v>0</v>
      </c>
      <c r="J27" s="138" t="str">
        <f>IF(K27="","",VLOOKUP(K27,'[5]CHART OF ACCOUNT'!C:F,4,0))</f>
        <v>0</v>
      </c>
      <c r="K27" s="135" t="s">
        <v>148</v>
      </c>
      <c r="L27" s="135" t="s">
        <v>148</v>
      </c>
      <c r="M27" s="140" t="s">
        <v>397</v>
      </c>
      <c r="N27" s="135" t="s">
        <v>1438</v>
      </c>
    </row>
    <row r="28" spans="1:14" customHeight="1" ht="20.25">
      <c r="B28" s="142">
        <v>43500</v>
      </c>
      <c r="C28" s="135">
        <v>11002</v>
      </c>
      <c r="D28" s="135" t="s">
        <v>727</v>
      </c>
      <c r="E28" s="141" t="str">
        <f>IF(D28="","",VLOOKUP(D28,'[5]SOURCE CODE'!C:D,2,0))</f>
        <v>0</v>
      </c>
      <c r="F28" s="137">
        <v>1845</v>
      </c>
      <c r="G28" s="138" t="s">
        <v>313</v>
      </c>
      <c r="H28" s="139" t="str">
        <f>IF(G28="VAT",F28,0)/1.12</f>
        <v>0</v>
      </c>
      <c r="I28" s="139" t="str">
        <f>IF(G28="NV",F28,0)</f>
        <v>0</v>
      </c>
      <c r="J28" s="138" t="str">
        <f>IF(K28="","",VLOOKUP(K28,'[5]CHART OF ACCOUNT'!C:F,4,0))</f>
        <v>0</v>
      </c>
      <c r="K28" s="135" t="s">
        <v>148</v>
      </c>
      <c r="L28" s="135" t="s">
        <v>148</v>
      </c>
      <c r="M28" s="140" t="s">
        <v>397</v>
      </c>
      <c r="N28" s="135" t="s">
        <v>1438</v>
      </c>
    </row>
    <row r="29" spans="1:14" customHeight="1" ht="20.25">
      <c r="B29" s="142">
        <v>43500</v>
      </c>
      <c r="C29" s="135">
        <v>11462</v>
      </c>
      <c r="D29" s="135" t="s">
        <v>1441</v>
      </c>
      <c r="E29" s="141" t="str">
        <f>IF(D29="","",VLOOKUP(D29,'[5]SOURCE CODE'!C:D,2,0))</f>
        <v>0</v>
      </c>
      <c r="F29" s="137">
        <v>58</v>
      </c>
      <c r="G29" s="138" t="s">
        <v>313</v>
      </c>
      <c r="H29" s="139" t="str">
        <f>IF(G29="VAT",F29,0)/1.12</f>
        <v>0</v>
      </c>
      <c r="I29" s="139" t="str">
        <f>IF(G29="NV",F29,0)</f>
        <v>0</v>
      </c>
      <c r="J29" s="138" t="str">
        <f>IF(K29="","",VLOOKUP(K29,'[5]CHART OF ACCOUNT'!C:F,4,0))</f>
        <v>0</v>
      </c>
      <c r="K29" s="135" t="s">
        <v>148</v>
      </c>
      <c r="L29" s="135" t="s">
        <v>148</v>
      </c>
      <c r="M29" s="140" t="s">
        <v>397</v>
      </c>
      <c r="N29" s="135" t="s">
        <v>1438</v>
      </c>
    </row>
    <row r="30" spans="1:14" customHeight="1" ht="20.25">
      <c r="B30" s="142">
        <v>43500</v>
      </c>
      <c r="C30" s="135">
        <v>11293</v>
      </c>
      <c r="D30" s="135" t="s">
        <v>1441</v>
      </c>
      <c r="E30" s="141" t="str">
        <f>IF(D30="","",VLOOKUP(D30,'[5]SOURCE CODE'!C:D,2,0))</f>
        <v>0</v>
      </c>
      <c r="F30" s="137">
        <v>20</v>
      </c>
      <c r="G30" s="138" t="s">
        <v>313</v>
      </c>
      <c r="H30" s="139" t="str">
        <f>IF(G30="VAT",F30,0)/1.12</f>
        <v>0</v>
      </c>
      <c r="I30" s="139" t="str">
        <f>IF(G30="NV",F30,0)</f>
        <v>0</v>
      </c>
      <c r="J30" s="138" t="str">
        <f>IF(K30="","",VLOOKUP(K30,'[5]CHART OF ACCOUNT'!C:F,4,0))</f>
        <v>0</v>
      </c>
      <c r="K30" s="135" t="s">
        <v>148</v>
      </c>
      <c r="L30" s="135" t="s">
        <v>148</v>
      </c>
      <c r="M30" s="140" t="s">
        <v>397</v>
      </c>
      <c r="N30" s="135" t="s">
        <v>1438</v>
      </c>
    </row>
    <row r="31" spans="1:14" customHeight="1" ht="20.25">
      <c r="B31" s="142">
        <v>43500</v>
      </c>
      <c r="C31" s="135">
        <v>11000</v>
      </c>
      <c r="D31" s="135" t="s">
        <v>1441</v>
      </c>
      <c r="E31" s="141" t="str">
        <f>IF(D31="","",VLOOKUP(D31,'[5]SOURCE CODE'!C:D,2,0))</f>
        <v>0</v>
      </c>
      <c r="F31" s="137">
        <v>1732</v>
      </c>
      <c r="G31" s="138" t="s">
        <v>313</v>
      </c>
      <c r="H31" s="139" t="str">
        <f>IF(G31="VAT",F31,0)/1.12</f>
        <v>0</v>
      </c>
      <c r="I31" s="139" t="str">
        <f>IF(G31="NV",F31,0)</f>
        <v>0</v>
      </c>
      <c r="J31" s="138" t="str">
        <f>IF(K31="","",VLOOKUP(K31,'[5]CHART OF ACCOUNT'!C:F,4,0))</f>
        <v>0</v>
      </c>
      <c r="K31" s="135" t="s">
        <v>148</v>
      </c>
      <c r="L31" s="135" t="s">
        <v>148</v>
      </c>
      <c r="M31" s="140" t="s">
        <v>397</v>
      </c>
      <c r="N31" s="135" t="s">
        <v>1438</v>
      </c>
    </row>
    <row r="32" spans="1:14" customHeight="1" ht="20.25">
      <c r="B32" s="142">
        <v>43500</v>
      </c>
      <c r="C32" s="135">
        <v>2201</v>
      </c>
      <c r="D32" s="135" t="s">
        <v>1442</v>
      </c>
      <c r="E32" s="141" t="str">
        <f>IF(D32="","",VLOOKUP(D32,'[5]SOURCE CODE'!C:D,2,0))</f>
        <v>0</v>
      </c>
      <c r="F32" s="137">
        <v>450</v>
      </c>
      <c r="G32" s="138" t="s">
        <v>313</v>
      </c>
      <c r="H32" s="139" t="str">
        <f>IF(G32="VAT",F32,0)/1.12</f>
        <v>0</v>
      </c>
      <c r="I32" s="139" t="str">
        <f>IF(G32="NV",F32,0)</f>
        <v>0</v>
      </c>
      <c r="J32" s="138" t="str">
        <f>IF(K32="","",VLOOKUP(K32,'[5]CHART OF ACCOUNT'!C:F,4,0))</f>
        <v>0</v>
      </c>
      <c r="K32" s="135" t="s">
        <v>148</v>
      </c>
      <c r="L32" s="135" t="s">
        <v>148</v>
      </c>
      <c r="M32" s="140" t="s">
        <v>397</v>
      </c>
      <c r="N32" s="135" t="s">
        <v>1438</v>
      </c>
    </row>
    <row r="33" spans="1:14" customHeight="1" ht="20.25">
      <c r="B33" s="142"/>
      <c r="C33" s="135"/>
      <c r="D33" s="135"/>
      <c r="E33" s="141" t="str">
        <f>IF(D33="","",VLOOKUP(D33,'SOURCE CODE'!C:D,2,0))</f>
        <v>0</v>
      </c>
      <c r="F33" s="137"/>
      <c r="G33" s="138"/>
      <c r="H33" s="139" t="str">
        <f>IF(G33="VAT",F33,0)/1.12</f>
        <v>0</v>
      </c>
      <c r="I33" s="139" t="str">
        <f>+Table84[[#This Row],[NET OF VAT]]*0.12</f>
        <v>0</v>
      </c>
      <c r="J33" s="139" t="str">
        <f>IF(G33="NV",F33,0)</f>
        <v>0</v>
      </c>
      <c r="K33" s="138" t="str">
        <f>IF(L33="","",VLOOKUP(L33,'[4]CHART OF ACCOUNT'!C:F,4,0))</f>
        <v>0</v>
      </c>
      <c r="L33" s="138" t="str">
        <f>IF(M33="","",VLOOKUP(M33,'[4]CHART OF ACCOUNT'!D:G,4,0))</f>
        <v>0</v>
      </c>
      <c r="M33" s="135"/>
      <c r="N33" s="140"/>
    </row>
    <row r="34" spans="1:14" customHeight="1" ht="20.25">
      <c r="B34" s="142">
        <v>43496</v>
      </c>
      <c r="C34" s="135">
        <v>539</v>
      </c>
      <c r="D34" s="135" t="s">
        <v>379</v>
      </c>
      <c r="E34" s="141" t="str">
        <f>IF(D34="","",VLOOKUP(D34,'[5]SOURCE CODE'!C:D,2,0))</f>
        <v>0</v>
      </c>
      <c r="F34" s="137">
        <v>4285</v>
      </c>
      <c r="G34" s="138" t="s">
        <v>313</v>
      </c>
      <c r="H34" s="139" t="str">
        <f>IF(G34="VAT",F34,0)/1.12</f>
        <v>0</v>
      </c>
      <c r="I34" s="139" t="str">
        <f>IF(G34="NV",F34,0)</f>
        <v>0</v>
      </c>
      <c r="J34" s="138" t="str">
        <f>IF(K34="","",VLOOKUP(K34,'[5]CHART OF ACCOUNT'!C:F,4,0))</f>
        <v>0</v>
      </c>
      <c r="K34" s="135" t="s">
        <v>148</v>
      </c>
      <c r="L34" s="135" t="s">
        <v>148</v>
      </c>
      <c r="M34" s="140"/>
      <c r="N34" s="135" t="s">
        <v>430</v>
      </c>
    </row>
    <row r="35" spans="1:14" customHeight="1" ht="20.25">
      <c r="B35" s="142">
        <v>43497</v>
      </c>
      <c r="C35" s="135">
        <v>1722</v>
      </c>
      <c r="D35" s="135" t="s">
        <v>523</v>
      </c>
      <c r="E35" s="141" t="str">
        <f>IF(D35="","",VLOOKUP(D35,'[5]SOURCE CODE'!C:D,2,0))</f>
        <v>0</v>
      </c>
      <c r="F35" s="137">
        <v>9413.41</v>
      </c>
      <c r="G35" s="138" t="s">
        <v>313</v>
      </c>
      <c r="H35" s="139" t="str">
        <f>IF(G35="VAT",F35,0)/1.12</f>
        <v>0</v>
      </c>
      <c r="I35" s="139" t="str">
        <f>IF(G35="NV",F35,0)</f>
        <v>0</v>
      </c>
      <c r="J35" s="138" t="str">
        <f>IF(K35="","",VLOOKUP(K35,'[5]CHART OF ACCOUNT'!C:F,4,0))</f>
        <v>0</v>
      </c>
      <c r="K35" s="135" t="s">
        <v>141</v>
      </c>
      <c r="L35" s="135" t="s">
        <v>141</v>
      </c>
      <c r="M35" s="140" t="s">
        <v>312</v>
      </c>
      <c r="N35" s="135"/>
    </row>
    <row r="36" spans="1:14" customHeight="1" ht="20.25">
      <c r="B36" s="142">
        <v>43497</v>
      </c>
      <c r="C36" s="135">
        <v>1721</v>
      </c>
      <c r="D36" s="135" t="s">
        <v>523</v>
      </c>
      <c r="E36" s="141" t="str">
        <f>IF(D36="","",VLOOKUP(D36,'[5]SOURCE CODE'!C:D,2,0))</f>
        <v>0</v>
      </c>
      <c r="F36" s="137">
        <v>3649.39</v>
      </c>
      <c r="G36" s="138" t="s">
        <v>313</v>
      </c>
      <c r="H36" s="139" t="str">
        <f>IF(G36="VAT",F36,0)/1.12</f>
        <v>0</v>
      </c>
      <c r="I36" s="139" t="str">
        <f>IF(G36="NV",F36,0)</f>
        <v>0</v>
      </c>
      <c r="J36" s="138" t="str">
        <f>IF(K36="","",VLOOKUP(K36,'[5]CHART OF ACCOUNT'!C:F,4,0))</f>
        <v>0</v>
      </c>
      <c r="K36" s="135" t="s">
        <v>141</v>
      </c>
      <c r="L36" s="135" t="s">
        <v>141</v>
      </c>
      <c r="M36" s="140" t="s">
        <v>312</v>
      </c>
      <c r="N36" s="135" t="s">
        <v>460</v>
      </c>
    </row>
    <row r="37" spans="1:14" customHeight="1" ht="20.25">
      <c r="B37" s="142">
        <v>43497</v>
      </c>
      <c r="C37" s="135">
        <v>3435</v>
      </c>
      <c r="D37" s="135" t="s">
        <v>759</v>
      </c>
      <c r="E37" s="141" t="str">
        <f>IF(D37="","",VLOOKUP(D37,'[5]SOURCE CODE'!C:D,2,0))</f>
        <v>0</v>
      </c>
      <c r="F37" s="137">
        <v>8250</v>
      </c>
      <c r="G37" s="138" t="s">
        <v>313</v>
      </c>
      <c r="H37" s="139" t="str">
        <f>IF(G37="VAT",F37,0)/1.12</f>
        <v>0</v>
      </c>
      <c r="I37" s="139" t="str">
        <f>IF(G37="NV",F37,0)</f>
        <v>0</v>
      </c>
      <c r="J37" s="138" t="str">
        <f>IF(K37="","",VLOOKUP(K37,'[5]CHART OF ACCOUNT'!C:F,4,0))</f>
        <v>0</v>
      </c>
      <c r="K37" s="135" t="s">
        <v>148</v>
      </c>
      <c r="L37" s="135" t="s">
        <v>148</v>
      </c>
      <c r="M37" s="140" t="s">
        <v>397</v>
      </c>
      <c r="N37" s="135"/>
    </row>
    <row r="38" spans="1:14" customHeight="1" ht="20.25">
      <c r="B38" s="142">
        <v>43497</v>
      </c>
      <c r="C38" s="135">
        <v>1619</v>
      </c>
      <c r="D38" s="135" t="s">
        <v>645</v>
      </c>
      <c r="E38" s="141" t="str">
        <f>IF(D38="","",VLOOKUP(D38,'[5]SOURCE CODE'!C:D,2,0))</f>
        <v>0</v>
      </c>
      <c r="F38" s="137">
        <v>577.14</v>
      </c>
      <c r="G38" s="138" t="s">
        <v>313</v>
      </c>
      <c r="H38" s="139" t="str">
        <f>IF(G38="VAT",F38,0)/1.12</f>
        <v>0</v>
      </c>
      <c r="I38" s="139" t="str">
        <f>IF(G38="NV",F38,0)</f>
        <v>0</v>
      </c>
      <c r="J38" s="138" t="str">
        <f>IF(K38="","",VLOOKUP(K38,'[5]CHART OF ACCOUNT'!C:F,4,0))</f>
        <v>0</v>
      </c>
      <c r="K38" s="135" t="s">
        <v>145</v>
      </c>
      <c r="L38" s="135" t="s">
        <v>145</v>
      </c>
      <c r="M38" s="140" t="s">
        <v>312</v>
      </c>
      <c r="N38" s="135" t="s">
        <v>1443</v>
      </c>
    </row>
    <row r="39" spans="1:14" customHeight="1" ht="20.25">
      <c r="B39" s="142">
        <v>43497</v>
      </c>
      <c r="C39" s="135"/>
      <c r="D39" s="135" t="s">
        <v>956</v>
      </c>
      <c r="E39" s="141" t="str">
        <f>IF(D39="","",VLOOKUP(D39,'[5]SOURCE CODE'!C:D,2,0))</f>
        <v>0</v>
      </c>
      <c r="F39" s="137">
        <v>5000</v>
      </c>
      <c r="G39" s="138" t="s">
        <v>318</v>
      </c>
      <c r="H39" s="139" t="str">
        <f>IF(G39="VAT",F39,0)/1.12</f>
        <v>0</v>
      </c>
      <c r="I39" s="139" t="str">
        <f>IF(G39="NV",F39,0)</f>
        <v>0</v>
      </c>
      <c r="J39" s="138" t="str">
        <f>IF(K39="","",VLOOKUP(K39,'[5]CHART OF ACCOUNT'!C:F,4,0))</f>
        <v>0</v>
      </c>
      <c r="K39" s="135" t="s">
        <v>144</v>
      </c>
      <c r="L39" s="135" t="s">
        <v>144</v>
      </c>
      <c r="M39" s="140" t="s">
        <v>322</v>
      </c>
      <c r="N39" s="135" t="s">
        <v>1444</v>
      </c>
    </row>
    <row r="40" spans="1:14" customHeight="1" ht="20.25">
      <c r="B40" s="142">
        <v>43500</v>
      </c>
      <c r="C40" s="135"/>
      <c r="D40" s="135" t="s">
        <v>737</v>
      </c>
      <c r="E40" s="141" t="str">
        <f>IF(D40="","",VLOOKUP(D40,'[5]SOURCE CODE'!C:D,2,0))</f>
        <v>0</v>
      </c>
      <c r="F40" s="137">
        <v>40000</v>
      </c>
      <c r="G40" s="138" t="s">
        <v>318</v>
      </c>
      <c r="H40" s="139" t="str">
        <f>IF(G40="VAT",F40,0)/1.12</f>
        <v>0</v>
      </c>
      <c r="I40" s="139" t="str">
        <f>IF(G40="NV",F40,0)</f>
        <v>0</v>
      </c>
      <c r="J40" s="138" t="str">
        <f>IF(K40="","",VLOOKUP(K40,'[5]CHART OF ACCOUNT'!C:F,4,0))</f>
        <v>0</v>
      </c>
      <c r="K40" s="135" t="s">
        <v>144</v>
      </c>
      <c r="L40" s="135" t="s">
        <v>144</v>
      </c>
      <c r="M40" s="140" t="s">
        <v>397</v>
      </c>
      <c r="N40" s="135" t="s">
        <v>1445</v>
      </c>
    </row>
    <row r="41" spans="1:14" customHeight="1" ht="20.25">
      <c r="B41" s="142">
        <v>43501</v>
      </c>
      <c r="C41" s="135">
        <v>32747</v>
      </c>
      <c r="D41" s="135" t="s">
        <v>1436</v>
      </c>
      <c r="E41" s="141" t="str">
        <f>IF(D41="","",VLOOKUP(D41,'[5]SOURCE CODE'!C:D,2,0))</f>
        <v>0</v>
      </c>
      <c r="F41" s="137">
        <v>23857.15</v>
      </c>
      <c r="G41" s="138" t="s">
        <v>313</v>
      </c>
      <c r="H41" s="139" t="str">
        <f>IF(G41="VAT",F41,0)/1.12</f>
        <v>0</v>
      </c>
      <c r="I41" s="139" t="str">
        <f>IF(G41="NV",F41,0)</f>
        <v>0</v>
      </c>
      <c r="J41" s="138" t="str">
        <f>IF(K41="","",VLOOKUP(K41,'[5]CHART OF ACCOUNT'!C:F,4,0))</f>
        <v>0</v>
      </c>
      <c r="K41" s="135" t="s">
        <v>148</v>
      </c>
      <c r="L41" s="135" t="s">
        <v>148</v>
      </c>
      <c r="M41" s="140" t="s">
        <v>397</v>
      </c>
      <c r="N41" s="135"/>
    </row>
    <row r="42" spans="1:14" customHeight="1" ht="20.25">
      <c r="B42" s="142">
        <v>43501</v>
      </c>
      <c r="C42" s="135">
        <v>116152</v>
      </c>
      <c r="D42" s="135" t="s">
        <v>842</v>
      </c>
      <c r="E42" s="141" t="str">
        <f>IF(D42="","",VLOOKUP(D42,'[5]SOURCE CODE'!C:D,2,0))</f>
        <v>0</v>
      </c>
      <c r="F42" s="137">
        <v>4670</v>
      </c>
      <c r="G42" s="138" t="s">
        <v>313</v>
      </c>
      <c r="H42" s="139" t="str">
        <f>IF(G42="VAT",F42,0)/1.12</f>
        <v>0</v>
      </c>
      <c r="I42" s="139" t="str">
        <f>IF(G42="NV",F42,0)</f>
        <v>0</v>
      </c>
      <c r="J42" s="138" t="str">
        <f>IF(K42="","",VLOOKUP(K42,'[5]CHART OF ACCOUNT'!C:F,4,0))</f>
        <v>0</v>
      </c>
      <c r="K42" s="135" t="s">
        <v>148</v>
      </c>
      <c r="L42" s="135" t="s">
        <v>148</v>
      </c>
      <c r="M42" s="140" t="s">
        <v>397</v>
      </c>
      <c r="N42" s="135"/>
    </row>
    <row r="43" spans="1:14" customHeight="1" ht="20.25">
      <c r="B43" s="142">
        <v>43501</v>
      </c>
      <c r="C43" s="135"/>
      <c r="D43" s="135" t="s">
        <v>837</v>
      </c>
      <c r="E43" s="141" t="str">
        <f>IF(D43="","",VLOOKUP(D43,'[5]SOURCE CODE'!C:D,2,0))</f>
        <v>0</v>
      </c>
      <c r="F43" s="137">
        <v>10500</v>
      </c>
      <c r="G43" s="138" t="s">
        <v>313</v>
      </c>
      <c r="H43" s="139" t="str">
        <f>IF(G43="VAT",F43,0)/1.12</f>
        <v>0</v>
      </c>
      <c r="I43" s="139" t="str">
        <f>IF(G43="NV",F43,0)</f>
        <v>0</v>
      </c>
      <c r="J43" s="138" t="str">
        <f>IF(K43="","",VLOOKUP(K43,'[5]CHART OF ACCOUNT'!C:F,4,0))</f>
        <v>0</v>
      </c>
      <c r="K43" s="135" t="s">
        <v>133</v>
      </c>
      <c r="L43" s="135" t="s">
        <v>133</v>
      </c>
      <c r="M43" s="140" t="s">
        <v>312</v>
      </c>
      <c r="N43" s="135"/>
    </row>
    <row r="44" spans="1:14" customHeight="1" ht="20.25">
      <c r="B44" s="142">
        <v>43502</v>
      </c>
      <c r="C44" s="135"/>
      <c r="D44" s="135" t="s">
        <v>956</v>
      </c>
      <c r="E44" s="141" t="str">
        <f>IF(D44="","",VLOOKUP(D44,'[5]SOURCE CODE'!C:D,2,0))</f>
        <v>0</v>
      </c>
      <c r="F44" s="137">
        <v>4800</v>
      </c>
      <c r="G44" s="138" t="s">
        <v>318</v>
      </c>
      <c r="H44" s="139" t="str">
        <f>IF(G44="VAT",F44,0)/1.12</f>
        <v>0</v>
      </c>
      <c r="I44" s="139" t="str">
        <f>IF(G44="NV",F44,0)</f>
        <v>0</v>
      </c>
      <c r="J44" s="138" t="str">
        <f>IF(K44="","",VLOOKUP(K44,'[5]CHART OF ACCOUNT'!C:F,4,0))</f>
        <v>0</v>
      </c>
      <c r="K44" s="135" t="s">
        <v>144</v>
      </c>
      <c r="L44" s="135" t="s">
        <v>144</v>
      </c>
      <c r="M44" s="140" t="s">
        <v>322</v>
      </c>
      <c r="N44" s="135" t="s">
        <v>1446</v>
      </c>
    </row>
    <row r="45" spans="1:14" customHeight="1" ht="20.25">
      <c r="B45" s="142"/>
      <c r="C45" s="135"/>
      <c r="D45" s="135"/>
      <c r="E45" s="141" t="str">
        <f>IF(D45="","",VLOOKUP(D45,'SOURCE CODE'!C:D,2,0))</f>
        <v>0</v>
      </c>
      <c r="F45" s="137"/>
      <c r="G45" s="138"/>
      <c r="H45" s="139" t="str">
        <f>IF(G45="VAT",F45,0)/1.12</f>
        <v>0</v>
      </c>
      <c r="I45" s="139" t="str">
        <f>+Table84[[#This Row],[NET OF VAT]]*0.12</f>
        <v>0</v>
      </c>
      <c r="J45" s="139" t="str">
        <f>IF(G45="NV",F45,0)</f>
        <v>0</v>
      </c>
      <c r="K45" s="138" t="str">
        <f>IF(L45="","",VLOOKUP(L45,'[4]CHART OF ACCOUNT'!C:F,4,0))</f>
        <v>0</v>
      </c>
      <c r="L45" s="135"/>
      <c r="M45" s="140"/>
      <c r="N45" s="135"/>
    </row>
    <row r="46" spans="1:14" customHeight="1" ht="20.25">
      <c r="B46" s="142">
        <v>43498</v>
      </c>
      <c r="C46" s="135">
        <v>1858</v>
      </c>
      <c r="D46" s="135" t="s">
        <v>1098</v>
      </c>
      <c r="E46" s="141" t="str">
        <f>IF(D46="","",VLOOKUP(D46,'[5]SOURCE CODE'!C:D,2,0))</f>
        <v>0</v>
      </c>
      <c r="F46" s="137">
        <v>5285</v>
      </c>
      <c r="G46" s="138" t="s">
        <v>318</v>
      </c>
      <c r="H46" s="139" t="str">
        <f>IF(G46="VAT",F46,0)/1.12</f>
        <v>0</v>
      </c>
      <c r="I46" s="139" t="str">
        <f>IF(G46="NV",F46,0)</f>
        <v>0</v>
      </c>
      <c r="J46" s="138" t="str">
        <f>IF(K46="","",VLOOKUP(K46,'[5]CHART OF ACCOUNT'!C:F,4,0))</f>
        <v>0</v>
      </c>
      <c r="K46" s="135" t="s">
        <v>148</v>
      </c>
      <c r="L46" s="135" t="s">
        <v>148</v>
      </c>
      <c r="M46" s="140"/>
      <c r="N46" s="135" t="s">
        <v>430</v>
      </c>
    </row>
    <row r="47" spans="1:14" customHeight="1" ht="20.25">
      <c r="B47" s="142">
        <v>43498</v>
      </c>
      <c r="C47" s="135">
        <v>6220</v>
      </c>
      <c r="D47" s="135" t="s">
        <v>1078</v>
      </c>
      <c r="E47" s="141" t="str">
        <f>IF(D47="","",VLOOKUP(D47,'[5]SOURCE CODE'!C:D,2,0))</f>
        <v>0</v>
      </c>
      <c r="F47" s="137">
        <v>370</v>
      </c>
      <c r="G47" s="138" t="s">
        <v>313</v>
      </c>
      <c r="H47" s="139" t="str">
        <f>IF(G47="VAT",F47,0)/1.12</f>
        <v>0</v>
      </c>
      <c r="I47" s="139" t="str">
        <f>IF(G47="NV",F47,0)</f>
        <v>0</v>
      </c>
      <c r="J47" s="138" t="str">
        <f>IF(K47="","",VLOOKUP(K47,'[5]CHART OF ACCOUNT'!C:F,4,0))</f>
        <v>0</v>
      </c>
      <c r="K47" s="135" t="s">
        <v>145</v>
      </c>
      <c r="L47" s="135" t="s">
        <v>145</v>
      </c>
      <c r="M47" s="140"/>
      <c r="N47" s="135" t="s">
        <v>430</v>
      </c>
    </row>
    <row r="48" spans="1:14" customHeight="1" ht="20.25">
      <c r="B48" s="142">
        <v>43498</v>
      </c>
      <c r="C48" s="135">
        <v>2124</v>
      </c>
      <c r="D48" s="135" t="s">
        <v>847</v>
      </c>
      <c r="E48" s="141" t="str">
        <f>IF(D48="","",VLOOKUP(D48,'[5]SOURCE CODE'!C:D,2,0))</f>
        <v>0</v>
      </c>
      <c r="F48" s="137">
        <v>640</v>
      </c>
      <c r="G48" s="138" t="s">
        <v>318</v>
      </c>
      <c r="H48" s="139" t="str">
        <f>IF(G48="VAT",F48,0)/1.12</f>
        <v>0</v>
      </c>
      <c r="I48" s="139" t="str">
        <f>IF(G48="NV",F48,0)</f>
        <v>0</v>
      </c>
      <c r="J48" s="138" t="str">
        <f>IF(K48="","",VLOOKUP(K48,'[5]CHART OF ACCOUNT'!C:F,4,0))</f>
        <v>0</v>
      </c>
      <c r="K48" s="135" t="s">
        <v>145</v>
      </c>
      <c r="L48" s="135" t="s">
        <v>145</v>
      </c>
      <c r="M48" s="140"/>
      <c r="N48" s="135" t="s">
        <v>430</v>
      </c>
    </row>
    <row r="49" spans="1:14" customHeight="1" ht="20.25">
      <c r="B49" s="142">
        <v>43498</v>
      </c>
      <c r="C49" s="135">
        <v>1901</v>
      </c>
      <c r="D49" s="135" t="s">
        <v>1447</v>
      </c>
      <c r="E49" s="141" t="str">
        <f>IF(D49="","",VLOOKUP(D49,'[5]SOURCE CODE'!C:D,2,0))</f>
        <v>0</v>
      </c>
      <c r="F49" s="137">
        <v>485</v>
      </c>
      <c r="G49" s="138" t="s">
        <v>313</v>
      </c>
      <c r="H49" s="139" t="str">
        <f>IF(G49="VAT",F49,0)/1.12</f>
        <v>0</v>
      </c>
      <c r="I49" s="139" t="str">
        <f>IF(G49="NV",F49,0)</f>
        <v>0</v>
      </c>
      <c r="J49" s="143" t="str">
        <f>IF(K49="","",VLOOKUP(K49,'[5]CHART OF ACCOUNT'!C:F,4,0))</f>
        <v>0</v>
      </c>
      <c r="K49" s="148" t="s">
        <v>145</v>
      </c>
      <c r="L49" s="148" t="s">
        <v>145</v>
      </c>
      <c r="M49" s="140"/>
      <c r="N49" s="135"/>
    </row>
    <row r="50" spans="1:14" customHeight="1" ht="20.25">
      <c r="B50" s="142">
        <v>43498</v>
      </c>
      <c r="C50" s="135">
        <v>3861</v>
      </c>
      <c r="D50" s="135" t="s">
        <v>1448</v>
      </c>
      <c r="E50" s="141" t="str">
        <f>IF(D50="","",VLOOKUP(D50,'[5]SOURCE CODE'!C:D,2,0))</f>
        <v>0</v>
      </c>
      <c r="F50" s="137">
        <v>2200</v>
      </c>
      <c r="G50" s="138" t="s">
        <v>318</v>
      </c>
      <c r="H50" s="139" t="str">
        <f>IF(G50="VAT",F50,0)/1.12</f>
        <v>0</v>
      </c>
      <c r="I50" s="139" t="str">
        <f>IF(G50="NV",F50,0)</f>
        <v>0</v>
      </c>
      <c r="J50" s="138" t="str">
        <f>IF(K50="","",VLOOKUP(K50,'[5]CHART OF ACCOUNT'!C:F,4,0))</f>
        <v>0</v>
      </c>
      <c r="K50" s="135"/>
      <c r="L50" s="135"/>
      <c r="M50" s="140" t="s">
        <v>385</v>
      </c>
      <c r="N50" s="135"/>
    </row>
    <row r="51" spans="1:14" customHeight="1" ht="20.25">
      <c r="B51" s="142">
        <v>43500</v>
      </c>
      <c r="C51" s="135">
        <v>52118</v>
      </c>
      <c r="D51" s="135" t="s">
        <v>1101</v>
      </c>
      <c r="E51" s="141" t="str">
        <f>IF(D51="","",VLOOKUP(D51,'[5]SOURCE CODE'!C:D,2,0))</f>
        <v>0</v>
      </c>
      <c r="F51" s="137">
        <v>60</v>
      </c>
      <c r="G51" s="138" t="s">
        <v>318</v>
      </c>
      <c r="H51" s="139" t="str">
        <f>IF(G51="VAT",F51,0)/1.12</f>
        <v>0</v>
      </c>
      <c r="I51" s="139" t="str">
        <f>IF(G51="NV",F51,0)</f>
        <v>0</v>
      </c>
      <c r="J51" s="138" t="str">
        <f>IF(K51="","",VLOOKUP(K51,'[5]CHART OF ACCOUNT'!C:F,4,0))</f>
        <v>0</v>
      </c>
      <c r="K51" s="135" t="s">
        <v>148</v>
      </c>
      <c r="L51" s="135" t="s">
        <v>148</v>
      </c>
      <c r="M51" s="140"/>
      <c r="N51" s="135" t="s">
        <v>430</v>
      </c>
    </row>
    <row r="52" spans="1:14" customHeight="1" ht="20.25">
      <c r="B52" s="142">
        <v>43500</v>
      </c>
      <c r="C52" s="135"/>
      <c r="D52" s="135" t="s">
        <v>959</v>
      </c>
      <c r="E52" s="141" t="str">
        <f>IF(D52="","",VLOOKUP(D52,'[5]SOURCE CODE'!C:D,2,0))</f>
        <v>0</v>
      </c>
      <c r="F52" s="137">
        <v>4410</v>
      </c>
      <c r="G52" s="138" t="s">
        <v>318</v>
      </c>
      <c r="H52" s="139" t="str">
        <f>IF(G52="VAT",F52,0)/1.12</f>
        <v>0</v>
      </c>
      <c r="I52" s="139" t="str">
        <f>IF(G52="NV",F52,0)</f>
        <v>0</v>
      </c>
      <c r="J52" s="143" t="str">
        <f>IF(K52="","",VLOOKUP(K52,'[5]CHART OF ACCOUNT'!C:F,4,0))</f>
        <v>0</v>
      </c>
      <c r="K52" s="148" t="s">
        <v>136</v>
      </c>
      <c r="L52" s="148" t="s">
        <v>136</v>
      </c>
      <c r="M52" s="140" t="s">
        <v>322</v>
      </c>
      <c r="N52" s="135"/>
    </row>
    <row r="53" spans="1:14" customHeight="1" ht="20.25">
      <c r="B53" s="142">
        <v>43500</v>
      </c>
      <c r="C53" s="135"/>
      <c r="D53" s="135" t="s">
        <v>809</v>
      </c>
      <c r="E53" s="141" t="str">
        <f>IF(D53="","",VLOOKUP(D53,'[5]SOURCE CODE'!C:D,2,0))</f>
        <v>0</v>
      </c>
      <c r="F53" s="137">
        <v>6370</v>
      </c>
      <c r="G53" s="138" t="s">
        <v>318</v>
      </c>
      <c r="H53" s="139" t="str">
        <f>IF(G53="VAT",F53,0)/1.12</f>
        <v>0</v>
      </c>
      <c r="I53" s="139" t="str">
        <f>IF(G53="NV",F53,0)</f>
        <v>0</v>
      </c>
      <c r="J53" s="143" t="str">
        <f>IF(K53="","",VLOOKUP(K53,'[5]CHART OF ACCOUNT'!C:F,4,0))</f>
        <v>0</v>
      </c>
      <c r="K53" s="148" t="s">
        <v>136</v>
      </c>
      <c r="L53" s="148" t="s">
        <v>136</v>
      </c>
      <c r="M53" s="140" t="s">
        <v>322</v>
      </c>
      <c r="N53" s="135"/>
    </row>
    <row r="54" spans="1:14" customHeight="1" ht="20.25">
      <c r="B54" s="142">
        <v>43500</v>
      </c>
      <c r="C54" s="135">
        <v>850360</v>
      </c>
      <c r="D54" s="135" t="s">
        <v>555</v>
      </c>
      <c r="E54" s="141" t="str">
        <f>IF(D54="","",VLOOKUP(D54,'[5]SOURCE CODE'!C:D,2,0))</f>
        <v>0</v>
      </c>
      <c r="F54" s="137">
        <v>1754</v>
      </c>
      <c r="G54" s="138" t="s">
        <v>313</v>
      </c>
      <c r="H54" s="139" t="str">
        <f>IF(G54="VAT",F54,0)/1.12</f>
        <v>0</v>
      </c>
      <c r="I54" s="139" t="str">
        <f>IF(G54="NV",F54,0)</f>
        <v>0</v>
      </c>
      <c r="J54" s="138" t="str">
        <f>IF(K54="","",VLOOKUP(K54,'[5]CHART OF ACCOUNT'!C:F,4,0))</f>
        <v>0</v>
      </c>
      <c r="K54" s="149" t="s">
        <v>148</v>
      </c>
      <c r="L54" s="149" t="s">
        <v>148</v>
      </c>
      <c r="M54" s="140"/>
      <c r="N54" s="135" t="s">
        <v>430</v>
      </c>
    </row>
    <row r="55" spans="1:14" customHeight="1" ht="20.25">
      <c r="B55" s="142">
        <v>43500</v>
      </c>
      <c r="C55" s="135">
        <v>850359</v>
      </c>
      <c r="D55" s="135" t="s">
        <v>555</v>
      </c>
      <c r="E55" s="141" t="str">
        <f>IF(D55="","",VLOOKUP(D55,'[5]SOURCE CODE'!C:D,2,0))</f>
        <v>0</v>
      </c>
      <c r="F55" s="137">
        <v>3408</v>
      </c>
      <c r="G55" s="138" t="s">
        <v>313</v>
      </c>
      <c r="H55" s="139" t="str">
        <f>IF(G55="VAT",F55,0)/1.12</f>
        <v>0</v>
      </c>
      <c r="I55" s="139" t="str">
        <f>IF(G55="NV",F55,0)</f>
        <v>0</v>
      </c>
      <c r="J55" s="138" t="str">
        <f>IF(K55="","",VLOOKUP(K55,'[5]CHART OF ACCOUNT'!C:F,4,0))</f>
        <v>0</v>
      </c>
      <c r="K55" s="149" t="s">
        <v>148</v>
      </c>
      <c r="L55" s="149" t="s">
        <v>148</v>
      </c>
      <c r="M55" s="140"/>
      <c r="N55" s="135" t="s">
        <v>430</v>
      </c>
    </row>
    <row r="56" spans="1:14" customHeight="1" ht="20.25">
      <c r="B56" s="142">
        <v>43500</v>
      </c>
      <c r="C56" s="135">
        <v>850362</v>
      </c>
      <c r="D56" s="135" t="s">
        <v>555</v>
      </c>
      <c r="E56" s="141" t="str">
        <f>IF(D56="","",VLOOKUP(D56,'[5]SOURCE CODE'!C:D,2,0))</f>
        <v>0</v>
      </c>
      <c r="F56" s="137">
        <v>945</v>
      </c>
      <c r="G56" s="138" t="s">
        <v>313</v>
      </c>
      <c r="H56" s="139" t="str">
        <f>IF(G56="VAT",F56,0)/1.12</f>
        <v>0</v>
      </c>
      <c r="I56" s="139" t="str">
        <f>IF(G56="NV",F56,0)</f>
        <v>0</v>
      </c>
      <c r="J56" s="138" t="str">
        <f>IF(K56="","",VLOOKUP(K56,'[5]CHART OF ACCOUNT'!C:F,4,0))</f>
        <v>0</v>
      </c>
      <c r="K56" s="149" t="s">
        <v>148</v>
      </c>
      <c r="L56" s="149" t="s">
        <v>148</v>
      </c>
      <c r="M56" s="140"/>
      <c r="N56" s="135" t="s">
        <v>430</v>
      </c>
    </row>
    <row r="57" spans="1:14" customHeight="1" ht="20.25">
      <c r="B57" s="142">
        <v>43500</v>
      </c>
      <c r="C57" s="135">
        <v>850363</v>
      </c>
      <c r="D57" s="135" t="s">
        <v>555</v>
      </c>
      <c r="E57" s="141" t="str">
        <f>IF(D57="","",VLOOKUP(D57,'[5]SOURCE CODE'!C:D,2,0))</f>
        <v>0</v>
      </c>
      <c r="F57" s="137">
        <v>50</v>
      </c>
      <c r="G57" s="138" t="s">
        <v>313</v>
      </c>
      <c r="H57" s="139" t="str">
        <f>IF(G57="VAT",F57,0)/1.12</f>
        <v>0</v>
      </c>
      <c r="I57" s="139" t="str">
        <f>IF(G57="NV",F57,0)</f>
        <v>0</v>
      </c>
      <c r="J57" s="138" t="str">
        <f>IF(K57="","",VLOOKUP(K57,'[5]CHART OF ACCOUNT'!C:F,4,0))</f>
        <v>0</v>
      </c>
      <c r="K57" s="149" t="s">
        <v>148</v>
      </c>
      <c r="L57" s="149" t="s">
        <v>148</v>
      </c>
      <c r="M57" s="140"/>
      <c r="N57" s="135" t="s">
        <v>430</v>
      </c>
    </row>
    <row r="58" spans="1:14" customHeight="1" ht="20.25">
      <c r="B58" s="142">
        <v>43500</v>
      </c>
      <c r="C58" s="135">
        <v>850361</v>
      </c>
      <c r="D58" s="135" t="s">
        <v>555</v>
      </c>
      <c r="E58" s="141" t="str">
        <f>IF(D58="","",VLOOKUP(D58,'[5]SOURCE CODE'!C:D,2,0))</f>
        <v>0</v>
      </c>
      <c r="F58" s="137">
        <v>210</v>
      </c>
      <c r="G58" s="138" t="s">
        <v>313</v>
      </c>
      <c r="H58" s="139" t="str">
        <f>IF(G58="VAT",F58,0)/1.12</f>
        <v>0</v>
      </c>
      <c r="I58" s="139" t="str">
        <f>IF(G58="NV",F58,0)</f>
        <v>0</v>
      </c>
      <c r="J58" s="138" t="str">
        <f>IF(K58="","",VLOOKUP(K58,'[5]CHART OF ACCOUNT'!C:F,4,0))</f>
        <v>0</v>
      </c>
      <c r="K58" s="135" t="s">
        <v>148</v>
      </c>
      <c r="L58" s="135" t="s">
        <v>148</v>
      </c>
      <c r="M58" s="140"/>
      <c r="N58" s="135" t="s">
        <v>430</v>
      </c>
    </row>
    <row r="59" spans="1:14" customHeight="1" ht="20.25">
      <c r="B59" s="142">
        <v>43500</v>
      </c>
      <c r="C59" s="135">
        <v>1628</v>
      </c>
      <c r="D59" s="135" t="s">
        <v>645</v>
      </c>
      <c r="E59" s="141" t="str">
        <f>IF(D59="","",VLOOKUP(D59,'[5]SOURCE CODE'!C:D,2,0))</f>
        <v>0</v>
      </c>
      <c r="F59" s="137">
        <v>1473</v>
      </c>
      <c r="G59" s="138" t="s">
        <v>313</v>
      </c>
      <c r="H59" s="139" t="str">
        <f>IF(G59="VAT",F59,0)/1.12</f>
        <v>0</v>
      </c>
      <c r="I59" s="139" t="str">
        <f>IF(G59="NV",F59,0)</f>
        <v>0</v>
      </c>
      <c r="J59" s="143" t="str">
        <f>IF(K59="","",VLOOKUP(K59,'[5]CHART OF ACCOUNT'!C:F,4,0))</f>
        <v>0</v>
      </c>
      <c r="K59" s="148" t="s">
        <v>148</v>
      </c>
      <c r="L59" s="148" t="s">
        <v>148</v>
      </c>
      <c r="M59" s="140"/>
      <c r="N59" s="135" t="s">
        <v>430</v>
      </c>
    </row>
    <row r="60" spans="1:14" customHeight="1" ht="20.25">
      <c r="B60" s="142">
        <v>43500</v>
      </c>
      <c r="C60" s="135">
        <v>83256</v>
      </c>
      <c r="D60" s="135" t="s">
        <v>1059</v>
      </c>
      <c r="E60" s="141" t="str">
        <f>IF(D60="","",VLOOKUP(D60,'[5]SOURCE CODE'!C:D,2,0))</f>
        <v>0</v>
      </c>
      <c r="F60" s="137">
        <v>1065</v>
      </c>
      <c r="G60" s="138" t="s">
        <v>313</v>
      </c>
      <c r="H60" s="139" t="str">
        <f>IF(G60="VAT",F60,0)/1.12</f>
        <v>0</v>
      </c>
      <c r="I60" s="139" t="str">
        <f>IF(G60="NV",F60,0)</f>
        <v>0</v>
      </c>
      <c r="J60" s="143" t="str">
        <f>IF(K60="","",VLOOKUP(K60,'[5]CHART OF ACCOUNT'!C:F,4,0))</f>
        <v>0</v>
      </c>
      <c r="K60" s="148" t="s">
        <v>148</v>
      </c>
      <c r="L60" s="148" t="s">
        <v>148</v>
      </c>
      <c r="M60" s="140"/>
      <c r="N60" s="135" t="s">
        <v>430</v>
      </c>
    </row>
    <row r="61" spans="1:14" customHeight="1" ht="20.25">
      <c r="B61" s="142">
        <v>43500</v>
      </c>
      <c r="C61" s="135">
        <v>83259</v>
      </c>
      <c r="D61" s="135" t="s">
        <v>1059</v>
      </c>
      <c r="E61" s="141" t="str">
        <f>IF(D61="","",VLOOKUP(D61,'[5]SOURCE CODE'!C:D,2,0))</f>
        <v>0</v>
      </c>
      <c r="F61" s="137">
        <v>271</v>
      </c>
      <c r="G61" s="138" t="s">
        <v>313</v>
      </c>
      <c r="H61" s="139" t="str">
        <f>IF(G61="VAT",F61,0)/1.12</f>
        <v>0</v>
      </c>
      <c r="I61" s="139" t="str">
        <f>IF(G61="NV",F61,0)</f>
        <v>0</v>
      </c>
      <c r="J61" s="143" t="str">
        <f>IF(K61="","",VLOOKUP(K61,'[5]CHART OF ACCOUNT'!C:F,4,0))</f>
        <v>0</v>
      </c>
      <c r="K61" s="148" t="s">
        <v>148</v>
      </c>
      <c r="L61" s="148" t="s">
        <v>148</v>
      </c>
      <c r="M61" s="140"/>
      <c r="N61" s="135" t="s">
        <v>430</v>
      </c>
    </row>
    <row r="62" spans="1:14" customHeight="1" ht="20.25">
      <c r="B62" s="142">
        <v>43500</v>
      </c>
      <c r="C62" s="135">
        <v>83257</v>
      </c>
      <c r="D62" s="135" t="s">
        <v>1059</v>
      </c>
      <c r="E62" s="141" t="str">
        <f>IF(D62="","",VLOOKUP(D62,'[5]SOURCE CODE'!C:D,2,0))</f>
        <v>0</v>
      </c>
      <c r="F62" s="137">
        <v>1070</v>
      </c>
      <c r="G62" s="138" t="s">
        <v>313</v>
      </c>
      <c r="H62" s="139" t="str">
        <f>IF(G62="VAT",F62,0)/1.12</f>
        <v>0</v>
      </c>
      <c r="I62" s="139" t="str">
        <f>IF(G62="NV",F62,0)</f>
        <v>0</v>
      </c>
      <c r="J62" s="143" t="str">
        <f>IF(K62="","",VLOOKUP(K62,'[5]CHART OF ACCOUNT'!C:F,4,0))</f>
        <v>0</v>
      </c>
      <c r="K62" s="148" t="s">
        <v>148</v>
      </c>
      <c r="L62" s="148" t="s">
        <v>148</v>
      </c>
      <c r="M62" s="140"/>
      <c r="N62" s="135" t="s">
        <v>430</v>
      </c>
    </row>
    <row r="63" spans="1:14" customHeight="1" ht="20.25">
      <c r="B63" s="142">
        <v>43500</v>
      </c>
      <c r="C63" s="135">
        <v>83278</v>
      </c>
      <c r="D63" s="135" t="s">
        <v>1059</v>
      </c>
      <c r="E63" s="141" t="str">
        <f>IF(D63="","",VLOOKUP(D63,'[5]SOURCE CODE'!C:D,2,0))</f>
        <v>0</v>
      </c>
      <c r="F63" s="137">
        <v>430</v>
      </c>
      <c r="G63" s="138" t="s">
        <v>313</v>
      </c>
      <c r="H63" s="139" t="str">
        <f>IF(G63="VAT",F63,0)/1.12</f>
        <v>0</v>
      </c>
      <c r="I63" s="139" t="str">
        <f>IF(G63="NV",F63,0)</f>
        <v>0</v>
      </c>
      <c r="J63" s="143" t="str">
        <f>IF(K63="","",VLOOKUP(K63,'[5]CHART OF ACCOUNT'!C:F,4,0))</f>
        <v>0</v>
      </c>
      <c r="K63" s="148" t="s">
        <v>148</v>
      </c>
      <c r="L63" s="148" t="s">
        <v>148</v>
      </c>
      <c r="M63" s="140"/>
      <c r="N63" s="135" t="s">
        <v>430</v>
      </c>
    </row>
    <row r="64" spans="1:14" customHeight="1" ht="20.25">
      <c r="B64" s="142">
        <v>43500</v>
      </c>
      <c r="C64" s="135">
        <v>83300</v>
      </c>
      <c r="D64" s="135" t="s">
        <v>1059</v>
      </c>
      <c r="E64" s="141" t="str">
        <f>IF(D64="","",VLOOKUP(D64,'[5]SOURCE CODE'!C:D,2,0))</f>
        <v>0</v>
      </c>
      <c r="F64" s="137">
        <v>574</v>
      </c>
      <c r="G64" s="138" t="s">
        <v>313</v>
      </c>
      <c r="H64" s="139" t="str">
        <f>IF(G64="VAT",F64,0)/1.12</f>
        <v>0</v>
      </c>
      <c r="I64" s="139" t="str">
        <f>IF(G64="NV",F64,0)</f>
        <v>0</v>
      </c>
      <c r="J64" s="143" t="str">
        <f>IF(K64="","",VLOOKUP(K64,'[5]CHART OF ACCOUNT'!C:F,4,0))</f>
        <v>0</v>
      </c>
      <c r="K64" s="148" t="s">
        <v>148</v>
      </c>
      <c r="L64" s="148" t="s">
        <v>148</v>
      </c>
      <c r="M64" s="140"/>
      <c r="N64" s="135" t="s">
        <v>430</v>
      </c>
    </row>
    <row r="65" spans="1:14" customHeight="1" ht="20.25">
      <c r="B65" s="142">
        <v>43500</v>
      </c>
      <c r="C65" s="135" t="s">
        <v>1449</v>
      </c>
      <c r="D65" s="135" t="s">
        <v>487</v>
      </c>
      <c r="E65" s="141" t="str">
        <f>IF(D65="","",VLOOKUP(D65,'[5]SOURCE CODE'!C:D,2,0))</f>
        <v>0</v>
      </c>
      <c r="F65" s="137">
        <v>1450</v>
      </c>
      <c r="G65" s="138" t="s">
        <v>313</v>
      </c>
      <c r="H65" s="139" t="str">
        <f>IF(G65="VAT",F65,0)/1.12</f>
        <v>0</v>
      </c>
      <c r="I65" s="139" t="str">
        <f>IF(G65="NV",F65,0)</f>
        <v>0</v>
      </c>
      <c r="J65" s="143" t="str">
        <f>IF(K65="","",VLOOKUP(K65,'[5]CHART OF ACCOUNT'!C:F,4,0))</f>
        <v>0</v>
      </c>
      <c r="K65" s="148" t="s">
        <v>148</v>
      </c>
      <c r="L65" s="148" t="s">
        <v>148</v>
      </c>
      <c r="M65" s="140"/>
      <c r="N65" s="135" t="s">
        <v>430</v>
      </c>
    </row>
    <row r="66" spans="1:14" customHeight="1" ht="20.25">
      <c r="B66" s="142">
        <v>43501</v>
      </c>
      <c r="C66" s="135">
        <v>1681</v>
      </c>
      <c r="D66" s="135" t="s">
        <v>668</v>
      </c>
      <c r="E66" s="141" t="str">
        <f>IF(D66="","",VLOOKUP(D66,'[5]SOURCE CODE'!C:D,2,0))</f>
        <v>0</v>
      </c>
      <c r="F66" s="137">
        <v>48</v>
      </c>
      <c r="G66" s="138" t="s">
        <v>313</v>
      </c>
      <c r="H66" s="139" t="str">
        <f>IF(G66="VAT",F66,0)/1.12</f>
        <v>0</v>
      </c>
      <c r="I66" s="139" t="str">
        <f>IF(G66="NV",F66,0)</f>
        <v>0</v>
      </c>
      <c r="J66" s="143" t="str">
        <f>IF(K66="","",VLOOKUP(K66,'[5]CHART OF ACCOUNT'!C:F,4,0))</f>
        <v>0</v>
      </c>
      <c r="K66" s="148" t="s">
        <v>148</v>
      </c>
      <c r="L66" s="148" t="s">
        <v>148</v>
      </c>
      <c r="M66" s="140" t="s">
        <v>397</v>
      </c>
      <c r="N66" s="135" t="s">
        <v>1438</v>
      </c>
    </row>
    <row r="67" spans="1:14" customHeight="1" ht="20.25">
      <c r="B67" s="142">
        <v>43501</v>
      </c>
      <c r="C67" s="135">
        <v>1686</v>
      </c>
      <c r="D67" s="135" t="s">
        <v>668</v>
      </c>
      <c r="E67" s="141" t="str">
        <f>IF(D67="","",VLOOKUP(D67,'[5]SOURCE CODE'!C:D,2,0))</f>
        <v>0</v>
      </c>
      <c r="F67" s="137">
        <v>50</v>
      </c>
      <c r="G67" s="138" t="s">
        <v>313</v>
      </c>
      <c r="H67" s="139" t="str">
        <f>IF(G67="VAT",F67,0)/1.12</f>
        <v>0</v>
      </c>
      <c r="I67" s="139" t="str">
        <f>IF(G67="NV",F67,0)</f>
        <v>0</v>
      </c>
      <c r="J67" s="143" t="str">
        <f>IF(K67="","",VLOOKUP(K67,'[5]CHART OF ACCOUNT'!C:F,4,0))</f>
        <v>0</v>
      </c>
      <c r="K67" s="148" t="s">
        <v>148</v>
      </c>
      <c r="L67" s="148" t="s">
        <v>148</v>
      </c>
      <c r="M67" s="140" t="s">
        <v>397</v>
      </c>
      <c r="N67" s="135" t="s">
        <v>1438</v>
      </c>
    </row>
    <row r="68" spans="1:14" customHeight="1" ht="20.25">
      <c r="B68" s="142">
        <v>43501</v>
      </c>
      <c r="C68" s="135">
        <v>1688</v>
      </c>
      <c r="D68" s="135" t="s">
        <v>668</v>
      </c>
      <c r="E68" s="141" t="str">
        <f>IF(D68="","",VLOOKUP(D68,'[5]SOURCE CODE'!C:D,2,0))</f>
        <v>0</v>
      </c>
      <c r="F68" s="137">
        <v>95</v>
      </c>
      <c r="G68" s="138" t="s">
        <v>313</v>
      </c>
      <c r="H68" s="139" t="str">
        <f>IF(G68="VAT",F68,0)/1.12</f>
        <v>0</v>
      </c>
      <c r="I68" s="139" t="str">
        <f>IF(G68="NV",F68,0)</f>
        <v>0</v>
      </c>
      <c r="J68" s="143" t="str">
        <f>IF(K68="","",VLOOKUP(K68,'[5]CHART OF ACCOUNT'!C:F,4,0))</f>
        <v>0</v>
      </c>
      <c r="K68" s="148" t="s">
        <v>148</v>
      </c>
      <c r="L68" s="148" t="s">
        <v>148</v>
      </c>
      <c r="M68" s="140" t="s">
        <v>397</v>
      </c>
      <c r="N68" s="135" t="s">
        <v>1438</v>
      </c>
    </row>
    <row r="69" spans="1:14" customHeight="1" ht="20.25">
      <c r="B69" s="142">
        <v>43501</v>
      </c>
      <c r="C69" s="135">
        <v>11006</v>
      </c>
      <c r="D69" s="135" t="s">
        <v>727</v>
      </c>
      <c r="E69" s="141" t="str">
        <f>IF(D69="","",VLOOKUP(D69,'[5]SOURCE CODE'!C:D,2,0))</f>
        <v>0</v>
      </c>
      <c r="F69" s="137">
        <v>4200</v>
      </c>
      <c r="G69" s="138" t="s">
        <v>313</v>
      </c>
      <c r="H69" s="139" t="str">
        <f>IF(G69="VAT",F69,0)/1.12</f>
        <v>0</v>
      </c>
      <c r="I69" s="139" t="str">
        <f>IF(G69="NV",F69,0)</f>
        <v>0</v>
      </c>
      <c r="J69" s="143" t="str">
        <f>IF(K69="","",VLOOKUP(K69,'[5]CHART OF ACCOUNT'!C:F,4,0))</f>
        <v>0</v>
      </c>
      <c r="K69" s="148" t="s">
        <v>148</v>
      </c>
      <c r="L69" s="148" t="s">
        <v>148</v>
      </c>
      <c r="M69" s="140" t="s">
        <v>397</v>
      </c>
      <c r="N69" s="135" t="s">
        <v>1450</v>
      </c>
    </row>
    <row r="70" spans="1:14" customHeight="1" ht="20.25">
      <c r="B70" s="142">
        <v>43501</v>
      </c>
      <c r="C70" s="135" t="s">
        <v>1451</v>
      </c>
      <c r="D70" s="135" t="s">
        <v>453</v>
      </c>
      <c r="E70" s="141" t="str">
        <f>IF(D70="","",VLOOKUP(D70,'[5]SOURCE CODE'!C:D,2,0))</f>
        <v>0</v>
      </c>
      <c r="F70" s="137">
        <v>1831.25</v>
      </c>
      <c r="G70" s="138" t="s">
        <v>313</v>
      </c>
      <c r="H70" s="139" t="str">
        <f>IF(G70="VAT",F70,0)/1.12</f>
        <v>0</v>
      </c>
      <c r="I70" s="139" t="str">
        <f>IF(G70="NV",F70,0)</f>
        <v>0</v>
      </c>
      <c r="J70" s="143" t="str">
        <f>IF(K70="","",VLOOKUP(K70,'[5]CHART OF ACCOUNT'!C:F,4,0))</f>
        <v>0</v>
      </c>
      <c r="K70" s="148" t="s">
        <v>148</v>
      </c>
      <c r="L70" s="148" t="s">
        <v>148</v>
      </c>
      <c r="M70" s="140" t="s">
        <v>397</v>
      </c>
      <c r="N70" s="135" t="s">
        <v>1450</v>
      </c>
    </row>
    <row r="71" spans="1:14" customHeight="1" ht="20.25">
      <c r="B71" s="142">
        <v>43501</v>
      </c>
      <c r="C71" s="135">
        <v>11960</v>
      </c>
      <c r="D71" s="135" t="s">
        <v>1117</v>
      </c>
      <c r="E71" s="141" t="str">
        <f>IF(D71="","",VLOOKUP(D71,'[5]SOURCE CODE'!C:D,2,0))</f>
        <v>0</v>
      </c>
      <c r="F71" s="137">
        <v>1920</v>
      </c>
      <c r="G71" s="138" t="s">
        <v>318</v>
      </c>
      <c r="H71" s="139" t="str">
        <f>IF(G71="VAT",F71,0)/1.12</f>
        <v>0</v>
      </c>
      <c r="I71" s="139" t="str">
        <f>IF(G71="NV",F71,0)</f>
        <v>0</v>
      </c>
      <c r="J71" s="138" t="str">
        <f>IF(K71="","",VLOOKUP(K71,'[5]CHART OF ACCOUNT'!C:F,4,0))</f>
        <v>0</v>
      </c>
      <c r="K71" s="135" t="s">
        <v>148</v>
      </c>
      <c r="L71" s="135" t="s">
        <v>148</v>
      </c>
      <c r="M71" s="140"/>
      <c r="N71" s="135" t="s">
        <v>430</v>
      </c>
    </row>
    <row r="72" spans="1:14" customHeight="1" ht="20.25">
      <c r="B72" s="142">
        <v>43501</v>
      </c>
      <c r="C72" s="135">
        <v>11959</v>
      </c>
      <c r="D72" s="135" t="s">
        <v>1117</v>
      </c>
      <c r="E72" s="141" t="str">
        <f>IF(D72="","",VLOOKUP(D72,'[5]SOURCE CODE'!C:D,2,0))</f>
        <v>0</v>
      </c>
      <c r="F72" s="137">
        <v>1432.5</v>
      </c>
      <c r="G72" s="138" t="s">
        <v>318</v>
      </c>
      <c r="H72" s="139" t="str">
        <f>IF(G72="VAT",F72,0)/1.12</f>
        <v>0</v>
      </c>
      <c r="I72" s="139" t="str">
        <f>IF(G72="NV",F72,0)</f>
        <v>0</v>
      </c>
      <c r="J72" s="138" t="str">
        <f>IF(K72="","",VLOOKUP(K72,'[5]CHART OF ACCOUNT'!C:F,4,0))</f>
        <v>0</v>
      </c>
      <c r="K72" s="135" t="s">
        <v>148</v>
      </c>
      <c r="L72" s="135" t="s">
        <v>148</v>
      </c>
      <c r="M72" s="140"/>
      <c r="N72" s="135" t="s">
        <v>430</v>
      </c>
    </row>
    <row r="73" spans="1:14" customHeight="1" ht="20.25">
      <c r="B73" s="142">
        <v>43501</v>
      </c>
      <c r="C73" s="135">
        <v>241116</v>
      </c>
      <c r="D73" s="135" t="s">
        <v>1272</v>
      </c>
      <c r="E73" s="141" t="str">
        <f>IF(D73="","",VLOOKUP(D73,'[5]SOURCE CODE'!C:D,2,0))</f>
        <v>0</v>
      </c>
      <c r="F73" s="137">
        <v>192</v>
      </c>
      <c r="G73" s="138" t="s">
        <v>313</v>
      </c>
      <c r="H73" s="139" t="str">
        <f>IF(G73="VAT",F73,0)/1.12</f>
        <v>0</v>
      </c>
      <c r="I73" s="139" t="str">
        <f>IF(G73="NV",F73,0)</f>
        <v>0</v>
      </c>
      <c r="J73" s="143" t="str">
        <f>IF(K73="","",VLOOKUP(K73,'[5]CHART OF ACCOUNT'!C:F,4,0))</f>
        <v>0</v>
      </c>
      <c r="K73" s="148" t="s">
        <v>148</v>
      </c>
      <c r="L73" s="148" t="s">
        <v>148</v>
      </c>
      <c r="M73" s="140"/>
      <c r="N73" s="135" t="s">
        <v>430</v>
      </c>
    </row>
    <row r="74" spans="1:14" customHeight="1" ht="20.25">
      <c r="B74" s="142">
        <v>43501</v>
      </c>
      <c r="C74" s="135">
        <v>234196</v>
      </c>
      <c r="D74" s="135" t="s">
        <v>507</v>
      </c>
      <c r="E74" s="141" t="str">
        <f>IF(D74="","",VLOOKUP(D74,'[5]SOURCE CODE'!C:D,2,0))</f>
        <v>0</v>
      </c>
      <c r="F74" s="137">
        <v>49</v>
      </c>
      <c r="G74" s="138" t="s">
        <v>313</v>
      </c>
      <c r="H74" s="139" t="str">
        <f>IF(G74="VAT",F74,0)/1.12</f>
        <v>0</v>
      </c>
      <c r="I74" s="139" t="str">
        <f>IF(G74="NV",F74,0)</f>
        <v>0</v>
      </c>
      <c r="J74" s="143" t="str">
        <f>IF(K74="","",VLOOKUP(K74,'[5]CHART OF ACCOUNT'!C:F,4,0))</f>
        <v>0</v>
      </c>
      <c r="K74" s="148" t="s">
        <v>148</v>
      </c>
      <c r="L74" s="148" t="s">
        <v>148</v>
      </c>
      <c r="M74" s="140"/>
      <c r="N74" s="135" t="s">
        <v>430</v>
      </c>
    </row>
    <row r="75" spans="1:14" customHeight="1" ht="20.25">
      <c r="B75" s="142">
        <v>43501</v>
      </c>
      <c r="C75" s="135">
        <v>850514</v>
      </c>
      <c r="D75" s="135" t="s">
        <v>555</v>
      </c>
      <c r="E75" s="141" t="str">
        <f>IF(D75="","",VLOOKUP(D75,'[5]SOURCE CODE'!C:D,2,0))</f>
        <v>0</v>
      </c>
      <c r="F75" s="137">
        <v>571</v>
      </c>
      <c r="G75" s="138" t="s">
        <v>313</v>
      </c>
      <c r="H75" s="139" t="str">
        <f>IF(G75="VAT",F75,0)/1.12</f>
        <v>0</v>
      </c>
      <c r="I75" s="139" t="str">
        <f>IF(G75="NV",F75,0)</f>
        <v>0</v>
      </c>
      <c r="J75" s="143" t="str">
        <f>IF(K75="","",VLOOKUP(K75,'[5]CHART OF ACCOUNT'!C:F,4,0))</f>
        <v>0</v>
      </c>
      <c r="K75" s="148" t="s">
        <v>148</v>
      </c>
      <c r="L75" s="148" t="s">
        <v>148</v>
      </c>
      <c r="M75" s="140"/>
      <c r="N75" s="135" t="s">
        <v>430</v>
      </c>
    </row>
    <row r="76" spans="1:14" customHeight="1" ht="20.25">
      <c r="B76" s="142">
        <v>43501</v>
      </c>
      <c r="C76" s="135">
        <v>29722</v>
      </c>
      <c r="D76" s="135" t="s">
        <v>1452</v>
      </c>
      <c r="E76" s="141" t="str">
        <f>IF(D76="","",VLOOKUP(D76,'[5]SOURCE CODE'!C:D,2,0))</f>
        <v>0</v>
      </c>
      <c r="F76" s="137">
        <v>999</v>
      </c>
      <c r="G76" s="138" t="s">
        <v>313</v>
      </c>
      <c r="H76" s="139" t="str">
        <f>IF(G76="VAT",F76,0)/1.12</f>
        <v>0</v>
      </c>
      <c r="I76" s="139" t="str">
        <f>IF(G76="NV",F76,0)</f>
        <v>0</v>
      </c>
      <c r="J76" s="143" t="str">
        <f>IF(K76="","",VLOOKUP(K76,'[5]CHART OF ACCOUNT'!C:F,4,0))</f>
        <v>0</v>
      </c>
      <c r="K76" s="148" t="s">
        <v>148</v>
      </c>
      <c r="L76" s="148" t="s">
        <v>148</v>
      </c>
      <c r="M76" s="140"/>
      <c r="N76" s="135" t="s">
        <v>430</v>
      </c>
    </row>
    <row r="77" spans="1:14" customHeight="1" ht="20.25">
      <c r="B77" s="142">
        <v>43502</v>
      </c>
      <c r="C77" s="135" t="s">
        <v>1453</v>
      </c>
      <c r="D77" s="135" t="s">
        <v>487</v>
      </c>
      <c r="E77" s="141" t="str">
        <f>IF(D77="","",VLOOKUP(D77,'[5]SOURCE CODE'!C:D,2,0))</f>
        <v>0</v>
      </c>
      <c r="F77" s="137">
        <v>138</v>
      </c>
      <c r="G77" s="138" t="s">
        <v>313</v>
      </c>
      <c r="H77" s="139" t="str">
        <f>IF(G77="VAT",F77,0)/1.12</f>
        <v>0</v>
      </c>
      <c r="I77" s="139" t="str">
        <f>IF(G77="NV",F77,0)</f>
        <v>0</v>
      </c>
      <c r="J77" s="143" t="str">
        <f>IF(K77="","",VLOOKUP(K77,'[5]CHART OF ACCOUNT'!C:F,4,0))</f>
        <v>0</v>
      </c>
      <c r="K77" s="148" t="s">
        <v>148</v>
      </c>
      <c r="L77" s="148" t="s">
        <v>148</v>
      </c>
      <c r="M77" s="140"/>
      <c r="N77" s="135" t="s">
        <v>430</v>
      </c>
    </row>
    <row r="78" spans="1:14" customHeight="1" ht="20.25">
      <c r="B78" s="142">
        <v>43502</v>
      </c>
      <c r="C78" s="135" t="s">
        <v>1454</v>
      </c>
      <c r="D78" s="135" t="s">
        <v>487</v>
      </c>
      <c r="E78" s="141" t="str">
        <f>IF(D78="","",VLOOKUP(D78,'[5]SOURCE CODE'!C:D,2,0))</f>
        <v>0</v>
      </c>
      <c r="F78" s="137">
        <v>2935</v>
      </c>
      <c r="G78" s="138" t="s">
        <v>313</v>
      </c>
      <c r="H78" s="139" t="str">
        <f>IF(G78="VAT",F78,0)/1.12</f>
        <v>0</v>
      </c>
      <c r="I78" s="139" t="str">
        <f>IF(G78="NV",F78,0)</f>
        <v>0</v>
      </c>
      <c r="J78" s="143" t="str">
        <f>IF(K78="","",VLOOKUP(K78,'[5]CHART OF ACCOUNT'!C:F,4,0))</f>
        <v>0</v>
      </c>
      <c r="K78" s="148" t="s">
        <v>148</v>
      </c>
      <c r="L78" s="148" t="s">
        <v>148</v>
      </c>
      <c r="M78" s="140"/>
      <c r="N78" s="135" t="s">
        <v>430</v>
      </c>
    </row>
    <row r="79" spans="1:14" customHeight="1" ht="20.25">
      <c r="B79" s="142">
        <v>43502</v>
      </c>
      <c r="C79" s="135">
        <v>11435</v>
      </c>
      <c r="D79" s="135" t="s">
        <v>1441</v>
      </c>
      <c r="E79" s="141" t="str">
        <f>IF(D79="","",VLOOKUP(D79,'[5]SOURCE CODE'!C:D,2,0))</f>
        <v>0</v>
      </c>
      <c r="F79" s="137">
        <v>163</v>
      </c>
      <c r="G79" s="138" t="s">
        <v>313</v>
      </c>
      <c r="H79" s="139" t="str">
        <f>IF(G79="VAT",F79,0)/1.12</f>
        <v>0</v>
      </c>
      <c r="I79" s="139" t="str">
        <f>IF(G79="NV",F79,0)</f>
        <v>0</v>
      </c>
      <c r="J79" s="143" t="str">
        <f>IF(K79="","",VLOOKUP(K79,'[5]CHART OF ACCOUNT'!C:F,4,0))</f>
        <v>0</v>
      </c>
      <c r="K79" s="148" t="s">
        <v>148</v>
      </c>
      <c r="L79" s="148" t="s">
        <v>148</v>
      </c>
      <c r="M79" s="140" t="s">
        <v>397</v>
      </c>
      <c r="N79" s="135" t="s">
        <v>1438</v>
      </c>
    </row>
    <row r="80" spans="1:14" customHeight="1" ht="20.25">
      <c r="B80" s="142">
        <v>43502</v>
      </c>
      <c r="C80" s="135">
        <v>11542</v>
      </c>
      <c r="D80" s="135" t="s">
        <v>1441</v>
      </c>
      <c r="E80" s="141" t="str">
        <f>IF(D80="","",VLOOKUP(D80,'[5]SOURCE CODE'!C:D,2,0))</f>
        <v>0</v>
      </c>
      <c r="F80" s="137">
        <v>25</v>
      </c>
      <c r="G80" s="138" t="s">
        <v>313</v>
      </c>
      <c r="H80" s="139" t="str">
        <f>IF(G80="VAT",F80,0)/1.12</f>
        <v>0</v>
      </c>
      <c r="I80" s="139" t="str">
        <f>IF(G80="NV",F80,0)</f>
        <v>0</v>
      </c>
      <c r="J80" s="143" t="str">
        <f>IF(K80="","",VLOOKUP(K80,'[5]CHART OF ACCOUNT'!C:F,4,0))</f>
        <v>0</v>
      </c>
      <c r="K80" s="148" t="s">
        <v>148</v>
      </c>
      <c r="L80" s="148" t="s">
        <v>148</v>
      </c>
      <c r="M80" s="140" t="s">
        <v>397</v>
      </c>
      <c r="N80" s="135" t="s">
        <v>1438</v>
      </c>
    </row>
    <row r="81" spans="1:14" customHeight="1" ht="20.25">
      <c r="B81" s="142">
        <v>43502</v>
      </c>
      <c r="C81" s="135">
        <v>11541</v>
      </c>
      <c r="D81" s="135" t="s">
        <v>1441</v>
      </c>
      <c r="E81" s="141" t="str">
        <f>IF(D81="","",VLOOKUP(D81,'[5]SOURCE CODE'!C:D,2,0))</f>
        <v>0</v>
      </c>
      <c r="F81" s="137">
        <v>45</v>
      </c>
      <c r="G81" s="138" t="s">
        <v>313</v>
      </c>
      <c r="H81" s="139" t="str">
        <f>IF(G81="VAT",F81,0)/1.12</f>
        <v>0</v>
      </c>
      <c r="I81" s="139" t="str">
        <f>IF(G81="NV",F81,0)</f>
        <v>0</v>
      </c>
      <c r="J81" s="143" t="str">
        <f>IF(K81="","",VLOOKUP(K81,'[5]CHART OF ACCOUNT'!C:F,4,0))</f>
        <v>0</v>
      </c>
      <c r="K81" s="148" t="s">
        <v>148</v>
      </c>
      <c r="L81" s="148" t="s">
        <v>148</v>
      </c>
      <c r="M81" s="140" t="s">
        <v>397</v>
      </c>
      <c r="N81" s="135" t="s">
        <v>1438</v>
      </c>
    </row>
    <row r="82" spans="1:14" customHeight="1" ht="20.25">
      <c r="B82" s="142">
        <v>43502</v>
      </c>
      <c r="C82" s="135">
        <v>1689</v>
      </c>
      <c r="D82" s="135" t="s">
        <v>668</v>
      </c>
      <c r="E82" s="141" t="str">
        <f>IF(D82="","",VLOOKUP(D82,'[5]SOURCE CODE'!C:D,2,0))</f>
        <v>0</v>
      </c>
      <c r="F82" s="137">
        <v>112</v>
      </c>
      <c r="G82" s="138" t="s">
        <v>313</v>
      </c>
      <c r="H82" s="139" t="str">
        <f>IF(G82="VAT",F82,0)/1.12</f>
        <v>0</v>
      </c>
      <c r="I82" s="139" t="str">
        <f>IF(G82="NV",F82,0)</f>
        <v>0</v>
      </c>
      <c r="J82" s="143" t="str">
        <f>IF(K82="","",VLOOKUP(K82,'[5]CHART OF ACCOUNT'!C:F,4,0))</f>
        <v>0</v>
      </c>
      <c r="K82" s="148" t="s">
        <v>148</v>
      </c>
      <c r="L82" s="148" t="s">
        <v>148</v>
      </c>
      <c r="M82" s="140" t="s">
        <v>397</v>
      </c>
      <c r="N82" s="135" t="s">
        <v>1438</v>
      </c>
    </row>
    <row r="83" spans="1:14" customHeight="1" ht="20.25">
      <c r="B83" s="142">
        <v>43502</v>
      </c>
      <c r="C83" s="135">
        <v>1182815</v>
      </c>
      <c r="D83" s="135" t="s">
        <v>655</v>
      </c>
      <c r="E83" s="141" t="str">
        <f>IF(D83="","",VLOOKUP(D83,'[5]SOURCE CODE'!C:D,2,0))</f>
        <v>0</v>
      </c>
      <c r="F83" s="137">
        <v>500</v>
      </c>
      <c r="G83" s="138" t="s">
        <v>313</v>
      </c>
      <c r="H83" s="139" t="str">
        <f>IF(G83="VAT",F83,0)/1.12</f>
        <v>0</v>
      </c>
      <c r="I83" s="139" t="str">
        <f>IF(G83="NV",F83,0)</f>
        <v>0</v>
      </c>
      <c r="J83" s="143" t="str">
        <f>IF(K83="","",VLOOKUP(K83,'[5]CHART OF ACCOUNT'!C:F,4,0))</f>
        <v>0</v>
      </c>
      <c r="K83" s="148" t="s">
        <v>145</v>
      </c>
      <c r="L83" s="148" t="s">
        <v>145</v>
      </c>
      <c r="M83" s="140" t="s">
        <v>397</v>
      </c>
      <c r="N83" s="135" t="s">
        <v>1438</v>
      </c>
    </row>
    <row r="84" spans="1:14" customHeight="1" ht="20.25">
      <c r="B84" s="142">
        <v>43502</v>
      </c>
      <c r="C84" s="135">
        <v>1182824</v>
      </c>
      <c r="D84" s="135" t="s">
        <v>655</v>
      </c>
      <c r="E84" s="141" t="str">
        <f>IF(D84="","",VLOOKUP(D84,'[5]SOURCE CODE'!C:D,2,0))</f>
        <v>0</v>
      </c>
      <c r="F84" s="137">
        <v>273</v>
      </c>
      <c r="G84" s="138" t="s">
        <v>313</v>
      </c>
      <c r="H84" s="139" t="str">
        <f>IF(G84="VAT",F84,0)/1.12</f>
        <v>0</v>
      </c>
      <c r="I84" s="139" t="str">
        <f>IF(G84="NV",F84,0)</f>
        <v>0</v>
      </c>
      <c r="J84" s="143" t="str">
        <f>IF(K84="","",VLOOKUP(K84,'[5]CHART OF ACCOUNT'!C:F,4,0))</f>
        <v>0</v>
      </c>
      <c r="K84" s="148" t="s">
        <v>145</v>
      </c>
      <c r="L84" s="148" t="s">
        <v>145</v>
      </c>
      <c r="M84" s="140" t="s">
        <v>397</v>
      </c>
      <c r="N84" s="135" t="s">
        <v>1438</v>
      </c>
    </row>
    <row r="85" spans="1:14" customHeight="1" ht="20.25">
      <c r="B85" s="142">
        <v>43502</v>
      </c>
      <c r="C85" s="135">
        <v>395</v>
      </c>
      <c r="D85" s="135" t="s">
        <v>1455</v>
      </c>
      <c r="E85" s="141" t="str">
        <f>IF(D85="","",VLOOKUP(D85,'[5]SOURCE CODE'!C:D,2,0))</f>
        <v>0</v>
      </c>
      <c r="F85" s="137">
        <v>2040</v>
      </c>
      <c r="G85" s="138" t="s">
        <v>318</v>
      </c>
      <c r="H85" s="139" t="str">
        <f>IF(G85="VAT",F85,0)/1.12</f>
        <v>0</v>
      </c>
      <c r="I85" s="139" t="str">
        <f>IF(G85="NV",F85,0)</f>
        <v>0</v>
      </c>
      <c r="J85" s="143" t="str">
        <f>IF(K85="","",VLOOKUP(K85,'[5]CHART OF ACCOUNT'!C:F,4,0))</f>
        <v>0</v>
      </c>
      <c r="K85" s="148" t="s">
        <v>148</v>
      </c>
      <c r="L85" s="148" t="s">
        <v>148</v>
      </c>
      <c r="M85" s="140" t="s">
        <v>397</v>
      </c>
      <c r="N85" s="135" t="s">
        <v>1438</v>
      </c>
    </row>
    <row r="86" spans="1:14" customHeight="1" ht="20.25">
      <c r="B86" s="142">
        <v>43502</v>
      </c>
      <c r="C86" s="135">
        <v>185</v>
      </c>
      <c r="D86" s="135" t="s">
        <v>817</v>
      </c>
      <c r="E86" s="141" t="str">
        <f>IF(D86="","",VLOOKUP(D86,'[5]SOURCE CODE'!C:D,2,0))</f>
        <v>0</v>
      </c>
      <c r="F86" s="137">
        <v>1000</v>
      </c>
      <c r="G86" s="138" t="s">
        <v>318</v>
      </c>
      <c r="H86" s="139" t="str">
        <f>IF(G86="VAT",F86,0)/1.12</f>
        <v>0</v>
      </c>
      <c r="I86" s="139" t="str">
        <f>IF(G86="NV",F86,0)</f>
        <v>0</v>
      </c>
      <c r="J86" s="138" t="str">
        <f>IF(K86="","",VLOOKUP(K86,'[5]CHART OF ACCOUNT'!C:F,4,0))</f>
        <v>0</v>
      </c>
      <c r="K86" s="135"/>
      <c r="L86" s="135"/>
      <c r="M86" s="140"/>
      <c r="N86" s="135" t="s">
        <v>1456</v>
      </c>
    </row>
    <row r="87" spans="1:14" customHeight="1" ht="20.25">
      <c r="B87" s="142">
        <v>43502</v>
      </c>
      <c r="C87" s="135">
        <v>2766</v>
      </c>
      <c r="D87" s="135" t="s">
        <v>837</v>
      </c>
      <c r="E87" s="141" t="str">
        <f>IF(D87="","",VLOOKUP(D87,'[5]SOURCE CODE'!C:D,2,0))</f>
        <v>0</v>
      </c>
      <c r="F87" s="137">
        <v>10450</v>
      </c>
      <c r="G87" s="138" t="s">
        <v>313</v>
      </c>
      <c r="H87" s="139" t="str">
        <f>IF(G87="VAT",F87,0)/1.12</f>
        <v>0</v>
      </c>
      <c r="I87" s="139" t="str">
        <f>IF(G87="NV",F87,0)</f>
        <v>0</v>
      </c>
      <c r="J87" s="143" t="str">
        <f>IF(K87="","",VLOOKUP(K87,'[5]CHART OF ACCOUNT'!C:F,4,0))</f>
        <v>0</v>
      </c>
      <c r="K87" s="148" t="s">
        <v>133</v>
      </c>
      <c r="L87" s="148" t="s">
        <v>133</v>
      </c>
      <c r="M87" s="140"/>
      <c r="N87" s="135"/>
    </row>
    <row r="88" spans="1:14" customHeight="1" ht="20.25">
      <c r="B88" s="142">
        <v>43502</v>
      </c>
      <c r="C88" s="135">
        <v>2122196</v>
      </c>
      <c r="D88" s="135" t="s">
        <v>894</v>
      </c>
      <c r="E88" s="141" t="str">
        <f>IF(D88="","",VLOOKUP(D88,'[5]SOURCE CODE'!C:D,2,0))</f>
        <v>0</v>
      </c>
      <c r="F88" s="137">
        <v>500</v>
      </c>
      <c r="G88" s="138" t="s">
        <v>318</v>
      </c>
      <c r="H88" s="139" t="str">
        <f>IF(G88="VAT",F88,0)/1.12</f>
        <v>0</v>
      </c>
      <c r="I88" s="139" t="str">
        <f>IF(G88="NV",F88,0)</f>
        <v>0</v>
      </c>
      <c r="J88" s="143" t="str">
        <f>IF(K88="","",VLOOKUP(K88,'[5]CHART OF ACCOUNT'!C:F,4,0))</f>
        <v>0</v>
      </c>
      <c r="K88" s="148" t="s">
        <v>163</v>
      </c>
      <c r="L88" s="148" t="s">
        <v>163</v>
      </c>
      <c r="M88" s="140" t="s">
        <v>389</v>
      </c>
      <c r="N88" s="135"/>
    </row>
    <row r="89" spans="1:14" customHeight="1" ht="20.25">
      <c r="B89" s="142">
        <v>43502</v>
      </c>
      <c r="C89" s="135">
        <v>154</v>
      </c>
      <c r="D89" s="135" t="s">
        <v>1457</v>
      </c>
      <c r="E89" s="141" t="str">
        <f>IF(D89="","",VLOOKUP(D89,'[5]SOURCE CODE'!C:D,2,0))</f>
        <v>0</v>
      </c>
      <c r="F89" s="137">
        <v>450</v>
      </c>
      <c r="G89" s="138" t="s">
        <v>318</v>
      </c>
      <c r="H89" s="139" t="str">
        <f>IF(G89="VAT",F89,0)/1.12</f>
        <v>0</v>
      </c>
      <c r="I89" s="139" t="str">
        <f>IF(G89="NV",F89,0)</f>
        <v>0</v>
      </c>
      <c r="J89" s="143" t="str">
        <f>IF(K89="","",VLOOKUP(K89,'[5]CHART OF ACCOUNT'!C:F,4,0))</f>
        <v>0</v>
      </c>
      <c r="K89" s="148" t="s">
        <v>148</v>
      </c>
      <c r="L89" s="148" t="s">
        <v>148</v>
      </c>
      <c r="M89" s="140"/>
      <c r="N89" s="135" t="s">
        <v>430</v>
      </c>
    </row>
    <row r="90" spans="1:14" customHeight="1" ht="20.25">
      <c r="B90" s="142">
        <v>43502</v>
      </c>
      <c r="C90" s="135">
        <v>292</v>
      </c>
      <c r="D90" s="135" t="s">
        <v>731</v>
      </c>
      <c r="E90" s="141" t="str">
        <f>IF(D90="","",VLOOKUP(D90,'[5]SOURCE CODE'!C:D,2,0))</f>
        <v>0</v>
      </c>
      <c r="F90" s="137">
        <v>172</v>
      </c>
      <c r="G90" s="138" t="s">
        <v>318</v>
      </c>
      <c r="H90" s="139" t="str">
        <f>IF(G90="VAT",F90,0)/1.12</f>
        <v>0</v>
      </c>
      <c r="I90" s="139" t="str">
        <f>IF(G90="NV",F90,0)</f>
        <v>0</v>
      </c>
      <c r="J90" s="143" t="str">
        <f>IF(K90="","",VLOOKUP(K90,'[5]CHART OF ACCOUNT'!C:F,4,0))</f>
        <v>0</v>
      </c>
      <c r="K90" s="148" t="s">
        <v>148</v>
      </c>
      <c r="L90" s="148" t="s">
        <v>148</v>
      </c>
      <c r="M90" s="140"/>
      <c r="N90" s="135" t="s">
        <v>430</v>
      </c>
    </row>
    <row r="91" spans="1:14" customHeight="1" ht="20.25">
      <c r="B91" s="142">
        <v>43502</v>
      </c>
      <c r="C91" s="135"/>
      <c r="D91" s="135" t="s">
        <v>1101</v>
      </c>
      <c r="E91" s="141" t="str">
        <f>IF(D91="","",VLOOKUP(D91,'[5]SOURCE CODE'!C:D,2,0))</f>
        <v>0</v>
      </c>
      <c r="F91" s="137">
        <v>320</v>
      </c>
      <c r="G91" s="138"/>
      <c r="H91" s="139" t="str">
        <f>IF(G91="VAT",F91,0)/1.12</f>
        <v>0</v>
      </c>
      <c r="I91" s="139" t="str">
        <f>IF(G91="NV",F91,0)</f>
        <v>0</v>
      </c>
      <c r="J91" s="143" t="str">
        <f>IF(K91="","",VLOOKUP(K91,'[5]CHART OF ACCOUNT'!C:F,4,0))</f>
        <v>0</v>
      </c>
      <c r="K91" s="148"/>
      <c r="L91" s="148"/>
      <c r="M91" s="140"/>
      <c r="N91" s="135" t="s">
        <v>430</v>
      </c>
    </row>
    <row r="92" spans="1:14" customHeight="1" ht="20.25">
      <c r="B92" s="142">
        <v>43503</v>
      </c>
      <c r="C92" s="135">
        <v>5072</v>
      </c>
      <c r="D92" s="135" t="s">
        <v>1458</v>
      </c>
      <c r="E92" s="141" t="str">
        <f>IF(D92="","",VLOOKUP(D92,'[5]SOURCE CODE'!C:D,2,0))</f>
        <v>0</v>
      </c>
      <c r="F92" s="137">
        <v>98.25</v>
      </c>
      <c r="G92" s="138" t="s">
        <v>313</v>
      </c>
      <c r="H92" s="139" t="str">
        <f>IF(G92="VAT",F92,0)/1.12</f>
        <v>0</v>
      </c>
      <c r="I92" s="139" t="str">
        <f>IF(G92="NV",F92,0)</f>
        <v>0</v>
      </c>
      <c r="J92" s="138" t="str">
        <f>IF(K92="","",VLOOKUP(K92,'[5]CHART OF ACCOUNT'!C:F,4,0))</f>
        <v>0</v>
      </c>
      <c r="K92" s="135" t="s">
        <v>148</v>
      </c>
      <c r="L92" s="135" t="s">
        <v>148</v>
      </c>
      <c r="M92" s="140" t="s">
        <v>397</v>
      </c>
      <c r="N92" s="135" t="s">
        <v>1459</v>
      </c>
    </row>
    <row r="93" spans="1:14" customHeight="1" ht="20.25">
      <c r="B93" s="142">
        <v>43503</v>
      </c>
      <c r="C93" s="135">
        <v>1166</v>
      </c>
      <c r="D93" s="135" t="s">
        <v>1013</v>
      </c>
      <c r="E93" s="141" t="str">
        <f>IF(D93="","",VLOOKUP(D93,'[5]SOURCE CODE'!C:D,2,0))</f>
        <v>0</v>
      </c>
      <c r="F93" s="137">
        <v>173</v>
      </c>
      <c r="G93" s="138" t="s">
        <v>313</v>
      </c>
      <c r="H93" s="139" t="str">
        <f>IF(G93="VAT",F93,0)/1.12</f>
        <v>0</v>
      </c>
      <c r="I93" s="139" t="str">
        <f>IF(G93="NV",F93,0)</f>
        <v>0</v>
      </c>
      <c r="J93" s="138" t="str">
        <f>IF(K93="","",VLOOKUP(K93,'[5]CHART OF ACCOUNT'!C:F,4,0))</f>
        <v>0</v>
      </c>
      <c r="K93" s="135" t="s">
        <v>148</v>
      </c>
      <c r="L93" s="135" t="s">
        <v>148</v>
      </c>
      <c r="M93" s="140" t="s">
        <v>397</v>
      </c>
      <c r="N93" s="135"/>
    </row>
    <row r="94" spans="1:14" customHeight="1" ht="20.25">
      <c r="B94" s="142">
        <v>43503</v>
      </c>
      <c r="C94" s="135">
        <v>310760812</v>
      </c>
      <c r="D94" s="135" t="s">
        <v>919</v>
      </c>
      <c r="E94" s="141" t="str">
        <f>IF(D94="","",VLOOKUP(D94,'[5]SOURCE CODE'!C:D,2,0))</f>
        <v>0</v>
      </c>
      <c r="F94" s="137">
        <v>4503.12</v>
      </c>
      <c r="G94" s="138" t="s">
        <v>318</v>
      </c>
      <c r="H94" s="139" t="str">
        <f>IF(G94="VAT",F94,0)/1.12</f>
        <v>0</v>
      </c>
      <c r="I94" s="139" t="str">
        <f>IF(G94="NV",F94,0)</f>
        <v>0</v>
      </c>
      <c r="J94" s="138" t="str">
        <f>IF(K94="","",VLOOKUP(K94,'[5]CHART OF ACCOUNT'!C:F,4,0))</f>
        <v>0</v>
      </c>
      <c r="K94" s="135" t="s">
        <v>138</v>
      </c>
      <c r="L94" s="135" t="s">
        <v>138</v>
      </c>
      <c r="M94" s="140" t="s">
        <v>312</v>
      </c>
      <c r="N94" s="135"/>
    </row>
    <row r="95" spans="1:14" customHeight="1" ht="20.25">
      <c r="B95" s="142">
        <v>43503</v>
      </c>
      <c r="C95" s="135">
        <v>11007</v>
      </c>
      <c r="D95" s="135" t="s">
        <v>727</v>
      </c>
      <c r="E95" s="141" t="str">
        <f>IF(D95="","",VLOOKUP(D95,'[5]SOURCE CODE'!C:D,2,0))</f>
        <v>0</v>
      </c>
      <c r="F95" s="137">
        <v>4140</v>
      </c>
      <c r="G95" s="138" t="s">
        <v>313</v>
      </c>
      <c r="H95" s="139" t="str">
        <f>IF(G95="VAT",F95,0)/1.12</f>
        <v>0</v>
      </c>
      <c r="I95" s="139"/>
      <c r="J95" s="138" t="str">
        <f>IF(K95="","",VLOOKUP(K95,'[5]CHART OF ACCOUNT'!C:F,4,0))</f>
        <v>0</v>
      </c>
      <c r="K95" s="135" t="s">
        <v>148</v>
      </c>
      <c r="L95" s="135" t="s">
        <v>148</v>
      </c>
      <c r="M95" s="140" t="s">
        <v>397</v>
      </c>
      <c r="N95" s="135" t="s">
        <v>1438</v>
      </c>
    </row>
    <row r="96" spans="1:14" customHeight="1" ht="20.25">
      <c r="B96" s="142">
        <v>43503</v>
      </c>
      <c r="C96" s="135">
        <v>385</v>
      </c>
      <c r="D96" s="135" t="s">
        <v>824</v>
      </c>
      <c r="E96" s="141" t="str">
        <f>IF(D96="","",VLOOKUP(D96,'[5]SOURCE CODE'!C:D,2,0))</f>
        <v>0</v>
      </c>
      <c r="F96" s="137">
        <v>550</v>
      </c>
      <c r="G96" s="138" t="s">
        <v>313</v>
      </c>
      <c r="H96" s="139" t="str">
        <f>IF(G96="VAT",F96,0)/1.12</f>
        <v>0</v>
      </c>
      <c r="I96" s="139" t="str">
        <f>IF(G96="NV",F96,0)</f>
        <v>0</v>
      </c>
      <c r="J96" s="138" t="str">
        <f>IF(K96="","",VLOOKUP(K96,'[5]CHART OF ACCOUNT'!C:F,4,0))</f>
        <v>0</v>
      </c>
      <c r="K96" s="135" t="s">
        <v>148</v>
      </c>
      <c r="L96" s="135" t="s">
        <v>148</v>
      </c>
      <c r="M96" s="140" t="s">
        <v>397</v>
      </c>
      <c r="N96" s="135" t="s">
        <v>1438</v>
      </c>
    </row>
    <row r="97" spans="1:14" customHeight="1" ht="20.25">
      <c r="B97" s="142">
        <v>43503</v>
      </c>
      <c r="C97" s="135">
        <v>5051</v>
      </c>
      <c r="D97" s="135" t="s">
        <v>1458</v>
      </c>
      <c r="E97" s="141" t="str">
        <f>IF(D97="","",VLOOKUP(D97,'[5]SOURCE CODE'!C:D,2,0))</f>
        <v>0</v>
      </c>
      <c r="F97" s="137">
        <v>1590</v>
      </c>
      <c r="G97" s="138" t="s">
        <v>313</v>
      </c>
      <c r="H97" s="139" t="str">
        <f>IF(G97="VAT",F97,0)/1.12</f>
        <v>0</v>
      </c>
      <c r="I97" s="139" t="str">
        <f>IF(G97="NV",F97,0)</f>
        <v>0</v>
      </c>
      <c r="J97" s="138" t="str">
        <f>IF(K97="","",VLOOKUP(K97,'[5]CHART OF ACCOUNT'!C:F,4,0))</f>
        <v>0</v>
      </c>
      <c r="K97" s="135" t="s">
        <v>148</v>
      </c>
      <c r="L97" s="135" t="s">
        <v>148</v>
      </c>
      <c r="M97" s="140" t="s">
        <v>397</v>
      </c>
      <c r="N97" s="135"/>
    </row>
    <row r="98" spans="1:14" customHeight="1" ht="20.25">
      <c r="B98" s="142">
        <v>43503</v>
      </c>
      <c r="C98" s="135">
        <v>3445</v>
      </c>
      <c r="D98" s="135" t="s">
        <v>759</v>
      </c>
      <c r="E98" s="141" t="str">
        <f>IF(D98="","",VLOOKUP(D98,'[5]SOURCE CODE'!C:D,2,0))</f>
        <v>0</v>
      </c>
      <c r="F98" s="137">
        <v>19605</v>
      </c>
      <c r="G98" s="138" t="s">
        <v>313</v>
      </c>
      <c r="H98" s="139" t="str">
        <f>IF(G98="VAT",F98,0)/1.12</f>
        <v>0</v>
      </c>
      <c r="I98" s="139" t="str">
        <f>IF(G98="NV",F98,0)</f>
        <v>0</v>
      </c>
      <c r="J98" s="138" t="str">
        <f>IF(K98="","",VLOOKUP(K98,'[5]CHART OF ACCOUNT'!C:F,4,0))</f>
        <v>0</v>
      </c>
      <c r="K98" s="135" t="s">
        <v>148</v>
      </c>
      <c r="L98" s="135" t="s">
        <v>148</v>
      </c>
      <c r="M98" s="140" t="s">
        <v>397</v>
      </c>
      <c r="N98" s="135"/>
    </row>
    <row r="99" spans="1:14" customHeight="1" ht="20.25">
      <c r="B99" s="142">
        <v>43503</v>
      </c>
      <c r="C99" s="135">
        <v>725370</v>
      </c>
      <c r="D99" s="135" t="s">
        <v>1100</v>
      </c>
      <c r="E99" s="141" t="str">
        <f>IF(D99="","",VLOOKUP(D99,'[5]SOURCE CODE'!C:D,2,0))</f>
        <v>0</v>
      </c>
      <c r="F99" s="137">
        <v>435</v>
      </c>
      <c r="G99" s="138" t="s">
        <v>313</v>
      </c>
      <c r="H99" s="139" t="str">
        <f>IF(G99="VAT",F99,0)/1.12</f>
        <v>0</v>
      </c>
      <c r="I99" s="139" t="str">
        <f>IF(G99="NV",F99,0)</f>
        <v>0</v>
      </c>
      <c r="J99" s="138" t="str">
        <f>IF(K99="","",VLOOKUP(K99,'[5]CHART OF ACCOUNT'!C:F,4,0))</f>
        <v>0</v>
      </c>
      <c r="K99" s="135" t="s">
        <v>148</v>
      </c>
      <c r="L99" s="135" t="s">
        <v>148</v>
      </c>
      <c r="M99" s="140" t="s">
        <v>397</v>
      </c>
      <c r="N99" s="135"/>
    </row>
    <row r="100" spans="1:14" customHeight="1" ht="20.25">
      <c r="B100" s="142">
        <v>43503</v>
      </c>
      <c r="C100" s="135">
        <v>32782</v>
      </c>
      <c r="D100" s="135" t="s">
        <v>1436</v>
      </c>
      <c r="E100" s="141" t="str">
        <f>IF(D100="","",VLOOKUP(D100,'[5]SOURCE CODE'!C:D,2,0))</f>
        <v>0</v>
      </c>
      <c r="F100" s="137">
        <v>3103.5</v>
      </c>
      <c r="G100" s="138" t="s">
        <v>313</v>
      </c>
      <c r="H100" s="139" t="str">
        <f>IF(G100="VAT",F100,0)/1.12</f>
        <v>0</v>
      </c>
      <c r="I100" s="139" t="str">
        <f>IF(G100="NV",F100,0)</f>
        <v>0</v>
      </c>
      <c r="J100" s="138" t="str">
        <f>IF(K100="","",VLOOKUP(K100,'[5]CHART OF ACCOUNT'!C:F,4,0))</f>
        <v>0</v>
      </c>
      <c r="K100" s="135" t="s">
        <v>148</v>
      </c>
      <c r="L100" s="135" t="s">
        <v>148</v>
      </c>
      <c r="M100" s="140" t="s">
        <v>397</v>
      </c>
      <c r="N100" s="135"/>
    </row>
    <row r="101" spans="1:14" customHeight="1" ht="20.25">
      <c r="B101" s="142">
        <v>43503</v>
      </c>
      <c r="C101" s="135">
        <v>32778</v>
      </c>
      <c r="D101" s="135" t="s">
        <v>1436</v>
      </c>
      <c r="E101" s="141" t="str">
        <f>IF(D101="","",VLOOKUP(D101,'[5]SOURCE CODE'!C:D,2,0))</f>
        <v>0</v>
      </c>
      <c r="F101" s="137">
        <v>14341.5</v>
      </c>
      <c r="G101" s="138" t="s">
        <v>313</v>
      </c>
      <c r="H101" s="139" t="str">
        <f>IF(G101="VAT",F101,0)/1.12</f>
        <v>0</v>
      </c>
      <c r="I101" s="139" t="str">
        <f>IF(G101="NV",F101,0)</f>
        <v>0</v>
      </c>
      <c r="J101" s="138" t="str">
        <f>IF(K101="","",VLOOKUP(K101,'[5]CHART OF ACCOUNT'!C:F,4,0))</f>
        <v>0</v>
      </c>
      <c r="K101" s="135" t="s">
        <v>148</v>
      </c>
      <c r="L101" s="135" t="s">
        <v>148</v>
      </c>
      <c r="M101" s="140" t="s">
        <v>397</v>
      </c>
      <c r="N101" s="135"/>
    </row>
    <row r="102" spans="1:14" customHeight="1" ht="20.25">
      <c r="B102" s="142">
        <v>43503</v>
      </c>
      <c r="C102" s="135">
        <v>403995</v>
      </c>
      <c r="D102" s="135" t="s">
        <v>635</v>
      </c>
      <c r="E102" s="141" t="str">
        <f>IF(D102="","",VLOOKUP(D102,'[5]SOURCE CODE'!C:D,2,0))</f>
        <v>0</v>
      </c>
      <c r="F102" s="137">
        <v>6630</v>
      </c>
      <c r="G102" s="138" t="s">
        <v>313</v>
      </c>
      <c r="H102" s="139" t="str">
        <f>IF(G102="VAT",F102,0)/1.12</f>
        <v>0</v>
      </c>
      <c r="I102" s="139" t="str">
        <f>IF(G102="NV",F102,0)</f>
        <v>0</v>
      </c>
      <c r="J102" s="138" t="str">
        <f>IF(K102="","",VLOOKUP(K102,'[5]CHART OF ACCOUNT'!C:F,4,0))</f>
        <v>0</v>
      </c>
      <c r="K102" s="150" t="s">
        <v>135</v>
      </c>
      <c r="L102" s="150" t="s">
        <v>135</v>
      </c>
      <c r="M102" s="140" t="s">
        <v>389</v>
      </c>
      <c r="N102" s="135"/>
    </row>
    <row r="103" spans="1:14" customHeight="1" ht="20.25">
      <c r="B103" s="142">
        <v>43503</v>
      </c>
      <c r="C103" s="135">
        <v>181598</v>
      </c>
      <c r="D103" s="135" t="s">
        <v>1460</v>
      </c>
      <c r="E103" s="141" t="str">
        <f>IF(D103="","",VLOOKUP(D103,'[5]SOURCE CODE'!C:D,2,0))</f>
        <v>0</v>
      </c>
      <c r="F103" s="137">
        <v>650</v>
      </c>
      <c r="G103" s="138" t="s">
        <v>313</v>
      </c>
      <c r="H103" s="139" t="str">
        <f>IF(G103="VAT",F103,0)/1.12</f>
        <v>0</v>
      </c>
      <c r="I103" s="139" t="str">
        <f>IF(G103="NV",F103,0)</f>
        <v>0</v>
      </c>
      <c r="J103" s="138" t="str">
        <f>IF(K103="","",VLOOKUP(K103,'[5]CHART OF ACCOUNT'!C:F,4,0))</f>
        <v>0</v>
      </c>
      <c r="K103" s="135" t="s">
        <v>148</v>
      </c>
      <c r="L103" s="135" t="s">
        <v>148</v>
      </c>
      <c r="M103" s="140" t="s">
        <v>397</v>
      </c>
      <c r="N103" s="135"/>
    </row>
    <row r="104" spans="1:14" customHeight="1" ht="20.25">
      <c r="B104" s="142">
        <v>43503</v>
      </c>
      <c r="C104" s="135">
        <v>181597</v>
      </c>
      <c r="D104" s="135" t="s">
        <v>1460</v>
      </c>
      <c r="E104" s="141" t="str">
        <f>IF(D104="","",VLOOKUP(D104,'[5]SOURCE CODE'!C:D,2,0))</f>
        <v>0</v>
      </c>
      <c r="F104" s="137">
        <v>225</v>
      </c>
      <c r="G104" s="138" t="s">
        <v>313</v>
      </c>
      <c r="H104" s="139" t="str">
        <f>IF(G104="VAT",F104,0)/1.12</f>
        <v>0</v>
      </c>
      <c r="I104" s="139" t="str">
        <f>IF(G104="NV",F104,0)</f>
        <v>0</v>
      </c>
      <c r="J104" s="138" t="str">
        <f>IF(K104="","",VLOOKUP(K104,'[5]CHART OF ACCOUNT'!C:F,4,0))</f>
        <v>0</v>
      </c>
      <c r="K104" s="135" t="s">
        <v>148</v>
      </c>
      <c r="L104" s="135" t="s">
        <v>148</v>
      </c>
      <c r="M104" s="140" t="s">
        <v>397</v>
      </c>
      <c r="N104" s="135"/>
    </row>
    <row r="105" spans="1:14" customHeight="1" ht="20.25">
      <c r="B105" s="142">
        <v>43503</v>
      </c>
      <c r="C105" s="135">
        <v>2331045</v>
      </c>
      <c r="D105" s="135" t="s">
        <v>538</v>
      </c>
      <c r="E105" s="141" t="str">
        <f>IF(D105="","",VLOOKUP(D105,'[5]SOURCE CODE'!C:D,2,0))</f>
        <v>0</v>
      </c>
      <c r="F105" s="137">
        <v>125</v>
      </c>
      <c r="G105" s="138" t="s">
        <v>313</v>
      </c>
      <c r="H105" s="139" t="str">
        <f>IF(G105="VAT",F105,0)/1.12</f>
        <v>0</v>
      </c>
      <c r="I105" s="139" t="str">
        <f>IF(G105="NV",F105,0)</f>
        <v>0</v>
      </c>
      <c r="J105" s="138" t="str">
        <f>IF(K105="","",VLOOKUP(K105,'[5]CHART OF ACCOUNT'!C:F,4,0))</f>
        <v>0</v>
      </c>
      <c r="K105" s="135" t="s">
        <v>142</v>
      </c>
      <c r="L105" s="135" t="s">
        <v>142</v>
      </c>
      <c r="M105" s="140" t="s">
        <v>312</v>
      </c>
      <c r="N105" s="135"/>
    </row>
    <row r="106" spans="1:14" customHeight="1" ht="20.25">
      <c r="B106" s="142">
        <v>43503</v>
      </c>
      <c r="C106" s="135">
        <v>9662980</v>
      </c>
      <c r="D106" s="135" t="s">
        <v>480</v>
      </c>
      <c r="E106" s="141" t="str">
        <f>IF(D106="","",VLOOKUP(D106,'[5]SOURCE CODE'!C:D,2,0))</f>
        <v>0</v>
      </c>
      <c r="F106" s="137">
        <v>1908</v>
      </c>
      <c r="G106" s="138" t="s">
        <v>313</v>
      </c>
      <c r="H106" s="139" t="str">
        <f>IF(G106="VAT",F106,0)/1.12</f>
        <v>0</v>
      </c>
      <c r="I106" s="139" t="str">
        <f>IF(G106="NV",F106,0)</f>
        <v>0</v>
      </c>
      <c r="J106" s="138" t="str">
        <f>IF(K106="","",VLOOKUP(K106,'[5]CHART OF ACCOUNT'!C:F,4,0))</f>
        <v>0</v>
      </c>
      <c r="K106" s="135" t="s">
        <v>140</v>
      </c>
      <c r="L106" s="135" t="s">
        <v>140</v>
      </c>
      <c r="M106" s="140" t="s">
        <v>312</v>
      </c>
      <c r="N106" s="135"/>
    </row>
    <row r="107" spans="1:14" customHeight="1" ht="20.25">
      <c r="B107" s="142">
        <v>43503</v>
      </c>
      <c r="C107" s="135">
        <v>95707</v>
      </c>
      <c r="D107" s="135" t="s">
        <v>552</v>
      </c>
      <c r="E107" s="141" t="str">
        <f>IF(D107="","",VLOOKUP(D107,'[5]SOURCE CODE'!C:D,2,0))</f>
        <v>0</v>
      </c>
      <c r="F107" s="137">
        <v>969</v>
      </c>
      <c r="G107" s="138" t="s">
        <v>313</v>
      </c>
      <c r="H107" s="139" t="str">
        <f>IF(G107="VAT",F107,0)/1.12</f>
        <v>0</v>
      </c>
      <c r="I107" s="139" t="str">
        <f>IF(G107="NV",F107,0)</f>
        <v>0</v>
      </c>
      <c r="J107" s="138" t="str">
        <f>IF(K107="","",VLOOKUP(K107,'[5]CHART OF ACCOUNT'!C:F,4,0))</f>
        <v>0</v>
      </c>
      <c r="K107" s="135" t="s">
        <v>140</v>
      </c>
      <c r="L107" s="135" t="s">
        <v>140</v>
      </c>
      <c r="M107" s="140" t="s">
        <v>312</v>
      </c>
      <c r="N107" s="135"/>
    </row>
    <row r="108" spans="1:14" customHeight="1" ht="20.25">
      <c r="B108" s="142">
        <v>43503</v>
      </c>
      <c r="C108" s="135">
        <v>16367</v>
      </c>
      <c r="D108" s="135" t="s">
        <v>665</v>
      </c>
      <c r="E108" s="141" t="str">
        <f>IF(D108="","",VLOOKUP(D108,'[5]SOURCE CODE'!C:D,2,0))</f>
        <v>0</v>
      </c>
      <c r="F108" s="137">
        <v>598</v>
      </c>
      <c r="G108" s="138" t="s">
        <v>313</v>
      </c>
      <c r="H108" s="139" t="str">
        <f>IF(G108="VAT",F108,0)/1.12</f>
        <v>0</v>
      </c>
      <c r="I108" s="139" t="str">
        <f>IF(G108="NV",F108,0)</f>
        <v>0</v>
      </c>
      <c r="J108" s="138" t="str">
        <f>IF(K108="","",VLOOKUP(K108,'[5]CHART OF ACCOUNT'!C:F,4,0))</f>
        <v>0</v>
      </c>
      <c r="K108" s="135" t="s">
        <v>140</v>
      </c>
      <c r="L108" s="135" t="s">
        <v>140</v>
      </c>
      <c r="M108" s="140" t="s">
        <v>312</v>
      </c>
      <c r="N108" s="135"/>
    </row>
    <row r="109" spans="1:14" customHeight="1" ht="20.25">
      <c r="B109" s="135"/>
      <c r="C109" s="135"/>
      <c r="D109" s="135"/>
      <c r="E109" s="141" t="str">
        <f>IF(D109="","",VLOOKUP(D109,'SOURCE CODE'!C:D,2,0))</f>
        <v>0</v>
      </c>
      <c r="F109" s="137"/>
      <c r="G109" s="138"/>
      <c r="H109" s="139" t="str">
        <f>IF(G109="VAT",F109,0)/1.12</f>
        <v>0</v>
      </c>
      <c r="I109" s="139" t="str">
        <f>+Table84[[#This Row],[NET OF VAT]]*0.12</f>
        <v>0</v>
      </c>
      <c r="J109" s="139" t="str">
        <f>IF(G109="NV",F109,0)</f>
        <v>0</v>
      </c>
      <c r="K109" s="138" t="str">
        <f>IF(L109="","",VLOOKUP(L109,'[4]CHART OF ACCOUNT'!C:F,4,0))</f>
        <v>0</v>
      </c>
      <c r="L109" s="138" t="str">
        <f>IF(M109="","",VLOOKUP(M109,'[4]CHART OF ACCOUNT'!D:G,4,0))</f>
        <v>0</v>
      </c>
      <c r="M109" s="135"/>
      <c r="N109" s="140"/>
    </row>
    <row r="110" spans="1:14" customHeight="1" ht="20.25">
      <c r="B110" s="142">
        <v>43503</v>
      </c>
      <c r="C110" s="135">
        <v>5133</v>
      </c>
      <c r="D110" s="135" t="s">
        <v>1458</v>
      </c>
      <c r="E110" s="141" t="str">
        <f>IF(D110="","",VLOOKUP(D110,'[5]SOURCE CODE'!C:D,2,0))</f>
        <v>0</v>
      </c>
      <c r="F110" s="137">
        <v>15022</v>
      </c>
      <c r="G110" s="138" t="s">
        <v>313</v>
      </c>
      <c r="H110" s="139" t="str">
        <f>IF(G110="VAT",F110,0)/1.12</f>
        <v>0</v>
      </c>
      <c r="I110" s="139" t="str">
        <f>IF(G110="NV",F110,0)</f>
        <v>0</v>
      </c>
      <c r="J110" s="138" t="str">
        <f>IF(K110="","",VLOOKUP(K110,'[5]CHART OF ACCOUNT'!C:F,4,0))</f>
        <v>0</v>
      </c>
      <c r="K110" s="135" t="s">
        <v>148</v>
      </c>
      <c r="L110" s="135" t="s">
        <v>148</v>
      </c>
      <c r="M110" s="140" t="s">
        <v>397</v>
      </c>
      <c r="N110" s="135" t="s">
        <v>1461</v>
      </c>
    </row>
    <row r="111" spans="1:14" customHeight="1" ht="20.25">
      <c r="B111" s="142">
        <v>43504</v>
      </c>
      <c r="C111" s="135">
        <v>32799</v>
      </c>
      <c r="D111" s="135" t="s">
        <v>1436</v>
      </c>
      <c r="E111" s="141" t="str">
        <f>IF(D111="","",VLOOKUP(D111,'[5]SOURCE CODE'!C:D,2,0))</f>
        <v>0</v>
      </c>
      <c r="F111" s="137">
        <v>4838</v>
      </c>
      <c r="G111" s="138" t="s">
        <v>313</v>
      </c>
      <c r="H111" s="139" t="str">
        <f>IF(G111="VAT",F111,0)/1.12</f>
        <v>0</v>
      </c>
      <c r="I111" s="139" t="str">
        <f>IF(G111="NV",F111,0)</f>
        <v>0</v>
      </c>
      <c r="J111" s="138" t="str">
        <f>IF(K111="","",VLOOKUP(K111,'[5]CHART OF ACCOUNT'!C:F,4,0))</f>
        <v>0</v>
      </c>
      <c r="K111" s="135" t="s">
        <v>1462</v>
      </c>
      <c r="L111" s="135" t="s">
        <v>1462</v>
      </c>
      <c r="M111" s="140" t="s">
        <v>397</v>
      </c>
      <c r="N111" s="135" t="s">
        <v>1461</v>
      </c>
    </row>
    <row r="112" spans="1:14" customHeight="1" ht="20.25">
      <c r="B112" s="142">
        <v>43504</v>
      </c>
      <c r="C112" s="135">
        <v>3976</v>
      </c>
      <c r="D112" s="135" t="s">
        <v>395</v>
      </c>
      <c r="E112" s="141" t="str">
        <f>IF(D112="","",VLOOKUP(D112,'[5]SOURCE CODE'!C:D,2,0))</f>
        <v>0</v>
      </c>
      <c r="F112" s="137">
        <v>1824.56</v>
      </c>
      <c r="G112" s="138" t="s">
        <v>313</v>
      </c>
      <c r="H112" s="139" t="str">
        <f>IF(G112="VAT",F112,0)/1.12</f>
        <v>0</v>
      </c>
      <c r="I112" s="139" t="str">
        <f>IF(G112="NV",F112,0)</f>
        <v>0</v>
      </c>
      <c r="J112" s="138" t="str">
        <f>IF(K112="","",VLOOKUP(K112,'[5]CHART OF ACCOUNT'!C:F,4,0))</f>
        <v>0</v>
      </c>
      <c r="K112" s="135" t="s">
        <v>148</v>
      </c>
      <c r="L112" s="135" t="s">
        <v>148</v>
      </c>
      <c r="M112" s="140" t="s">
        <v>397</v>
      </c>
      <c r="N112" s="135" t="s">
        <v>1461</v>
      </c>
    </row>
    <row r="113" spans="1:14" customHeight="1" ht="20.25">
      <c r="B113" s="135"/>
      <c r="C113" s="135"/>
      <c r="D113" s="135"/>
      <c r="E113" s="141" t="str">
        <f>IF(D113="","",VLOOKUP(D113,'SOURCE CODE'!C:D,2,0))</f>
        <v>0</v>
      </c>
      <c r="F113" s="137"/>
      <c r="G113" s="138"/>
      <c r="H113" s="139" t="str">
        <f>IF(G113="VAT",F113,0)/1.12</f>
        <v>0</v>
      </c>
      <c r="I113" s="139" t="str">
        <f>+Table84[[#This Row],[NET OF VAT]]*0.12</f>
        <v>0</v>
      </c>
      <c r="J113" s="139" t="str">
        <f>IF(G113="NV",F113,0)</f>
        <v>0</v>
      </c>
      <c r="K113" s="138" t="str">
        <f>IF(L113="","",VLOOKUP(L113,'[4]CHART OF ACCOUNT'!C:F,4,0))</f>
        <v>0</v>
      </c>
      <c r="L113" s="138" t="str">
        <f>IF(M113="","",VLOOKUP(M113,'[4]CHART OF ACCOUNT'!D:G,4,0))</f>
        <v>0</v>
      </c>
      <c r="M113" s="135"/>
      <c r="N113" s="140"/>
    </row>
    <row r="114" spans="1:14" customHeight="1" ht="20.25">
      <c r="B114" s="142">
        <v>43503</v>
      </c>
      <c r="C114" s="135">
        <v>95628</v>
      </c>
      <c r="D114" s="135" t="s">
        <v>552</v>
      </c>
      <c r="E114" s="141" t="str">
        <f>IF(D114="","",VLOOKUP(D114,'[5]SOURCE CODE'!C:D,2,0))</f>
        <v>0</v>
      </c>
      <c r="F114" s="137">
        <v>300</v>
      </c>
      <c r="G114" s="138" t="s">
        <v>313</v>
      </c>
      <c r="H114" s="139" t="str">
        <f>IF(G114="VAT",F114,0)/1.12</f>
        <v>0</v>
      </c>
      <c r="I114" s="139" t="str">
        <f>IF(G114="NV",F114,0)</f>
        <v>0</v>
      </c>
      <c r="J114" s="143" t="str">
        <f>IF(K114="","",VLOOKUP(K114,'[5]CHART OF ACCOUNT'!C:F,4,0))</f>
        <v>0</v>
      </c>
      <c r="K114" s="148" t="s">
        <v>140</v>
      </c>
      <c r="L114" s="148" t="s">
        <v>140</v>
      </c>
      <c r="M114" s="140" t="s">
        <v>393</v>
      </c>
      <c r="N114" s="135"/>
    </row>
    <row r="115" spans="1:14" customHeight="1" ht="20.25">
      <c r="B115" s="142">
        <v>43503</v>
      </c>
      <c r="C115" s="135">
        <v>95626</v>
      </c>
      <c r="D115" s="135" t="s">
        <v>552</v>
      </c>
      <c r="E115" s="141" t="str">
        <f>IF(D115="","",VLOOKUP(D115,'[5]SOURCE CODE'!C:D,2,0))</f>
        <v>0</v>
      </c>
      <c r="F115" s="137">
        <v>1680</v>
      </c>
      <c r="G115" s="138" t="s">
        <v>313</v>
      </c>
      <c r="H115" s="139" t="str">
        <f>IF(G115="VAT",F115,0)/1.12</f>
        <v>0</v>
      </c>
      <c r="I115" s="139" t="str">
        <f>IF(G115="NV",F115,0)</f>
        <v>0</v>
      </c>
      <c r="J115" s="143" t="str">
        <f>IF(K115="","",VLOOKUP(K115,'[5]CHART OF ACCOUNT'!C:F,4,0))</f>
        <v>0</v>
      </c>
      <c r="K115" s="148" t="s">
        <v>140</v>
      </c>
      <c r="L115" s="148" t="s">
        <v>140</v>
      </c>
      <c r="M115" s="140" t="s">
        <v>393</v>
      </c>
      <c r="N115" s="135"/>
    </row>
    <row r="116" spans="1:14" customHeight="1" ht="20.25">
      <c r="B116" s="142">
        <v>43504</v>
      </c>
      <c r="C116" s="135"/>
      <c r="D116" s="135" t="s">
        <v>604</v>
      </c>
      <c r="E116" s="141" t="str">
        <f>IF(D116="","",VLOOKUP(D116,'[5]SOURCE CODE'!C:D,2,0))</f>
        <v>0</v>
      </c>
      <c r="F116" s="137">
        <v>4900</v>
      </c>
      <c r="G116" s="138" t="s">
        <v>318</v>
      </c>
      <c r="H116" s="139" t="str">
        <f>IF(G116="VAT",F116,0)/1.12</f>
        <v>0</v>
      </c>
      <c r="I116" s="139" t="str">
        <f>IF(G116="NV",F116,0)</f>
        <v>0</v>
      </c>
      <c r="J116" s="138" t="str">
        <f>IF(K116="","",VLOOKUP(K116,'[5]CHART OF ACCOUNT'!C:F,4,0))</f>
        <v>0</v>
      </c>
      <c r="K116" s="135" t="s">
        <v>144</v>
      </c>
      <c r="L116" s="135" t="s">
        <v>144</v>
      </c>
      <c r="M116" s="140" t="s">
        <v>397</v>
      </c>
      <c r="N116" s="135" t="s">
        <v>1463</v>
      </c>
    </row>
    <row r="117" spans="1:14" customHeight="1" ht="20.25">
      <c r="B117" s="142">
        <v>43504</v>
      </c>
      <c r="C117" s="135">
        <v>14253</v>
      </c>
      <c r="D117" s="135" t="s">
        <v>315</v>
      </c>
      <c r="E117" s="141" t="str">
        <f>IF(D117="","",VLOOKUP(D117,'[5]SOURCE CODE'!C:D,2,0))</f>
        <v>0</v>
      </c>
      <c r="F117" s="137">
        <v>1160</v>
      </c>
      <c r="G117" s="138" t="s">
        <v>318</v>
      </c>
      <c r="H117" s="139" t="str">
        <f>IF(G117="VAT",F117,0)/1.12</f>
        <v>0</v>
      </c>
      <c r="I117" s="139" t="str">
        <f>IF(G117="NV",F117,0)</f>
        <v>0</v>
      </c>
      <c r="J117" s="138" t="str">
        <f>IF(K117="","",VLOOKUP(K117,'[5]CHART OF ACCOUNT'!C:F,4,0))</f>
        <v>0</v>
      </c>
      <c r="K117" s="135" t="s">
        <v>168</v>
      </c>
      <c r="L117" s="135" t="s">
        <v>168</v>
      </c>
      <c r="M117" s="140" t="s">
        <v>397</v>
      </c>
      <c r="N117" s="135"/>
    </row>
    <row r="118" spans="1:14" customHeight="1" ht="20.25">
      <c r="B118" s="142">
        <v>43505</v>
      </c>
      <c r="C118" s="135">
        <v>182</v>
      </c>
      <c r="D118" s="135" t="s">
        <v>1458</v>
      </c>
      <c r="E118" s="141" t="str">
        <f>IF(D118="","",VLOOKUP(D118,'[5]SOURCE CODE'!C:D,2,0))</f>
        <v>0</v>
      </c>
      <c r="F118" s="137">
        <v>560</v>
      </c>
      <c r="G118" s="138" t="s">
        <v>313</v>
      </c>
      <c r="H118" s="139" t="str">
        <f>IF(G118="VAT",F118,0)/1.12</f>
        <v>0</v>
      </c>
      <c r="I118" s="139" t="str">
        <f>IF(G118="NV",F118,0)</f>
        <v>0</v>
      </c>
      <c r="J118" s="138" t="str">
        <f>IF(K118="","",VLOOKUP(K118,'[5]CHART OF ACCOUNT'!C:F,4,0))</f>
        <v>0</v>
      </c>
      <c r="K118" s="135" t="s">
        <v>148</v>
      </c>
      <c r="L118" s="135" t="s">
        <v>148</v>
      </c>
      <c r="M118" s="140" t="s">
        <v>397</v>
      </c>
      <c r="N118" s="135"/>
    </row>
    <row r="119" spans="1:14" customHeight="1" ht="20.25">
      <c r="B119" s="142">
        <v>43507</v>
      </c>
      <c r="C119" s="135"/>
      <c r="D119" s="135" t="s">
        <v>729</v>
      </c>
      <c r="E119" s="141" t="str">
        <f>IF(D119="","",VLOOKUP(D119,'[5]SOURCE CODE'!C:D,2,0))</f>
        <v>0</v>
      </c>
      <c r="F119" s="137">
        <v>30000</v>
      </c>
      <c r="G119" s="138" t="s">
        <v>318</v>
      </c>
      <c r="H119" s="139" t="str">
        <f>IF(G119="VAT",F119,0)/1.12</f>
        <v>0</v>
      </c>
      <c r="I119" s="139" t="str">
        <f>IF(G119="NV",F119,0)</f>
        <v>0</v>
      </c>
      <c r="J119" s="138" t="str">
        <f>IF(K119="","",VLOOKUP(K119,'[5]CHART OF ACCOUNT'!C:F,4,0))</f>
        <v>0</v>
      </c>
      <c r="K119" s="135" t="s">
        <v>144</v>
      </c>
      <c r="L119" s="135" t="s">
        <v>144</v>
      </c>
      <c r="M119" s="140" t="s">
        <v>397</v>
      </c>
      <c r="N119" s="135" t="s">
        <v>1464</v>
      </c>
    </row>
    <row r="120" spans="1:14" customHeight="1" ht="20.25">
      <c r="B120" s="142">
        <v>43507</v>
      </c>
      <c r="C120" s="135">
        <v>32840</v>
      </c>
      <c r="D120" s="135" t="s">
        <v>1436</v>
      </c>
      <c r="E120" s="141" t="str">
        <f>IF(D120="","",VLOOKUP(D120,'[5]SOURCE CODE'!C:D,2,0))</f>
        <v>0</v>
      </c>
      <c r="F120" s="137">
        <v>2873.85</v>
      </c>
      <c r="G120" s="138" t="s">
        <v>313</v>
      </c>
      <c r="H120" s="139" t="str">
        <f>IF(G120="VAT",F120,0)/1.12</f>
        <v>0</v>
      </c>
      <c r="I120" s="139" t="str">
        <f>IF(G120="NV",F120,0)</f>
        <v>0</v>
      </c>
      <c r="J120" s="143" t="str">
        <f>IF(K120="","",VLOOKUP(K120,'[5]CHART OF ACCOUNT'!C:F,4,0))</f>
        <v>0</v>
      </c>
      <c r="K120" s="148" t="s">
        <v>148</v>
      </c>
      <c r="L120" s="148" t="s">
        <v>148</v>
      </c>
      <c r="M120" s="140" t="s">
        <v>397</v>
      </c>
      <c r="N120" s="135"/>
    </row>
    <row r="121" spans="1:14" customHeight="1" ht="20.25">
      <c r="B121" s="142">
        <v>43507</v>
      </c>
      <c r="C121" s="135">
        <v>148788</v>
      </c>
      <c r="D121" s="135" t="s">
        <v>1065</v>
      </c>
      <c r="E121" s="141" t="str">
        <f>IF(D121="","",VLOOKUP(D121,'[5]SOURCE CODE'!C:D,2,0))</f>
        <v>0</v>
      </c>
      <c r="F121" s="137">
        <v>38257.83</v>
      </c>
      <c r="G121" s="138" t="s">
        <v>313</v>
      </c>
      <c r="H121" s="139" t="str">
        <f>IF(G121="VAT",F121,0)/1.12</f>
        <v>0</v>
      </c>
      <c r="I121" s="139" t="str">
        <f>IF(G121="NV",F121,0)</f>
        <v>0</v>
      </c>
      <c r="J121" s="143" t="str">
        <f>IF(K121="","",VLOOKUP(K121,'[5]CHART OF ACCOUNT'!C:F,4,0))</f>
        <v>0</v>
      </c>
      <c r="K121" s="148" t="s">
        <v>148</v>
      </c>
      <c r="L121" s="148" t="s">
        <v>148</v>
      </c>
      <c r="M121" s="140" t="s">
        <v>397</v>
      </c>
      <c r="N121" s="135"/>
    </row>
    <row r="122" spans="1:14" customHeight="1" ht="20.25">
      <c r="B122" s="142">
        <v>43508</v>
      </c>
      <c r="C122" s="135">
        <v>3792</v>
      </c>
      <c r="D122" s="135" t="s">
        <v>848</v>
      </c>
      <c r="E122" s="141" t="str">
        <f>IF(D122="","",VLOOKUP(D122,'[5]SOURCE CODE'!C:D,2,0))</f>
        <v>0</v>
      </c>
      <c r="F122" s="137">
        <v>120</v>
      </c>
      <c r="G122" s="138" t="s">
        <v>318</v>
      </c>
      <c r="H122" s="139" t="str">
        <f>IF(G122="VAT",F122,0)/1.12</f>
        <v>0</v>
      </c>
      <c r="I122" s="139" t="str">
        <f>IF(G122="NV",F122,0)</f>
        <v>0</v>
      </c>
      <c r="J122" s="143" t="str">
        <f>IF(K122="","",VLOOKUP(K122,'[5]CHART OF ACCOUNT'!C:F,4,0))</f>
        <v>0</v>
      </c>
      <c r="K122" s="148" t="s">
        <v>142</v>
      </c>
      <c r="L122" s="148" t="s">
        <v>142</v>
      </c>
      <c r="M122" s="140" t="s">
        <v>393</v>
      </c>
      <c r="N122" s="135" t="s">
        <v>430</v>
      </c>
    </row>
    <row r="123" spans="1:14" customHeight="1" ht="20.25">
      <c r="B123" s="142">
        <v>43509</v>
      </c>
      <c r="C123" s="135">
        <v>6522</v>
      </c>
      <c r="D123" s="135" t="s">
        <v>1016</v>
      </c>
      <c r="E123" s="141" t="str">
        <f>IF(D123="","",VLOOKUP(D123,'[5]SOURCE CODE'!C:D,2,0))</f>
        <v>0</v>
      </c>
      <c r="F123" s="137">
        <v>145.5</v>
      </c>
      <c r="G123" s="138" t="s">
        <v>318</v>
      </c>
      <c r="H123" s="139" t="str">
        <f>IF(G123="VAT",F123,0)/1.12</f>
        <v>0</v>
      </c>
      <c r="I123" s="139" t="str">
        <f>IF(G123="NV",F123,0)</f>
        <v>0</v>
      </c>
      <c r="J123" s="143" t="str">
        <f>IF(K123="","",VLOOKUP(K123,'[5]CHART OF ACCOUNT'!C:F,4,0))</f>
        <v>0</v>
      </c>
      <c r="K123" s="148" t="s">
        <v>141</v>
      </c>
      <c r="L123" s="148" t="s">
        <v>141</v>
      </c>
      <c r="M123" s="140" t="s">
        <v>393</v>
      </c>
      <c r="N123" s="135"/>
    </row>
    <row r="124" spans="1:14" customHeight="1" ht="20.25">
      <c r="B124" s="142">
        <v>43509</v>
      </c>
      <c r="C124" s="135">
        <v>38592</v>
      </c>
      <c r="D124" s="135" t="s">
        <v>768</v>
      </c>
      <c r="E124" s="141" t="str">
        <f>IF(D124="","",VLOOKUP(D124,'[5]SOURCE CODE'!C:D,2,0))</f>
        <v>0</v>
      </c>
      <c r="F124" s="137">
        <v>141.5</v>
      </c>
      <c r="G124" s="138" t="s">
        <v>318</v>
      </c>
      <c r="H124" s="139" t="str">
        <f>IF(G124="VAT",F124,0)/1.12</f>
        <v>0</v>
      </c>
      <c r="I124" s="139" t="str">
        <f>IF(G124="NV",F124,0)</f>
        <v>0</v>
      </c>
      <c r="J124" s="143" t="str">
        <f>IF(K124="","",VLOOKUP(K124,'[5]CHART OF ACCOUNT'!C:F,4,0))</f>
        <v>0</v>
      </c>
      <c r="K124" s="148" t="s">
        <v>141</v>
      </c>
      <c r="L124" s="148" t="s">
        <v>141</v>
      </c>
      <c r="M124" s="140" t="s">
        <v>393</v>
      </c>
      <c r="N124" s="135"/>
    </row>
    <row r="125" spans="1:14" customHeight="1" ht="20.25">
      <c r="B125" s="142">
        <v>43509</v>
      </c>
      <c r="C125" s="135">
        <v>83054</v>
      </c>
      <c r="D125" s="135" t="s">
        <v>1465</v>
      </c>
      <c r="E125" s="141" t="str">
        <f>IF(D125="","",VLOOKUP(D125,'[5]SOURCE CODE'!C:D,2,0))</f>
        <v>0</v>
      </c>
      <c r="F125" s="137">
        <v>153</v>
      </c>
      <c r="G125" s="138" t="s">
        <v>313</v>
      </c>
      <c r="H125" s="139" t="str">
        <f>IF(G125="VAT",F125,0)/1.12</f>
        <v>0</v>
      </c>
      <c r="I125" s="139" t="str">
        <f>IF(G125="NV",F125,0)</f>
        <v>0</v>
      </c>
      <c r="J125" s="143" t="str">
        <f>IF(K125="","",VLOOKUP(K125,'[5]CHART OF ACCOUNT'!C:F,4,0))</f>
        <v>0</v>
      </c>
      <c r="K125" s="148" t="s">
        <v>145</v>
      </c>
      <c r="L125" s="148" t="s">
        <v>145</v>
      </c>
      <c r="M125" s="140" t="s">
        <v>393</v>
      </c>
      <c r="N125" s="135"/>
    </row>
    <row r="126" spans="1:14" customHeight="1" ht="20.25">
      <c r="B126" s="142">
        <v>43509</v>
      </c>
      <c r="C126" s="135">
        <v>52781</v>
      </c>
      <c r="D126" s="135" t="s">
        <v>320</v>
      </c>
      <c r="E126" s="141" t="str">
        <f>IF(D126="","",VLOOKUP(D126,'[5]SOURCE CODE'!C:D,2,0))</f>
        <v>0</v>
      </c>
      <c r="F126" s="137">
        <v>1572.1</v>
      </c>
      <c r="G126" s="138" t="s">
        <v>313</v>
      </c>
      <c r="H126" s="139" t="str">
        <f>IF(G126="VAT",F126,0)/1.12</f>
        <v>0</v>
      </c>
      <c r="I126" s="139" t="str">
        <f>IF(G126="NV",F126,0)</f>
        <v>0</v>
      </c>
      <c r="J126" s="143" t="str">
        <f>IF(K126="","",VLOOKUP(K126,'[5]CHART OF ACCOUNT'!C:F,4,0))</f>
        <v>0</v>
      </c>
      <c r="K126" s="148" t="s">
        <v>132</v>
      </c>
      <c r="L126" s="148" t="s">
        <v>132</v>
      </c>
      <c r="M126" s="140" t="s">
        <v>393</v>
      </c>
      <c r="N126" s="135"/>
    </row>
    <row r="127" spans="1:14" customHeight="1" ht="20.25">
      <c r="B127" s="142">
        <v>43509</v>
      </c>
      <c r="C127" s="135">
        <v>58</v>
      </c>
      <c r="D127" s="135" t="s">
        <v>633</v>
      </c>
      <c r="E127" s="141" t="str">
        <f>IF(D127="","",VLOOKUP(D127,'[5]SOURCE CODE'!C:D,2,0))</f>
        <v>0</v>
      </c>
      <c r="F127" s="137">
        <v>2500</v>
      </c>
      <c r="G127" s="138" t="s">
        <v>313</v>
      </c>
      <c r="H127" s="139" t="str">
        <f>IF(G127="VAT",F127,0)/1.12</f>
        <v>0</v>
      </c>
      <c r="I127" s="139" t="str">
        <f>IF(G127="NV",F127,0)</f>
        <v>0</v>
      </c>
      <c r="J127" s="143" t="str">
        <f>IF(K127="","",VLOOKUP(K127,'[5]CHART OF ACCOUNT'!C:F,4,0))</f>
        <v>0</v>
      </c>
      <c r="K127" s="148" t="s">
        <v>148</v>
      </c>
      <c r="L127" s="148" t="s">
        <v>148</v>
      </c>
      <c r="M127" s="140" t="s">
        <v>397</v>
      </c>
      <c r="N127" s="135"/>
    </row>
    <row r="128" spans="1:14" customHeight="1" ht="20.25">
      <c r="B128" s="142">
        <v>43509</v>
      </c>
      <c r="C128" s="135">
        <v>439173</v>
      </c>
      <c r="D128" s="135" t="s">
        <v>870</v>
      </c>
      <c r="E128" s="141" t="str">
        <f>IF(D128="","",VLOOKUP(D128,'[5]SOURCE CODE'!C:D,2,0))</f>
        <v>0</v>
      </c>
      <c r="F128" s="137">
        <v>500</v>
      </c>
      <c r="G128" s="138" t="s">
        <v>313</v>
      </c>
      <c r="H128" s="139" t="str">
        <f>IF(G128="VAT",F128,0)/1.12</f>
        <v>0</v>
      </c>
      <c r="I128" s="139" t="str">
        <f>IF(G128="NV",F128,0)</f>
        <v>0</v>
      </c>
      <c r="J128" s="143" t="str">
        <f>IF(K128="","",VLOOKUP(K128,'[5]CHART OF ACCOUNT'!C:F,4,0))</f>
        <v>0</v>
      </c>
      <c r="K128" s="148" t="s">
        <v>148</v>
      </c>
      <c r="L128" s="148" t="s">
        <v>148</v>
      </c>
      <c r="M128" s="140" t="s">
        <v>397</v>
      </c>
      <c r="N128" s="135"/>
    </row>
    <row r="129" spans="1:14" customHeight="1" ht="20.25">
      <c r="B129" s="142">
        <v>43509</v>
      </c>
      <c r="C129" s="135">
        <v>32877</v>
      </c>
      <c r="D129" s="135" t="s">
        <v>1436</v>
      </c>
      <c r="E129" s="141" t="str">
        <f>IF(D129="","",VLOOKUP(D129,'[5]SOURCE CODE'!C:D,2,0))</f>
        <v>0</v>
      </c>
      <c r="F129" s="137">
        <v>4336.25</v>
      </c>
      <c r="G129" s="138" t="s">
        <v>313</v>
      </c>
      <c r="H129" s="139" t="str">
        <f>IF(G129="VAT",F129,0)/1.12</f>
        <v>0</v>
      </c>
      <c r="I129" s="139" t="str">
        <f>IF(G129="NV",F129,0)</f>
        <v>0</v>
      </c>
      <c r="J129" s="143" t="str">
        <f>IF(K129="","",VLOOKUP(K129,'[5]CHART OF ACCOUNT'!C:F,4,0))</f>
        <v>0</v>
      </c>
      <c r="K129" s="148" t="s">
        <v>148</v>
      </c>
      <c r="L129" s="148" t="s">
        <v>148</v>
      </c>
      <c r="M129" s="140" t="s">
        <v>397</v>
      </c>
      <c r="N129" s="135"/>
    </row>
    <row r="130" spans="1:14" customHeight="1" ht="20.25">
      <c r="B130" s="142">
        <v>43510</v>
      </c>
      <c r="C130" s="135">
        <v>401</v>
      </c>
      <c r="D130" s="135" t="s">
        <v>1466</v>
      </c>
      <c r="E130" s="141" t="str">
        <f>IF(D130="","",VLOOKUP(D130,'[5]SOURCE CODE'!C:D,2,0))</f>
        <v>0</v>
      </c>
      <c r="F130" s="137">
        <v>10337.1</v>
      </c>
      <c r="G130" s="138" t="s">
        <v>313</v>
      </c>
      <c r="H130" s="139" t="str">
        <f>IF(G130="VAT",F130,0)/1.12</f>
        <v>0</v>
      </c>
      <c r="I130" s="139" t="str">
        <f>IF(G130="NV",F130,0)</f>
        <v>0</v>
      </c>
      <c r="J130" s="143" t="str">
        <f>IF(K130="","",VLOOKUP(K130,'[5]CHART OF ACCOUNT'!C:F,4,0))</f>
        <v>0</v>
      </c>
      <c r="K130" s="148" t="s">
        <v>148</v>
      </c>
      <c r="L130" s="148" t="s">
        <v>148</v>
      </c>
      <c r="M130" s="140" t="s">
        <v>397</v>
      </c>
      <c r="N130" s="135"/>
    </row>
    <row r="131" spans="1:14" customHeight="1" ht="20.25">
      <c r="B131" s="142">
        <v>43510</v>
      </c>
      <c r="C131" s="135">
        <v>32889</v>
      </c>
      <c r="D131" s="135" t="s">
        <v>1436</v>
      </c>
      <c r="E131" s="141" t="str">
        <f>IF(D131="","",VLOOKUP(D131,'[5]SOURCE CODE'!C:D,2,0))</f>
        <v>0</v>
      </c>
      <c r="F131" s="137">
        <v>9699.5</v>
      </c>
      <c r="G131" s="138" t="s">
        <v>313</v>
      </c>
      <c r="H131" s="139" t="str">
        <f>IF(G131="VAT",F131,0)/1.12</f>
        <v>0</v>
      </c>
      <c r="I131" s="139" t="str">
        <f>IF(G131="NV",F131,0)</f>
        <v>0</v>
      </c>
      <c r="J131" s="143" t="str">
        <f>IF(K131="","",VLOOKUP(K131,'[5]CHART OF ACCOUNT'!C:F,4,0))</f>
        <v>0</v>
      </c>
      <c r="K131" s="148" t="s">
        <v>148</v>
      </c>
      <c r="L131" s="148" t="s">
        <v>148</v>
      </c>
      <c r="M131" s="140" t="s">
        <v>397</v>
      </c>
      <c r="N131" s="135"/>
    </row>
    <row r="132" spans="1:14" customHeight="1" ht="20.25">
      <c r="B132" s="135"/>
      <c r="C132" s="135"/>
      <c r="D132" s="135"/>
      <c r="E132" s="141" t="str">
        <f>IF(D132="","",VLOOKUP(D132,'SOURCE CODE'!C:D,2,0))</f>
        <v>0</v>
      </c>
      <c r="F132" s="137"/>
      <c r="G132" s="138"/>
      <c r="H132" s="139" t="str">
        <f>IF(G132="VAT",F132,0)/1.12</f>
        <v>0</v>
      </c>
      <c r="I132" s="139" t="str">
        <f>+Table84[[#This Row],[NET OF VAT]]*0.12</f>
        <v>0</v>
      </c>
      <c r="J132" s="139" t="str">
        <f>IF(G132="NV",F132,0)</f>
        <v>0</v>
      </c>
      <c r="K132" s="138" t="str">
        <f>IF(L132="","",VLOOKUP(L132,'[4]CHART OF ACCOUNT'!C:F,4,0))</f>
        <v>0</v>
      </c>
      <c r="L132" s="135"/>
      <c r="M132" s="140"/>
      <c r="N132" s="135"/>
    </row>
    <row r="133" spans="1:14" customHeight="1" ht="20.25">
      <c r="B133" s="142">
        <v>43504</v>
      </c>
      <c r="C133" s="135">
        <v>1272</v>
      </c>
      <c r="D133" s="135" t="s">
        <v>1467</v>
      </c>
      <c r="E133" s="141" t="str">
        <f>IF(D133="","",VLOOKUP(D133,'[5]SOURCE CODE'!C:D,2,0))</f>
        <v>0</v>
      </c>
      <c r="F133" s="137">
        <v>263</v>
      </c>
      <c r="G133" s="138" t="s">
        <v>313</v>
      </c>
      <c r="H133" s="139" t="str">
        <f>IF(G133="VAT",F133,0)/1.12</f>
        <v>0</v>
      </c>
      <c r="I133" s="139" t="str">
        <f>IF(G133="NV",F133,0)</f>
        <v>0</v>
      </c>
      <c r="J133" s="138" t="str">
        <f>IF(K133="","",VLOOKUP(K133,'[5]CHART OF ACCOUNT'!C:F,4,0))</f>
        <v>0</v>
      </c>
      <c r="K133" s="135" t="s">
        <v>155</v>
      </c>
      <c r="L133" s="135" t="s">
        <v>155</v>
      </c>
      <c r="M133" s="140" t="s">
        <v>397</v>
      </c>
      <c r="N133" s="135" t="s">
        <v>1438</v>
      </c>
    </row>
    <row r="134" spans="1:14" customHeight="1" ht="20.25">
      <c r="B134" s="142">
        <v>43504</v>
      </c>
      <c r="C134" s="135">
        <v>1273</v>
      </c>
      <c r="D134" s="135" t="s">
        <v>1467</v>
      </c>
      <c r="E134" s="141" t="str">
        <f>IF(D134="","",VLOOKUP(D134,'[5]SOURCE CODE'!C:D,2,0))</f>
        <v>0</v>
      </c>
      <c r="F134" s="137">
        <v>30</v>
      </c>
      <c r="G134" s="138" t="s">
        <v>313</v>
      </c>
      <c r="H134" s="139" t="str">
        <f>IF(G134="VAT",F134,0)/1.12</f>
        <v>0</v>
      </c>
      <c r="I134" s="139" t="str">
        <f>IF(G134="NV",F134,0)</f>
        <v>0</v>
      </c>
      <c r="J134" s="138" t="str">
        <f>IF(K134="","",VLOOKUP(K134,'[5]CHART OF ACCOUNT'!C:F,4,0))</f>
        <v>0</v>
      </c>
      <c r="K134" s="135" t="s">
        <v>155</v>
      </c>
      <c r="L134" s="135" t="s">
        <v>155</v>
      </c>
      <c r="M134" s="140" t="s">
        <v>397</v>
      </c>
      <c r="N134" s="135" t="s">
        <v>1438</v>
      </c>
    </row>
    <row r="135" spans="1:14" customHeight="1" ht="20.25">
      <c r="B135" s="142">
        <v>43504</v>
      </c>
      <c r="C135" s="135">
        <v>11027</v>
      </c>
      <c r="D135" s="135" t="s">
        <v>1441</v>
      </c>
      <c r="E135" s="141" t="str">
        <f>IF(D135="","",VLOOKUP(D135,'[5]SOURCE CODE'!C:D,2,0))</f>
        <v>0</v>
      </c>
      <c r="F135" s="137">
        <v>20</v>
      </c>
      <c r="G135" s="138" t="s">
        <v>313</v>
      </c>
      <c r="H135" s="139" t="str">
        <f>IF(G135="VAT",F135,0)/1.12</f>
        <v>0</v>
      </c>
      <c r="I135" s="139" t="str">
        <f>IF(G135="NV",F135,0)</f>
        <v>0</v>
      </c>
      <c r="J135" s="138" t="str">
        <f>IF(K135="","",VLOOKUP(K135,'[5]CHART OF ACCOUNT'!C:F,4,0))</f>
        <v>0</v>
      </c>
      <c r="K135" s="135" t="s">
        <v>148</v>
      </c>
      <c r="L135" s="135" t="s">
        <v>148</v>
      </c>
      <c r="M135" s="140" t="s">
        <v>397</v>
      </c>
      <c r="N135" s="135" t="s">
        <v>1438</v>
      </c>
    </row>
    <row r="136" spans="1:14" customHeight="1" ht="20.25">
      <c r="B136" s="142">
        <v>43504</v>
      </c>
      <c r="C136" s="135">
        <v>1795</v>
      </c>
      <c r="D136" s="135" t="s">
        <v>1468</v>
      </c>
      <c r="E136" s="141" t="str">
        <f>IF(D136="","",VLOOKUP(D136,'[5]SOURCE CODE'!C:D,2,0))</f>
        <v>0</v>
      </c>
      <c r="F136" s="137">
        <v>403</v>
      </c>
      <c r="G136" s="138" t="s">
        <v>313</v>
      </c>
      <c r="H136" s="139" t="str">
        <f>IF(G136="VAT",F136,0)/1.12</f>
        <v>0</v>
      </c>
      <c r="I136" s="139"/>
      <c r="J136" s="138" t="str">
        <f>IF(K136="","",VLOOKUP(K136,'[5]CHART OF ACCOUNT'!C:F,4,0))</f>
        <v>0</v>
      </c>
      <c r="K136" s="135" t="s">
        <v>148</v>
      </c>
      <c r="L136" s="135" t="s">
        <v>148</v>
      </c>
      <c r="M136" s="140" t="s">
        <v>397</v>
      </c>
      <c r="N136" s="135" t="s">
        <v>1438</v>
      </c>
    </row>
    <row r="137" spans="1:14" customHeight="1" ht="20.25">
      <c r="B137" s="142">
        <v>43504</v>
      </c>
      <c r="C137" s="135">
        <v>1701</v>
      </c>
      <c r="D137" s="135" t="s">
        <v>668</v>
      </c>
      <c r="E137" s="141" t="str">
        <f>IF(D137="","",VLOOKUP(D137,'[5]SOURCE CODE'!C:D,2,0))</f>
        <v>0</v>
      </c>
      <c r="F137" s="137">
        <v>270</v>
      </c>
      <c r="G137" s="138" t="s">
        <v>313</v>
      </c>
      <c r="H137" s="139" t="str">
        <f>IF(G137="VAT",F137,0)/1.12</f>
        <v>0</v>
      </c>
      <c r="I137" s="139" t="str">
        <f>IF(G137="NV",F137,0)</f>
        <v>0</v>
      </c>
      <c r="J137" s="138" t="str">
        <f>IF(K137="","",VLOOKUP(K137,'[5]CHART OF ACCOUNT'!C:F,4,0))</f>
        <v>0</v>
      </c>
      <c r="K137" s="135" t="s">
        <v>148</v>
      </c>
      <c r="L137" s="135" t="s">
        <v>148</v>
      </c>
      <c r="M137" s="140" t="s">
        <v>397</v>
      </c>
      <c r="N137" s="135" t="s">
        <v>1438</v>
      </c>
    </row>
    <row r="138" spans="1:14" customHeight="1" ht="20.25">
      <c r="B138" s="142">
        <v>43504</v>
      </c>
      <c r="C138" s="135">
        <v>452</v>
      </c>
      <c r="D138" s="135" t="s">
        <v>824</v>
      </c>
      <c r="E138" s="141" t="str">
        <f>IF(D138="","",VLOOKUP(D138,'[5]SOURCE CODE'!C:D,2,0))</f>
        <v>0</v>
      </c>
      <c r="F138" s="137">
        <v>50</v>
      </c>
      <c r="G138" s="138" t="s">
        <v>313</v>
      </c>
      <c r="H138" s="139" t="str">
        <f>IF(G138="VAT",F138,0)/1.12</f>
        <v>0</v>
      </c>
      <c r="I138" s="139" t="str">
        <f>IF(G138="NV",F138,0)</f>
        <v>0</v>
      </c>
      <c r="J138" s="138" t="str">
        <f>IF(K138="","",VLOOKUP(K138,'[5]CHART OF ACCOUNT'!C:F,4,0))</f>
        <v>0</v>
      </c>
      <c r="K138" s="135" t="s">
        <v>148</v>
      </c>
      <c r="L138" s="135" t="s">
        <v>148</v>
      </c>
      <c r="M138" s="140" t="s">
        <v>397</v>
      </c>
      <c r="N138" s="135" t="s">
        <v>1438</v>
      </c>
    </row>
    <row r="139" spans="1:14" customHeight="1" ht="20.25">
      <c r="B139" s="142">
        <v>43504</v>
      </c>
      <c r="C139" s="135">
        <v>364275</v>
      </c>
      <c r="D139" s="135" t="s">
        <v>446</v>
      </c>
      <c r="E139" s="141" t="str">
        <f>IF(D139="","",VLOOKUP(D139,'[5]SOURCE CODE'!C:D,2,0))</f>
        <v>0</v>
      </c>
      <c r="F139" s="137">
        <v>67.5</v>
      </c>
      <c r="G139" s="138" t="s">
        <v>313</v>
      </c>
      <c r="H139" s="139" t="str">
        <f>IF(G139="VAT",F139,0)/1.12</f>
        <v>0</v>
      </c>
      <c r="I139" s="139" t="str">
        <f>IF(G139="NV",F139,0)</f>
        <v>0</v>
      </c>
      <c r="J139" s="138" t="str">
        <f>IF(K139="","",VLOOKUP(K139,'[5]CHART OF ACCOUNT'!C:F,4,0))</f>
        <v>0</v>
      </c>
      <c r="K139" s="135" t="s">
        <v>145</v>
      </c>
      <c r="L139" s="135" t="s">
        <v>145</v>
      </c>
      <c r="M139" s="140" t="s">
        <v>397</v>
      </c>
      <c r="N139" s="135" t="s">
        <v>1438</v>
      </c>
    </row>
    <row r="140" spans="1:14" customHeight="1" ht="20.25">
      <c r="B140" s="135"/>
      <c r="C140" s="135"/>
      <c r="D140" s="135"/>
      <c r="E140" s="141" t="str">
        <f>IF(D140="","",VLOOKUP(D140,'SOURCE CODE'!C:D,2,0))</f>
        <v>0</v>
      </c>
      <c r="F140" s="137"/>
      <c r="G140" s="138"/>
      <c r="H140" s="139" t="str">
        <f>IF(G140="VAT",F140,0)/1.12</f>
        <v>0</v>
      </c>
      <c r="I140" s="139" t="str">
        <f>+Table84[[#This Row],[NET OF VAT]]*0.12</f>
        <v>0</v>
      </c>
      <c r="J140" s="139" t="str">
        <f>IF(G140="NV",F140,0)</f>
        <v>0</v>
      </c>
      <c r="K140" s="138" t="str">
        <f>IF(L140="","",VLOOKUP(L140,'[4]CHART OF ACCOUNT'!C:F,4,0))</f>
        <v>0</v>
      </c>
      <c r="L140" s="138" t="str">
        <f>IF(M140="","",VLOOKUP(M140,'[4]CHART OF ACCOUNT'!D:G,4,0))</f>
        <v>0</v>
      </c>
      <c r="M140" s="135"/>
      <c r="N140" s="140"/>
    </row>
    <row r="141" spans="1:14">
      <c r="B141" s="142">
        <v>43503</v>
      </c>
      <c r="C141" s="135"/>
      <c r="D141" s="135" t="s">
        <v>458</v>
      </c>
      <c r="E141" s="141" t="str">
        <f>IF(D141="","",VLOOKUP(D141,'[5]SOURCE CODE'!C:D,2,0))</f>
        <v>0</v>
      </c>
      <c r="F141" s="137">
        <v>96183.75</v>
      </c>
      <c r="G141" s="138" t="s">
        <v>318</v>
      </c>
      <c r="H141" s="139" t="str">
        <f>IF(G141="VAT",F141,0)/1.12</f>
        <v>0</v>
      </c>
      <c r="I141" s="139" t="str">
        <f>IF(G141="NV",F141,0)</f>
        <v>0</v>
      </c>
      <c r="J141" s="138" t="str">
        <f>IF(K141="","",VLOOKUP(K141,'[5]CHART OF ACCOUNT'!C:F,4,0))</f>
        <v>0</v>
      </c>
      <c r="K141" s="135" t="s">
        <v>151</v>
      </c>
      <c r="L141" s="135" t="s">
        <v>151</v>
      </c>
      <c r="M141" s="140" t="s">
        <v>397</v>
      </c>
      <c r="N141" s="135" t="s">
        <v>1469</v>
      </c>
    </row>
    <row r="142" spans="1:14">
      <c r="B142" s="142">
        <v>43505</v>
      </c>
      <c r="C142" s="135"/>
      <c r="D142" s="135" t="s">
        <v>948</v>
      </c>
      <c r="E142" s="141" t="str">
        <f>IF(D142="","",VLOOKUP(D142,'[5]SOURCE CODE'!C:D,2,0))</f>
        <v>0</v>
      </c>
      <c r="F142" s="137">
        <v>7500</v>
      </c>
      <c r="G142" s="138" t="s">
        <v>318</v>
      </c>
      <c r="H142" s="139" t="str">
        <f>IF(G142="VAT",F142,0)/1.12</f>
        <v>0</v>
      </c>
      <c r="I142" s="139" t="str">
        <f>IF(G142="NV",F142,0)</f>
        <v>0</v>
      </c>
      <c r="J142" s="138" t="str">
        <f>IF(K142="","",VLOOKUP(K142,'[5]CHART OF ACCOUNT'!C:F,4,0))</f>
        <v>0</v>
      </c>
      <c r="K142" s="135" t="s">
        <v>185</v>
      </c>
      <c r="L142" s="135" t="s">
        <v>185</v>
      </c>
      <c r="M142" s="140" t="s">
        <v>397</v>
      </c>
      <c r="N142" s="135" t="s">
        <v>1470</v>
      </c>
    </row>
    <row r="143" spans="1:14">
      <c r="B143" s="142">
        <v>43505</v>
      </c>
      <c r="C143" s="135"/>
      <c r="D143" s="135" t="s">
        <v>953</v>
      </c>
      <c r="E143" s="141" t="str">
        <f>IF(D143="","",VLOOKUP(D143,'[5]SOURCE CODE'!C:D,2,0))</f>
        <v>0</v>
      </c>
      <c r="F143" s="137">
        <v>5000</v>
      </c>
      <c r="G143" s="138" t="s">
        <v>318</v>
      </c>
      <c r="H143" s="139" t="str">
        <f>IF(G143="VAT",F143,0)/1.12</f>
        <v>0</v>
      </c>
      <c r="I143" s="139" t="str">
        <f>IF(G143="NV",F143,0)</f>
        <v>0</v>
      </c>
      <c r="J143" s="138" t="str">
        <f>IF(K143="","",VLOOKUP(K143,'[5]CHART OF ACCOUNT'!C:F,4,0))</f>
        <v>0</v>
      </c>
      <c r="K143" s="135" t="s">
        <v>185</v>
      </c>
      <c r="L143" s="135" t="s">
        <v>185</v>
      </c>
      <c r="M143" s="140" t="s">
        <v>397</v>
      </c>
      <c r="N143" s="135" t="s">
        <v>1471</v>
      </c>
    </row>
    <row r="144" spans="1:14">
      <c r="B144" s="142">
        <v>43505</v>
      </c>
      <c r="C144" s="135"/>
      <c r="D144" s="135" t="s">
        <v>1439</v>
      </c>
      <c r="E144" s="141" t="str">
        <f>IF(D144="","",VLOOKUP(D144,'[5]SOURCE CODE'!C:D,2,0))</f>
        <v>0</v>
      </c>
      <c r="F144" s="137">
        <v>50000</v>
      </c>
      <c r="G144" s="138" t="s">
        <v>318</v>
      </c>
      <c r="H144" s="139" t="str">
        <f>IF(G144="VAT",F144,0)/1.12</f>
        <v>0</v>
      </c>
      <c r="I144" s="139" t="str">
        <f>IF(G144="NV",F144,0)</f>
        <v>0</v>
      </c>
      <c r="J144" s="138" t="str">
        <f>IF(K144="","",VLOOKUP(K144,'[5]CHART OF ACCOUNT'!C:F,4,0))</f>
        <v>0</v>
      </c>
      <c r="K144" s="135" t="s">
        <v>185</v>
      </c>
      <c r="L144" s="135" t="s">
        <v>185</v>
      </c>
      <c r="M144" s="140" t="s">
        <v>397</v>
      </c>
      <c r="N144" s="135"/>
    </row>
    <row r="145" spans="1:14">
      <c r="B145" s="142">
        <v>43505</v>
      </c>
      <c r="C145" s="135"/>
      <c r="D145" s="135" t="s">
        <v>547</v>
      </c>
      <c r="E145" s="141" t="str">
        <f>IF(D145="","",VLOOKUP(D145,'[5]SOURCE CODE'!C:D,2,0))</f>
        <v>0</v>
      </c>
      <c r="F145" s="137">
        <v>45000</v>
      </c>
      <c r="G145" s="138" t="s">
        <v>318</v>
      </c>
      <c r="H145" s="139" t="str">
        <f>IF(G145="VAT",F145,0)/1.12</f>
        <v>0</v>
      </c>
      <c r="I145" s="139" t="str">
        <f>IF(G145="NV",F145,0)</f>
        <v>0</v>
      </c>
      <c r="J145" s="138" t="str">
        <f>IF(K145="","",VLOOKUP(K145,'[5]CHART OF ACCOUNT'!C:F,4,0))</f>
        <v>0</v>
      </c>
      <c r="K145" s="135" t="s">
        <v>185</v>
      </c>
      <c r="L145" s="135" t="s">
        <v>185</v>
      </c>
      <c r="M145" s="140" t="s">
        <v>397</v>
      </c>
      <c r="N145" s="135"/>
    </row>
    <row r="146" spans="1:14">
      <c r="B146" s="135"/>
      <c r="C146" s="135"/>
      <c r="D146" s="135"/>
      <c r="E146" s="141" t="str">
        <f>IF(D146="","",VLOOKUP(D146,'SOURCE CODE'!C:D,2,0))</f>
        <v>0</v>
      </c>
      <c r="F146" s="137"/>
      <c r="G146" s="138"/>
      <c r="H146" s="139" t="str">
        <f>IF(G146="VAT",F146,0)/1.12</f>
        <v>0</v>
      </c>
      <c r="I146" s="139" t="str">
        <f>+Table84[[#This Row],[NET OF VAT]]*0.12</f>
        <v>0</v>
      </c>
      <c r="J146" s="139" t="str">
        <f>IF(G146="NV",F146,0)</f>
        <v>0</v>
      </c>
      <c r="K146" s="138" t="str">
        <f>IF(L146="","",VLOOKUP(L146,'[4]CHART OF ACCOUNT'!C:F,4,0))</f>
        <v>0</v>
      </c>
      <c r="L146" s="138" t="str">
        <f>IF(M146="","",VLOOKUP(M146,'[4]CHART OF ACCOUNT'!D:G,4,0))</f>
        <v>0</v>
      </c>
      <c r="M146" s="135"/>
      <c r="N146" s="140"/>
    </row>
    <row r="147" spans="1:14">
      <c r="B147" s="142">
        <v>43503</v>
      </c>
      <c r="C147" s="135">
        <v>79533</v>
      </c>
      <c r="D147" s="135" t="s">
        <v>580</v>
      </c>
      <c r="E147" s="141" t="str">
        <f>IF(D147="","",VLOOKUP(D147,'[5]SOURCE CODE'!C:D,2,0))</f>
        <v>0</v>
      </c>
      <c r="F147" s="137">
        <v>1000</v>
      </c>
      <c r="G147" s="138" t="s">
        <v>313</v>
      </c>
      <c r="H147" s="139" t="str">
        <f>IF(G147="VAT",F147,0)/1.12</f>
        <v>0</v>
      </c>
      <c r="I147" s="139" t="str">
        <f>IF(G147="NV",F147,0)</f>
        <v>0</v>
      </c>
      <c r="J147" s="138" t="str">
        <f>IF(K147="","",VLOOKUP(K147,'[5]CHART OF ACCOUNT'!C:F,4,0))</f>
        <v>0</v>
      </c>
      <c r="K147" s="135" t="s">
        <v>129</v>
      </c>
      <c r="L147" s="135" t="s">
        <v>129</v>
      </c>
      <c r="M147" s="140"/>
      <c r="N147" s="135" t="s">
        <v>1472</v>
      </c>
    </row>
    <row r="148" spans="1:14">
      <c r="B148" s="142">
        <v>43472</v>
      </c>
      <c r="C148" s="135">
        <v>22926</v>
      </c>
      <c r="D148" s="135" t="s">
        <v>1093</v>
      </c>
      <c r="E148" s="141" t="str">
        <f>IF(D148="","",VLOOKUP(D148,'[5]SOURCE CODE'!C:D,2,0))</f>
        <v>0</v>
      </c>
      <c r="F148" s="137">
        <v>989.78</v>
      </c>
      <c r="G148" s="138" t="s">
        <v>313</v>
      </c>
      <c r="H148" s="139" t="str">
        <f>IF(G148="VAT",F148,0)/1.12</f>
        <v>0</v>
      </c>
      <c r="I148" s="139" t="str">
        <f>IF(G148="NV",F148,0)</f>
        <v>0</v>
      </c>
      <c r="J148" s="138" t="str">
        <f>IF(K148="","",VLOOKUP(K148,'[5]CHART OF ACCOUNT'!C:F,4,0))</f>
        <v>0</v>
      </c>
      <c r="K148" s="135" t="s">
        <v>148</v>
      </c>
      <c r="L148" s="135" t="s">
        <v>148</v>
      </c>
      <c r="M148" s="140"/>
      <c r="N148" s="135" t="s">
        <v>1472</v>
      </c>
    </row>
    <row r="149" spans="1:14">
      <c r="B149" s="142">
        <v>43506</v>
      </c>
      <c r="C149" s="135">
        <v>118194</v>
      </c>
      <c r="D149" s="135" t="s">
        <v>1473</v>
      </c>
      <c r="E149" s="141" t="str">
        <f>IF(D149="","",VLOOKUP(D149,'[5]SOURCE CODE'!C:D,2,0))</f>
        <v>0</v>
      </c>
      <c r="F149" s="137">
        <v>500</v>
      </c>
      <c r="G149" s="138" t="s">
        <v>313</v>
      </c>
      <c r="H149" s="139" t="str">
        <f>IF(G149="VAT",F149,0)/1.12</f>
        <v>0</v>
      </c>
      <c r="I149" s="139" t="str">
        <f>IF(G149="NV",F149,0)</f>
        <v>0</v>
      </c>
      <c r="J149" s="143" t="str">
        <f>IF(K149="","",VLOOKUP(K149,'[5]CHART OF ACCOUNT'!C:F,4,0))</f>
        <v>0</v>
      </c>
      <c r="K149" s="148" t="s">
        <v>148</v>
      </c>
      <c r="L149" s="148" t="s">
        <v>148</v>
      </c>
      <c r="M149" s="140"/>
      <c r="N149" s="135" t="s">
        <v>1472</v>
      </c>
    </row>
    <row r="150" spans="1:14">
      <c r="B150" s="142">
        <v>43507</v>
      </c>
      <c r="C150" s="135">
        <v>15120</v>
      </c>
      <c r="D150" s="135" t="s">
        <v>417</v>
      </c>
      <c r="E150" s="141" t="str">
        <f>IF(D150="","",VLOOKUP(D150,'[5]SOURCE CODE'!C:D,2,0))</f>
        <v>0</v>
      </c>
      <c r="F150" s="137">
        <v>11100</v>
      </c>
      <c r="G150" s="138" t="s">
        <v>313</v>
      </c>
      <c r="H150" s="139" t="str">
        <f>IF(G150="VAT",F150,0)/1.12</f>
        <v>0</v>
      </c>
      <c r="I150" s="139" t="str">
        <f>IF(G150="NV",F150,0)</f>
        <v>0</v>
      </c>
      <c r="J150" s="138" t="str">
        <f>IF(K150="","",VLOOKUP(K150,'[5]CHART OF ACCOUNT'!C:F,4,0))</f>
        <v>0</v>
      </c>
      <c r="K150" s="135" t="s">
        <v>148</v>
      </c>
      <c r="L150" s="135" t="s">
        <v>148</v>
      </c>
      <c r="M150" s="140"/>
      <c r="N150" s="135" t="s">
        <v>1472</v>
      </c>
    </row>
    <row r="151" spans="1:14">
      <c r="B151" s="142">
        <v>43507</v>
      </c>
      <c r="C151" s="135">
        <v>32835</v>
      </c>
      <c r="D151" s="135" t="s">
        <v>417</v>
      </c>
      <c r="E151" s="141" t="str">
        <f>IF(D151="","",VLOOKUP(D151,'[5]SOURCE CODE'!C:D,2,0))</f>
        <v>0</v>
      </c>
      <c r="F151" s="137">
        <v>3092.3</v>
      </c>
      <c r="G151" s="138" t="s">
        <v>313</v>
      </c>
      <c r="H151" s="139" t="str">
        <f>IF(G151="VAT",F151,0)/1.12</f>
        <v>0</v>
      </c>
      <c r="I151" s="139" t="str">
        <f>IF(G151="NV",F151,0)</f>
        <v>0</v>
      </c>
      <c r="J151" s="143" t="str">
        <f>IF(K151="","",VLOOKUP(K151,'[5]CHART OF ACCOUNT'!C:F,4,0))</f>
        <v>0</v>
      </c>
      <c r="K151" s="148" t="s">
        <v>148</v>
      </c>
      <c r="L151" s="148" t="s">
        <v>148</v>
      </c>
      <c r="M151" s="140"/>
      <c r="N151" s="135" t="s">
        <v>1472</v>
      </c>
    </row>
    <row r="152" spans="1:14">
      <c r="B152" s="142">
        <v>43507</v>
      </c>
      <c r="C152" s="135">
        <v>2475</v>
      </c>
      <c r="D152" s="135" t="s">
        <v>1474</v>
      </c>
      <c r="E152" s="141" t="str">
        <f>IF(D152="","",VLOOKUP(D152,'[5]SOURCE CODE'!C:D,2,0))</f>
        <v>0</v>
      </c>
      <c r="F152" s="137">
        <v>28236.61</v>
      </c>
      <c r="G152" s="138" t="s">
        <v>313</v>
      </c>
      <c r="H152" s="139" t="str">
        <f>IF(G152="VAT",F152,0)/1.12</f>
        <v>0</v>
      </c>
      <c r="I152" s="139" t="str">
        <f>IF(G152="NV",F152,0)</f>
        <v>0</v>
      </c>
      <c r="J152" s="143" t="str">
        <f>IF(K152="","",VLOOKUP(K152,'[5]CHART OF ACCOUNT'!C:F,4,0))</f>
        <v>0</v>
      </c>
      <c r="K152" s="148" t="s">
        <v>148</v>
      </c>
      <c r="L152" s="148" t="s">
        <v>148</v>
      </c>
      <c r="M152" s="140" t="s">
        <v>397</v>
      </c>
      <c r="N152" s="135" t="s">
        <v>1475</v>
      </c>
    </row>
    <row r="153" spans="1:14">
      <c r="B153" s="142">
        <v>43488</v>
      </c>
      <c r="C153" s="135">
        <v>178444</v>
      </c>
      <c r="D153" s="135" t="s">
        <v>417</v>
      </c>
      <c r="E153" s="141" t="str">
        <f>IF(D153="","",VLOOKUP(D153,'[5]SOURCE CODE'!C:D,2,0))</f>
        <v>0</v>
      </c>
      <c r="F153" s="137">
        <v>840</v>
      </c>
      <c r="G153" s="138" t="s">
        <v>313</v>
      </c>
      <c r="H153" s="139" t="str">
        <f>IF(G153="VAT",F153,0)/1.12</f>
        <v>0</v>
      </c>
      <c r="I153" s="139" t="str">
        <f>IF(G153="NV",F153,0)</f>
        <v>0</v>
      </c>
      <c r="J153" s="138" t="str">
        <f>IF(K153="","",VLOOKUP(K153,'[5]CHART OF ACCOUNT'!C:F,4,0))</f>
        <v>0</v>
      </c>
      <c r="K153" s="148" t="s">
        <v>148</v>
      </c>
      <c r="L153" s="135" t="s">
        <v>148</v>
      </c>
      <c r="M153" s="140"/>
      <c r="N153" s="135" t="s">
        <v>1472</v>
      </c>
    </row>
    <row r="154" spans="1:14">
      <c r="B154" s="135"/>
      <c r="C154" s="135"/>
      <c r="D154" s="135"/>
      <c r="E154" s="141" t="str">
        <f>IF(D154="","",VLOOKUP(D154,'SOURCE CODE'!C:D,2,0))</f>
        <v>0</v>
      </c>
      <c r="F154" s="137"/>
      <c r="G154" s="138"/>
      <c r="H154" s="139" t="str">
        <f>IF(G154="VAT",F154,0)/1.12</f>
        <v>0</v>
      </c>
      <c r="I154" s="139" t="str">
        <f>+Table84[[#This Row],[NET OF VAT]]*0.12</f>
        <v>0</v>
      </c>
      <c r="J154" s="139" t="str">
        <f>IF(G154="NV",F154,0)</f>
        <v>0</v>
      </c>
      <c r="K154" s="148"/>
      <c r="L154" s="135"/>
      <c r="M154" s="140"/>
      <c r="N154" s="135"/>
    </row>
    <row r="155" spans="1:14">
      <c r="B155" s="142">
        <v>43489</v>
      </c>
      <c r="C155" s="135">
        <v>172</v>
      </c>
      <c r="D155" s="135" t="s">
        <v>740</v>
      </c>
      <c r="E155" s="141" t="str">
        <f>IF(D155="","",VLOOKUP(D155,'SOURCE CODE'!C:D,2,0))</f>
        <v>0</v>
      </c>
      <c r="F155" s="137">
        <v>4500</v>
      </c>
      <c r="G155" s="138" t="s">
        <v>318</v>
      </c>
      <c r="H155" s="139" t="str">
        <f>IF(G155="VAT",F155,0)/1.12</f>
        <v>0</v>
      </c>
      <c r="I155" s="139" t="str">
        <f>+Table84[[#This Row],[NET OF VAT]]*0.12</f>
        <v>0</v>
      </c>
      <c r="J155" s="139" t="str">
        <f>IF(G155="NV",F155,0)</f>
        <v>0</v>
      </c>
      <c r="K155" s="148" t="s">
        <v>148</v>
      </c>
      <c r="L155" s="135" t="s">
        <v>148</v>
      </c>
      <c r="M155" s="140" t="s">
        <v>397</v>
      </c>
      <c r="N155" s="135"/>
    </row>
    <row r="156" spans="1:14">
      <c r="B156" s="142">
        <v>43507</v>
      </c>
      <c r="C156" s="135">
        <v>174</v>
      </c>
      <c r="D156" s="135" t="s">
        <v>740</v>
      </c>
      <c r="E156" s="141" t="str">
        <f>IF(D156="","",VLOOKUP(D156,'SOURCE CODE'!C:D,2,0))</f>
        <v>0</v>
      </c>
      <c r="F156" s="137">
        <v>6750</v>
      </c>
      <c r="G156" s="138" t="s">
        <v>318</v>
      </c>
      <c r="H156" s="139" t="str">
        <f>IF(G156="VAT",F156,0)/1.12</f>
        <v>0</v>
      </c>
      <c r="I156" s="139" t="str">
        <f>+Table84[[#This Row],[NET OF VAT]]*0.12</f>
        <v>0</v>
      </c>
      <c r="J156" s="139" t="str">
        <f>IF(G156="NV",F156,0)</f>
        <v>0</v>
      </c>
      <c r="K156" s="148" t="s">
        <v>148</v>
      </c>
      <c r="L156" s="135" t="s">
        <v>148</v>
      </c>
      <c r="M156" s="140" t="s">
        <v>397</v>
      </c>
      <c r="N156" s="135"/>
    </row>
    <row r="157" spans="1:14">
      <c r="B157" s="142">
        <v>43514</v>
      </c>
      <c r="C157" s="135">
        <v>175</v>
      </c>
      <c r="D157" s="135" t="s">
        <v>740</v>
      </c>
      <c r="E157" s="141" t="str">
        <f>IF(D157="","",VLOOKUP(D157,'SOURCE CODE'!C:D,2,0))</f>
        <v>0</v>
      </c>
      <c r="F157" s="137">
        <v>4500</v>
      </c>
      <c r="G157" s="138" t="s">
        <v>318</v>
      </c>
      <c r="H157" s="139" t="str">
        <f>IF(G157="VAT",F157,0)/1.12</f>
        <v>0</v>
      </c>
      <c r="I157" s="139" t="str">
        <f>+Table84[[#This Row],[NET OF VAT]]*0.12</f>
        <v>0</v>
      </c>
      <c r="J157" s="139" t="str">
        <f>IF(G157="NV",F157,0)</f>
        <v>0</v>
      </c>
      <c r="K157" s="148" t="s">
        <v>148</v>
      </c>
      <c r="L157" s="135" t="s">
        <v>148</v>
      </c>
      <c r="M157" s="140" t="s">
        <v>397</v>
      </c>
      <c r="N157" s="135"/>
    </row>
    <row r="158" spans="1:14">
      <c r="B158" s="142">
        <v>43497</v>
      </c>
      <c r="C158" s="135">
        <v>173</v>
      </c>
      <c r="D158" s="135" t="s">
        <v>740</v>
      </c>
      <c r="E158" s="141" t="str">
        <f>IF(D158="","",VLOOKUP(D158,'SOURCE CODE'!C:D,2,0))</f>
        <v>0</v>
      </c>
      <c r="F158" s="137">
        <v>11250</v>
      </c>
      <c r="G158" s="138" t="s">
        <v>318</v>
      </c>
      <c r="H158" s="139" t="str">
        <f>IF(G158="VAT",F158,0)/1.12</f>
        <v>0</v>
      </c>
      <c r="I158" s="139" t="str">
        <f>+Table84[[#This Row],[NET OF VAT]]*0.12</f>
        <v>0</v>
      </c>
      <c r="J158" s="139" t="str">
        <f>IF(G158="NV",F158,0)</f>
        <v>0</v>
      </c>
      <c r="K158" s="148" t="s">
        <v>148</v>
      </c>
      <c r="L158" s="135" t="s">
        <v>148</v>
      </c>
      <c r="M158" s="140" t="s">
        <v>397</v>
      </c>
      <c r="N158" s="135"/>
    </row>
    <row r="159" spans="1:14">
      <c r="B159" s="142">
        <v>43512</v>
      </c>
      <c r="C159" s="135"/>
      <c r="D159" s="135" t="s">
        <v>948</v>
      </c>
      <c r="E159" s="141" t="str">
        <f>IF(D159="","",VLOOKUP(D159,'SOURCE CODE'!C:D,2,0))</f>
        <v>0</v>
      </c>
      <c r="F159" s="137">
        <v>7500</v>
      </c>
      <c r="G159" s="138" t="s">
        <v>318</v>
      </c>
      <c r="H159" s="139" t="str">
        <f>IF(G159="VAT",F159,0)/1.12</f>
        <v>0</v>
      </c>
      <c r="I159" s="139" t="str">
        <f>+Table84[[#This Row],[NET OF VAT]]*0.12</f>
        <v>0</v>
      </c>
      <c r="J159" s="139" t="str">
        <f>IF(G159="NV",F159,0)</f>
        <v>0</v>
      </c>
      <c r="K159" s="148" t="s">
        <v>148</v>
      </c>
      <c r="L159" s="135" t="s">
        <v>148</v>
      </c>
      <c r="M159" s="140" t="s">
        <v>397</v>
      </c>
      <c r="N159" s="135" t="s">
        <v>185</v>
      </c>
    </row>
    <row r="160" spans="1:14">
      <c r="B160" s="142">
        <v>43512</v>
      </c>
      <c r="C160" s="135"/>
      <c r="D160" s="135" t="s">
        <v>547</v>
      </c>
      <c r="E160" s="141" t="str">
        <f>IF(D160="","",VLOOKUP(D160,'SOURCE CODE'!C:D,2,0))</f>
        <v>0</v>
      </c>
      <c r="F160" s="137">
        <v>50000</v>
      </c>
      <c r="G160" s="138" t="s">
        <v>1476</v>
      </c>
      <c r="H160" s="139" t="str">
        <f>IF(G160="VAT",F160,0)/1.12</f>
        <v>0</v>
      </c>
      <c r="I160" s="139" t="str">
        <f>+Table84[[#This Row],[NET OF VAT]]*0.12</f>
        <v>0</v>
      </c>
      <c r="J160" s="139" t="str">
        <f>IF(G160="NV",F160,0)</f>
        <v>0</v>
      </c>
      <c r="K160" s="148"/>
      <c r="L160" s="135" t="s">
        <v>148</v>
      </c>
      <c r="M160" s="140" t="s">
        <v>397</v>
      </c>
      <c r="N160" s="135" t="s">
        <v>185</v>
      </c>
    </row>
    <row r="161" spans="1:14">
      <c r="B161" s="142">
        <v>43512</v>
      </c>
      <c r="C161" s="135"/>
      <c r="D161" s="135" t="s">
        <v>955</v>
      </c>
      <c r="E161" s="141" t="str">
        <f>IF(D161="","",VLOOKUP(D161,'SOURCE CODE'!C:D,2,0))</f>
        <v>0</v>
      </c>
      <c r="F161" s="137">
        <v>50000</v>
      </c>
      <c r="G161" s="138" t="s">
        <v>318</v>
      </c>
      <c r="H161" s="139" t="str">
        <f>IF(G161="VAT",F161,0)/1.12</f>
        <v>0</v>
      </c>
      <c r="I161" s="139" t="str">
        <f>+Table84[[#This Row],[NET OF VAT]]*0.12</f>
        <v>0</v>
      </c>
      <c r="J161" s="139" t="str">
        <f>IF(G161="NV",F161,0)</f>
        <v>0</v>
      </c>
      <c r="K161" s="148"/>
      <c r="L161" s="135" t="s">
        <v>1462</v>
      </c>
      <c r="M161" s="140" t="s">
        <v>397</v>
      </c>
      <c r="N161" s="135" t="s">
        <v>185</v>
      </c>
    </row>
    <row r="162" spans="1:14">
      <c r="B162" s="142"/>
      <c r="C162" s="135"/>
      <c r="D162" s="135"/>
      <c r="E162" s="141" t="str">
        <f>IF(D162="","",VLOOKUP(D162,'SOURCE CODE'!C:D,2,0))</f>
        <v>0</v>
      </c>
      <c r="F162" s="137"/>
      <c r="G162" s="138"/>
      <c r="H162" s="139" t="str">
        <f>IF(G162="VAT",F162,0)/1.12</f>
        <v>0</v>
      </c>
      <c r="I162" s="139" t="str">
        <f>+Table84[[#This Row],[NET OF VAT]]*0.12</f>
        <v>0</v>
      </c>
      <c r="J162" s="139" t="str">
        <f>IF(G162="NV",F162,0)</f>
        <v>0</v>
      </c>
      <c r="K162" s="148"/>
      <c r="L162" s="135"/>
      <c r="M162" s="140"/>
      <c r="N162" s="135"/>
    </row>
    <row r="163" spans="1:14">
      <c r="B163" s="135"/>
      <c r="C163" s="135"/>
      <c r="D163" s="135"/>
      <c r="E163" s="141" t="str">
        <f>IF(D163="","",VLOOKUP(D163,'SOURCE CODE'!C:D,2,0))</f>
        <v>0</v>
      </c>
      <c r="F163" s="137"/>
      <c r="G163" s="138"/>
      <c r="H163" s="139" t="str">
        <f>IF(G163="VAT",F163,0)/1.12</f>
        <v>0</v>
      </c>
      <c r="I163" s="139" t="str">
        <f>+Table84[[#This Row],[NET OF VAT]]*0.12</f>
        <v>0</v>
      </c>
      <c r="J163" s="139" t="str">
        <f>IF(G163="NV",F163,0)</f>
        <v>0</v>
      </c>
      <c r="K163" s="148"/>
      <c r="L163" s="135"/>
      <c r="M163" s="140"/>
      <c r="N163" s="135"/>
    </row>
    <row r="164" spans="1:14">
      <c r="B164" s="135"/>
      <c r="C164" s="135"/>
      <c r="D164" s="135"/>
      <c r="E164" s="141" t="str">
        <f>IF(D164="","",VLOOKUP(D164,'SOURCE CODE'!C:D,2,0))</f>
        <v>0</v>
      </c>
      <c r="F164" s="137"/>
      <c r="G164" s="138"/>
      <c r="H164" s="139" t="str">
        <f>IF(G164="VAT",F164,0)/1.12</f>
        <v>0</v>
      </c>
      <c r="I164" s="139" t="str">
        <f>+Table84[[#This Row],[NET OF VAT]]*0.12</f>
        <v>0</v>
      </c>
      <c r="J164" s="139" t="str">
        <f>IF(G164="NV",F164,0)</f>
        <v>0</v>
      </c>
      <c r="K164" s="148"/>
      <c r="L164" s="135"/>
      <c r="M164" s="140"/>
      <c r="N164" s="135"/>
    </row>
    <row r="165" spans="1:14">
      <c r="B165" s="135"/>
      <c r="C165" s="135"/>
      <c r="D165" s="135"/>
      <c r="E165" s="141" t="str">
        <f>IF(D165="","",VLOOKUP(D165,'SOURCE CODE'!C:D,2,0))</f>
        <v>0</v>
      </c>
      <c r="F165" s="137"/>
      <c r="G165" s="138"/>
      <c r="H165" s="139" t="str">
        <f>IF(G165="VAT",F165,0)/1.12</f>
        <v>0</v>
      </c>
      <c r="I165" s="139" t="str">
        <f>+Table84[[#This Row],[NET OF VAT]]*0.12</f>
        <v>0</v>
      </c>
      <c r="J165" s="139" t="str">
        <f>IF(G165="NV",F165,0)</f>
        <v>0</v>
      </c>
      <c r="K165" s="148"/>
      <c r="L165" s="135"/>
      <c r="M165" s="140"/>
      <c r="N165" s="135"/>
    </row>
    <row r="166" spans="1:14">
      <c r="B166" s="135"/>
      <c r="C166" s="135"/>
      <c r="D166" s="135"/>
      <c r="E166" s="141" t="str">
        <f>IF(D166="","",VLOOKUP(D166,'SOURCE CODE'!C:D,2,0))</f>
        <v>0</v>
      </c>
      <c r="F166" s="137"/>
      <c r="G166" s="138"/>
      <c r="H166" s="139" t="str">
        <f>IF(G166="VAT",F166,0)/1.12</f>
        <v>0</v>
      </c>
      <c r="I166" s="139" t="str">
        <f>+Table84[[#This Row],[NET OF VAT]]*0.12</f>
        <v>0</v>
      </c>
      <c r="J166" s="139" t="str">
        <f>IF(G166="NV",F166,0)</f>
        <v>0</v>
      </c>
      <c r="K166" s="148"/>
      <c r="L166" s="135"/>
      <c r="M166" s="140"/>
      <c r="N166" s="135"/>
    </row>
    <row r="167" spans="1:14">
      <c r="B167" s="135"/>
      <c r="C167" s="135"/>
      <c r="D167" s="135"/>
      <c r="E167" s="141" t="str">
        <f>IF(D167="","",VLOOKUP(D167,'SOURCE CODE'!C:D,2,0))</f>
        <v>0</v>
      </c>
      <c r="F167" s="137"/>
      <c r="G167" s="138"/>
      <c r="H167" s="139" t="str">
        <f>IF(G167="VAT",F167,0)/1.12</f>
        <v>0</v>
      </c>
      <c r="I167" s="139" t="str">
        <f>+Table84[[#This Row],[NET OF VAT]]*0.12</f>
        <v>0</v>
      </c>
      <c r="J167" s="139" t="str">
        <f>IF(G167="NV",F167,0)</f>
        <v>0</v>
      </c>
      <c r="K167" s="148"/>
      <c r="L167" s="135"/>
      <c r="M167" s="140"/>
      <c r="N167" s="135"/>
    </row>
    <row r="168" spans="1:14">
      <c r="B168" s="135"/>
      <c r="C168" s="135"/>
      <c r="D168" s="135"/>
      <c r="E168" s="141" t="str">
        <f>IF(D168="","",VLOOKUP(D168,'SOURCE CODE'!C:D,2,0))</f>
        <v>0</v>
      </c>
      <c r="F168" s="137"/>
      <c r="G168" s="138"/>
      <c r="H168" s="139" t="str">
        <f>IF(G168="VAT",F168,0)/1.12</f>
        <v>0</v>
      </c>
      <c r="I168" s="139" t="str">
        <f>+Table84[[#This Row],[NET OF VAT]]*0.12</f>
        <v>0</v>
      </c>
      <c r="J168" s="139" t="str">
        <f>IF(G168="NV",F168,0)</f>
        <v>0</v>
      </c>
      <c r="K168" s="148"/>
      <c r="L168" s="135"/>
      <c r="M168" s="140"/>
      <c r="N168" s="135"/>
    </row>
    <row r="169" spans="1:14">
      <c r="B169" s="135"/>
      <c r="C169" s="135"/>
      <c r="D169" s="135"/>
      <c r="E169" s="141" t="str">
        <f>IF(D169="","",VLOOKUP(D169,'SOURCE CODE'!C:D,2,0))</f>
        <v>0</v>
      </c>
      <c r="F169" s="137"/>
      <c r="G169" s="138"/>
      <c r="H169" s="139" t="str">
        <f>IF(G169="VAT",F169,0)/1.12</f>
        <v>0</v>
      </c>
      <c r="I169" s="139" t="str">
        <f>+Table84[[#This Row],[NET OF VAT]]*0.12</f>
        <v>0</v>
      </c>
      <c r="J169" s="139" t="str">
        <f>IF(G169="NV",F169,0)</f>
        <v>0</v>
      </c>
      <c r="K169" s="148"/>
      <c r="L169" s="135"/>
      <c r="M169" s="140"/>
      <c r="N169" s="135"/>
    </row>
    <row r="170" spans="1:14">
      <c r="B170" s="135"/>
      <c r="C170" s="135"/>
      <c r="D170" s="135"/>
      <c r="E170" s="141" t="str">
        <f>IF(D170="","",VLOOKUP(D170,'SOURCE CODE'!C:D,2,0))</f>
        <v>0</v>
      </c>
      <c r="F170" s="137"/>
      <c r="G170" s="138"/>
      <c r="H170" s="139" t="str">
        <f>IF(G170="VAT",F170,0)/1.12</f>
        <v>0</v>
      </c>
      <c r="I170" s="139" t="str">
        <f>+Table84[[#This Row],[NET OF VAT]]*0.12</f>
        <v>0</v>
      </c>
      <c r="J170" s="139" t="str">
        <f>IF(G170="NV",F170,0)</f>
        <v>0</v>
      </c>
      <c r="K170" s="135"/>
      <c r="L170" s="135"/>
      <c r="M170" s="140"/>
      <c r="N170" s="135"/>
    </row>
    <row r="171" spans="1:14">
      <c r="B171" s="135"/>
      <c r="C171" s="135"/>
      <c r="D171" s="135"/>
      <c r="E171" s="141" t="str">
        <f>IF(D171="","",VLOOKUP(D171,'SOURCE CODE'!C:D,2,0))</f>
        <v>0</v>
      </c>
      <c r="F171" s="137"/>
      <c r="G171" s="138"/>
      <c r="H171" s="139" t="str">
        <f>IF(G171="VAT",F171,0)/1.12</f>
        <v>0</v>
      </c>
      <c r="I171" s="139" t="str">
        <f>+Table84[[#This Row],[NET OF VAT]]*0.12</f>
        <v>0</v>
      </c>
      <c r="J171" s="139" t="str">
        <f>IF(G171="NV",F171,0)</f>
        <v>0</v>
      </c>
      <c r="K171" s="135"/>
      <c r="L171" s="135"/>
      <c r="M171" s="140"/>
      <c r="N171" s="135"/>
    </row>
    <row r="172" spans="1:14">
      <c r="B172" s="135"/>
      <c r="C172" s="135"/>
      <c r="D172" s="135"/>
      <c r="E172" s="141" t="str">
        <f>IF(D172="","",VLOOKUP(D172,'SOURCE CODE'!C:D,2,0))</f>
        <v>0</v>
      </c>
      <c r="F172" s="137"/>
      <c r="G172" s="138"/>
      <c r="H172" s="139" t="str">
        <f>IF(G172="VAT",F172,0)/1.12</f>
        <v>0</v>
      </c>
      <c r="I172" s="139" t="str">
        <f>+Table84[[#This Row],[NET OF VAT]]*0.12</f>
        <v>0</v>
      </c>
      <c r="J172" s="139" t="str">
        <f>IF(G172="NV",F172,0)</f>
        <v>0</v>
      </c>
      <c r="K172" s="135"/>
      <c r="L172" s="135"/>
      <c r="M172" s="140"/>
      <c r="N172" s="135"/>
    </row>
    <row r="173" spans="1:14">
      <c r="B173" s="135"/>
      <c r="C173" s="135"/>
      <c r="D173" s="135"/>
      <c r="E173" s="141" t="str">
        <f>IF(D173="","",VLOOKUP(D173,'SOURCE CODE'!C:D,2,0))</f>
        <v>0</v>
      </c>
      <c r="F173" s="137"/>
      <c r="G173" s="138"/>
      <c r="H173" s="139" t="str">
        <f>IF(G173="VAT",F173,0)/1.12</f>
        <v>0</v>
      </c>
      <c r="I173" s="139" t="str">
        <f>+Table84[[#This Row],[NET OF VAT]]*0.12</f>
        <v>0</v>
      </c>
      <c r="J173" s="139" t="str">
        <f>IF(G173="NV",F173,0)</f>
        <v>0</v>
      </c>
      <c r="K173" s="135"/>
      <c r="L173" s="135"/>
      <c r="M173" s="140"/>
      <c r="N173" s="135"/>
    </row>
    <row r="174" spans="1:14">
      <c r="B174" s="135"/>
      <c r="C174" s="135"/>
      <c r="D174" s="135"/>
      <c r="E174" s="141" t="str">
        <f>IF(D174="","",VLOOKUP(D174,'SOURCE CODE'!C:D,2,0))</f>
        <v>0</v>
      </c>
      <c r="F174" s="137"/>
      <c r="G174" s="138"/>
      <c r="H174" s="139" t="str">
        <f>IF(G174="VAT",F174,0)/1.12</f>
        <v>0</v>
      </c>
      <c r="I174" s="139" t="str">
        <f>+Table84[[#This Row],[NET OF VAT]]*0.12</f>
        <v>0</v>
      </c>
      <c r="J174" s="139" t="str">
        <f>IF(G174="NV",F174,0)</f>
        <v>0</v>
      </c>
      <c r="K174" s="135"/>
      <c r="L174" s="135"/>
      <c r="M174" s="140"/>
      <c r="N174" s="135"/>
    </row>
    <row r="175" spans="1:14">
      <c r="B175" s="135"/>
      <c r="C175" s="135"/>
      <c r="D175" s="135"/>
      <c r="E175" s="141" t="str">
        <f>IF(D175="","",VLOOKUP(D175,'SOURCE CODE'!C:D,2,0))</f>
        <v>0</v>
      </c>
      <c r="F175" s="137"/>
      <c r="G175" s="138"/>
      <c r="H175" s="139" t="str">
        <f>IF(G175="VAT",F175,0)/1.12</f>
        <v>0</v>
      </c>
      <c r="I175" s="139" t="str">
        <f>+Table84[[#This Row],[NET OF VAT]]*0.12</f>
        <v>0</v>
      </c>
      <c r="J175" s="139" t="str">
        <f>IF(G175="NV",F175,0)</f>
        <v>0</v>
      </c>
      <c r="K175" s="135"/>
      <c r="L175" s="135"/>
      <c r="M175" s="140"/>
      <c r="N175" s="135"/>
    </row>
    <row r="176" spans="1:14">
      <c r="B176" s="135"/>
      <c r="C176" s="135"/>
      <c r="D176" s="135"/>
      <c r="E176" s="141" t="str">
        <f>IF(D176="","",VLOOKUP(D176,'SOURCE CODE'!C:D,2,0))</f>
        <v>0</v>
      </c>
      <c r="F176" s="137"/>
      <c r="G176" s="138"/>
      <c r="H176" s="139" t="str">
        <f>IF(G176="VAT",F176,0)/1.12</f>
        <v>0</v>
      </c>
      <c r="I176" s="139" t="str">
        <f>+Table84[[#This Row],[NET OF VAT]]*0.12</f>
        <v>0</v>
      </c>
      <c r="J176" s="139" t="str">
        <f>IF(G176="NV",F176,0)</f>
        <v>0</v>
      </c>
      <c r="K176" s="135"/>
      <c r="L176" s="135"/>
      <c r="M176" s="140"/>
      <c r="N176" s="135"/>
    </row>
    <row r="177" spans="1:14">
      <c r="B177" s="135"/>
      <c r="C177" s="135"/>
      <c r="D177" s="135"/>
      <c r="E177" s="141" t="str">
        <f>IF(D177="","",VLOOKUP(D177,'SOURCE CODE'!C:D,2,0))</f>
        <v>0</v>
      </c>
      <c r="F177" s="137"/>
      <c r="G177" s="138"/>
      <c r="H177" s="139" t="str">
        <f>IF(G177="VAT",F177,0)/1.12</f>
        <v>0</v>
      </c>
      <c r="I177" s="139" t="str">
        <f>+Table84[[#This Row],[NET OF VAT]]*0.12</f>
        <v>0</v>
      </c>
      <c r="J177" s="139" t="str">
        <f>IF(G177="NV",F177,0)</f>
        <v>0</v>
      </c>
      <c r="K177" s="138" t="str">
        <f>IF(L177="","",VLOOKUP(L177,'[4]CHART OF ACCOUNT'!C:F,4,0))</f>
        <v>0</v>
      </c>
      <c r="L177" s="135"/>
      <c r="M177" s="140"/>
      <c r="N177" s="135"/>
    </row>
    <row r="178" spans="1:14">
      <c r="B178" s="135"/>
      <c r="C178" s="135"/>
      <c r="D178" s="135"/>
      <c r="E178" s="141" t="str">
        <f>IF(D178="","",VLOOKUP(D178,'SOURCE CODE'!C:D,2,0))</f>
        <v>0</v>
      </c>
      <c r="F178" s="137"/>
      <c r="G178" s="138"/>
      <c r="H178" s="139" t="str">
        <f>IF(G178="VAT",F178,0)/1.12</f>
        <v>0</v>
      </c>
      <c r="I178" s="139" t="str">
        <f>+Table84[[#This Row],[NET OF VAT]]*0.12</f>
        <v>0</v>
      </c>
      <c r="J178" s="139" t="str">
        <f>IF(G178="NV",F178,0)</f>
        <v>0</v>
      </c>
      <c r="K178" s="138" t="str">
        <f>IF(L178="","",VLOOKUP(L178,'[4]CHART OF ACCOUNT'!C:F,4,0))</f>
        <v>0</v>
      </c>
      <c r="L178" s="135"/>
      <c r="M178" s="140"/>
      <c r="N178" s="135"/>
    </row>
    <row r="179" spans="1:14">
      <c r="B179" s="135"/>
      <c r="C179" s="135"/>
      <c r="D179" s="135"/>
      <c r="E179" s="141" t="str">
        <f>IF(D179="","",VLOOKUP(D179,'SOURCE CODE'!C:D,2,0))</f>
        <v>0</v>
      </c>
      <c r="F179" s="137"/>
      <c r="G179" s="138"/>
      <c r="H179" s="139" t="str">
        <f>IF(G179="VAT",F179,0)/1.12</f>
        <v>0</v>
      </c>
      <c r="I179" s="139" t="str">
        <f>+Table84[[#This Row],[NET OF VAT]]*0.12</f>
        <v>0</v>
      </c>
      <c r="J179" s="139" t="str">
        <f>IF(G179="NV",F179,0)</f>
        <v>0</v>
      </c>
      <c r="K179" s="138" t="str">
        <f>IF(L179="","",VLOOKUP(L179,'[4]CHART OF ACCOUNT'!C:F,4,0))</f>
        <v>0</v>
      </c>
      <c r="L179" s="135"/>
      <c r="M179" s="140"/>
      <c r="N179" s="135"/>
    </row>
    <row r="180" spans="1:14">
      <c r="B180" s="135"/>
      <c r="C180" s="135"/>
      <c r="D180" s="135"/>
      <c r="E180" s="141" t="str">
        <f>IF(D180="","",VLOOKUP(D180,'SOURCE CODE'!C:D,2,0))</f>
        <v>0</v>
      </c>
      <c r="F180" s="137"/>
      <c r="G180" s="138"/>
      <c r="H180" s="139" t="str">
        <f>IF(G180="VAT",F180,0)/1.12</f>
        <v>0</v>
      </c>
      <c r="I180" s="139" t="str">
        <f>+Table84[[#This Row],[NET OF VAT]]*0.12</f>
        <v>0</v>
      </c>
      <c r="J180" s="139" t="str">
        <f>IF(G180="NV",F180,0)</f>
        <v>0</v>
      </c>
      <c r="K180" s="138" t="str">
        <f>IF(L180="","",VLOOKUP(L180,'[4]CHART OF ACCOUNT'!C:F,4,0))</f>
        <v>0</v>
      </c>
      <c r="L180" s="135"/>
      <c r="M180" s="140"/>
      <c r="N180" s="135"/>
    </row>
    <row r="181" spans="1:14">
      <c r="B181" s="135"/>
      <c r="C181" s="135"/>
      <c r="D181" s="135"/>
      <c r="E181" s="141" t="str">
        <f>IF(D181="","",VLOOKUP(D181,'SOURCE CODE'!C:D,2,0))</f>
        <v>0</v>
      </c>
      <c r="F181" s="137"/>
      <c r="G181" s="138"/>
      <c r="H181" s="139" t="str">
        <f>IF(G181="VAT",F181,0)/1.12</f>
        <v>0</v>
      </c>
      <c r="I181" s="139" t="str">
        <f>+Table84[[#This Row],[NET OF VAT]]*0.12</f>
        <v>0</v>
      </c>
      <c r="J181" s="139" t="str">
        <f>IF(G181="NV",F181,0)</f>
        <v>0</v>
      </c>
      <c r="K181" s="138" t="str">
        <f>IF(L181="","",VLOOKUP(L181,'[4]CHART OF ACCOUNT'!C:F,4,0))</f>
        <v>0</v>
      </c>
      <c r="L181" s="135"/>
      <c r="M181" s="140"/>
      <c r="N181" s="135"/>
    </row>
    <row r="182" spans="1:14">
      <c r="B182" s="135"/>
      <c r="C182" s="135"/>
      <c r="D182" s="135"/>
      <c r="E182" s="141" t="str">
        <f>IF(D182="","",VLOOKUP(D182,'SOURCE CODE'!C:D,2,0))</f>
        <v>0</v>
      </c>
      <c r="F182" s="137"/>
      <c r="G182" s="138"/>
      <c r="H182" s="139" t="str">
        <f>IF(G182="VAT",F182,0)/1.12</f>
        <v>0</v>
      </c>
      <c r="I182" s="139" t="str">
        <f>+Table84[[#This Row],[NET OF VAT]]*0.12</f>
        <v>0</v>
      </c>
      <c r="J182" s="139" t="str">
        <f>IF(G182="NV",F182,0)</f>
        <v>0</v>
      </c>
      <c r="K182" s="138" t="str">
        <f>IF(L182="","",VLOOKUP(L182,'[4]CHART OF ACCOUNT'!C:F,4,0))</f>
        <v>0</v>
      </c>
      <c r="L182" s="135"/>
      <c r="M182" s="140"/>
      <c r="N182" s="135"/>
    </row>
    <row r="183" spans="1:14">
      <c r="B183" s="135"/>
      <c r="C183" s="135"/>
      <c r="D183" s="135"/>
      <c r="E183" s="141" t="str">
        <f>IF(D183="","",VLOOKUP(D183,'SOURCE CODE'!C:D,2,0))</f>
        <v>0</v>
      </c>
      <c r="F183" s="137"/>
      <c r="G183" s="138"/>
      <c r="H183" s="139" t="str">
        <f>IF(G183="VAT",F183,0)/1.12</f>
        <v>0</v>
      </c>
      <c r="I183" s="139" t="str">
        <f>+Table84[[#This Row],[NET OF VAT]]*0.12</f>
        <v>0</v>
      </c>
      <c r="J183" s="139" t="str">
        <f>IF(G183="NV",F183,0)</f>
        <v>0</v>
      </c>
      <c r="K183" s="138" t="str">
        <f>IF(L183="","",VLOOKUP(L183,'[4]CHART OF ACCOUNT'!C:F,4,0))</f>
        <v>0</v>
      </c>
      <c r="L183" s="135"/>
      <c r="M183" s="140"/>
      <c r="N183" s="135"/>
    </row>
    <row r="184" spans="1:14">
      <c r="B184" s="135"/>
      <c r="C184" s="135"/>
      <c r="D184" s="135"/>
      <c r="E184" s="141" t="str">
        <f>IF(D184="","",VLOOKUP(D184,'SOURCE CODE'!C:D,2,0))</f>
        <v>0</v>
      </c>
      <c r="F184" s="137"/>
      <c r="G184" s="138"/>
      <c r="H184" s="139" t="str">
        <f>IF(G184="VAT",F184,0)/1.12</f>
        <v>0</v>
      </c>
      <c r="I184" s="139" t="str">
        <f>+Table84[[#This Row],[NET OF VAT]]*0.12</f>
        <v>0</v>
      </c>
      <c r="J184" s="139" t="str">
        <f>IF(G184="NV",F184,0)</f>
        <v>0</v>
      </c>
      <c r="K184" s="138" t="str">
        <f>IF(L184="","",VLOOKUP(L184,'[4]CHART OF ACCOUNT'!C:F,4,0))</f>
        <v>0</v>
      </c>
      <c r="L184" s="135"/>
      <c r="M184" s="140"/>
      <c r="N184" s="135"/>
    </row>
    <row r="185" spans="1:14">
      <c r="B185" s="135"/>
      <c r="C185" s="135"/>
      <c r="D185" s="135"/>
      <c r="E185" s="141" t="str">
        <f>IF(D185="","",VLOOKUP(D185,'SOURCE CODE'!C:D,2,0))</f>
        <v>0</v>
      </c>
      <c r="F185" s="137"/>
      <c r="G185" s="138"/>
      <c r="H185" s="139" t="str">
        <f>IF(G185="VAT",F185,0)/1.12</f>
        <v>0</v>
      </c>
      <c r="I185" s="139" t="str">
        <f>+Table84[[#This Row],[NET OF VAT]]*0.12</f>
        <v>0</v>
      </c>
      <c r="J185" s="139" t="str">
        <f>IF(G185="NV",F185,0)</f>
        <v>0</v>
      </c>
      <c r="K185" s="138" t="str">
        <f>IF(L185="","",VLOOKUP(L185,'[4]CHART OF ACCOUNT'!C:F,4,0))</f>
        <v>0</v>
      </c>
      <c r="L185" s="135"/>
      <c r="M185" s="140"/>
      <c r="N185" s="135"/>
    </row>
    <row r="186" spans="1:14">
      <c r="B186" s="135"/>
      <c r="C186" s="135"/>
      <c r="D186" s="135"/>
      <c r="E186" s="141" t="str">
        <f>IF(D186="","",VLOOKUP(D186,'SOURCE CODE'!C:D,2,0))</f>
        <v>0</v>
      </c>
      <c r="F186" s="137"/>
      <c r="G186" s="138"/>
      <c r="H186" s="139" t="str">
        <f>IF(G186="VAT",F186,0)/1.12</f>
        <v>0</v>
      </c>
      <c r="I186" s="139" t="str">
        <f>+Table84[[#This Row],[NET OF VAT]]*0.12</f>
        <v>0</v>
      </c>
      <c r="J186" s="139" t="str">
        <f>IF(G186="NV",F186,0)</f>
        <v>0</v>
      </c>
      <c r="K186" s="138" t="str">
        <f>IF(L186="","",VLOOKUP(L186,'[4]CHART OF ACCOUNT'!C:F,4,0))</f>
        <v>0</v>
      </c>
      <c r="L186" s="135"/>
      <c r="M186" s="140"/>
      <c r="N186" s="135"/>
    </row>
    <row r="187" spans="1:14">
      <c r="B187" s="135"/>
      <c r="C187" s="135"/>
      <c r="D187" s="135"/>
      <c r="E187" s="141" t="str">
        <f>IF(D187="","",VLOOKUP(D187,'SOURCE CODE'!C:D,2,0))</f>
        <v>0</v>
      </c>
      <c r="F187" s="137"/>
      <c r="G187" s="138"/>
      <c r="H187" s="139" t="str">
        <f>IF(G187="VAT",F187,0)/1.12</f>
        <v>0</v>
      </c>
      <c r="I187" s="139" t="str">
        <f>+Table84[[#This Row],[NET OF VAT]]*0.12</f>
        <v>0</v>
      </c>
      <c r="J187" s="139" t="str">
        <f>IF(G187="NV",F187,0)</f>
        <v>0</v>
      </c>
      <c r="K187" s="138" t="str">
        <f>IF(L187="","",VLOOKUP(L187,'[4]CHART OF ACCOUNT'!C:F,4,0))</f>
        <v>0</v>
      </c>
      <c r="L187" s="135"/>
      <c r="M187" s="140"/>
      <c r="N187" s="135"/>
    </row>
    <row r="188" spans="1:14">
      <c r="B188" s="135"/>
      <c r="C188" s="135"/>
      <c r="D188" s="135"/>
      <c r="E188" s="141" t="str">
        <f>IF(D188="","",VLOOKUP(D188,'SOURCE CODE'!C:D,2,0))</f>
        <v>0</v>
      </c>
      <c r="F188" s="137"/>
      <c r="G188" s="138"/>
      <c r="H188" s="139" t="str">
        <f>IF(G188="VAT",F188,0)/1.12</f>
        <v>0</v>
      </c>
      <c r="I188" s="139" t="str">
        <f>+Table84[[#This Row],[NET OF VAT]]*0.12</f>
        <v>0</v>
      </c>
      <c r="J188" s="139" t="str">
        <f>IF(G188="NV",F188,0)</f>
        <v>0</v>
      </c>
      <c r="K188" s="138" t="str">
        <f>IF(L188="","",VLOOKUP(L188,'[4]CHART OF ACCOUNT'!C:F,4,0))</f>
        <v>0</v>
      </c>
      <c r="L188" s="135"/>
      <c r="M188" s="140"/>
      <c r="N188" s="135"/>
    </row>
    <row r="189" spans="1:14">
      <c r="B189" s="135"/>
      <c r="C189" s="135"/>
      <c r="D189" s="135"/>
      <c r="E189" s="141" t="str">
        <f>IF(D189="","",VLOOKUP(D189,'SOURCE CODE'!C:D,2,0))</f>
        <v>0</v>
      </c>
      <c r="F189" s="137"/>
      <c r="G189" s="138"/>
      <c r="H189" s="139" t="str">
        <f>IF(G189="VAT",F189,0)/1.12</f>
        <v>0</v>
      </c>
      <c r="I189" s="139" t="str">
        <f>+Table84[[#This Row],[NET OF VAT]]*0.12</f>
        <v>0</v>
      </c>
      <c r="J189" s="139" t="str">
        <f>IF(G189="NV",F189,0)</f>
        <v>0</v>
      </c>
      <c r="K189" s="138" t="str">
        <f>IF(L189="","",VLOOKUP(L189,'[4]CHART OF ACCOUNT'!C:F,4,0))</f>
        <v>0</v>
      </c>
      <c r="L189" s="135"/>
      <c r="M189" s="140"/>
      <c r="N189" s="135"/>
    </row>
    <row r="190" spans="1:14">
      <c r="B190" s="135"/>
      <c r="C190" s="135"/>
      <c r="D190" s="135"/>
      <c r="E190" s="141" t="str">
        <f>IF(D190="","",VLOOKUP(D190,'SOURCE CODE'!C:D,2,0))</f>
        <v>0</v>
      </c>
      <c r="F190" s="137"/>
      <c r="G190" s="138"/>
      <c r="H190" s="139" t="str">
        <f>IF(G190="VAT",F190,0)/1.12</f>
        <v>0</v>
      </c>
      <c r="I190" s="139" t="str">
        <f>+Table84[[#This Row],[NET OF VAT]]*0.12</f>
        <v>0</v>
      </c>
      <c r="J190" s="139" t="str">
        <f>IF(G190="NV",F190,0)</f>
        <v>0</v>
      </c>
      <c r="K190" s="138" t="str">
        <f>IF(L190="","",VLOOKUP(L190,'[4]CHART OF ACCOUNT'!C:F,4,0))</f>
        <v>0</v>
      </c>
      <c r="L190" s="135"/>
      <c r="M190" s="140"/>
      <c r="N190" s="135"/>
    </row>
    <row r="191" spans="1:14">
      <c r="B191" s="135"/>
      <c r="C191" s="135"/>
      <c r="D191" s="135"/>
      <c r="E191" s="141" t="str">
        <f>IF(D191="","",VLOOKUP(D191,'SOURCE CODE'!C:D,2,0))</f>
        <v>0</v>
      </c>
      <c r="F191" s="137"/>
      <c r="G191" s="138"/>
      <c r="H191" s="139" t="str">
        <f>IF(G191="VAT",F191,0)/1.12</f>
        <v>0</v>
      </c>
      <c r="I191" s="139" t="str">
        <f>+Table84[[#This Row],[NET OF VAT]]*0.12</f>
        <v>0</v>
      </c>
      <c r="J191" s="139" t="str">
        <f>IF(G191="NV",F191,0)</f>
        <v>0</v>
      </c>
      <c r="K191" s="138" t="str">
        <f>IF(L191="","",VLOOKUP(L191,'[4]CHART OF ACCOUNT'!C:F,4,0))</f>
        <v>0</v>
      </c>
      <c r="L191" s="135"/>
      <c r="M191" s="140"/>
      <c r="N191" s="135"/>
    </row>
    <row r="192" spans="1:14">
      <c r="B192" s="135"/>
      <c r="C192" s="135"/>
      <c r="D192" s="135"/>
      <c r="E192" s="141" t="str">
        <f>IF(D192="","",VLOOKUP(D192,'SOURCE CODE'!C:D,2,0))</f>
        <v>0</v>
      </c>
      <c r="F192" s="137"/>
      <c r="G192" s="138"/>
      <c r="H192" s="139" t="str">
        <f>IF(G192="VAT",F192,0)/1.12</f>
        <v>0</v>
      </c>
      <c r="I192" s="139" t="str">
        <f>+Table84[[#This Row],[NET OF VAT]]*0.12</f>
        <v>0</v>
      </c>
      <c r="J192" s="139" t="str">
        <f>IF(G192="NV",F192,0)</f>
        <v>0</v>
      </c>
      <c r="K192" s="138" t="str">
        <f>IF(L192="","",VLOOKUP(L192,'[4]CHART OF ACCOUNT'!C:F,4,0))</f>
        <v>0</v>
      </c>
      <c r="L192" s="135"/>
      <c r="M192" s="140"/>
      <c r="N192" s="135"/>
    </row>
    <row r="193" spans="1:14">
      <c r="B193" s="135"/>
      <c r="C193" s="135"/>
      <c r="D193" s="135"/>
      <c r="E193" s="141" t="str">
        <f>IF(D193="","",VLOOKUP(D193,'SOURCE CODE'!C:D,2,0))</f>
        <v>0</v>
      </c>
      <c r="F193" s="137"/>
      <c r="G193" s="138"/>
      <c r="H193" s="139" t="str">
        <f>IF(G193="VAT",F193,0)/1.12</f>
        <v>0</v>
      </c>
      <c r="I193" s="139" t="str">
        <f>+Table84[[#This Row],[NET OF VAT]]*0.12</f>
        <v>0</v>
      </c>
      <c r="J193" s="139" t="str">
        <f>IF(G193="NV",F193,0)</f>
        <v>0</v>
      </c>
      <c r="K193" s="138" t="str">
        <f>IF(L193="","",VLOOKUP(L193,'[4]CHART OF ACCOUNT'!C:F,4,0))</f>
        <v>0</v>
      </c>
      <c r="L193" s="135"/>
      <c r="M193" s="140"/>
      <c r="N193" s="135"/>
    </row>
    <row r="194" spans="1:14">
      <c r="B194" s="135"/>
      <c r="C194" s="135"/>
      <c r="D194" s="135"/>
      <c r="E194" s="141" t="str">
        <f>IF(D194="","",VLOOKUP(D194,'SOURCE CODE'!C:D,2,0))</f>
        <v>0</v>
      </c>
      <c r="F194" s="137"/>
      <c r="G194" s="138"/>
      <c r="H194" s="139" t="str">
        <f>IF(G194="VAT",F194,0)/1.12</f>
        <v>0</v>
      </c>
      <c r="I194" s="139" t="str">
        <f>+Table84[[#This Row],[NET OF VAT]]*0.12</f>
        <v>0</v>
      </c>
      <c r="J194" s="139" t="str">
        <f>IF(G194="NV",F194,0)</f>
        <v>0</v>
      </c>
      <c r="K194" s="138" t="str">
        <f>IF(L194="","",VLOOKUP(L194,'[4]CHART OF ACCOUNT'!C:F,4,0))</f>
        <v>0</v>
      </c>
      <c r="L194" s="135"/>
      <c r="M194" s="140"/>
      <c r="N194" s="135"/>
    </row>
    <row r="195" spans="1:14">
      <c r="B195" s="135"/>
      <c r="C195" s="135"/>
      <c r="D195" s="135"/>
      <c r="E195" s="141" t="str">
        <f>IF(D195="","",VLOOKUP(D195,'SOURCE CODE'!C:D,2,0))</f>
        <v>0</v>
      </c>
      <c r="F195" s="137"/>
      <c r="G195" s="138"/>
      <c r="H195" s="139" t="str">
        <f>IF(G195="VAT",F195,0)/1.12</f>
        <v>0</v>
      </c>
      <c r="I195" s="139" t="str">
        <f>+Table84[[#This Row],[NET OF VAT]]*0.12</f>
        <v>0</v>
      </c>
      <c r="J195" s="139" t="str">
        <f>IF(G195="NV",F195,0)</f>
        <v>0</v>
      </c>
      <c r="K195" s="138" t="str">
        <f>IF(L195="","",VLOOKUP(L195,'[4]CHART OF ACCOUNT'!C:F,4,0))</f>
        <v>0</v>
      </c>
      <c r="L195" s="135"/>
      <c r="M195" s="140"/>
      <c r="N195" s="135"/>
    </row>
    <row r="196" spans="1:14">
      <c r="B196" s="135"/>
      <c r="C196" s="135"/>
      <c r="D196" s="135"/>
      <c r="E196" s="141" t="str">
        <f>IF(D196="","",VLOOKUP(D196,'SOURCE CODE'!C:D,2,0))</f>
        <v>0</v>
      </c>
      <c r="F196" s="137"/>
      <c r="G196" s="138"/>
      <c r="H196" s="139" t="str">
        <f>IF(G196="VAT",F196,0)/1.12</f>
        <v>0</v>
      </c>
      <c r="I196" s="139" t="str">
        <f>+Table84[[#This Row],[NET OF VAT]]*0.12</f>
        <v>0</v>
      </c>
      <c r="J196" s="139" t="str">
        <f>IF(G196="NV",F196,0)</f>
        <v>0</v>
      </c>
      <c r="K196" s="138" t="str">
        <f>IF(L196="","",VLOOKUP(L196,'[4]CHART OF ACCOUNT'!C:F,4,0))</f>
        <v>0</v>
      </c>
      <c r="L196" s="135"/>
      <c r="M196" s="140"/>
      <c r="N196" s="135"/>
    </row>
    <row r="197" spans="1:14">
      <c r="B197" s="135"/>
      <c r="C197" s="135"/>
      <c r="D197" s="135"/>
      <c r="E197" s="141" t="str">
        <f>IF(D197="","",VLOOKUP(D197,'SOURCE CODE'!C:D,2,0))</f>
        <v>0</v>
      </c>
      <c r="F197" s="137"/>
      <c r="G197" s="138"/>
      <c r="H197" s="139" t="str">
        <f>IF(G197="VAT",F197,0)/1.12</f>
        <v>0</v>
      </c>
      <c r="I197" s="139" t="str">
        <f>+Table84[[#This Row],[NET OF VAT]]*0.12</f>
        <v>0</v>
      </c>
      <c r="J197" s="139" t="str">
        <f>IF(G197="NV",F197,0)</f>
        <v>0</v>
      </c>
      <c r="K197" s="138" t="str">
        <f>IF(L197="","",VLOOKUP(L197,'[4]CHART OF ACCOUNT'!C:F,4,0))</f>
        <v>0</v>
      </c>
      <c r="L197" s="135"/>
      <c r="M197" s="140"/>
      <c r="N197" s="135"/>
    </row>
    <row r="198" spans="1:14">
      <c r="B198" s="135"/>
      <c r="C198" s="135"/>
      <c r="D198" s="135"/>
      <c r="E198" s="141" t="str">
        <f>IF(D198="","",VLOOKUP(D198,'SOURCE CODE'!C:D,2,0))</f>
        <v>0</v>
      </c>
      <c r="F198" s="137"/>
      <c r="G198" s="138"/>
      <c r="H198" s="139" t="str">
        <f>IF(G198="VAT",F198,0)/1.12</f>
        <v>0</v>
      </c>
      <c r="I198" s="139" t="str">
        <f>+Table84[[#This Row],[NET OF VAT]]*0.12</f>
        <v>0</v>
      </c>
      <c r="J198" s="139" t="str">
        <f>IF(G198="NV",F198,0)</f>
        <v>0</v>
      </c>
      <c r="K198" s="138" t="str">
        <f>IF(L198="","",VLOOKUP(L198,'[4]CHART OF ACCOUNT'!C:F,4,0))</f>
        <v>0</v>
      </c>
      <c r="L198" s="135"/>
      <c r="M198" s="140"/>
      <c r="N198" s="135"/>
    </row>
    <row r="199" spans="1:14">
      <c r="B199" s="135"/>
      <c r="C199" s="135"/>
      <c r="D199" s="135"/>
      <c r="E199" s="141" t="str">
        <f>IF(D199="","",VLOOKUP(D199,'SOURCE CODE'!C:D,2,0))</f>
        <v>0</v>
      </c>
      <c r="F199" s="137"/>
      <c r="G199" s="138"/>
      <c r="H199" s="139" t="str">
        <f>IF(G199="VAT",F199,0)/1.12</f>
        <v>0</v>
      </c>
      <c r="I199" s="139" t="str">
        <f>+Table84[[#This Row],[NET OF VAT]]*0.12</f>
        <v>0</v>
      </c>
      <c r="J199" s="139" t="str">
        <f>IF(G199="NV",F199,0)</f>
        <v>0</v>
      </c>
      <c r="K199" s="138" t="str">
        <f>IF(L199="","",VLOOKUP(L199,'[4]CHART OF ACCOUNT'!C:F,4,0))</f>
        <v>0</v>
      </c>
      <c r="L199" s="135"/>
      <c r="M199" s="140"/>
      <c r="N199" s="135"/>
    </row>
    <row r="200" spans="1:14">
      <c r="B200" s="135"/>
      <c r="C200" s="135"/>
      <c r="D200" s="135"/>
      <c r="E200" s="141" t="str">
        <f>IF(D200="","",VLOOKUP(D200,'SOURCE CODE'!C:D,2,0))</f>
        <v>0</v>
      </c>
      <c r="F200" s="137"/>
      <c r="G200" s="138"/>
      <c r="H200" s="139" t="str">
        <f>IF(G200="VAT",F200,0)/1.12</f>
        <v>0</v>
      </c>
      <c r="I200" s="139" t="str">
        <f>+Table84[[#This Row],[NET OF VAT]]*0.12</f>
        <v>0</v>
      </c>
      <c r="J200" s="139" t="str">
        <f>IF(G200="NV",F200,0)</f>
        <v>0</v>
      </c>
      <c r="K200" s="138" t="str">
        <f>IF(L200="","",VLOOKUP(L200,'[4]CHART OF ACCOUNT'!C:F,4,0))</f>
        <v>0</v>
      </c>
      <c r="L200" s="135"/>
      <c r="M200" s="140"/>
      <c r="N200" s="135"/>
    </row>
    <row r="201" spans="1:14">
      <c r="B201" s="135"/>
      <c r="C201" s="135"/>
      <c r="D201" s="135"/>
      <c r="E201" s="141" t="str">
        <f>IF(D201="","",VLOOKUP(D201,'SOURCE CODE'!C:D,2,0))</f>
        <v>0</v>
      </c>
      <c r="F201" s="137"/>
      <c r="G201" s="138"/>
      <c r="H201" s="139" t="str">
        <f>IF(G201="VAT",F201,0)/1.12</f>
        <v>0</v>
      </c>
      <c r="I201" s="139" t="str">
        <f>+Table84[[#This Row],[NET OF VAT]]*0.12</f>
        <v>0</v>
      </c>
      <c r="J201" s="139" t="str">
        <f>IF(G201="NV",F201,0)</f>
        <v>0</v>
      </c>
      <c r="K201" s="138" t="str">
        <f>IF(L201="","",VLOOKUP(L201,'[4]CHART OF ACCOUNT'!C:F,4,0))</f>
        <v>0</v>
      </c>
      <c r="L201" s="135"/>
      <c r="M201" s="140"/>
      <c r="N201" s="135"/>
    </row>
    <row r="202" spans="1:14">
      <c r="B202" s="135"/>
      <c r="C202" s="135"/>
      <c r="D202" s="135"/>
      <c r="E202" s="141" t="str">
        <f>IF(D202="","",VLOOKUP(D202,'SOURCE CODE'!C:D,2,0))</f>
        <v>0</v>
      </c>
      <c r="F202" s="137"/>
      <c r="G202" s="138"/>
      <c r="H202" s="139" t="str">
        <f>IF(G202="VAT",F202,0)/1.12</f>
        <v>0</v>
      </c>
      <c r="I202" s="139" t="str">
        <f>+Table84[[#This Row],[NET OF VAT]]*0.12</f>
        <v>0</v>
      </c>
      <c r="J202" s="139" t="str">
        <f>IF(G202="NV",F202,0)</f>
        <v>0</v>
      </c>
      <c r="K202" s="138" t="str">
        <f>IF(L202="","",VLOOKUP(L202,'[4]CHART OF ACCOUNT'!C:F,4,0))</f>
        <v>0</v>
      </c>
      <c r="L202" s="135"/>
      <c r="M202" s="140"/>
      <c r="N202" s="135"/>
    </row>
    <row r="203" spans="1:14">
      <c r="B203" s="135"/>
      <c r="C203" s="135"/>
      <c r="D203" s="135"/>
      <c r="E203" s="141" t="str">
        <f>IF(D203="","",VLOOKUP(D203,'SOURCE CODE'!C:D,2,0))</f>
        <v>0</v>
      </c>
      <c r="F203" s="137"/>
      <c r="G203" s="138"/>
      <c r="H203" s="139" t="str">
        <f>IF(G203="VAT",F203,0)/1.12</f>
        <v>0</v>
      </c>
      <c r="I203" s="139" t="str">
        <f>+Table84[[#This Row],[NET OF VAT]]*0.12</f>
        <v>0</v>
      </c>
      <c r="J203" s="139" t="str">
        <f>IF(G203="NV",F203,0)</f>
        <v>0</v>
      </c>
      <c r="K203" s="138" t="str">
        <f>IF(L203="","",VLOOKUP(L203,'[4]CHART OF ACCOUNT'!C:F,4,0))</f>
        <v>0</v>
      </c>
      <c r="L203" s="135"/>
      <c r="M203" s="140"/>
      <c r="N203" s="135"/>
    </row>
    <row r="204" spans="1:14">
      <c r="B204" s="135"/>
      <c r="C204" s="135"/>
      <c r="D204" s="135"/>
      <c r="E204" s="141" t="str">
        <f>IF(D204="","",VLOOKUP(D204,'SOURCE CODE'!C:D,2,0))</f>
        <v>0</v>
      </c>
      <c r="F204" s="137"/>
      <c r="G204" s="138"/>
      <c r="H204" s="139" t="str">
        <f>IF(G204="VAT",F204,0)/1.12</f>
        <v>0</v>
      </c>
      <c r="I204" s="139" t="str">
        <f>+Table84[[#This Row],[NET OF VAT]]*0.12</f>
        <v>0</v>
      </c>
      <c r="J204" s="139" t="str">
        <f>IF(G204="NV",F204,0)</f>
        <v>0</v>
      </c>
      <c r="K204" s="138" t="str">
        <f>IF(L204="","",VLOOKUP(L204,'[4]CHART OF ACCOUNT'!C:F,4,0))</f>
        <v>0</v>
      </c>
      <c r="L204" s="135"/>
      <c r="M204" s="140"/>
      <c r="N204" s="135"/>
    </row>
    <row r="205" spans="1:14">
      <c r="B205" s="135"/>
      <c r="C205" s="135"/>
      <c r="D205" s="135"/>
      <c r="E205" s="141" t="str">
        <f>IF(D205="","",VLOOKUP(D205,'SOURCE CODE'!C:D,2,0))</f>
        <v>0</v>
      </c>
      <c r="F205" s="137"/>
      <c r="G205" s="138"/>
      <c r="H205" s="139" t="str">
        <f>IF(G205="VAT",F205,0)/1.12</f>
        <v>0</v>
      </c>
      <c r="I205" s="139" t="str">
        <f>+Table84[[#This Row],[NET OF VAT]]*0.12</f>
        <v>0</v>
      </c>
      <c r="J205" s="139" t="str">
        <f>IF(G205="NV",F205,0)</f>
        <v>0</v>
      </c>
      <c r="K205" s="138" t="str">
        <f>IF(L205="","",VLOOKUP(L205,'[4]CHART OF ACCOUNT'!C:F,4,0))</f>
        <v>0</v>
      </c>
      <c r="L205" s="135"/>
      <c r="M205" s="140"/>
      <c r="N205" s="135"/>
    </row>
    <row r="206" spans="1:14">
      <c r="B206" s="135"/>
      <c r="C206" s="135"/>
      <c r="D206" s="135"/>
      <c r="E206" s="141" t="str">
        <f>IF(D206="","",VLOOKUP(D206,'SOURCE CODE'!C:D,2,0))</f>
        <v>0</v>
      </c>
      <c r="F206" s="137"/>
      <c r="G206" s="138"/>
      <c r="H206" s="139" t="str">
        <f>IF(G206="VAT",F206,0)/1.12</f>
        <v>0</v>
      </c>
      <c r="I206" s="139" t="str">
        <f>+Table84[[#This Row],[NET OF VAT]]*0.12</f>
        <v>0</v>
      </c>
      <c r="J206" s="139" t="str">
        <f>IF(G206="NV",F206,0)</f>
        <v>0</v>
      </c>
      <c r="K206" s="138" t="str">
        <f>IF(L206="","",VLOOKUP(L206,'[4]CHART OF ACCOUNT'!C:F,4,0))</f>
        <v>0</v>
      </c>
      <c r="L206" s="135"/>
      <c r="M206" s="140"/>
      <c r="N206" s="135"/>
    </row>
    <row r="207" spans="1:14">
      <c r="B207" s="135"/>
      <c r="C207" s="135"/>
      <c r="D207" s="135"/>
      <c r="E207" s="141" t="str">
        <f>IF(D207="","",VLOOKUP(D207,'SOURCE CODE'!C:D,2,0))</f>
        <v>0</v>
      </c>
      <c r="F207" s="137"/>
      <c r="G207" s="138"/>
      <c r="H207" s="139" t="str">
        <f>IF(G207="VAT",F207,0)/1.12</f>
        <v>0</v>
      </c>
      <c r="I207" s="139" t="str">
        <f>+Table84[[#This Row],[NET OF VAT]]*0.12</f>
        <v>0</v>
      </c>
      <c r="J207" s="139" t="str">
        <f>IF(G207="NV",F207,0)</f>
        <v>0</v>
      </c>
      <c r="K207" s="138" t="str">
        <f>IF(L207="","",VLOOKUP(L207,'[4]CHART OF ACCOUNT'!C:F,4,0))</f>
        <v>0</v>
      </c>
      <c r="L207" s="135"/>
      <c r="M207" s="140"/>
      <c r="N207" s="135"/>
    </row>
    <row r="208" spans="1:14">
      <c r="B208" s="135"/>
      <c r="C208" s="135"/>
      <c r="D208" s="135"/>
      <c r="E208" s="141" t="str">
        <f>IF(D208="","",VLOOKUP(D208,'SOURCE CODE'!C:D,2,0))</f>
        <v>0</v>
      </c>
      <c r="F208" s="137"/>
      <c r="G208" s="138"/>
      <c r="H208" s="139" t="str">
        <f>IF(G208="VAT",F208,0)/1.12</f>
        <v>0</v>
      </c>
      <c r="I208" s="139" t="str">
        <f>+Table84[[#This Row],[NET OF VAT]]*0.12</f>
        <v>0</v>
      </c>
      <c r="J208" s="139" t="str">
        <f>IF(G208="NV",F208,0)</f>
        <v>0</v>
      </c>
      <c r="K208" s="138" t="str">
        <f>IF(L208="","",VLOOKUP(L208,'[4]CHART OF ACCOUNT'!C:F,4,0))</f>
        <v>0</v>
      </c>
      <c r="L208" s="135"/>
      <c r="M208" s="140"/>
      <c r="N208" s="135"/>
    </row>
    <row r="209" spans="1:14">
      <c r="B209" s="135"/>
      <c r="C209" s="135"/>
      <c r="D209" s="135"/>
      <c r="E209" s="141" t="str">
        <f>IF(D209="","",VLOOKUP(D209,'SOURCE CODE'!C:D,2,0))</f>
        <v>0</v>
      </c>
      <c r="F209" s="137"/>
      <c r="G209" s="138"/>
      <c r="H209" s="139" t="str">
        <f>IF(G209="VAT",F209,0)/1.12</f>
        <v>0</v>
      </c>
      <c r="I209" s="139" t="str">
        <f>+Table84[[#This Row],[NET OF VAT]]*0.12</f>
        <v>0</v>
      </c>
      <c r="J209" s="139" t="str">
        <f>IF(G209="NV",F209,0)</f>
        <v>0</v>
      </c>
      <c r="K209" s="138" t="str">
        <f>IF(L209="","",VLOOKUP(L209,'[4]CHART OF ACCOUNT'!C:F,4,0))</f>
        <v>0</v>
      </c>
      <c r="L209" s="135"/>
      <c r="M209" s="140"/>
      <c r="N209" s="135"/>
    </row>
    <row r="210" spans="1:14">
      <c r="B210" s="135"/>
      <c r="C210" s="135"/>
      <c r="D210" s="135"/>
      <c r="E210" s="141" t="str">
        <f>IF(D210="","",VLOOKUP(D210,'SOURCE CODE'!C:D,2,0))</f>
        <v>0</v>
      </c>
      <c r="F210" s="137"/>
      <c r="G210" s="138"/>
      <c r="H210" s="139" t="str">
        <f>IF(G210="VAT",F210,0)/1.12</f>
        <v>0</v>
      </c>
      <c r="I210" s="139" t="str">
        <f>+Table84[[#This Row],[NET OF VAT]]*0.12</f>
        <v>0</v>
      </c>
      <c r="J210" s="139" t="str">
        <f>IF(G210="NV",F210,0)</f>
        <v>0</v>
      </c>
      <c r="K210" s="138" t="str">
        <f>IF(L210="","",VLOOKUP(L210,'[4]CHART OF ACCOUNT'!C:F,4,0))</f>
        <v>0</v>
      </c>
      <c r="L210" s="135"/>
      <c r="M210" s="140"/>
      <c r="N210" s="135"/>
    </row>
    <row r="211" spans="1:14">
      <c r="B211" s="135"/>
      <c r="C211" s="135"/>
      <c r="D211" s="135"/>
      <c r="E211" s="141" t="str">
        <f>IF(D211="","",VLOOKUP(D211,'SOURCE CODE'!C:D,2,0))</f>
        <v>0</v>
      </c>
      <c r="F211" s="137"/>
      <c r="G211" s="138"/>
      <c r="H211" s="139" t="str">
        <f>IF(G211="VAT",F211,0)/1.12</f>
        <v>0</v>
      </c>
      <c r="I211" s="139" t="str">
        <f>+Table84[[#This Row],[NET OF VAT]]*0.12</f>
        <v>0</v>
      </c>
      <c r="J211" s="139" t="str">
        <f>IF(G211="NV",F211,0)</f>
        <v>0</v>
      </c>
      <c r="K211" s="138" t="str">
        <f>IF(L211="","",VLOOKUP(L211,'[4]CHART OF ACCOUNT'!C:F,4,0))</f>
        <v>0</v>
      </c>
      <c r="L211" s="135"/>
      <c r="M211" s="140"/>
      <c r="N211" s="135"/>
    </row>
    <row r="212" spans="1:14">
      <c r="B212" s="135"/>
      <c r="C212" s="135"/>
      <c r="D212" s="135"/>
      <c r="E212" s="141" t="str">
        <f>IF(D212="","",VLOOKUP(D212,'SOURCE CODE'!C:D,2,0))</f>
        <v>0</v>
      </c>
      <c r="F212" s="137"/>
      <c r="G212" s="138"/>
      <c r="H212" s="139" t="str">
        <f>IF(G212="VAT",F212,0)/1.12</f>
        <v>0</v>
      </c>
      <c r="I212" s="139" t="str">
        <f>+Table84[[#This Row],[NET OF VAT]]*0.12</f>
        <v>0</v>
      </c>
      <c r="J212" s="139" t="str">
        <f>IF(G212="NV",F212,0)</f>
        <v>0</v>
      </c>
      <c r="K212" s="138" t="str">
        <f>IF(L212="","",VLOOKUP(L212,'[4]CHART OF ACCOUNT'!C:F,4,0))</f>
        <v>0</v>
      </c>
      <c r="L212" s="135"/>
      <c r="M212" s="140"/>
      <c r="N212" s="135"/>
    </row>
    <row r="213" spans="1:14">
      <c r="B213" s="135"/>
      <c r="C213" s="135"/>
      <c r="D213" s="135"/>
      <c r="E213" s="141" t="str">
        <f>IF(D213="","",VLOOKUP(D213,'SOURCE CODE'!C:D,2,0))</f>
        <v>0</v>
      </c>
      <c r="F213" s="137"/>
      <c r="G213" s="138"/>
      <c r="H213" s="139" t="str">
        <f>IF(G213="VAT",F213,0)/1.12</f>
        <v>0</v>
      </c>
      <c r="I213" s="139" t="str">
        <f>+Table84[[#This Row],[NET OF VAT]]*0.12</f>
        <v>0</v>
      </c>
      <c r="J213" s="139" t="str">
        <f>IF(G213="NV",F213,0)</f>
        <v>0</v>
      </c>
      <c r="K213" s="138" t="str">
        <f>IF(L213="","",VLOOKUP(L213,'[4]CHART OF ACCOUNT'!C:F,4,0))</f>
        <v>0</v>
      </c>
      <c r="L213" s="135"/>
      <c r="M213" s="140"/>
      <c r="N213" s="135"/>
    </row>
    <row r="214" spans="1:14">
      <c r="B214" s="135"/>
      <c r="C214" s="135"/>
      <c r="D214" s="135"/>
      <c r="E214" s="141" t="str">
        <f>IF(D214="","",VLOOKUP(D214,'SOURCE CODE'!C:D,2,0))</f>
        <v>0</v>
      </c>
      <c r="F214" s="137"/>
      <c r="G214" s="138"/>
      <c r="H214" s="139" t="str">
        <f>IF(G214="VAT",F214,0)/1.12</f>
        <v>0</v>
      </c>
      <c r="I214" s="139" t="str">
        <f>+Table84[[#This Row],[NET OF VAT]]*0.12</f>
        <v>0</v>
      </c>
      <c r="J214" s="139" t="str">
        <f>IF(G214="NV",F214,0)</f>
        <v>0</v>
      </c>
      <c r="K214" s="138" t="str">
        <f>IF(L214="","",VLOOKUP(L214,'[4]CHART OF ACCOUNT'!C:F,4,0))</f>
        <v>0</v>
      </c>
      <c r="L214" s="135"/>
      <c r="M214" s="140"/>
      <c r="N214" s="135"/>
    </row>
    <row r="215" spans="1:14">
      <c r="B215" s="135"/>
      <c r="C215" s="135"/>
      <c r="D215" s="135"/>
      <c r="E215" s="141" t="str">
        <f>IF(D215="","",VLOOKUP(D215,'SOURCE CODE'!C:D,2,0))</f>
        <v>0</v>
      </c>
      <c r="F215" s="137"/>
      <c r="G215" s="138"/>
      <c r="H215" s="139" t="str">
        <f>IF(G215="VAT",F215,0)/1.12</f>
        <v>0</v>
      </c>
      <c r="I215" s="139" t="str">
        <f>+Table84[[#This Row],[NET OF VAT]]*0.12</f>
        <v>0</v>
      </c>
      <c r="J215" s="139" t="str">
        <f>IF(G215="NV",F215,0)</f>
        <v>0</v>
      </c>
      <c r="K215" s="138" t="str">
        <f>IF(L215="","",VLOOKUP(L215,'[4]CHART OF ACCOUNT'!C:F,4,0))</f>
        <v>0</v>
      </c>
      <c r="L215" s="135"/>
      <c r="M215" s="140"/>
      <c r="N215" s="135"/>
    </row>
    <row r="216" spans="1:14">
      <c r="B216" s="135"/>
      <c r="C216" s="135"/>
      <c r="D216" s="135"/>
      <c r="E216" s="141" t="str">
        <f>IF(D216="","",VLOOKUP(D216,'SOURCE CODE'!C:D,2,0))</f>
        <v>0</v>
      </c>
      <c r="F216" s="137"/>
      <c r="G216" s="138"/>
      <c r="H216" s="139" t="str">
        <f>IF(G216="VAT",F216,0)/1.12</f>
        <v>0</v>
      </c>
      <c r="I216" s="139" t="str">
        <f>+Table84[[#This Row],[NET OF VAT]]*0.12</f>
        <v>0</v>
      </c>
      <c r="J216" s="139" t="str">
        <f>IF(G216="NV",F216,0)</f>
        <v>0</v>
      </c>
      <c r="K216" s="138" t="str">
        <f>IF(L216="","",VLOOKUP(L216,'[4]CHART OF ACCOUNT'!C:F,4,0))</f>
        <v>0</v>
      </c>
      <c r="L216" s="135"/>
      <c r="M216" s="140"/>
      <c r="N216" s="135"/>
    </row>
    <row r="217" spans="1:14">
      <c r="B217" s="135"/>
      <c r="C217" s="135"/>
      <c r="D217" s="135"/>
      <c r="E217" s="141" t="str">
        <f>IF(D217="","",VLOOKUP(D217,'SOURCE CODE'!C:D,2,0))</f>
        <v>0</v>
      </c>
      <c r="F217" s="137"/>
      <c r="G217" s="138"/>
      <c r="H217" s="139" t="str">
        <f>IF(G217="VAT",F217,0)/1.12</f>
        <v>0</v>
      </c>
      <c r="I217" s="139" t="str">
        <f>+Table84[[#This Row],[NET OF VAT]]*0.12</f>
        <v>0</v>
      </c>
      <c r="J217" s="139" t="str">
        <f>IF(G217="NV",F217,0)</f>
        <v>0</v>
      </c>
      <c r="K217" s="138" t="str">
        <f>IF(L217="","",VLOOKUP(L217,'[4]CHART OF ACCOUNT'!C:F,4,0))</f>
        <v>0</v>
      </c>
      <c r="L217" s="135"/>
      <c r="M217" s="140"/>
      <c r="N217" s="135"/>
    </row>
    <row r="218" spans="1:14">
      <c r="B218" s="135"/>
      <c r="C218" s="135"/>
      <c r="D218" s="135"/>
      <c r="E218" s="141" t="str">
        <f>IF(D218="","",VLOOKUP(D218,'SOURCE CODE'!C:D,2,0))</f>
        <v>0</v>
      </c>
      <c r="F218" s="137"/>
      <c r="G218" s="138"/>
      <c r="H218" s="139" t="str">
        <f>IF(G218="VAT",F218,0)/1.12</f>
        <v>0</v>
      </c>
      <c r="I218" s="139" t="str">
        <f>+Table84[[#This Row],[NET OF VAT]]*0.12</f>
        <v>0</v>
      </c>
      <c r="J218" s="139" t="str">
        <f>IF(G218="NV",F218,0)</f>
        <v>0</v>
      </c>
      <c r="K218" s="138" t="str">
        <f>IF(L218="","",VLOOKUP(L218,'[4]CHART OF ACCOUNT'!C:F,4,0))</f>
        <v>0</v>
      </c>
      <c r="L218" s="135"/>
      <c r="M218" s="140"/>
      <c r="N218" s="135"/>
    </row>
    <row r="219" spans="1:14">
      <c r="B219" s="135"/>
      <c r="C219" s="135"/>
      <c r="D219" s="135"/>
      <c r="E219" s="141" t="str">
        <f>IF(D219="","",VLOOKUP(D219,'SOURCE CODE'!C:D,2,0))</f>
        <v>0</v>
      </c>
      <c r="F219" s="137"/>
      <c r="G219" s="138"/>
      <c r="H219" s="139" t="str">
        <f>IF(G219="VAT",F219,0)/1.12</f>
        <v>0</v>
      </c>
      <c r="I219" s="139" t="str">
        <f>+Table84[[#This Row],[NET OF VAT]]*0.12</f>
        <v>0</v>
      </c>
      <c r="J219" s="139" t="str">
        <f>IF(G219="NV",F219,0)</f>
        <v>0</v>
      </c>
      <c r="K219" s="138" t="str">
        <f>IF(L219="","",VLOOKUP(L219,'[4]CHART OF ACCOUNT'!C:F,4,0))</f>
        <v>0</v>
      </c>
      <c r="L219" s="135"/>
      <c r="M219" s="140"/>
      <c r="N219" s="135"/>
    </row>
    <row r="220" spans="1:14">
      <c r="B220" s="135"/>
      <c r="C220" s="135"/>
      <c r="D220" s="135"/>
      <c r="E220" s="141" t="str">
        <f>IF(D220="","",VLOOKUP(D220,'SOURCE CODE'!C:D,2,0))</f>
        <v>0</v>
      </c>
      <c r="F220" s="137"/>
      <c r="G220" s="138"/>
      <c r="H220" s="139" t="str">
        <f>IF(G220="VAT",F220,0)/1.12</f>
        <v>0</v>
      </c>
      <c r="I220" s="139" t="str">
        <f>+Table84[[#This Row],[NET OF VAT]]*0.12</f>
        <v>0</v>
      </c>
      <c r="J220" s="139" t="str">
        <f>IF(G220="NV",F220,0)</f>
        <v>0</v>
      </c>
      <c r="K220" s="138" t="str">
        <f>IF(L220="","",VLOOKUP(L220,'[4]CHART OF ACCOUNT'!C:F,4,0))</f>
        <v>0</v>
      </c>
      <c r="L220" s="135"/>
      <c r="M220" s="140"/>
      <c r="N220" s="135"/>
    </row>
    <row r="221" spans="1:14">
      <c r="B221" s="135"/>
      <c r="C221" s="135"/>
      <c r="D221" s="135"/>
      <c r="E221" s="141" t="str">
        <f>IF(D221="","",VLOOKUP(D221,'SOURCE CODE'!C:D,2,0))</f>
        <v>0</v>
      </c>
      <c r="F221" s="137"/>
      <c r="G221" s="138"/>
      <c r="H221" s="139" t="str">
        <f>IF(G221="VAT",F221,0)/1.12</f>
        <v>0</v>
      </c>
      <c r="I221" s="139" t="str">
        <f>+Table84[[#This Row],[NET OF VAT]]*0.12</f>
        <v>0</v>
      </c>
      <c r="J221" s="139" t="str">
        <f>IF(G221="NV",F221,0)</f>
        <v>0</v>
      </c>
      <c r="K221" s="138" t="str">
        <f>IF(L221="","",VLOOKUP(L221,'[4]CHART OF ACCOUNT'!C:F,4,0))</f>
        <v>0</v>
      </c>
      <c r="L221" s="135"/>
      <c r="M221" s="140"/>
      <c r="N221" s="135"/>
    </row>
    <row r="222" spans="1:14">
      <c r="B222" s="135"/>
      <c r="C222" s="135"/>
      <c r="D222" s="135"/>
      <c r="E222" s="141" t="str">
        <f>IF(D222="","",VLOOKUP(D222,'SOURCE CODE'!C:D,2,0))</f>
        <v>0</v>
      </c>
      <c r="F222" s="137"/>
      <c r="G222" s="138"/>
      <c r="H222" s="139" t="str">
        <f>IF(G222="VAT",F222,0)/1.12</f>
        <v>0</v>
      </c>
      <c r="I222" s="139" t="str">
        <f>+Table84[[#This Row],[NET OF VAT]]*0.12</f>
        <v>0</v>
      </c>
      <c r="J222" s="139" t="str">
        <f>IF(G222="NV",F222,0)</f>
        <v>0</v>
      </c>
      <c r="K222" s="138" t="str">
        <f>IF(L222="","",VLOOKUP(L222,'[4]CHART OF ACCOUNT'!C:F,4,0))</f>
        <v>0</v>
      </c>
      <c r="L222" s="135"/>
      <c r="M222" s="140"/>
      <c r="N222" s="135"/>
    </row>
    <row r="223" spans="1:14">
      <c r="B223" s="135"/>
      <c r="C223" s="135"/>
      <c r="D223" s="135"/>
      <c r="E223" s="141" t="str">
        <f>IF(D223="","",VLOOKUP(D223,'SOURCE CODE'!C:D,2,0))</f>
        <v>0</v>
      </c>
      <c r="F223" s="137"/>
      <c r="G223" s="138"/>
      <c r="H223" s="139" t="str">
        <f>IF(G223="VAT",F223,0)/1.12</f>
        <v>0</v>
      </c>
      <c r="I223" s="139" t="str">
        <f>+Table84[[#This Row],[NET OF VAT]]*0.12</f>
        <v>0</v>
      </c>
      <c r="J223" s="139" t="str">
        <f>IF(G223="NV",F223,0)</f>
        <v>0</v>
      </c>
      <c r="K223" s="138" t="str">
        <f>IF(L223="","",VLOOKUP(L223,'[4]CHART OF ACCOUNT'!C:F,4,0))</f>
        <v>0</v>
      </c>
      <c r="L223" s="135"/>
      <c r="M223" s="140"/>
      <c r="N223" s="135"/>
    </row>
    <row r="224" spans="1:14">
      <c r="B224" s="135"/>
      <c r="C224" s="135"/>
      <c r="D224" s="135"/>
      <c r="E224" s="141" t="str">
        <f>IF(D224="","",VLOOKUP(D224,'SOURCE CODE'!C:D,2,0))</f>
        <v>0</v>
      </c>
      <c r="F224" s="137"/>
      <c r="G224" s="138"/>
      <c r="H224" s="139" t="str">
        <f>IF(G224="VAT",F224,0)/1.12</f>
        <v>0</v>
      </c>
      <c r="I224" s="139" t="str">
        <f>+Table84[[#This Row],[NET OF VAT]]*0.12</f>
        <v>0</v>
      </c>
      <c r="J224" s="139" t="str">
        <f>IF(G224="NV",F224,0)</f>
        <v>0</v>
      </c>
      <c r="K224" s="138" t="str">
        <f>IF(L224="","",VLOOKUP(L224,'[4]CHART OF ACCOUNT'!C:F,4,0))</f>
        <v>0</v>
      </c>
      <c r="L224" s="135"/>
      <c r="M224" s="140"/>
      <c r="N224" s="135"/>
    </row>
    <row r="225" spans="1:14">
      <c r="B225" s="135"/>
      <c r="C225" s="135"/>
      <c r="D225" s="135"/>
      <c r="E225" s="141" t="str">
        <f>IF(D225="","",VLOOKUP(D225,'SOURCE CODE'!C:D,2,0))</f>
        <v>0</v>
      </c>
      <c r="F225" s="137"/>
      <c r="G225" s="138"/>
      <c r="H225" s="139" t="str">
        <f>IF(G225="VAT",F225,0)/1.12</f>
        <v>0</v>
      </c>
      <c r="I225" s="139" t="str">
        <f>+Table84[[#This Row],[NET OF VAT]]*0.12</f>
        <v>0</v>
      </c>
      <c r="J225" s="139" t="str">
        <f>IF(G225="NV",F225,0)</f>
        <v>0</v>
      </c>
      <c r="K225" s="138" t="str">
        <f>IF(L225="","",VLOOKUP(L225,'[4]CHART OF ACCOUNT'!C:F,4,0))</f>
        <v>0</v>
      </c>
      <c r="L225" s="135"/>
      <c r="M225" s="140"/>
      <c r="N225" s="135"/>
    </row>
    <row r="226" spans="1:14">
      <c r="B226" s="135"/>
      <c r="C226" s="135"/>
      <c r="D226" s="135"/>
      <c r="E226" s="141" t="str">
        <f>IF(D226="","",VLOOKUP(D226,'SOURCE CODE'!C:D,2,0))</f>
        <v>0</v>
      </c>
      <c r="F226" s="137"/>
      <c r="G226" s="138"/>
      <c r="H226" s="139" t="str">
        <f>IF(G226="VAT",F226,0)/1.12</f>
        <v>0</v>
      </c>
      <c r="I226" s="139" t="str">
        <f>+Table84[[#This Row],[NET OF VAT]]*0.12</f>
        <v>0</v>
      </c>
      <c r="J226" s="139" t="str">
        <f>IF(G226="NV",F226,0)</f>
        <v>0</v>
      </c>
      <c r="K226" s="138" t="str">
        <f>IF(L226="","",VLOOKUP(L226,'[4]CHART OF ACCOUNT'!C:F,4,0))</f>
        <v>0</v>
      </c>
      <c r="L226" s="135"/>
      <c r="M226" s="140"/>
      <c r="N226" s="135"/>
    </row>
    <row r="227" spans="1:14">
      <c r="B227" s="135"/>
      <c r="C227" s="135"/>
      <c r="D227" s="135"/>
      <c r="E227" s="141" t="str">
        <f>IF(D227="","",VLOOKUP(D227,'SOURCE CODE'!C:D,2,0))</f>
        <v>0</v>
      </c>
      <c r="F227" s="137"/>
      <c r="G227" s="138"/>
      <c r="H227" s="139" t="str">
        <f>IF(G227="VAT",F227,0)/1.12</f>
        <v>0</v>
      </c>
      <c r="I227" s="139" t="str">
        <f>+Table84[[#This Row],[NET OF VAT]]*0.12</f>
        <v>0</v>
      </c>
      <c r="J227" s="139" t="str">
        <f>IF(G227="NV",F227,0)</f>
        <v>0</v>
      </c>
      <c r="K227" s="138" t="str">
        <f>IF(L227="","",VLOOKUP(L227,'[4]CHART OF ACCOUNT'!C:F,4,0))</f>
        <v>0</v>
      </c>
      <c r="L227" s="135"/>
      <c r="M227" s="140"/>
      <c r="N227" s="135"/>
    </row>
    <row r="228" spans="1:14">
      <c r="B228" s="135"/>
      <c r="C228" s="135"/>
      <c r="D228" s="135"/>
      <c r="E228" s="141" t="str">
        <f>IF(D228="","",VLOOKUP(D228,'SOURCE CODE'!C:D,2,0))</f>
        <v>0</v>
      </c>
      <c r="F228" s="137"/>
      <c r="G228" s="138"/>
      <c r="H228" s="139" t="str">
        <f>IF(G228="VAT",F228,0)/1.12</f>
        <v>0</v>
      </c>
      <c r="I228" s="139" t="str">
        <f>+Table84[[#This Row],[NET OF VAT]]*0.12</f>
        <v>0</v>
      </c>
      <c r="J228" s="139" t="str">
        <f>IF(G228="NV",F228,0)</f>
        <v>0</v>
      </c>
      <c r="K228" s="138" t="str">
        <f>IF(L228="","",VLOOKUP(L228,'[4]CHART OF ACCOUNT'!C:F,4,0))</f>
        <v>0</v>
      </c>
      <c r="L228" s="135"/>
      <c r="M228" s="140"/>
      <c r="N228" s="135"/>
    </row>
    <row r="229" spans="1:14">
      <c r="B229" s="135"/>
      <c r="C229" s="135"/>
      <c r="D229" s="135"/>
      <c r="E229" s="141" t="str">
        <f>IF(D229="","",VLOOKUP(D229,'SOURCE CODE'!C:D,2,0))</f>
        <v>0</v>
      </c>
      <c r="F229" s="137"/>
      <c r="G229" s="138"/>
      <c r="H229" s="139" t="str">
        <f>IF(G229="VAT",F229,0)/1.12</f>
        <v>0</v>
      </c>
      <c r="I229" s="139" t="str">
        <f>+Table84[[#This Row],[NET OF VAT]]*0.12</f>
        <v>0</v>
      </c>
      <c r="J229" s="139" t="str">
        <f>IF(G229="NV",F229,0)</f>
        <v>0</v>
      </c>
      <c r="K229" s="138" t="str">
        <f>IF(L229="","",VLOOKUP(L229,'[4]CHART OF ACCOUNT'!C:F,4,0))</f>
        <v>0</v>
      </c>
      <c r="L229" s="135"/>
      <c r="M229" s="140"/>
      <c r="N229" s="135"/>
    </row>
    <row r="230" spans="1:14">
      <c r="B230" s="135"/>
      <c r="C230" s="135"/>
      <c r="D230" s="135"/>
      <c r="E230" s="141" t="str">
        <f>IF(D230="","",VLOOKUP(D230,'SOURCE CODE'!C:D,2,0))</f>
        <v>0</v>
      </c>
      <c r="F230" s="137"/>
      <c r="G230" s="138"/>
      <c r="H230" s="139" t="str">
        <f>IF(G230="VAT",F230,0)/1.12</f>
        <v>0</v>
      </c>
      <c r="I230" s="139" t="str">
        <f>+Table84[[#This Row],[NET OF VAT]]*0.12</f>
        <v>0</v>
      </c>
      <c r="J230" s="139" t="str">
        <f>IF(G230="NV",F230,0)</f>
        <v>0</v>
      </c>
      <c r="K230" s="138" t="str">
        <f>IF(L230="","",VLOOKUP(L230,'[4]CHART OF ACCOUNT'!C:F,4,0))</f>
        <v>0</v>
      </c>
      <c r="L230" s="135"/>
      <c r="M230" s="140"/>
      <c r="N230" s="135"/>
    </row>
    <row r="231" spans="1:14">
      <c r="B231" s="135"/>
      <c r="C231" s="135"/>
      <c r="D231" s="135"/>
      <c r="E231" s="141" t="str">
        <f>IF(D231="","",VLOOKUP(D231,'SOURCE CODE'!C:D,2,0))</f>
        <v>0</v>
      </c>
      <c r="F231" s="137"/>
      <c r="G231" s="138"/>
      <c r="H231" s="139" t="str">
        <f>IF(G231="VAT",F231,0)/1.12</f>
        <v>0</v>
      </c>
      <c r="I231" s="139" t="str">
        <f>+Table84[[#This Row],[NET OF VAT]]*0.12</f>
        <v>0</v>
      </c>
      <c r="J231" s="139" t="str">
        <f>IF(G231="NV",F231,0)</f>
        <v>0</v>
      </c>
      <c r="K231" s="138" t="str">
        <f>IF(L231="","",VLOOKUP(L231,'[4]CHART OF ACCOUNT'!C:F,4,0))</f>
        <v>0</v>
      </c>
      <c r="L231" s="135"/>
      <c r="M231" s="140"/>
      <c r="N231" s="135"/>
    </row>
    <row r="232" spans="1:14">
      <c r="B232" s="135"/>
      <c r="C232" s="135"/>
      <c r="D232" s="135"/>
      <c r="E232" s="141" t="str">
        <f>IF(D232="","",VLOOKUP(D232,'SOURCE CODE'!C:D,2,0))</f>
        <v>0</v>
      </c>
      <c r="F232" s="137"/>
      <c r="G232" s="138"/>
      <c r="H232" s="139" t="str">
        <f>IF(G232="VAT",F232,0)/1.12</f>
        <v>0</v>
      </c>
      <c r="I232" s="139" t="str">
        <f>+Table84[[#This Row],[NET OF VAT]]*0.12</f>
        <v>0</v>
      </c>
      <c r="J232" s="139" t="str">
        <f>IF(G232="NV",F232,0)</f>
        <v>0</v>
      </c>
      <c r="K232" s="138" t="str">
        <f>IF(L232="","",VLOOKUP(L232,'[4]CHART OF ACCOUNT'!C:F,4,0))</f>
        <v>0</v>
      </c>
      <c r="L232" s="135"/>
      <c r="M232" s="140"/>
      <c r="N232" s="135"/>
    </row>
    <row r="233" spans="1:14">
      <c r="B233" s="135"/>
      <c r="C233" s="135"/>
      <c r="D233" s="135"/>
      <c r="E233" s="141" t="str">
        <f>IF(D233="","",VLOOKUP(D233,'SOURCE CODE'!C:D,2,0))</f>
        <v>0</v>
      </c>
      <c r="F233" s="137"/>
      <c r="G233" s="138"/>
      <c r="H233" s="139" t="str">
        <f>IF(G233="VAT",F233,0)/1.12</f>
        <v>0</v>
      </c>
      <c r="I233" s="139" t="str">
        <f>+Table84[[#This Row],[NET OF VAT]]*0.12</f>
        <v>0</v>
      </c>
      <c r="J233" s="139" t="str">
        <f>IF(G233="NV",F233,0)</f>
        <v>0</v>
      </c>
      <c r="K233" s="138" t="str">
        <f>IF(L233="","",VLOOKUP(L233,'[4]CHART OF ACCOUNT'!C:F,4,0))</f>
        <v>0</v>
      </c>
      <c r="L233" s="135"/>
      <c r="M233" s="140"/>
      <c r="N233" s="135"/>
    </row>
    <row r="234" spans="1:14">
      <c r="B234" s="135"/>
      <c r="C234" s="135"/>
      <c r="D234" s="135"/>
      <c r="E234" s="141" t="str">
        <f>IF(D234="","",VLOOKUP(D234,'SOURCE CODE'!C:D,2,0))</f>
        <v>0</v>
      </c>
      <c r="F234" s="137"/>
      <c r="G234" s="138"/>
      <c r="H234" s="139" t="str">
        <f>IF(G234="VAT",F234,0)/1.12</f>
        <v>0</v>
      </c>
      <c r="I234" s="139" t="str">
        <f>+Table84[[#This Row],[NET OF VAT]]*0.12</f>
        <v>0</v>
      </c>
      <c r="J234" s="139" t="str">
        <f>IF(G234="NV",F234,0)</f>
        <v>0</v>
      </c>
      <c r="K234" s="138" t="str">
        <f>IF(L234="","",VLOOKUP(L234,'[4]CHART OF ACCOUNT'!C:F,4,0))</f>
        <v>0</v>
      </c>
      <c r="L234" s="135"/>
      <c r="M234" s="140"/>
      <c r="N234" s="135"/>
    </row>
    <row r="235" spans="1:14">
      <c r="B235" s="135"/>
      <c r="C235" s="135"/>
      <c r="D235" s="135"/>
      <c r="E235" s="141" t="str">
        <f>IF(D235="","",VLOOKUP(D235,'SOURCE CODE'!C:D,2,0))</f>
        <v>0</v>
      </c>
      <c r="F235" s="137"/>
      <c r="G235" s="138"/>
      <c r="H235" s="139" t="str">
        <f>IF(G235="VAT",F235,0)/1.12</f>
        <v>0</v>
      </c>
      <c r="I235" s="139" t="str">
        <f>+Table84[[#This Row],[NET OF VAT]]*0.12</f>
        <v>0</v>
      </c>
      <c r="J235" s="139" t="str">
        <f>IF(G235="NV",F235,0)</f>
        <v>0</v>
      </c>
      <c r="K235" s="138" t="str">
        <f>IF(L235="","",VLOOKUP(L235,'[4]CHART OF ACCOUNT'!C:F,4,0))</f>
        <v>0</v>
      </c>
      <c r="L235" s="135"/>
      <c r="M235" s="140"/>
      <c r="N235" s="135"/>
    </row>
    <row r="236" spans="1:14">
      <c r="B236" s="135"/>
      <c r="C236" s="135"/>
      <c r="D236" s="135"/>
      <c r="E236" s="141" t="str">
        <f>IF(D236="","",VLOOKUP(D236,'SOURCE CODE'!C:D,2,0))</f>
        <v>0</v>
      </c>
      <c r="F236" s="137"/>
      <c r="G236" s="138"/>
      <c r="H236" s="139" t="str">
        <f>IF(G236="VAT",F236,0)/1.12</f>
        <v>0</v>
      </c>
      <c r="I236" s="139" t="str">
        <f>+Table84[[#This Row],[NET OF VAT]]*0.12</f>
        <v>0</v>
      </c>
      <c r="J236" s="139" t="str">
        <f>IF(G236="NV",F236,0)</f>
        <v>0</v>
      </c>
      <c r="K236" s="138" t="str">
        <f>IF(L236="","",VLOOKUP(L236,'[4]CHART OF ACCOUNT'!C:F,4,0))</f>
        <v>0</v>
      </c>
      <c r="L236" s="135"/>
      <c r="M236" s="140"/>
      <c r="N236" s="135"/>
    </row>
    <row r="237" spans="1:14">
      <c r="B237" s="135"/>
      <c r="C237" s="135"/>
      <c r="D237" s="135"/>
      <c r="E237" s="141" t="str">
        <f>IF(D237="","",VLOOKUP(D237,'SOURCE CODE'!C:D,2,0))</f>
        <v>0</v>
      </c>
      <c r="F237" s="137"/>
      <c r="G237" s="138"/>
      <c r="H237" s="139" t="str">
        <f>IF(G237="VAT",F237,0)/1.12</f>
        <v>0</v>
      </c>
      <c r="I237" s="139" t="str">
        <f>+Table84[[#This Row],[NET OF VAT]]*0.12</f>
        <v>0</v>
      </c>
      <c r="J237" s="139" t="str">
        <f>IF(G237="NV",F237,0)</f>
        <v>0</v>
      </c>
      <c r="K237" s="138" t="str">
        <f>IF(L237="","",VLOOKUP(L237,'[4]CHART OF ACCOUNT'!C:F,4,0))</f>
        <v>0</v>
      </c>
      <c r="L237" s="135"/>
      <c r="M237" s="140"/>
      <c r="N237" s="135"/>
    </row>
    <row r="238" spans="1:14">
      <c r="B238" s="135"/>
      <c r="C238" s="135"/>
      <c r="D238" s="135"/>
      <c r="E238" s="141" t="str">
        <f>IF(D238="","",VLOOKUP(D238,'SOURCE CODE'!C:D,2,0))</f>
        <v>0</v>
      </c>
      <c r="F238" s="137"/>
      <c r="G238" s="138"/>
      <c r="H238" s="139" t="str">
        <f>IF(G238="VAT",F238,0)/1.12</f>
        <v>0</v>
      </c>
      <c r="I238" s="139" t="str">
        <f>+Table84[[#This Row],[NET OF VAT]]*0.12</f>
        <v>0</v>
      </c>
      <c r="J238" s="139" t="str">
        <f>IF(G238="NV",F238,0)</f>
        <v>0</v>
      </c>
      <c r="K238" s="138" t="str">
        <f>IF(L238="","",VLOOKUP(L238,'[4]CHART OF ACCOUNT'!C:F,4,0))</f>
        <v>0</v>
      </c>
      <c r="L238" s="135"/>
      <c r="M238" s="140"/>
      <c r="N238" s="135"/>
    </row>
    <row r="239" spans="1:14">
      <c r="B239" s="135"/>
      <c r="C239" s="135"/>
      <c r="D239" s="135"/>
      <c r="E239" s="141" t="str">
        <f>IF(D239="","",VLOOKUP(D239,'SOURCE CODE'!C:D,2,0))</f>
        <v>0</v>
      </c>
      <c r="F239" s="137"/>
      <c r="G239" s="138"/>
      <c r="H239" s="139" t="str">
        <f>IF(G239="VAT",F239,0)/1.12</f>
        <v>0</v>
      </c>
      <c r="I239" s="139" t="str">
        <f>+Table84[[#This Row],[NET OF VAT]]*0.12</f>
        <v>0</v>
      </c>
      <c r="J239" s="139" t="str">
        <f>IF(G239="NV",F239,0)</f>
        <v>0</v>
      </c>
      <c r="K239" s="138" t="str">
        <f>IF(L239="","",VLOOKUP(L239,'[4]CHART OF ACCOUNT'!C:F,4,0))</f>
        <v>0</v>
      </c>
      <c r="L239" s="135"/>
      <c r="M239" s="140"/>
      <c r="N239" s="135"/>
    </row>
    <row r="240" spans="1:14">
      <c r="B240" s="135"/>
      <c r="C240" s="135"/>
      <c r="D240" s="135"/>
      <c r="E240" s="141" t="str">
        <f>IF(D240="","",VLOOKUP(D240,'SOURCE CODE'!C:D,2,0))</f>
        <v>0</v>
      </c>
      <c r="F240" s="137"/>
      <c r="G240" s="138"/>
      <c r="H240" s="139" t="str">
        <f>IF(G240="VAT",F240,0)/1.12</f>
        <v>0</v>
      </c>
      <c r="I240" s="139" t="str">
        <f>+Table84[[#This Row],[NET OF VAT]]*0.12</f>
        <v>0</v>
      </c>
      <c r="J240" s="139" t="str">
        <f>IF(G240="NV",F240,0)</f>
        <v>0</v>
      </c>
      <c r="K240" s="138" t="str">
        <f>IF(L240="","",VLOOKUP(L240,'[4]CHART OF ACCOUNT'!C:F,4,0))</f>
        <v>0</v>
      </c>
      <c r="L240" s="135"/>
      <c r="M240" s="140"/>
      <c r="N240" s="135"/>
    </row>
    <row r="241" spans="1:14">
      <c r="B241" s="135"/>
      <c r="C241" s="135"/>
      <c r="D241" s="135"/>
      <c r="E241" s="141" t="str">
        <f>IF(D241="","",VLOOKUP(D241,'SOURCE CODE'!C:D,2,0))</f>
        <v>0</v>
      </c>
      <c r="F241" s="137"/>
      <c r="G241" s="138"/>
      <c r="H241" s="139" t="str">
        <f>IF(G241="VAT",F241,0)/1.12</f>
        <v>0</v>
      </c>
      <c r="I241" s="139" t="str">
        <f>+Table84[[#This Row],[NET OF VAT]]*0.12</f>
        <v>0</v>
      </c>
      <c r="J241" s="139" t="str">
        <f>IF(G241="NV",F241,0)</f>
        <v>0</v>
      </c>
      <c r="K241" s="138" t="str">
        <f>IF(L241="","",VLOOKUP(L241,'[4]CHART OF ACCOUNT'!C:F,4,0))</f>
        <v>0</v>
      </c>
      <c r="L241" s="135"/>
      <c r="M241" s="140"/>
      <c r="N241" s="135"/>
    </row>
    <row r="242" spans="1:14">
      <c r="B242" s="135"/>
      <c r="C242" s="135"/>
      <c r="D242" s="135"/>
      <c r="E242" s="141" t="str">
        <f>IF(D242="","",VLOOKUP(D242,'SOURCE CODE'!C:D,2,0))</f>
        <v>0</v>
      </c>
      <c r="F242" s="137"/>
      <c r="G242" s="138"/>
      <c r="H242" s="139" t="str">
        <f>IF(G242="VAT",F242,0)/1.12</f>
        <v>0</v>
      </c>
      <c r="I242" s="139" t="str">
        <f>+Table84[[#This Row],[NET OF VAT]]*0.12</f>
        <v>0</v>
      </c>
      <c r="J242" s="139" t="str">
        <f>IF(G242="NV",F242,0)</f>
        <v>0</v>
      </c>
      <c r="K242" s="138" t="str">
        <f>IF(L242="","",VLOOKUP(L242,'[4]CHART OF ACCOUNT'!C:F,4,0))</f>
        <v>0</v>
      </c>
      <c r="L242" s="135"/>
      <c r="M242" s="140"/>
      <c r="N242" s="135"/>
    </row>
    <row r="243" spans="1:14">
      <c r="B243" s="135"/>
      <c r="C243" s="135"/>
      <c r="D243" s="135"/>
      <c r="E243" s="141" t="str">
        <f>IF(D243="","",VLOOKUP(D243,'SOURCE CODE'!C:D,2,0))</f>
        <v>0</v>
      </c>
      <c r="F243" s="137"/>
      <c r="G243" s="138"/>
      <c r="H243" s="139" t="str">
        <f>IF(G243="VAT",F243,0)/1.12</f>
        <v>0</v>
      </c>
      <c r="I243" s="139" t="str">
        <f>+Table84[[#This Row],[NET OF VAT]]*0.12</f>
        <v>0</v>
      </c>
      <c r="J243" s="139" t="str">
        <f>IF(G243="NV",F243,0)</f>
        <v>0</v>
      </c>
      <c r="K243" s="138" t="str">
        <f>IF(L243="","",VLOOKUP(L243,'[4]CHART OF ACCOUNT'!C:F,4,0))</f>
        <v>0</v>
      </c>
      <c r="L243" s="135"/>
      <c r="M243" s="140"/>
      <c r="N243" s="135"/>
    </row>
    <row r="244" spans="1:14">
      <c r="B244" s="135"/>
      <c r="C244" s="135"/>
      <c r="D244" s="135"/>
      <c r="E244" s="141" t="str">
        <f>IF(D244="","",VLOOKUP(D244,'SOURCE CODE'!C:D,2,0))</f>
        <v>0</v>
      </c>
      <c r="F244" s="137"/>
      <c r="G244" s="138"/>
      <c r="H244" s="139" t="str">
        <f>IF(G244="VAT",F244,0)/1.12</f>
        <v>0</v>
      </c>
      <c r="I244" s="139" t="str">
        <f>+Table84[[#This Row],[NET OF VAT]]*0.12</f>
        <v>0</v>
      </c>
      <c r="J244" s="139" t="str">
        <f>IF(G244="NV",F244,0)</f>
        <v>0</v>
      </c>
      <c r="K244" s="138" t="str">
        <f>IF(L244="","",VLOOKUP(L244,'[4]CHART OF ACCOUNT'!C:F,4,0))</f>
        <v>0</v>
      </c>
      <c r="L244" s="135"/>
      <c r="M244" s="140"/>
      <c r="N244" s="135"/>
    </row>
    <row r="245" spans="1:14">
      <c r="B245" s="135"/>
      <c r="C245" s="135"/>
      <c r="D245" s="135"/>
      <c r="E245" s="141" t="str">
        <f>IF(D245="","",VLOOKUP(D245,'SOURCE CODE'!C:D,2,0))</f>
        <v>0</v>
      </c>
      <c r="F245" s="137"/>
      <c r="G245" s="138"/>
      <c r="H245" s="139" t="str">
        <f>IF(G245="VAT",F245,0)/1.12</f>
        <v>0</v>
      </c>
      <c r="I245" s="139" t="str">
        <f>+Table84[[#This Row],[NET OF VAT]]*0.12</f>
        <v>0</v>
      </c>
      <c r="J245" s="139" t="str">
        <f>IF(G245="NV",F245,0)</f>
        <v>0</v>
      </c>
      <c r="K245" s="138" t="str">
        <f>IF(L245="","",VLOOKUP(L245,'[4]CHART OF ACCOUNT'!C:F,4,0))</f>
        <v>0</v>
      </c>
      <c r="L245" s="135"/>
      <c r="M245" s="140"/>
      <c r="N245" s="135"/>
    </row>
    <row r="246" spans="1:14">
      <c r="B246" s="135"/>
      <c r="C246" s="135"/>
      <c r="D246" s="135"/>
      <c r="E246" s="141" t="str">
        <f>IF(D246="","",VLOOKUP(D246,'SOURCE CODE'!C:D,2,0))</f>
        <v>0</v>
      </c>
      <c r="F246" s="137"/>
      <c r="G246" s="138"/>
      <c r="H246" s="139" t="str">
        <f>IF(G246="VAT",F246,0)/1.12</f>
        <v>0</v>
      </c>
      <c r="I246" s="139" t="str">
        <f>+Table84[[#This Row],[NET OF VAT]]*0.12</f>
        <v>0</v>
      </c>
      <c r="J246" s="139" t="str">
        <f>IF(G246="NV",F246,0)</f>
        <v>0</v>
      </c>
      <c r="K246" s="138" t="str">
        <f>IF(L246="","",VLOOKUP(L246,'[4]CHART OF ACCOUNT'!C:F,4,0))</f>
        <v>0</v>
      </c>
      <c r="L246" s="135"/>
      <c r="M246" s="140"/>
      <c r="N246" s="135"/>
    </row>
    <row r="247" spans="1:14">
      <c r="B247" s="135"/>
      <c r="C247" s="135"/>
      <c r="D247" s="135"/>
      <c r="E247" s="141" t="str">
        <f>IF(D247="","",VLOOKUP(D247,'SOURCE CODE'!C:D,2,0))</f>
        <v>0</v>
      </c>
      <c r="F247" s="137"/>
      <c r="G247" s="138"/>
      <c r="H247" s="139" t="str">
        <f>IF(G247="VAT",F247,0)/1.12</f>
        <v>0</v>
      </c>
      <c r="I247" s="139" t="str">
        <f>+Table84[[#This Row],[NET OF VAT]]*0.12</f>
        <v>0</v>
      </c>
      <c r="J247" s="139" t="str">
        <f>IF(G247="NV",F247,0)</f>
        <v>0</v>
      </c>
      <c r="K247" s="138" t="str">
        <f>IF(L247="","",VLOOKUP(L247,'[4]CHART OF ACCOUNT'!C:F,4,0))</f>
        <v>0</v>
      </c>
      <c r="L247" s="135"/>
      <c r="M247" s="140"/>
      <c r="N247" s="135"/>
    </row>
    <row r="248" spans="1:14">
      <c r="B248" s="135"/>
      <c r="C248" s="135"/>
      <c r="D248" s="135"/>
      <c r="E248" s="141" t="str">
        <f>IF(D248="","",VLOOKUP(D248,'SOURCE CODE'!C:D,2,0))</f>
        <v>0</v>
      </c>
      <c r="F248" s="137"/>
      <c r="G248" s="138"/>
      <c r="H248" s="139" t="str">
        <f>IF(G248="VAT",F248,0)/1.12</f>
        <v>0</v>
      </c>
      <c r="I248" s="139" t="str">
        <f>+Table84[[#This Row],[NET OF VAT]]*0.12</f>
        <v>0</v>
      </c>
      <c r="J248" s="139" t="str">
        <f>IF(G248="NV",F248,0)</f>
        <v>0</v>
      </c>
      <c r="K248" s="138" t="str">
        <f>IF(L248="","",VLOOKUP(L248,'[4]CHART OF ACCOUNT'!C:F,4,0))</f>
        <v>0</v>
      </c>
      <c r="L248" s="135"/>
      <c r="M248" s="140"/>
      <c r="N248" s="135"/>
    </row>
    <row r="249" spans="1:14">
      <c r="B249" s="135"/>
      <c r="C249" s="135"/>
      <c r="D249" s="135"/>
      <c r="E249" s="141" t="str">
        <f>IF(D249="","",VLOOKUP(D249,'SOURCE CODE'!C:D,2,0))</f>
        <v>0</v>
      </c>
      <c r="F249" s="137"/>
      <c r="G249" s="138"/>
      <c r="H249" s="139" t="str">
        <f>IF(G249="VAT",F249,0)/1.12</f>
        <v>0</v>
      </c>
      <c r="I249" s="139" t="str">
        <f>+Table84[[#This Row],[NET OF VAT]]*0.12</f>
        <v>0</v>
      </c>
      <c r="J249" s="139" t="str">
        <f>IF(G249="NV",F249,0)</f>
        <v>0</v>
      </c>
      <c r="K249" s="138" t="str">
        <f>IF(L249="","",VLOOKUP(L249,'[4]CHART OF ACCOUNT'!C:F,4,0))</f>
        <v>0</v>
      </c>
      <c r="L249" s="135"/>
      <c r="M249" s="140"/>
      <c r="N249" s="135"/>
    </row>
    <row r="250" spans="1:14">
      <c r="B250" s="135"/>
      <c r="C250" s="135"/>
      <c r="D250" s="135"/>
      <c r="E250" s="141" t="str">
        <f>IF(D250="","",VLOOKUP(D250,'SOURCE CODE'!C:D,2,0))</f>
        <v>0</v>
      </c>
      <c r="F250" s="137"/>
      <c r="G250" s="138"/>
      <c r="H250" s="139" t="str">
        <f>IF(G250="VAT",F250,0)/1.12</f>
        <v>0</v>
      </c>
      <c r="I250" s="139" t="str">
        <f>+Table84[[#This Row],[NET OF VAT]]*0.12</f>
        <v>0</v>
      </c>
      <c r="J250" s="139" t="str">
        <f>IF(G250="NV",F250,0)</f>
        <v>0</v>
      </c>
      <c r="K250" s="138" t="str">
        <f>IF(L250="","",VLOOKUP(L250,'[4]CHART OF ACCOUNT'!C:F,4,0))</f>
        <v>0</v>
      </c>
      <c r="L250" s="135"/>
      <c r="M250" s="140"/>
      <c r="N250" s="135"/>
    </row>
    <row r="251" spans="1:14">
      <c r="B251" s="135"/>
      <c r="C251" s="135"/>
      <c r="D251" s="135"/>
      <c r="E251" s="141" t="str">
        <f>IF(D251="","",VLOOKUP(D251,'SOURCE CODE'!C:D,2,0))</f>
        <v>0</v>
      </c>
      <c r="F251" s="137"/>
      <c r="G251" s="138"/>
      <c r="H251" s="139" t="str">
        <f>IF(G251="VAT",F251,0)/1.12</f>
        <v>0</v>
      </c>
      <c r="I251" s="139" t="str">
        <f>+Table84[[#This Row],[NET OF VAT]]*0.12</f>
        <v>0</v>
      </c>
      <c r="J251" s="139" t="str">
        <f>IF(G251="NV",F251,0)</f>
        <v>0</v>
      </c>
      <c r="K251" s="138" t="str">
        <f>IF(L251="","",VLOOKUP(L251,'[4]CHART OF ACCOUNT'!C:F,4,0))</f>
        <v>0</v>
      </c>
      <c r="L251" s="135"/>
      <c r="M251" s="140"/>
      <c r="N251" s="135"/>
    </row>
    <row r="252" spans="1:14">
      <c r="B252" s="135"/>
      <c r="C252" s="135"/>
      <c r="D252" s="135"/>
      <c r="E252" s="141" t="str">
        <f>IF(D252="","",VLOOKUP(D252,'SOURCE CODE'!C:D,2,0))</f>
        <v>0</v>
      </c>
      <c r="F252" s="137"/>
      <c r="G252" s="138"/>
      <c r="H252" s="139" t="str">
        <f>IF(G252="VAT",F252,0)/1.12</f>
        <v>0</v>
      </c>
      <c r="I252" s="139" t="str">
        <f>+Table84[[#This Row],[NET OF VAT]]*0.12</f>
        <v>0</v>
      </c>
      <c r="J252" s="139" t="str">
        <f>IF(G252="NV",F252,0)</f>
        <v>0</v>
      </c>
      <c r="K252" s="138" t="str">
        <f>IF(L252="","",VLOOKUP(L252,'[4]CHART OF ACCOUNT'!C:F,4,0))</f>
        <v>0</v>
      </c>
      <c r="L252" s="135"/>
      <c r="M252" s="140"/>
      <c r="N252" s="135"/>
    </row>
    <row r="253" spans="1:14">
      <c r="B253" s="135"/>
      <c r="C253" s="135"/>
      <c r="D253" s="135"/>
      <c r="E253" s="141" t="str">
        <f>IF(D253="","",VLOOKUP(D253,'SOURCE CODE'!C:D,2,0))</f>
        <v>0</v>
      </c>
      <c r="F253" s="137"/>
      <c r="G253" s="138"/>
      <c r="H253" s="139" t="str">
        <f>IF(G253="VAT",F253,0)/1.12</f>
        <v>0</v>
      </c>
      <c r="I253" s="139" t="str">
        <f>+Table84[[#This Row],[NET OF VAT]]*0.12</f>
        <v>0</v>
      </c>
      <c r="J253" s="139" t="str">
        <f>IF(G253="NV",F253,0)</f>
        <v>0</v>
      </c>
      <c r="K253" s="138" t="str">
        <f>IF(L253="","",VLOOKUP(L253,'[4]CHART OF ACCOUNT'!C:F,4,0))</f>
        <v>0</v>
      </c>
      <c r="L253" s="135"/>
      <c r="M253" s="140"/>
      <c r="N253" s="135"/>
    </row>
    <row r="254" spans="1:14">
      <c r="B254" s="135"/>
      <c r="C254" s="135"/>
      <c r="D254" s="135"/>
      <c r="E254" s="141" t="str">
        <f>IF(D254="","",VLOOKUP(D254,'SOURCE CODE'!C:D,2,0))</f>
        <v>0</v>
      </c>
      <c r="F254" s="137"/>
      <c r="G254" s="138"/>
      <c r="H254" s="139" t="str">
        <f>IF(G254="VAT",F254,0)/1.12</f>
        <v>0</v>
      </c>
      <c r="I254" s="139" t="str">
        <f>+Table84[[#This Row],[NET OF VAT]]*0.12</f>
        <v>0</v>
      </c>
      <c r="J254" s="139" t="str">
        <f>IF(G254="NV",F254,0)</f>
        <v>0</v>
      </c>
      <c r="K254" s="138" t="str">
        <f>IF(L254="","",VLOOKUP(L254,'[4]CHART OF ACCOUNT'!C:F,4,0))</f>
        <v>0</v>
      </c>
      <c r="L254" s="135"/>
      <c r="M254" s="140"/>
      <c r="N254" s="135"/>
    </row>
    <row r="255" spans="1:14">
      <c r="B255" s="135"/>
      <c r="C255" s="135"/>
      <c r="D255" s="135"/>
      <c r="E255" s="141" t="str">
        <f>IF(D255="","",VLOOKUP(D255,'SOURCE CODE'!C:D,2,0))</f>
        <v>0</v>
      </c>
      <c r="F255" s="137"/>
      <c r="G255" s="138"/>
      <c r="H255" s="139" t="str">
        <f>IF(G255="VAT",F255,0)/1.12</f>
        <v>0</v>
      </c>
      <c r="I255" s="139" t="str">
        <f>+Table84[[#This Row],[NET OF VAT]]*0.12</f>
        <v>0</v>
      </c>
      <c r="J255" s="139" t="str">
        <f>IF(G255="NV",F255,0)</f>
        <v>0</v>
      </c>
      <c r="K255" s="138" t="str">
        <f>IF(L255="","",VLOOKUP(L255,'[4]CHART OF ACCOUNT'!C:F,4,0))</f>
        <v>0</v>
      </c>
      <c r="L255" s="135"/>
      <c r="M255" s="140"/>
      <c r="N255" s="135"/>
    </row>
    <row r="256" spans="1:14">
      <c r="B256" s="135"/>
      <c r="C256" s="135"/>
      <c r="D256" s="135"/>
      <c r="E256" s="141" t="str">
        <f>IF(D256="","",VLOOKUP(D256,'SOURCE CODE'!C:D,2,0))</f>
        <v>0</v>
      </c>
      <c r="F256" s="137"/>
      <c r="G256" s="138"/>
      <c r="H256" s="139" t="str">
        <f>IF(G256="VAT",F256,0)/1.12</f>
        <v>0</v>
      </c>
      <c r="I256" s="139" t="str">
        <f>+Table84[[#This Row],[NET OF VAT]]*0.12</f>
        <v>0</v>
      </c>
      <c r="J256" s="139" t="str">
        <f>IF(G256="NV",F256,0)</f>
        <v>0</v>
      </c>
      <c r="K256" s="138" t="str">
        <f>IF(L256="","",VLOOKUP(L256,'[4]CHART OF ACCOUNT'!C:F,4,0))</f>
        <v>0</v>
      </c>
      <c r="L256" s="135"/>
      <c r="M256" s="140"/>
      <c r="N256" s="135"/>
    </row>
    <row r="257" spans="1:14">
      <c r="B257" s="135"/>
      <c r="C257" s="135"/>
      <c r="D257" s="135"/>
      <c r="E257" s="141" t="str">
        <f>IF(D257="","",VLOOKUP(D257,'SOURCE CODE'!C:D,2,0))</f>
        <v>0</v>
      </c>
      <c r="F257" s="137"/>
      <c r="G257" s="138"/>
      <c r="H257" s="139" t="str">
        <f>IF(G257="VAT",F257,0)/1.12</f>
        <v>0</v>
      </c>
      <c r="I257" s="139" t="str">
        <f>+Table84[[#This Row],[NET OF VAT]]*0.12</f>
        <v>0</v>
      </c>
      <c r="J257" s="139" t="str">
        <f>IF(G257="NV",F257,0)</f>
        <v>0</v>
      </c>
      <c r="K257" s="138" t="str">
        <f>IF(L257="","",VLOOKUP(L257,'[4]CHART OF ACCOUNT'!C:F,4,0))</f>
        <v>0</v>
      </c>
      <c r="L257" s="135"/>
      <c r="M257" s="140"/>
      <c r="N257" s="135"/>
    </row>
    <row r="258" spans="1:14">
      <c r="B258" s="135"/>
      <c r="C258" s="135"/>
      <c r="D258" s="135"/>
      <c r="E258" s="141" t="str">
        <f>IF(D258="","",VLOOKUP(D258,'SOURCE CODE'!C:D,2,0))</f>
        <v>0</v>
      </c>
      <c r="F258" s="137"/>
      <c r="G258" s="138"/>
      <c r="H258" s="139" t="str">
        <f>IF(G258="VAT",F258,0)/1.12</f>
        <v>0</v>
      </c>
      <c r="I258" s="139" t="str">
        <f>+Table84[[#This Row],[NET OF VAT]]*0.12</f>
        <v>0</v>
      </c>
      <c r="J258" s="139" t="str">
        <f>IF(G258="NV",F258,0)</f>
        <v>0</v>
      </c>
      <c r="K258" s="138" t="str">
        <f>IF(L258="","",VLOOKUP(L258,'[4]CHART OF ACCOUNT'!C:F,4,0))</f>
        <v>0</v>
      </c>
      <c r="L258" s="135"/>
      <c r="M258" s="140"/>
      <c r="N258" s="135"/>
    </row>
    <row r="259" spans="1:14">
      <c r="B259" s="135"/>
      <c r="C259" s="135"/>
      <c r="D259" s="135"/>
      <c r="E259" s="141" t="str">
        <f>IF(D259="","",VLOOKUP(D259,'SOURCE CODE'!C:D,2,0))</f>
        <v>0</v>
      </c>
      <c r="F259" s="137"/>
      <c r="G259" s="138"/>
      <c r="H259" s="139" t="str">
        <f>IF(G259="VAT",F259,0)/1.12</f>
        <v>0</v>
      </c>
      <c r="I259" s="139" t="str">
        <f>+Table84[[#This Row],[NET OF VAT]]*0.12</f>
        <v>0</v>
      </c>
      <c r="J259" s="139" t="str">
        <f>IF(G259="NV",F259,0)</f>
        <v>0</v>
      </c>
      <c r="K259" s="138" t="str">
        <f>IF(L259="","",VLOOKUP(L259,'[4]CHART OF ACCOUNT'!C:F,4,0))</f>
        <v>0</v>
      </c>
      <c r="L259" s="135"/>
      <c r="M259" s="140"/>
      <c r="N259" s="135"/>
    </row>
    <row r="260" spans="1:14">
      <c r="B260" s="135"/>
      <c r="C260" s="135"/>
      <c r="D260" s="135"/>
      <c r="E260" s="141" t="str">
        <f>IF(D260="","",VLOOKUP(D260,'SOURCE CODE'!C:D,2,0))</f>
        <v>0</v>
      </c>
      <c r="F260" s="137"/>
      <c r="G260" s="138"/>
      <c r="H260" s="139" t="str">
        <f>IF(G260="VAT",F260,0)/1.12</f>
        <v>0</v>
      </c>
      <c r="I260" s="139" t="str">
        <f>+Table84[[#This Row],[NET OF VAT]]*0.12</f>
        <v>0</v>
      </c>
      <c r="J260" s="139" t="str">
        <f>IF(G260="NV",F260,0)</f>
        <v>0</v>
      </c>
      <c r="K260" s="138" t="str">
        <f>IF(L260="","",VLOOKUP(L260,'[4]CHART OF ACCOUNT'!C:F,4,0))</f>
        <v>0</v>
      </c>
      <c r="L260" s="135"/>
      <c r="M260" s="140"/>
      <c r="N260" s="135"/>
    </row>
    <row r="261" spans="1:14">
      <c r="B261" s="135"/>
      <c r="C261" s="135"/>
      <c r="D261" s="135"/>
      <c r="E261" s="141" t="str">
        <f>IF(D261="","",VLOOKUP(D261,'SOURCE CODE'!C:D,2,0))</f>
        <v>0</v>
      </c>
      <c r="F261" s="137"/>
      <c r="G261" s="138"/>
      <c r="H261" s="139" t="str">
        <f>IF(G261="VAT",F261,0)/1.12</f>
        <v>0</v>
      </c>
      <c r="I261" s="139" t="str">
        <f>+Table84[[#This Row],[NET OF VAT]]*0.12</f>
        <v>0</v>
      </c>
      <c r="J261" s="139" t="str">
        <f>IF(G261="NV",F261,0)</f>
        <v>0</v>
      </c>
      <c r="K261" s="138" t="str">
        <f>IF(L261="","",VLOOKUP(L261,'[4]CHART OF ACCOUNT'!C:F,4,0))</f>
        <v>0</v>
      </c>
      <c r="L261" s="135"/>
      <c r="M261" s="140"/>
      <c r="N261" s="135"/>
    </row>
    <row r="262" spans="1:14">
      <c r="B262" s="135"/>
      <c r="C262" s="135"/>
      <c r="D262" s="135"/>
      <c r="E262" s="141" t="str">
        <f>IF(D262="","",VLOOKUP(D262,'SOURCE CODE'!C:D,2,0))</f>
        <v>0</v>
      </c>
      <c r="F262" s="137"/>
      <c r="G262" s="138"/>
      <c r="H262" s="139" t="str">
        <f>IF(G262="VAT",F262,0)/1.12</f>
        <v>0</v>
      </c>
      <c r="I262" s="139" t="str">
        <f>+Table84[[#This Row],[NET OF VAT]]*0.12</f>
        <v>0</v>
      </c>
      <c r="J262" s="139" t="str">
        <f>IF(G262="NV",F262,0)</f>
        <v>0</v>
      </c>
      <c r="K262" s="138" t="str">
        <f>IF(L262="","",VLOOKUP(L262,'[4]CHART OF ACCOUNT'!C:F,4,0))</f>
        <v>0</v>
      </c>
      <c r="L262" s="135"/>
      <c r="M262" s="140"/>
      <c r="N262" s="135"/>
    </row>
    <row r="263" spans="1:14">
      <c r="B263" s="135"/>
      <c r="C263" s="135"/>
      <c r="D263" s="135"/>
      <c r="E263" s="141" t="str">
        <f>IF(D263="","",VLOOKUP(D263,'SOURCE CODE'!C:D,2,0))</f>
        <v>0</v>
      </c>
      <c r="F263" s="137"/>
      <c r="G263" s="138"/>
      <c r="H263" s="139" t="str">
        <f>IF(G263="VAT",F263,0)/1.12</f>
        <v>0</v>
      </c>
      <c r="I263" s="139" t="str">
        <f>+Table84[[#This Row],[NET OF VAT]]*0.12</f>
        <v>0</v>
      </c>
      <c r="J263" s="139" t="str">
        <f>IF(G263="NV",F263,0)</f>
        <v>0</v>
      </c>
      <c r="K263" s="138" t="str">
        <f>IF(L263="","",VLOOKUP(L263,'[4]CHART OF ACCOUNT'!C:F,4,0))</f>
        <v>0</v>
      </c>
      <c r="L263" s="135"/>
      <c r="M263" s="140"/>
      <c r="N263" s="135"/>
    </row>
    <row r="264" spans="1:14">
      <c r="B264" s="135"/>
      <c r="C264" s="135"/>
      <c r="D264" s="135"/>
      <c r="E264" s="141" t="str">
        <f>IF(D264="","",VLOOKUP(D264,'SOURCE CODE'!C:D,2,0))</f>
        <v>0</v>
      </c>
      <c r="F264" s="137"/>
      <c r="G264" s="138"/>
      <c r="H264" s="139" t="str">
        <f>IF(G264="VAT",F264,0)/1.12</f>
        <v>0</v>
      </c>
      <c r="I264" s="139" t="str">
        <f>+Table84[[#This Row],[NET OF VAT]]*0.12</f>
        <v>0</v>
      </c>
      <c r="J264" s="139" t="str">
        <f>IF(G264="NV",F264,0)</f>
        <v>0</v>
      </c>
      <c r="K264" s="138" t="str">
        <f>IF(L264="","",VLOOKUP(L264,'[4]CHART OF ACCOUNT'!C:F,4,0))</f>
        <v>0</v>
      </c>
      <c r="L264" s="135"/>
      <c r="M264" s="140"/>
      <c r="N264" s="135"/>
    </row>
    <row r="265" spans="1:14">
      <c r="B265" s="135"/>
      <c r="C265" s="135"/>
      <c r="D265" s="135"/>
      <c r="E265" s="141" t="str">
        <f>IF(D265="","",VLOOKUP(D265,'SOURCE CODE'!C:D,2,0))</f>
        <v>0</v>
      </c>
      <c r="F265" s="137"/>
      <c r="G265" s="138"/>
      <c r="H265" s="139" t="str">
        <f>IF(G265="VAT",F265,0)/1.12</f>
        <v>0</v>
      </c>
      <c r="I265" s="139" t="str">
        <f>+Table84[[#This Row],[NET OF VAT]]*0.12</f>
        <v>0</v>
      </c>
      <c r="J265" s="139" t="str">
        <f>IF(G265="NV",F265,0)</f>
        <v>0</v>
      </c>
      <c r="K265" s="138" t="str">
        <f>IF(L265="","",VLOOKUP(L265,'[4]CHART OF ACCOUNT'!C:F,4,0))</f>
        <v>0</v>
      </c>
      <c r="L265" s="135"/>
      <c r="M265" s="140"/>
      <c r="N265" s="135"/>
    </row>
    <row r="266" spans="1:14">
      <c r="B266" s="135"/>
      <c r="C266" s="135"/>
      <c r="D266" s="135"/>
      <c r="E266" s="141" t="str">
        <f>IF(D266="","",VLOOKUP(D266,'SOURCE CODE'!C:D,2,0))</f>
        <v>0</v>
      </c>
      <c r="F266" s="137"/>
      <c r="G266" s="138"/>
      <c r="H266" s="139" t="str">
        <f>IF(G266="VAT",F266,0)/1.12</f>
        <v>0</v>
      </c>
      <c r="I266" s="139" t="str">
        <f>+Table84[[#This Row],[NET OF VAT]]*0.12</f>
        <v>0</v>
      </c>
      <c r="J266" s="139" t="str">
        <f>IF(G266="NV",F266,0)</f>
        <v>0</v>
      </c>
      <c r="K266" s="138" t="str">
        <f>IF(L266="","",VLOOKUP(L266,'[4]CHART OF ACCOUNT'!C:F,4,0))</f>
        <v>0</v>
      </c>
      <c r="L266" s="135"/>
      <c r="M266" s="140"/>
      <c r="N266" s="135"/>
    </row>
    <row r="267" spans="1:14">
      <c r="B267" s="135"/>
      <c r="C267" s="135"/>
      <c r="D267" s="135"/>
      <c r="E267" s="141" t="str">
        <f>IF(D267="","",VLOOKUP(D267,'SOURCE CODE'!C:D,2,0))</f>
        <v>0</v>
      </c>
      <c r="F267" s="137"/>
      <c r="G267" s="138"/>
      <c r="H267" s="139" t="str">
        <f>IF(G267="VAT",F267,0)/1.12</f>
        <v>0</v>
      </c>
      <c r="I267" s="139" t="str">
        <f>+Table84[[#This Row],[NET OF VAT]]*0.12</f>
        <v>0</v>
      </c>
      <c r="J267" s="139" t="str">
        <f>IF(G267="NV",F267,0)</f>
        <v>0</v>
      </c>
      <c r="K267" s="138" t="str">
        <f>IF(L267="","",VLOOKUP(L267,'[4]CHART OF ACCOUNT'!C:F,4,0))</f>
        <v>0</v>
      </c>
      <c r="L267" s="135"/>
      <c r="M267" s="140"/>
      <c r="N267" s="135"/>
    </row>
    <row r="268" spans="1:14">
      <c r="B268" s="135"/>
      <c r="C268" s="135"/>
      <c r="D268" s="135"/>
      <c r="E268" s="141" t="str">
        <f>IF(D268="","",VLOOKUP(D268,'SOURCE CODE'!C:D,2,0))</f>
        <v>0</v>
      </c>
      <c r="F268" s="137"/>
      <c r="G268" s="138"/>
      <c r="H268" s="139" t="str">
        <f>IF(G268="VAT",F268,0)/1.12</f>
        <v>0</v>
      </c>
      <c r="I268" s="139" t="str">
        <f>+Table84[[#This Row],[NET OF VAT]]*0.12</f>
        <v>0</v>
      </c>
      <c r="J268" s="139" t="str">
        <f>IF(G268="NV",F268,0)</f>
        <v>0</v>
      </c>
      <c r="K268" s="138" t="str">
        <f>IF(L268="","",VLOOKUP(L268,'[4]CHART OF ACCOUNT'!C:F,4,0))</f>
        <v>0</v>
      </c>
      <c r="L268" s="135"/>
      <c r="M268" s="140"/>
      <c r="N268" s="135"/>
    </row>
    <row r="269" spans="1:14">
      <c r="B269" s="135"/>
      <c r="C269" s="135"/>
      <c r="D269" s="135"/>
      <c r="E269" s="141" t="str">
        <f>IF(D269="","",VLOOKUP(D269,'SOURCE CODE'!C:D,2,0))</f>
        <v>0</v>
      </c>
      <c r="F269" s="137"/>
      <c r="G269" s="138"/>
      <c r="H269" s="139" t="str">
        <f>IF(G269="VAT",F269,0)/1.12</f>
        <v>0</v>
      </c>
      <c r="I269" s="139" t="str">
        <f>+Table84[[#This Row],[NET OF VAT]]*0.12</f>
        <v>0</v>
      </c>
      <c r="J269" s="139" t="str">
        <f>IF(G269="NV",F269,0)</f>
        <v>0</v>
      </c>
      <c r="K269" s="138" t="str">
        <f>IF(L269="","",VLOOKUP(L269,'[4]CHART OF ACCOUNT'!C:F,4,0))</f>
        <v>0</v>
      </c>
      <c r="L269" s="135"/>
      <c r="M269" s="140"/>
      <c r="N269" s="135"/>
    </row>
    <row r="270" spans="1:14">
      <c r="B270" s="135"/>
      <c r="C270" s="135"/>
      <c r="D270" s="135"/>
      <c r="E270" s="141" t="str">
        <f>IF(D270="","",VLOOKUP(D270,'SOURCE CODE'!C:D,2,0))</f>
        <v>0</v>
      </c>
      <c r="F270" s="137"/>
      <c r="G270" s="138"/>
      <c r="H270" s="139" t="str">
        <f>IF(G270="VAT",F270,0)/1.12</f>
        <v>0</v>
      </c>
      <c r="I270" s="139" t="str">
        <f>+Table84[[#This Row],[NET OF VAT]]*0.12</f>
        <v>0</v>
      </c>
      <c r="J270" s="139" t="str">
        <f>IF(G270="NV",F270,0)</f>
        <v>0</v>
      </c>
      <c r="K270" s="138" t="str">
        <f>IF(L270="","",VLOOKUP(L270,'[4]CHART OF ACCOUNT'!C:F,4,0))</f>
        <v>0</v>
      </c>
      <c r="L270" s="135"/>
      <c r="M270" s="140"/>
      <c r="N270" s="135"/>
    </row>
    <row r="271" spans="1:14">
      <c r="B271" s="135"/>
      <c r="C271" s="135"/>
      <c r="D271" s="135"/>
      <c r="E271" s="141" t="str">
        <f>IF(D271="","",VLOOKUP(D271,'SOURCE CODE'!C:D,2,0))</f>
        <v>0</v>
      </c>
      <c r="F271" s="137"/>
      <c r="G271" s="138"/>
      <c r="H271" s="139" t="str">
        <f>IF(G271="VAT",F271,0)/1.12</f>
        <v>0</v>
      </c>
      <c r="I271" s="139" t="str">
        <f>+Table84[[#This Row],[NET OF VAT]]*0.12</f>
        <v>0</v>
      </c>
      <c r="J271" s="139" t="str">
        <f>IF(G271="NV",F271,0)</f>
        <v>0</v>
      </c>
      <c r="K271" s="138" t="str">
        <f>IF(L271="","",VLOOKUP(L271,'[4]CHART OF ACCOUNT'!C:F,4,0))</f>
        <v>0</v>
      </c>
      <c r="L271" s="135"/>
      <c r="M271" s="140"/>
      <c r="N271" s="135"/>
    </row>
    <row r="272" spans="1:14">
      <c r="B272" s="135"/>
      <c r="C272" s="135"/>
      <c r="D272" s="135"/>
      <c r="E272" s="141" t="str">
        <f>IF(D272="","",VLOOKUP(D272,'SOURCE CODE'!C:D,2,0))</f>
        <v>0</v>
      </c>
      <c r="F272" s="137"/>
      <c r="G272" s="138"/>
      <c r="H272" s="139" t="str">
        <f>IF(G272="VAT",F272,0)/1.12</f>
        <v>0</v>
      </c>
      <c r="I272" s="139" t="str">
        <f>+Table84[[#This Row],[NET OF VAT]]*0.12</f>
        <v>0</v>
      </c>
      <c r="J272" s="139" t="str">
        <f>IF(G272="NV",F272,0)</f>
        <v>0</v>
      </c>
      <c r="K272" s="138" t="str">
        <f>IF(L272="","",VLOOKUP(L272,'[4]CHART OF ACCOUNT'!C:F,4,0))</f>
        <v>0</v>
      </c>
      <c r="L272" s="135"/>
      <c r="M272" s="140"/>
      <c r="N272" s="135"/>
    </row>
    <row r="273" spans="1:14">
      <c r="B273" s="135"/>
      <c r="C273" s="135"/>
      <c r="D273" s="135"/>
      <c r="E273" s="141" t="str">
        <f>IF(D273="","",VLOOKUP(D273,'SOURCE CODE'!C:D,2,0))</f>
        <v>0</v>
      </c>
      <c r="F273" s="137"/>
      <c r="G273" s="138"/>
      <c r="H273" s="139" t="str">
        <f>IF(G273="VAT",F273,0)/1.12</f>
        <v>0</v>
      </c>
      <c r="I273" s="139" t="str">
        <f>+Table84[[#This Row],[NET OF VAT]]*0.12</f>
        <v>0</v>
      </c>
      <c r="J273" s="139" t="str">
        <f>IF(G273="NV",F273,0)</f>
        <v>0</v>
      </c>
      <c r="K273" s="138" t="str">
        <f>IF(L273="","",VLOOKUP(L273,'[4]CHART OF ACCOUNT'!C:F,4,0))</f>
        <v>0</v>
      </c>
      <c r="L273" s="135"/>
      <c r="M273" s="140"/>
      <c r="N273" s="135"/>
    </row>
    <row r="274" spans="1:14">
      <c r="B274" s="135"/>
      <c r="C274" s="135"/>
      <c r="D274" s="135"/>
      <c r="E274" s="141" t="str">
        <f>IF(D274="","",VLOOKUP(D274,'SOURCE CODE'!C:D,2,0))</f>
        <v>0</v>
      </c>
      <c r="F274" s="137"/>
      <c r="G274" s="138"/>
      <c r="H274" s="139" t="str">
        <f>IF(G274="VAT",F274,0)/1.12</f>
        <v>0</v>
      </c>
      <c r="I274" s="139" t="str">
        <f>+Table84[[#This Row],[NET OF VAT]]*0.12</f>
        <v>0</v>
      </c>
      <c r="J274" s="139" t="str">
        <f>IF(G274="NV",F274,0)</f>
        <v>0</v>
      </c>
      <c r="K274" s="138" t="str">
        <f>IF(L274="","",VLOOKUP(L274,'[4]CHART OF ACCOUNT'!C:F,4,0))</f>
        <v>0</v>
      </c>
      <c r="L274" s="135"/>
      <c r="M274" s="140"/>
      <c r="N274" s="135"/>
    </row>
    <row r="275" spans="1:14">
      <c r="B275" s="135"/>
      <c r="C275" s="135"/>
      <c r="D275" s="135"/>
      <c r="E275" s="141" t="str">
        <f>IF(D275="","",VLOOKUP(D275,'SOURCE CODE'!C:D,2,0))</f>
        <v>0</v>
      </c>
      <c r="F275" s="137"/>
      <c r="G275" s="138"/>
      <c r="H275" s="139" t="str">
        <f>IF(G275="VAT",F275,0)/1.12</f>
        <v>0</v>
      </c>
      <c r="I275" s="139" t="str">
        <f>+Table84[[#This Row],[NET OF VAT]]*0.12</f>
        <v>0</v>
      </c>
      <c r="J275" s="139" t="str">
        <f>IF(G275="NV",F275,0)</f>
        <v>0</v>
      </c>
      <c r="K275" s="138" t="str">
        <f>IF(L275="","",VLOOKUP(L275,'[4]CHART OF ACCOUNT'!C:F,4,0))</f>
        <v>0</v>
      </c>
      <c r="L275" s="135"/>
      <c r="M275" s="140"/>
      <c r="N275" s="135"/>
    </row>
    <row r="276" spans="1:14">
      <c r="B276" s="135"/>
      <c r="C276" s="135"/>
      <c r="D276" s="135"/>
      <c r="E276" s="141" t="str">
        <f>IF(D276="","",VLOOKUP(D276,'SOURCE CODE'!C:D,2,0))</f>
        <v>0</v>
      </c>
      <c r="F276" s="137"/>
      <c r="G276" s="138"/>
      <c r="H276" s="139" t="str">
        <f>IF(G276="VAT",F276,0)/1.12</f>
        <v>0</v>
      </c>
      <c r="I276" s="139" t="str">
        <f>+Table84[[#This Row],[NET OF VAT]]*0.12</f>
        <v>0</v>
      </c>
      <c r="J276" s="139" t="str">
        <f>IF(G276="NV",F276,0)</f>
        <v>0</v>
      </c>
      <c r="K276" s="138" t="str">
        <f>IF(L276="","",VLOOKUP(L276,'[4]CHART OF ACCOUNT'!C:F,4,0))</f>
        <v>0</v>
      </c>
      <c r="L276" s="135"/>
      <c r="M276" s="140"/>
      <c r="N276" s="135"/>
    </row>
    <row r="277" spans="1:14">
      <c r="B277" s="135"/>
      <c r="C277" s="135"/>
      <c r="D277" s="135"/>
      <c r="E277" s="141" t="str">
        <f>IF(D277="","",VLOOKUP(D277,'SOURCE CODE'!C:D,2,0))</f>
        <v>0</v>
      </c>
      <c r="F277" s="137"/>
      <c r="G277" s="138"/>
      <c r="H277" s="139" t="str">
        <f>IF(G277="VAT",F277,0)/1.12</f>
        <v>0</v>
      </c>
      <c r="I277" s="139" t="str">
        <f>+Table84[[#This Row],[NET OF VAT]]*0.12</f>
        <v>0</v>
      </c>
      <c r="J277" s="139" t="str">
        <f>IF(G277="NV",F277,0)</f>
        <v>0</v>
      </c>
      <c r="K277" s="138" t="str">
        <f>IF(L277="","",VLOOKUP(L277,'[4]CHART OF ACCOUNT'!C:F,4,0))</f>
        <v>0</v>
      </c>
      <c r="L277" s="135"/>
      <c r="M277" s="140"/>
      <c r="N277" s="135"/>
    </row>
    <row r="278" spans="1:14">
      <c r="B278" s="135"/>
      <c r="C278" s="135"/>
      <c r="D278" s="135"/>
      <c r="E278" s="141" t="str">
        <f>IF(D278="","",VLOOKUP(D278,'SOURCE CODE'!C:D,2,0))</f>
        <v>0</v>
      </c>
      <c r="F278" s="137"/>
      <c r="G278" s="138"/>
      <c r="H278" s="139" t="str">
        <f>IF(G278="VAT",F278,0)/1.12</f>
        <v>0</v>
      </c>
      <c r="I278" s="139" t="str">
        <f>+Table84[[#This Row],[NET OF VAT]]*0.12</f>
        <v>0</v>
      </c>
      <c r="J278" s="139" t="str">
        <f>IF(G278="NV",F278,0)</f>
        <v>0</v>
      </c>
      <c r="K278" s="138" t="str">
        <f>IF(L278="","",VLOOKUP(L278,'[4]CHART OF ACCOUNT'!C:F,4,0))</f>
        <v>0</v>
      </c>
      <c r="L278" s="135"/>
      <c r="M278" s="140"/>
      <c r="N278" s="135"/>
    </row>
    <row r="279" spans="1:14">
      <c r="B279" s="135"/>
      <c r="C279" s="135"/>
      <c r="D279" s="135"/>
      <c r="E279" s="141" t="str">
        <f>IF(D279="","",VLOOKUP(D279,'SOURCE CODE'!C:D,2,0))</f>
        <v>0</v>
      </c>
      <c r="F279" s="137"/>
      <c r="G279" s="138"/>
      <c r="H279" s="139" t="str">
        <f>IF(G279="VAT",F279,0)/1.12</f>
        <v>0</v>
      </c>
      <c r="I279" s="139" t="str">
        <f>+Table84[[#This Row],[NET OF VAT]]*0.12</f>
        <v>0</v>
      </c>
      <c r="J279" s="139" t="str">
        <f>IF(G279="NV",F279,0)</f>
        <v>0</v>
      </c>
      <c r="K279" s="138" t="str">
        <f>IF(L279="","",VLOOKUP(L279,'[4]CHART OF ACCOUNT'!C:F,4,0))</f>
        <v>0</v>
      </c>
      <c r="L279" s="135"/>
      <c r="M279" s="140"/>
      <c r="N279" s="135"/>
    </row>
    <row r="280" spans="1:14">
      <c r="B280" s="135"/>
      <c r="C280" s="135"/>
      <c r="D280" s="135"/>
      <c r="E280" s="141" t="str">
        <f>IF(D280="","",VLOOKUP(D280,'SOURCE CODE'!C:D,2,0))</f>
        <v>0</v>
      </c>
      <c r="F280" s="137"/>
      <c r="G280" s="138"/>
      <c r="H280" s="139" t="str">
        <f>IF(G280="VAT",F280,0)/1.12</f>
        <v>0</v>
      </c>
      <c r="I280" s="139" t="str">
        <f>+Table84[[#This Row],[NET OF VAT]]*0.12</f>
        <v>0</v>
      </c>
      <c r="J280" s="139" t="str">
        <f>IF(G280="NV",F280,0)</f>
        <v>0</v>
      </c>
      <c r="K280" s="138" t="str">
        <f>IF(L280="","",VLOOKUP(L280,'[4]CHART OF ACCOUNT'!C:F,4,0))</f>
        <v>0</v>
      </c>
      <c r="L280" s="135"/>
      <c r="M280" s="140"/>
      <c r="N280" s="135"/>
    </row>
    <row r="281" spans="1:14">
      <c r="B281" s="135"/>
      <c r="C281" s="135"/>
      <c r="D281" s="135"/>
      <c r="E281" s="141" t="str">
        <f>IF(D281="","",VLOOKUP(D281,'SOURCE CODE'!C:D,2,0))</f>
        <v>0</v>
      </c>
      <c r="F281" s="137"/>
      <c r="G281" s="138"/>
      <c r="H281" s="139" t="str">
        <f>IF(G281="VAT",F281,0)/1.12</f>
        <v>0</v>
      </c>
      <c r="I281" s="139" t="str">
        <f>+Table84[[#This Row],[NET OF VAT]]*0.12</f>
        <v>0</v>
      </c>
      <c r="J281" s="139" t="str">
        <f>IF(G281="NV",F281,0)</f>
        <v>0</v>
      </c>
      <c r="K281" s="138" t="str">
        <f>IF(L281="","",VLOOKUP(L281,'[4]CHART OF ACCOUNT'!C:F,4,0))</f>
        <v>0</v>
      </c>
      <c r="L281" s="135"/>
      <c r="M281" s="140"/>
      <c r="N281" s="135"/>
    </row>
    <row r="282" spans="1:14">
      <c r="B282" s="135"/>
      <c r="C282" s="135"/>
      <c r="D282" s="135"/>
      <c r="E282" s="141" t="str">
        <f>IF(D282="","",VLOOKUP(D282,'SOURCE CODE'!C:D,2,0))</f>
        <v>0</v>
      </c>
      <c r="F282" s="137"/>
      <c r="G282" s="138"/>
      <c r="H282" s="139" t="str">
        <f>IF(G282="VAT",F282,0)/1.12</f>
        <v>0</v>
      </c>
      <c r="I282" s="139" t="str">
        <f>+Table84[[#This Row],[NET OF VAT]]*0.12</f>
        <v>0</v>
      </c>
      <c r="J282" s="139" t="str">
        <f>IF(G282="NV",F282,0)</f>
        <v>0</v>
      </c>
      <c r="K282" s="138" t="str">
        <f>IF(L282="","",VLOOKUP(L282,'[4]CHART OF ACCOUNT'!C:F,4,0))</f>
        <v>0</v>
      </c>
      <c r="L282" s="135"/>
      <c r="M282" s="140"/>
      <c r="N282" s="135"/>
    </row>
    <row r="283" spans="1:14">
      <c r="B283" s="135"/>
      <c r="C283" s="135"/>
      <c r="D283" s="135"/>
      <c r="E283" s="141" t="str">
        <f>IF(D283="","",VLOOKUP(D283,'SOURCE CODE'!C:D,2,0))</f>
        <v>0</v>
      </c>
      <c r="F283" s="137"/>
      <c r="G283" s="138"/>
      <c r="H283" s="139" t="str">
        <f>IF(G283="VAT",F283,0)/1.12</f>
        <v>0</v>
      </c>
      <c r="I283" s="139" t="str">
        <f>+Table84[[#This Row],[NET OF VAT]]*0.12</f>
        <v>0</v>
      </c>
      <c r="J283" s="139" t="str">
        <f>IF(G283="NV",F283,0)</f>
        <v>0</v>
      </c>
      <c r="K283" s="138" t="str">
        <f>IF(L283="","",VLOOKUP(L283,'[4]CHART OF ACCOUNT'!C:F,4,0))</f>
        <v>0</v>
      </c>
      <c r="L283" s="135"/>
      <c r="M283" s="140"/>
      <c r="N283" s="135"/>
    </row>
    <row r="284" spans="1:14">
      <c r="B284" s="135"/>
      <c r="C284" s="135"/>
      <c r="D284" s="135"/>
      <c r="E284" s="141" t="str">
        <f>IF(D284="","",VLOOKUP(D284,'SOURCE CODE'!C:D,2,0))</f>
        <v>0</v>
      </c>
      <c r="F284" s="137"/>
      <c r="G284" s="138"/>
      <c r="H284" s="139" t="str">
        <f>IF(G284="VAT",F284,0)/1.12</f>
        <v>0</v>
      </c>
      <c r="I284" s="139" t="str">
        <f>+Table84[[#This Row],[NET OF VAT]]*0.12</f>
        <v>0</v>
      </c>
      <c r="J284" s="139" t="str">
        <f>IF(G284="NV",F284,0)</f>
        <v>0</v>
      </c>
      <c r="K284" s="138" t="str">
        <f>IF(L284="","",VLOOKUP(L284,'[4]CHART OF ACCOUNT'!C:F,4,0))</f>
        <v>0</v>
      </c>
      <c r="L284" s="135"/>
      <c r="M284" s="140"/>
      <c r="N284" s="135"/>
    </row>
    <row r="285" spans="1:14">
      <c r="B285" s="135"/>
      <c r="C285" s="135"/>
      <c r="D285" s="135"/>
      <c r="E285" s="141" t="str">
        <f>IF(D285="","",VLOOKUP(D285,'SOURCE CODE'!C:D,2,0))</f>
        <v>0</v>
      </c>
      <c r="F285" s="137"/>
      <c r="G285" s="138"/>
      <c r="H285" s="139" t="str">
        <f>IF(G285="VAT",F285,0)/1.12</f>
        <v>0</v>
      </c>
      <c r="I285" s="139" t="str">
        <f>+Table84[[#This Row],[NET OF VAT]]*0.12</f>
        <v>0</v>
      </c>
      <c r="J285" s="139" t="str">
        <f>IF(G285="NV",F285,0)</f>
        <v>0</v>
      </c>
      <c r="K285" s="138" t="str">
        <f>IF(L285="","",VLOOKUP(L285,'[4]CHART OF ACCOUNT'!C:F,4,0))</f>
        <v>0</v>
      </c>
      <c r="L285" s="135"/>
      <c r="M285" s="140"/>
      <c r="N285" s="135"/>
    </row>
    <row r="286" spans="1:14">
      <c r="B286" s="135"/>
      <c r="C286" s="135"/>
      <c r="D286" s="135"/>
      <c r="E286" s="141" t="str">
        <f>IF(D286="","",VLOOKUP(D286,'SOURCE CODE'!C:D,2,0))</f>
        <v>0</v>
      </c>
      <c r="F286" s="137"/>
      <c r="G286" s="138"/>
      <c r="H286" s="139" t="str">
        <f>IF(G286="VAT",F286,0)/1.12</f>
        <v>0</v>
      </c>
      <c r="I286" s="139" t="str">
        <f>+Table84[[#This Row],[NET OF VAT]]*0.12</f>
        <v>0</v>
      </c>
      <c r="J286" s="139" t="str">
        <f>IF(G286="NV",F286,0)</f>
        <v>0</v>
      </c>
      <c r="K286" s="138" t="str">
        <f>IF(L286="","",VLOOKUP(L286,'[4]CHART OF ACCOUNT'!C:F,4,0))</f>
        <v>0</v>
      </c>
      <c r="L286" s="135"/>
      <c r="M286" s="140"/>
      <c r="N286" s="135"/>
    </row>
    <row r="287" spans="1:14">
      <c r="B287" s="135"/>
      <c r="C287" s="135"/>
      <c r="D287" s="135"/>
      <c r="E287" s="141" t="str">
        <f>IF(D287="","",VLOOKUP(D287,'SOURCE CODE'!C:D,2,0))</f>
        <v>0</v>
      </c>
      <c r="F287" s="137"/>
      <c r="G287" s="138"/>
      <c r="H287" s="139" t="str">
        <f>IF(G287="VAT",F287,0)/1.12</f>
        <v>0</v>
      </c>
      <c r="I287" s="139" t="str">
        <f>+Table84[[#This Row],[NET OF VAT]]*0.12</f>
        <v>0</v>
      </c>
      <c r="J287" s="139" t="str">
        <f>IF(G287="NV",F287,0)</f>
        <v>0</v>
      </c>
      <c r="K287" s="138" t="str">
        <f>IF(L287="","",VLOOKUP(L287,'[4]CHART OF ACCOUNT'!C:F,4,0))</f>
        <v>0</v>
      </c>
      <c r="L287" s="135"/>
      <c r="M287" s="140"/>
      <c r="N287" s="135"/>
    </row>
    <row r="288" spans="1:14">
      <c r="B288" s="135"/>
      <c r="C288" s="135"/>
      <c r="D288" s="135"/>
      <c r="E288" s="141" t="str">
        <f>IF(D288="","",VLOOKUP(D288,'SOURCE CODE'!C:D,2,0))</f>
        <v>0</v>
      </c>
      <c r="F288" s="137"/>
      <c r="G288" s="138"/>
      <c r="H288" s="139" t="str">
        <f>IF(G288="VAT",F288,0)/1.12</f>
        <v>0</v>
      </c>
      <c r="I288" s="139" t="str">
        <f>+Table84[[#This Row],[NET OF VAT]]*0.12</f>
        <v>0</v>
      </c>
      <c r="J288" s="139" t="str">
        <f>IF(G288="NV",F288,0)</f>
        <v>0</v>
      </c>
      <c r="K288" s="138" t="str">
        <f>IF(L288="","",VLOOKUP(L288,'[4]CHART OF ACCOUNT'!C:F,4,0))</f>
        <v>0</v>
      </c>
      <c r="L288" s="135"/>
      <c r="M288" s="140"/>
      <c r="N288" s="135"/>
    </row>
    <row r="289" spans="1:14">
      <c r="B289" s="135"/>
      <c r="C289" s="135"/>
      <c r="D289" s="135"/>
      <c r="E289" s="141" t="str">
        <f>IF(D289="","",VLOOKUP(D289,'SOURCE CODE'!C:D,2,0))</f>
        <v>0</v>
      </c>
      <c r="F289" s="137"/>
      <c r="G289" s="138"/>
      <c r="H289" s="139" t="str">
        <f>IF(G289="VAT",F289,0)/1.12</f>
        <v>0</v>
      </c>
      <c r="I289" s="139" t="str">
        <f>+Table84[[#This Row],[NET OF VAT]]*0.12</f>
        <v>0</v>
      </c>
      <c r="J289" s="139" t="str">
        <f>IF(G289="NV",F289,0)</f>
        <v>0</v>
      </c>
      <c r="K289" s="138" t="str">
        <f>IF(L289="","",VLOOKUP(L289,'[4]CHART OF ACCOUNT'!C:F,4,0))</f>
        <v>0</v>
      </c>
      <c r="L289" s="135"/>
      <c r="M289" s="140"/>
      <c r="N289" s="135"/>
    </row>
    <row r="290" spans="1:14">
      <c r="B290" s="135"/>
      <c r="C290" s="135"/>
      <c r="D290" s="135"/>
      <c r="E290" s="141" t="str">
        <f>IF(D290="","",VLOOKUP(D290,'SOURCE CODE'!C:D,2,0))</f>
        <v>0</v>
      </c>
      <c r="F290" s="137"/>
      <c r="G290" s="138"/>
      <c r="H290" s="139" t="str">
        <f>IF(G290="VAT",F290,0)/1.12</f>
        <v>0</v>
      </c>
      <c r="I290" s="139" t="str">
        <f>+Table84[[#This Row],[NET OF VAT]]*0.12</f>
        <v>0</v>
      </c>
      <c r="J290" s="139" t="str">
        <f>IF(G290="NV",F290,0)</f>
        <v>0</v>
      </c>
      <c r="K290" s="138" t="str">
        <f>IF(L290="","",VLOOKUP(L290,'[4]CHART OF ACCOUNT'!C:F,4,0))</f>
        <v>0</v>
      </c>
      <c r="L290" s="135"/>
      <c r="M290" s="140"/>
      <c r="N290" s="135"/>
    </row>
    <row r="291" spans="1:14">
      <c r="B291" s="135"/>
      <c r="C291" s="135"/>
      <c r="D291" s="135"/>
      <c r="E291" s="141" t="str">
        <f>IF(D291="","",VLOOKUP(D291,'SOURCE CODE'!C:D,2,0))</f>
        <v>0</v>
      </c>
      <c r="F291" s="137"/>
      <c r="G291" s="138"/>
      <c r="H291" s="139" t="str">
        <f>IF(G291="VAT",F291,0)/1.12</f>
        <v>0</v>
      </c>
      <c r="I291" s="139" t="str">
        <f>+Table84[[#This Row],[NET OF VAT]]*0.12</f>
        <v>0</v>
      </c>
      <c r="J291" s="139" t="str">
        <f>IF(G291="NV",F291,0)</f>
        <v>0</v>
      </c>
      <c r="K291" s="138" t="str">
        <f>IF(L291="","",VLOOKUP(L291,'[4]CHART OF ACCOUNT'!C:F,4,0))</f>
        <v>0</v>
      </c>
      <c r="L291" s="135"/>
      <c r="M291" s="140"/>
      <c r="N291" s="135"/>
    </row>
    <row r="292" spans="1:14">
      <c r="B292" s="135"/>
      <c r="C292" s="135"/>
      <c r="D292" s="135"/>
      <c r="E292" s="141" t="str">
        <f>IF(D292="","",VLOOKUP(D292,'SOURCE CODE'!C:D,2,0))</f>
        <v>0</v>
      </c>
      <c r="F292" s="137"/>
      <c r="G292" s="138"/>
      <c r="H292" s="139" t="str">
        <f>IF(G292="VAT",F292,0)/1.12</f>
        <v>0</v>
      </c>
      <c r="I292" s="139" t="str">
        <f>+Table84[[#This Row],[NET OF VAT]]*0.12</f>
        <v>0</v>
      </c>
      <c r="J292" s="139" t="str">
        <f>IF(G292="NV",F292,0)</f>
        <v>0</v>
      </c>
      <c r="K292" s="138" t="str">
        <f>IF(L292="","",VLOOKUP(L292,'[4]CHART OF ACCOUNT'!C:F,4,0))</f>
        <v>0</v>
      </c>
      <c r="L292" s="135"/>
      <c r="M292" s="140"/>
      <c r="N292" s="135"/>
    </row>
    <row r="293" spans="1:14">
      <c r="B293" s="135"/>
      <c r="C293" s="135"/>
      <c r="D293" s="135"/>
      <c r="E293" s="141" t="str">
        <f>IF(D293="","",VLOOKUP(D293,'SOURCE CODE'!C:D,2,0))</f>
        <v>0</v>
      </c>
      <c r="F293" s="137"/>
      <c r="G293" s="138"/>
      <c r="H293" s="139" t="str">
        <f>IF(G293="VAT",F293,0)/1.12</f>
        <v>0</v>
      </c>
      <c r="I293" s="139" t="str">
        <f>+Table84[[#This Row],[NET OF VAT]]*0.12</f>
        <v>0</v>
      </c>
      <c r="J293" s="139" t="str">
        <f>IF(G293="NV",F293,0)</f>
        <v>0</v>
      </c>
      <c r="K293" s="138" t="str">
        <f>IF(L293="","",VLOOKUP(L293,'[4]CHART OF ACCOUNT'!C:F,4,0))</f>
        <v>0</v>
      </c>
      <c r="L293" s="135"/>
      <c r="M293" s="140"/>
      <c r="N293" s="135"/>
    </row>
    <row r="294" spans="1:14">
      <c r="B294" s="135"/>
      <c r="C294" s="135"/>
      <c r="D294" s="135"/>
      <c r="E294" s="141" t="str">
        <f>IF(D294="","",VLOOKUP(D294,'SOURCE CODE'!C:D,2,0))</f>
        <v>0</v>
      </c>
      <c r="F294" s="137"/>
      <c r="G294" s="138"/>
      <c r="H294" s="139" t="str">
        <f>IF(G294="VAT",F294,0)/1.12</f>
        <v>0</v>
      </c>
      <c r="I294" s="139" t="str">
        <f>+Table84[[#This Row],[NET OF VAT]]*0.12</f>
        <v>0</v>
      </c>
      <c r="J294" s="139" t="str">
        <f>IF(G294="NV",F294,0)</f>
        <v>0</v>
      </c>
      <c r="K294" s="138" t="str">
        <f>IF(L294="","",VLOOKUP(L294,'[4]CHART OF ACCOUNT'!C:F,4,0))</f>
        <v>0</v>
      </c>
      <c r="L294" s="135"/>
      <c r="M294" s="140"/>
      <c r="N294" s="135"/>
    </row>
    <row r="295" spans="1:14">
      <c r="B295" s="135"/>
      <c r="C295" s="135"/>
      <c r="D295" s="135"/>
      <c r="E295" s="141" t="str">
        <f>IF(D295="","",VLOOKUP(D295,'SOURCE CODE'!C:D,2,0))</f>
        <v>0</v>
      </c>
      <c r="F295" s="137"/>
      <c r="G295" s="138"/>
      <c r="H295" s="139" t="str">
        <f>IF(G295="VAT",F295,0)/1.12</f>
        <v>0</v>
      </c>
      <c r="I295" s="139" t="str">
        <f>+Table84[[#This Row],[NET OF VAT]]*0.12</f>
        <v>0</v>
      </c>
      <c r="J295" s="139" t="str">
        <f>IF(G295="NV",F295,0)</f>
        <v>0</v>
      </c>
      <c r="K295" s="138" t="str">
        <f>IF(L295="","",VLOOKUP(L295,'[4]CHART OF ACCOUNT'!C:F,4,0))</f>
        <v>0</v>
      </c>
      <c r="L295" s="135"/>
      <c r="M295" s="140"/>
      <c r="N295" s="135"/>
    </row>
    <row r="296" spans="1:14">
      <c r="B296" s="135"/>
      <c r="C296" s="135"/>
      <c r="D296" s="135"/>
      <c r="E296" s="141" t="str">
        <f>IF(D296="","",VLOOKUP(D296,'SOURCE CODE'!C:D,2,0))</f>
        <v>0</v>
      </c>
      <c r="F296" s="137"/>
      <c r="G296" s="138"/>
      <c r="H296" s="139" t="str">
        <f>IF(G296="VAT",F296,0)/1.12</f>
        <v>0</v>
      </c>
      <c r="I296" s="139" t="str">
        <f>+Table84[[#This Row],[NET OF VAT]]*0.12</f>
        <v>0</v>
      </c>
      <c r="J296" s="139" t="str">
        <f>IF(G296="NV",F296,0)</f>
        <v>0</v>
      </c>
      <c r="K296" s="138" t="str">
        <f>IF(L296="","",VLOOKUP(L296,'[4]CHART OF ACCOUNT'!C:F,4,0))</f>
        <v>0</v>
      </c>
      <c r="L296" s="135"/>
      <c r="M296" s="140"/>
      <c r="N296" s="135"/>
    </row>
    <row r="297" spans="1:14">
      <c r="B297" s="135"/>
      <c r="C297" s="135"/>
      <c r="D297" s="135"/>
      <c r="E297" s="141" t="str">
        <f>IF(D297="","",VLOOKUP(D297,'SOURCE CODE'!C:D,2,0))</f>
        <v>0</v>
      </c>
      <c r="F297" s="137"/>
      <c r="G297" s="138"/>
      <c r="H297" s="139" t="str">
        <f>IF(G297="VAT",F297,0)/1.12</f>
        <v>0</v>
      </c>
      <c r="I297" s="139" t="str">
        <f>+Table84[[#This Row],[NET OF VAT]]*0.12</f>
        <v>0</v>
      </c>
      <c r="J297" s="139" t="str">
        <f>IF(G297="NV",F297,0)</f>
        <v>0</v>
      </c>
      <c r="K297" s="138" t="str">
        <f>IF(L297="","",VLOOKUP(L297,'[4]CHART OF ACCOUNT'!C:F,4,0))</f>
        <v>0</v>
      </c>
      <c r="L297" s="135"/>
      <c r="M297" s="140"/>
      <c r="N297" s="135"/>
    </row>
    <row r="298" spans="1:14">
      <c r="B298" s="135"/>
      <c r="C298" s="135"/>
      <c r="D298" s="135"/>
      <c r="E298" s="141" t="str">
        <f>IF(D298="","",VLOOKUP(D298,'SOURCE CODE'!C:D,2,0))</f>
        <v>0</v>
      </c>
      <c r="F298" s="137"/>
      <c r="G298" s="138"/>
      <c r="H298" s="139" t="str">
        <f>IF(G298="VAT",F298,0)/1.12</f>
        <v>0</v>
      </c>
      <c r="I298" s="139" t="str">
        <f>+Table84[[#This Row],[NET OF VAT]]*0.12</f>
        <v>0</v>
      </c>
      <c r="J298" s="139" t="str">
        <f>IF(G298="NV",F298,0)</f>
        <v>0</v>
      </c>
      <c r="K298" s="138" t="str">
        <f>IF(L298="","",VLOOKUP(L298,'[4]CHART OF ACCOUNT'!C:F,4,0))</f>
        <v>0</v>
      </c>
      <c r="L298" s="135"/>
      <c r="M298" s="140"/>
      <c r="N298" s="135"/>
    </row>
    <row r="299" spans="1:14">
      <c r="B299" s="135"/>
      <c r="C299" s="135"/>
      <c r="D299" s="135"/>
      <c r="E299" s="141" t="str">
        <f>IF(D299="","",VLOOKUP(D299,'SOURCE CODE'!C:D,2,0))</f>
        <v>0</v>
      </c>
      <c r="F299" s="137"/>
      <c r="G299" s="138"/>
      <c r="H299" s="139" t="str">
        <f>IF(G299="VAT",F299,0)/1.12</f>
        <v>0</v>
      </c>
      <c r="I299" s="139" t="str">
        <f>+Table84[[#This Row],[NET OF VAT]]*0.12</f>
        <v>0</v>
      </c>
      <c r="J299" s="139" t="str">
        <f>IF(G299="NV",F299,0)</f>
        <v>0</v>
      </c>
      <c r="K299" s="138" t="str">
        <f>IF(L299="","",VLOOKUP(L299,'[4]CHART OF ACCOUNT'!C:F,4,0))</f>
        <v>0</v>
      </c>
      <c r="L299" s="135"/>
      <c r="M299" s="140"/>
      <c r="N299" s="135"/>
    </row>
    <row r="300" spans="1:14">
      <c r="B300" s="135"/>
      <c r="C300" s="135"/>
      <c r="D300" s="135"/>
      <c r="E300" s="141" t="str">
        <f>IF(D300="","",VLOOKUP(D300,'SOURCE CODE'!C:D,2,0))</f>
        <v>0</v>
      </c>
      <c r="F300" s="137"/>
      <c r="G300" s="138"/>
      <c r="H300" s="139" t="str">
        <f>IF(G300="VAT",F300,0)/1.12</f>
        <v>0</v>
      </c>
      <c r="I300" s="139" t="str">
        <f>+Table84[[#This Row],[NET OF VAT]]*0.12</f>
        <v>0</v>
      </c>
      <c r="J300" s="139" t="str">
        <f>IF(G300="NV",F300,0)</f>
        <v>0</v>
      </c>
      <c r="K300" s="138" t="str">
        <f>IF(L300="","",VLOOKUP(L300,'[4]CHART OF ACCOUNT'!C:F,4,0))</f>
        <v>0</v>
      </c>
      <c r="L300" s="135"/>
      <c r="M300" s="140"/>
      <c r="N300" s="135"/>
    </row>
    <row r="301" spans="1:14">
      <c r="B301" s="135"/>
      <c r="C301" s="135"/>
      <c r="D301" s="135"/>
      <c r="E301" s="141" t="str">
        <f>IF(D301="","",VLOOKUP(D301,'SOURCE CODE'!C:D,2,0))</f>
        <v>0</v>
      </c>
      <c r="F301" s="137"/>
      <c r="G301" s="138"/>
      <c r="H301" s="139" t="str">
        <f>IF(G301="VAT",F301,0)/1.12</f>
        <v>0</v>
      </c>
      <c r="I301" s="139" t="str">
        <f>+Table84[[#This Row],[NET OF VAT]]*0.12</f>
        <v>0</v>
      </c>
      <c r="J301" s="139" t="str">
        <f>IF(G301="NV",F301,0)</f>
        <v>0</v>
      </c>
      <c r="K301" s="138" t="str">
        <f>IF(L301="","",VLOOKUP(L301,'[4]CHART OF ACCOUNT'!C:F,4,0))</f>
        <v>0</v>
      </c>
      <c r="L301" s="135"/>
      <c r="M301" s="140"/>
      <c r="N301" s="135"/>
    </row>
    <row r="302" spans="1:14">
      <c r="B302" s="135"/>
      <c r="C302" s="135"/>
      <c r="D302" s="135"/>
      <c r="E302" s="141" t="str">
        <f>IF(D302="","",VLOOKUP(D302,'SOURCE CODE'!C:D,2,0))</f>
        <v>0</v>
      </c>
      <c r="F302" s="137"/>
      <c r="G302" s="138"/>
      <c r="H302" s="139" t="str">
        <f>IF(G302="VAT",F302,0)/1.12</f>
        <v>0</v>
      </c>
      <c r="I302" s="139" t="str">
        <f>+Table84[[#This Row],[NET OF VAT]]*0.12</f>
        <v>0</v>
      </c>
      <c r="J302" s="139" t="str">
        <f>IF(G302="NV",F302,0)</f>
        <v>0</v>
      </c>
      <c r="K302" s="138" t="str">
        <f>IF(L302="","",VLOOKUP(L302,'[4]CHART OF ACCOUNT'!C:F,4,0))</f>
        <v>0</v>
      </c>
      <c r="L302" s="135"/>
      <c r="M302" s="140"/>
      <c r="N302" s="135"/>
    </row>
    <row r="303" spans="1:14">
      <c r="B303" s="135"/>
      <c r="C303" s="135"/>
      <c r="D303" s="135"/>
      <c r="E303" s="141" t="str">
        <f>IF(D303="","",VLOOKUP(D303,'SOURCE CODE'!C:D,2,0))</f>
        <v>0</v>
      </c>
      <c r="F303" s="137"/>
      <c r="G303" s="138"/>
      <c r="H303" s="139" t="str">
        <f>IF(G303="VAT",F303,0)/1.12</f>
        <v>0</v>
      </c>
      <c r="I303" s="139" t="str">
        <f>+Table84[[#This Row],[NET OF VAT]]*0.12</f>
        <v>0</v>
      </c>
      <c r="J303" s="139" t="str">
        <f>IF(G303="NV",F303,0)</f>
        <v>0</v>
      </c>
      <c r="K303" s="138" t="str">
        <f>IF(L303="","",VLOOKUP(L303,'[4]CHART OF ACCOUNT'!C:F,4,0))</f>
        <v>0</v>
      </c>
      <c r="L303" s="135"/>
      <c r="M303" s="140"/>
      <c r="N303" s="135"/>
    </row>
    <row r="304" spans="1:14">
      <c r="B304" s="135"/>
      <c r="C304" s="135"/>
      <c r="D304" s="135"/>
      <c r="E304" s="141" t="str">
        <f>IF(D304="","",VLOOKUP(D304,'SOURCE CODE'!C:D,2,0))</f>
        <v>0</v>
      </c>
      <c r="F304" s="137"/>
      <c r="G304" s="138"/>
      <c r="H304" s="139" t="str">
        <f>IF(G304="VAT",F304,0)/1.12</f>
        <v>0</v>
      </c>
      <c r="I304" s="139" t="str">
        <f>+Table84[[#This Row],[NET OF VAT]]*0.12</f>
        <v>0</v>
      </c>
      <c r="J304" s="139" t="str">
        <f>IF(G304="NV",F304,0)</f>
        <v>0</v>
      </c>
      <c r="K304" s="138" t="str">
        <f>IF(L304="","",VLOOKUP(L304,'[4]CHART OF ACCOUNT'!C:F,4,0))</f>
        <v>0</v>
      </c>
      <c r="L304" s="135"/>
      <c r="M304" s="140"/>
      <c r="N304" s="135"/>
    </row>
    <row r="305" spans="1:14">
      <c r="B305" s="135"/>
      <c r="C305" s="135"/>
      <c r="D305" s="135"/>
      <c r="E305" s="141" t="str">
        <f>IF(D305="","",VLOOKUP(D305,'SOURCE CODE'!C:D,2,0))</f>
        <v>0</v>
      </c>
      <c r="F305" s="137"/>
      <c r="G305" s="138"/>
      <c r="H305" s="139" t="str">
        <f>IF(G305="VAT",F305,0)/1.12</f>
        <v>0</v>
      </c>
      <c r="I305" s="139" t="str">
        <f>+Table84[[#This Row],[NET OF VAT]]*0.12</f>
        <v>0</v>
      </c>
      <c r="J305" s="139" t="str">
        <f>IF(G305="NV",F305,0)</f>
        <v>0</v>
      </c>
      <c r="K305" s="138" t="str">
        <f>IF(L305="","",VLOOKUP(L305,'[4]CHART OF ACCOUNT'!C:F,4,0))</f>
        <v>0</v>
      </c>
      <c r="L305" s="135"/>
      <c r="M305" s="140"/>
      <c r="N305" s="135"/>
    </row>
    <row r="306" spans="1:14">
      <c r="B306" s="135"/>
      <c r="C306" s="135"/>
      <c r="D306" s="135"/>
      <c r="E306" s="141" t="str">
        <f>IF(D306="","",VLOOKUP(D306,'SOURCE CODE'!C:D,2,0))</f>
        <v>0</v>
      </c>
      <c r="F306" s="137"/>
      <c r="G306" s="138"/>
      <c r="H306" s="139" t="str">
        <f>IF(G306="VAT",F306,0)/1.12</f>
        <v>0</v>
      </c>
      <c r="I306" s="139" t="str">
        <f>+Table84[[#This Row],[NET OF VAT]]*0.12</f>
        <v>0</v>
      </c>
      <c r="J306" s="139" t="str">
        <f>IF(G306="NV",F306,0)</f>
        <v>0</v>
      </c>
      <c r="K306" s="138" t="str">
        <f>IF(L306="","",VLOOKUP(L306,'[4]CHART OF ACCOUNT'!C:F,4,0))</f>
        <v>0</v>
      </c>
      <c r="L306" s="135"/>
      <c r="M306" s="140"/>
      <c r="N306" s="135"/>
    </row>
    <row r="307" spans="1:14">
      <c r="B307" s="135"/>
      <c r="C307" s="135"/>
      <c r="D307" s="135"/>
      <c r="E307" s="141" t="str">
        <f>IF(D307="","",VLOOKUP(D307,'SOURCE CODE'!C:D,2,0))</f>
        <v>0</v>
      </c>
      <c r="F307" s="137"/>
      <c r="G307" s="138"/>
      <c r="H307" s="139" t="str">
        <f>IF(G307="VAT",F307,0)/1.12</f>
        <v>0</v>
      </c>
      <c r="I307" s="139" t="str">
        <f>+Table84[[#This Row],[NET OF VAT]]*0.12</f>
        <v>0</v>
      </c>
      <c r="J307" s="139" t="str">
        <f>IF(G307="NV",F307,0)</f>
        <v>0</v>
      </c>
      <c r="K307" s="138" t="str">
        <f>IF(L307="","",VLOOKUP(L307,'[4]CHART OF ACCOUNT'!C:F,4,0))</f>
        <v>0</v>
      </c>
      <c r="L307" s="135"/>
      <c r="M307" s="140"/>
      <c r="N307" s="135"/>
    </row>
    <row r="308" spans="1:14">
      <c r="B308" s="135"/>
      <c r="C308" s="135"/>
      <c r="D308" s="135"/>
      <c r="E308" s="141" t="str">
        <f>IF(D308="","",VLOOKUP(D308,'SOURCE CODE'!C:D,2,0))</f>
        <v>0</v>
      </c>
      <c r="F308" s="137"/>
      <c r="G308" s="138"/>
      <c r="H308" s="139" t="str">
        <f>IF(G308="VAT",F308,0)/1.12</f>
        <v>0</v>
      </c>
      <c r="I308" s="139" t="str">
        <f>+Table84[[#This Row],[NET OF VAT]]*0.12</f>
        <v>0</v>
      </c>
      <c r="J308" s="139" t="str">
        <f>IF(G308="NV",F308,0)</f>
        <v>0</v>
      </c>
      <c r="K308" s="138" t="str">
        <f>IF(L308="","",VLOOKUP(L308,'[4]CHART OF ACCOUNT'!C:F,4,0))</f>
        <v>0</v>
      </c>
      <c r="L308" s="135"/>
      <c r="M308" s="140"/>
      <c r="N308" s="135"/>
    </row>
    <row r="309" spans="1:14">
      <c r="B309" s="135"/>
      <c r="C309" s="135"/>
      <c r="D309" s="135"/>
      <c r="E309" s="141" t="str">
        <f>IF(D309="","",VLOOKUP(D309,'SOURCE CODE'!C:D,2,0))</f>
        <v>0</v>
      </c>
      <c r="F309" s="137"/>
      <c r="G309" s="138"/>
      <c r="H309" s="139" t="str">
        <f>IF(G309="VAT",F309,0)/1.12</f>
        <v>0</v>
      </c>
      <c r="I309" s="139" t="str">
        <f>+Table84[[#This Row],[NET OF VAT]]*0.12</f>
        <v>0</v>
      </c>
      <c r="J309" s="139" t="str">
        <f>IF(G309="NV",F309,0)</f>
        <v>0</v>
      </c>
      <c r="K309" s="138" t="str">
        <f>IF(L309="","",VLOOKUP(L309,'[4]CHART OF ACCOUNT'!C:F,4,0))</f>
        <v>0</v>
      </c>
      <c r="L309" s="135"/>
      <c r="M309" s="140"/>
      <c r="N309" s="135"/>
    </row>
    <row r="310" spans="1:14">
      <c r="B310" s="135"/>
      <c r="C310" s="135"/>
      <c r="D310" s="135"/>
      <c r="E310" s="141" t="str">
        <f>IF(D310="","",VLOOKUP(D310,'SOURCE CODE'!C:D,2,0))</f>
        <v>0</v>
      </c>
      <c r="F310" s="137"/>
      <c r="G310" s="138"/>
      <c r="H310" s="139" t="str">
        <f>IF(G310="VAT",F310,0)/1.12</f>
        <v>0</v>
      </c>
      <c r="I310" s="139" t="str">
        <f>+Table84[[#This Row],[NET OF VAT]]*0.12</f>
        <v>0</v>
      </c>
      <c r="J310" s="139" t="str">
        <f>IF(G310="NV",F310,0)</f>
        <v>0</v>
      </c>
      <c r="K310" s="138" t="str">
        <f>IF(L310="","",VLOOKUP(L310,'[4]CHART OF ACCOUNT'!C:F,4,0))</f>
        <v>0</v>
      </c>
      <c r="L310" s="135"/>
      <c r="M310" s="140"/>
      <c r="N310" s="135"/>
    </row>
    <row r="311" spans="1:14">
      <c r="B311" s="135"/>
      <c r="C311" s="135"/>
      <c r="D311" s="135"/>
      <c r="E311" s="141" t="str">
        <f>IF(D311="","",VLOOKUP(D311,'SOURCE CODE'!C:D,2,0))</f>
        <v>0</v>
      </c>
      <c r="F311" s="137"/>
      <c r="G311" s="138"/>
      <c r="H311" s="139" t="str">
        <f>IF(G311="VAT",F311,0)/1.12</f>
        <v>0</v>
      </c>
      <c r="I311" s="139" t="str">
        <f>+Table84[[#This Row],[NET OF VAT]]*0.12</f>
        <v>0</v>
      </c>
      <c r="J311" s="139" t="str">
        <f>IF(G311="NV",F311,0)</f>
        <v>0</v>
      </c>
      <c r="K311" s="138" t="str">
        <f>IF(L311="","",VLOOKUP(L311,'[4]CHART OF ACCOUNT'!C:F,4,0))</f>
        <v>0</v>
      </c>
      <c r="L311" s="135"/>
      <c r="M311" s="140"/>
      <c r="N311" s="135"/>
    </row>
    <row r="312" spans="1:14">
      <c r="B312" s="135"/>
      <c r="C312" s="135"/>
      <c r="D312" s="135"/>
      <c r="E312" s="141" t="str">
        <f>IF(D312="","",VLOOKUP(D312,'SOURCE CODE'!C:D,2,0))</f>
        <v>0</v>
      </c>
      <c r="F312" s="137"/>
      <c r="G312" s="138"/>
      <c r="H312" s="139" t="str">
        <f>IF(G312="VAT",F312,0)/1.12</f>
        <v>0</v>
      </c>
      <c r="I312" s="139" t="str">
        <f>+Table84[[#This Row],[NET OF VAT]]*0.12</f>
        <v>0</v>
      </c>
      <c r="J312" s="139" t="str">
        <f>IF(G312="NV",F312,0)</f>
        <v>0</v>
      </c>
      <c r="K312" s="138" t="str">
        <f>IF(L312="","",VLOOKUP(L312,'[4]CHART OF ACCOUNT'!C:F,4,0))</f>
        <v>0</v>
      </c>
      <c r="L312" s="135"/>
      <c r="M312" s="140"/>
      <c r="N312" s="135"/>
    </row>
    <row r="313" spans="1:14">
      <c r="B313" s="135"/>
      <c r="C313" s="135"/>
      <c r="D313" s="135"/>
      <c r="E313" s="141" t="str">
        <f>IF(D313="","",VLOOKUP(D313,'SOURCE CODE'!C:D,2,0))</f>
        <v>0</v>
      </c>
      <c r="F313" s="137"/>
      <c r="G313" s="138"/>
      <c r="H313" s="139" t="str">
        <f>IF(G313="VAT",F313,0)/1.12</f>
        <v>0</v>
      </c>
      <c r="I313" s="139" t="str">
        <f>+Table84[[#This Row],[NET OF VAT]]*0.12</f>
        <v>0</v>
      </c>
      <c r="J313" s="139" t="str">
        <f>IF(G313="NV",F313,0)</f>
        <v>0</v>
      </c>
      <c r="K313" s="138" t="str">
        <f>IF(L313="","",VLOOKUP(L313,'[4]CHART OF ACCOUNT'!C:F,4,0))</f>
        <v>0</v>
      </c>
      <c r="L313" s="135"/>
      <c r="M313" s="140"/>
      <c r="N313" s="135"/>
    </row>
    <row r="314" spans="1:14">
      <c r="B314" s="135"/>
      <c r="C314" s="135"/>
      <c r="D314" s="135"/>
      <c r="E314" s="141" t="str">
        <f>IF(D314="","",VLOOKUP(D314,'SOURCE CODE'!C:D,2,0))</f>
        <v>0</v>
      </c>
      <c r="F314" s="137"/>
      <c r="G314" s="138"/>
      <c r="H314" s="139" t="str">
        <f>IF(G314="VAT",F314,0)/1.12</f>
        <v>0</v>
      </c>
      <c r="I314" s="139" t="str">
        <f>+Table84[[#This Row],[NET OF VAT]]*0.12</f>
        <v>0</v>
      </c>
      <c r="J314" s="139" t="str">
        <f>IF(G314="NV",F314,0)</f>
        <v>0</v>
      </c>
      <c r="K314" s="138" t="str">
        <f>IF(L314="","",VLOOKUP(L314,'[4]CHART OF ACCOUNT'!C:F,4,0))</f>
        <v>0</v>
      </c>
      <c r="L314" s="135"/>
      <c r="M314" s="140"/>
      <c r="N314" s="135"/>
    </row>
    <row r="315" spans="1:14">
      <c r="B315" s="135"/>
      <c r="C315" s="135"/>
      <c r="D315" s="135"/>
      <c r="E315" s="141" t="str">
        <f>IF(D315="","",VLOOKUP(D315,'SOURCE CODE'!C:D,2,0))</f>
        <v>0</v>
      </c>
      <c r="F315" s="137"/>
      <c r="G315" s="138"/>
      <c r="H315" s="139" t="str">
        <f>IF(G315="VAT",F315,0)/1.12</f>
        <v>0</v>
      </c>
      <c r="I315" s="139" t="str">
        <f>+Table84[[#This Row],[NET OF VAT]]*0.12</f>
        <v>0</v>
      </c>
      <c r="J315" s="139" t="str">
        <f>IF(G315="NV",F315,0)</f>
        <v>0</v>
      </c>
      <c r="K315" s="138" t="str">
        <f>IF(L315="","",VLOOKUP(L315,'[4]CHART OF ACCOUNT'!C:F,4,0))</f>
        <v>0</v>
      </c>
      <c r="L315" s="135"/>
      <c r="M315" s="140"/>
      <c r="N315" s="135"/>
    </row>
    <row r="316" spans="1:14">
      <c r="B316" s="135"/>
      <c r="C316" s="135"/>
      <c r="D316" s="135"/>
      <c r="E316" s="141" t="str">
        <f>IF(D316="","",VLOOKUP(D316,'SOURCE CODE'!C:D,2,0))</f>
        <v>0</v>
      </c>
      <c r="F316" s="137"/>
      <c r="G316" s="138"/>
      <c r="H316" s="139" t="str">
        <f>IF(G316="VAT",F316,0)/1.12</f>
        <v>0</v>
      </c>
      <c r="I316" s="139" t="str">
        <f>+Table84[[#This Row],[NET OF VAT]]*0.12</f>
        <v>0</v>
      </c>
      <c r="J316" s="139" t="str">
        <f>IF(G316="NV",F316,0)</f>
        <v>0</v>
      </c>
      <c r="K316" s="138" t="str">
        <f>IF(L316="","",VLOOKUP(L316,'[4]CHART OF ACCOUNT'!C:F,4,0))</f>
        <v>0</v>
      </c>
      <c r="L316" s="135"/>
      <c r="M316" s="140"/>
      <c r="N316" s="135"/>
    </row>
    <row r="317" spans="1:14">
      <c r="B317" s="135"/>
      <c r="C317" s="135"/>
      <c r="D317" s="135"/>
      <c r="E317" s="141" t="str">
        <f>IF(D317="","",VLOOKUP(D317,'SOURCE CODE'!C:D,2,0))</f>
        <v>0</v>
      </c>
      <c r="F317" s="137"/>
      <c r="G317" s="138"/>
      <c r="H317" s="139" t="str">
        <f>IF(G317="VAT",F317,0)/1.12</f>
        <v>0</v>
      </c>
      <c r="I317" s="139" t="str">
        <f>+Table84[[#This Row],[NET OF VAT]]*0.12</f>
        <v>0</v>
      </c>
      <c r="J317" s="139" t="str">
        <f>IF(G317="NV",F317,0)</f>
        <v>0</v>
      </c>
      <c r="K317" s="138" t="str">
        <f>IF(L317="","",VLOOKUP(L317,'[4]CHART OF ACCOUNT'!C:F,4,0))</f>
        <v>0</v>
      </c>
      <c r="L317" s="135"/>
      <c r="M317" s="140"/>
      <c r="N317" s="135"/>
    </row>
    <row r="318" spans="1:14">
      <c r="B318" s="135"/>
      <c r="C318" s="135"/>
      <c r="D318" s="135"/>
      <c r="E318" s="141" t="str">
        <f>IF(D318="","",VLOOKUP(D318,'SOURCE CODE'!C:D,2,0))</f>
        <v>0</v>
      </c>
      <c r="F318" s="137"/>
      <c r="G318" s="138"/>
      <c r="H318" s="139" t="str">
        <f>IF(G318="VAT",F318,0)/1.12</f>
        <v>0</v>
      </c>
      <c r="I318" s="139" t="str">
        <f>+Table84[[#This Row],[NET OF VAT]]*0.12</f>
        <v>0</v>
      </c>
      <c r="J318" s="139" t="str">
        <f>IF(G318="NV",F318,0)</f>
        <v>0</v>
      </c>
      <c r="K318" s="138" t="str">
        <f>IF(L318="","",VLOOKUP(L318,'[4]CHART OF ACCOUNT'!C:F,4,0))</f>
        <v>0</v>
      </c>
      <c r="L318" s="135"/>
      <c r="M318" s="140"/>
      <c r="N318" s="135"/>
    </row>
    <row r="319" spans="1:14">
      <c r="B319" s="135"/>
      <c r="C319" s="135"/>
      <c r="D319" s="135"/>
      <c r="E319" s="141" t="str">
        <f>IF(D319="","",VLOOKUP(D319,'SOURCE CODE'!C:D,2,0))</f>
        <v>0</v>
      </c>
      <c r="F319" s="137"/>
      <c r="G319" s="138"/>
      <c r="H319" s="139" t="str">
        <f>IF(G319="VAT",F319,0)/1.12</f>
        <v>0</v>
      </c>
      <c r="I319" s="139" t="str">
        <f>+Table84[[#This Row],[NET OF VAT]]*0.12</f>
        <v>0</v>
      </c>
      <c r="J319" s="139" t="str">
        <f>IF(G319="NV",F319,0)</f>
        <v>0</v>
      </c>
      <c r="K319" s="138" t="str">
        <f>IF(L319="","",VLOOKUP(L319,'[4]CHART OF ACCOUNT'!C:F,4,0))</f>
        <v>0</v>
      </c>
      <c r="L319" s="135"/>
      <c r="M319" s="140"/>
      <c r="N319" s="135"/>
    </row>
    <row r="320" spans="1:14">
      <c r="B320" s="135"/>
      <c r="C320" s="135"/>
      <c r="D320" s="135"/>
      <c r="E320" s="141" t="str">
        <f>IF(D320="","",VLOOKUP(D320,'SOURCE CODE'!C:D,2,0))</f>
        <v>0</v>
      </c>
      <c r="F320" s="137"/>
      <c r="G320" s="138"/>
      <c r="H320" s="139" t="str">
        <f>IF(G320="VAT",F320,0)/1.12</f>
        <v>0</v>
      </c>
      <c r="I320" s="139" t="str">
        <f>+Table84[[#This Row],[NET OF VAT]]*0.12</f>
        <v>0</v>
      </c>
      <c r="J320" s="139" t="str">
        <f>IF(G320="NV",F320,0)</f>
        <v>0</v>
      </c>
      <c r="K320" s="138" t="str">
        <f>IF(L320="","",VLOOKUP(L320,'[4]CHART OF ACCOUNT'!C:F,4,0))</f>
        <v>0</v>
      </c>
      <c r="L320" s="135"/>
      <c r="M320" s="140"/>
      <c r="N320" s="135"/>
    </row>
    <row r="321" spans="1:14">
      <c r="B321" s="135"/>
      <c r="C321" s="135"/>
      <c r="D321" s="135"/>
      <c r="E321" s="141" t="str">
        <f>IF(D321="","",VLOOKUP(D321,'SOURCE CODE'!C:D,2,0))</f>
        <v>0</v>
      </c>
      <c r="F321" s="137"/>
      <c r="G321" s="138"/>
      <c r="H321" s="139" t="str">
        <f>IF(G321="VAT",F321,0)/1.12</f>
        <v>0</v>
      </c>
      <c r="I321" s="139" t="str">
        <f>+Table84[[#This Row],[NET OF VAT]]*0.12</f>
        <v>0</v>
      </c>
      <c r="J321" s="139" t="str">
        <f>IF(G321="NV",F321,0)</f>
        <v>0</v>
      </c>
      <c r="K321" s="138" t="str">
        <f>IF(L321="","",VLOOKUP(L321,'[4]CHART OF ACCOUNT'!C:F,4,0))</f>
        <v>0</v>
      </c>
      <c r="L321" s="135"/>
      <c r="M321" s="140"/>
      <c r="N321" s="135"/>
    </row>
    <row r="322" spans="1:14">
      <c r="B322" s="135"/>
      <c r="C322" s="135"/>
      <c r="D322" s="135"/>
      <c r="E322" s="141" t="str">
        <f>IF(D322="","",VLOOKUP(D322,'SOURCE CODE'!C:D,2,0))</f>
        <v>0</v>
      </c>
      <c r="F322" s="137"/>
      <c r="G322" s="138"/>
      <c r="H322" s="139" t="str">
        <f>IF(G322="VAT",F322,0)/1.12</f>
        <v>0</v>
      </c>
      <c r="I322" s="139" t="str">
        <f>+Table84[[#This Row],[NET OF VAT]]*0.12</f>
        <v>0</v>
      </c>
      <c r="J322" s="139" t="str">
        <f>IF(G322="NV",F322,0)</f>
        <v>0</v>
      </c>
      <c r="K322" s="138" t="str">
        <f>IF(L322="","",VLOOKUP(L322,'[4]CHART OF ACCOUNT'!C:F,4,0))</f>
        <v>0</v>
      </c>
      <c r="L322" s="135"/>
      <c r="M322" s="140"/>
      <c r="N322" s="135"/>
    </row>
    <row r="323" spans="1:14">
      <c r="B323" s="135"/>
      <c r="C323" s="135"/>
      <c r="D323" s="135"/>
      <c r="E323" s="141" t="str">
        <f>IF(D323="","",VLOOKUP(D323,'SOURCE CODE'!C:D,2,0))</f>
        <v>0</v>
      </c>
      <c r="F323" s="137"/>
      <c r="G323" s="138"/>
      <c r="H323" s="139" t="str">
        <f>IF(G323="VAT",F323,0)/1.12</f>
        <v>0</v>
      </c>
      <c r="I323" s="139" t="str">
        <f>+Table84[[#This Row],[NET OF VAT]]*0.12</f>
        <v>0</v>
      </c>
      <c r="J323" s="139" t="str">
        <f>IF(G323="NV",F323,0)</f>
        <v>0</v>
      </c>
      <c r="K323" s="138" t="str">
        <f>IF(L323="","",VLOOKUP(L323,'[4]CHART OF ACCOUNT'!C:F,4,0))</f>
        <v>0</v>
      </c>
      <c r="L323" s="135"/>
      <c r="M323" s="140"/>
      <c r="N323" s="135"/>
    </row>
    <row r="324" spans="1:14">
      <c r="B324" s="135"/>
      <c r="C324" s="135"/>
      <c r="D324" s="135"/>
      <c r="E324" s="141" t="str">
        <f>IF(D324="","",VLOOKUP(D324,'SOURCE CODE'!C:D,2,0))</f>
        <v>0</v>
      </c>
      <c r="F324" s="137"/>
      <c r="G324" s="138"/>
      <c r="H324" s="139" t="str">
        <f>IF(G324="VAT",F324,0)/1.12</f>
        <v>0</v>
      </c>
      <c r="I324" s="139" t="str">
        <f>+Table84[[#This Row],[NET OF VAT]]*0.12</f>
        <v>0</v>
      </c>
      <c r="J324" s="139" t="str">
        <f>IF(G324="NV",F324,0)</f>
        <v>0</v>
      </c>
      <c r="K324" s="138" t="str">
        <f>IF(L324="","",VLOOKUP(L324,'[4]CHART OF ACCOUNT'!C:F,4,0))</f>
        <v>0</v>
      </c>
      <c r="L324" s="135"/>
      <c r="M324" s="140"/>
      <c r="N324" s="135"/>
    </row>
    <row r="325" spans="1:14">
      <c r="B325" s="135"/>
      <c r="C325" s="135"/>
      <c r="D325" s="135"/>
      <c r="E325" s="141" t="str">
        <f>IF(D325="","",VLOOKUP(D325,'SOURCE CODE'!C:D,2,0))</f>
        <v>0</v>
      </c>
      <c r="F325" s="137"/>
      <c r="G325" s="138"/>
      <c r="H325" s="139" t="str">
        <f>IF(G325="VAT",F325,0)/1.12</f>
        <v>0</v>
      </c>
      <c r="I325" s="139" t="str">
        <f>+Table84[[#This Row],[NET OF VAT]]*0.12</f>
        <v>0</v>
      </c>
      <c r="J325" s="139" t="str">
        <f>IF(G325="NV",F325,0)</f>
        <v>0</v>
      </c>
      <c r="K325" s="138" t="str">
        <f>IF(L325="","",VLOOKUP(L325,'[4]CHART OF ACCOUNT'!C:F,4,0))</f>
        <v>0</v>
      </c>
      <c r="L325" s="135"/>
      <c r="M325" s="140"/>
      <c r="N325" s="135"/>
    </row>
    <row r="326" spans="1:14">
      <c r="B326" s="135"/>
      <c r="C326" s="135"/>
      <c r="D326" s="135"/>
      <c r="E326" s="141" t="str">
        <f>IF(D326="","",VLOOKUP(D326,'SOURCE CODE'!C:D,2,0))</f>
        <v>0</v>
      </c>
      <c r="F326" s="137"/>
      <c r="G326" s="138"/>
      <c r="H326" s="139" t="str">
        <f>IF(G326="VAT",F326,0)/1.12</f>
        <v>0</v>
      </c>
      <c r="I326" s="139" t="str">
        <f>+Table84[[#This Row],[NET OF VAT]]*0.12</f>
        <v>0</v>
      </c>
      <c r="J326" s="139" t="str">
        <f>IF(G326="NV",F326,0)</f>
        <v>0</v>
      </c>
      <c r="K326" s="138" t="str">
        <f>IF(L326="","",VLOOKUP(L326,'[4]CHART OF ACCOUNT'!C:F,4,0))</f>
        <v>0</v>
      </c>
      <c r="L326" s="135"/>
      <c r="M326" s="140"/>
      <c r="N326" s="135"/>
    </row>
    <row r="327" spans="1:14">
      <c r="B327" s="135"/>
      <c r="C327" s="135"/>
      <c r="D327" s="135"/>
      <c r="E327" s="141" t="str">
        <f>IF(D327="","",VLOOKUP(D327,'SOURCE CODE'!C:D,2,0))</f>
        <v>0</v>
      </c>
      <c r="F327" s="137"/>
      <c r="G327" s="138"/>
      <c r="H327" s="139" t="str">
        <f>IF(G327="VAT",F327,0)/1.12</f>
        <v>0</v>
      </c>
      <c r="I327" s="139" t="str">
        <f>+Table84[[#This Row],[NET OF VAT]]*0.12</f>
        <v>0</v>
      </c>
      <c r="J327" s="139" t="str">
        <f>IF(G327="NV",F327,0)</f>
        <v>0</v>
      </c>
      <c r="K327" s="138" t="str">
        <f>IF(L327="","",VLOOKUP(L327,'[4]CHART OF ACCOUNT'!C:F,4,0))</f>
        <v>0</v>
      </c>
      <c r="L327" s="135"/>
      <c r="M327" s="140"/>
      <c r="N327" s="135"/>
    </row>
    <row r="328" spans="1:14">
      <c r="B328" s="135"/>
      <c r="C328" s="135"/>
      <c r="D328" s="135"/>
      <c r="E328" s="141" t="str">
        <f>IF(D328="","",VLOOKUP(D328,'SOURCE CODE'!C:D,2,0))</f>
        <v>0</v>
      </c>
      <c r="F328" s="137"/>
      <c r="G328" s="138"/>
      <c r="H328" s="139" t="str">
        <f>IF(G328="VAT",F328,0)/1.12</f>
        <v>0</v>
      </c>
      <c r="I328" s="139" t="str">
        <f>+Table84[[#This Row],[NET OF VAT]]*0.12</f>
        <v>0</v>
      </c>
      <c r="J328" s="139" t="str">
        <f>IF(G328="NV",F328,0)</f>
        <v>0</v>
      </c>
      <c r="K328" s="138" t="str">
        <f>IF(L328="","",VLOOKUP(L328,'[4]CHART OF ACCOUNT'!C:F,4,0))</f>
        <v>0</v>
      </c>
      <c r="L328" s="135"/>
      <c r="M328" s="140"/>
      <c r="N328" s="135"/>
    </row>
    <row r="329" spans="1:14">
      <c r="B329" s="135"/>
      <c r="C329" s="135"/>
      <c r="D329" s="135"/>
      <c r="E329" s="141" t="str">
        <f>IF(D329="","",VLOOKUP(D329,'SOURCE CODE'!C:D,2,0))</f>
        <v>0</v>
      </c>
      <c r="F329" s="137"/>
      <c r="G329" s="138"/>
      <c r="H329" s="139" t="str">
        <f>IF(G329="VAT",F329,0)/1.12</f>
        <v>0</v>
      </c>
      <c r="I329" s="139" t="str">
        <f>+Table84[[#This Row],[NET OF VAT]]*0.12</f>
        <v>0</v>
      </c>
      <c r="J329" s="139" t="str">
        <f>IF(G329="NV",F329,0)</f>
        <v>0</v>
      </c>
      <c r="K329" s="138" t="str">
        <f>IF(L329="","",VLOOKUP(L329,'[4]CHART OF ACCOUNT'!C:F,4,0))</f>
        <v>0</v>
      </c>
      <c r="L329" s="135"/>
      <c r="M329" s="140"/>
      <c r="N329" s="135"/>
    </row>
    <row r="330" spans="1:14">
      <c r="B330" s="135"/>
      <c r="C330" s="135"/>
      <c r="D330" s="135"/>
      <c r="E330" s="141" t="str">
        <f>IF(D330="","",VLOOKUP(D330,'SOURCE CODE'!C:D,2,0))</f>
        <v>0</v>
      </c>
      <c r="F330" s="137"/>
      <c r="G330" s="138"/>
      <c r="H330" s="139" t="str">
        <f>IF(G330="VAT",F330,0)/1.12</f>
        <v>0</v>
      </c>
      <c r="I330" s="139" t="str">
        <f>+Table84[[#This Row],[NET OF VAT]]*0.12</f>
        <v>0</v>
      </c>
      <c r="J330" s="139" t="str">
        <f>IF(G330="NV",F330,0)</f>
        <v>0</v>
      </c>
      <c r="K330" s="138" t="str">
        <f>IF(L330="","",VLOOKUP(L330,'[4]CHART OF ACCOUNT'!C:F,4,0))</f>
        <v>0</v>
      </c>
      <c r="L330" s="135"/>
      <c r="M330" s="140"/>
      <c r="N330" s="135"/>
    </row>
    <row r="331" spans="1:14">
      <c r="B331" s="135"/>
      <c r="C331" s="135"/>
      <c r="D331" s="135"/>
      <c r="E331" s="141" t="str">
        <f>IF(D331="","",VLOOKUP(D331,'SOURCE CODE'!C:D,2,0))</f>
        <v>0</v>
      </c>
      <c r="F331" s="137"/>
      <c r="G331" s="138"/>
      <c r="H331" s="139" t="str">
        <f>IF(G331="VAT",F331,0)/1.12</f>
        <v>0</v>
      </c>
      <c r="I331" s="139" t="str">
        <f>+Table84[[#This Row],[NET OF VAT]]*0.12</f>
        <v>0</v>
      </c>
      <c r="J331" s="139" t="str">
        <f>IF(G331="NV",F331,0)</f>
        <v>0</v>
      </c>
      <c r="K331" s="138" t="str">
        <f>IF(L331="","",VLOOKUP(L331,'[4]CHART OF ACCOUNT'!C:F,4,0))</f>
        <v>0</v>
      </c>
      <c r="L331" s="135"/>
      <c r="M331" s="140"/>
      <c r="N331" s="135"/>
    </row>
    <row r="332" spans="1:14">
      <c r="B332" s="135"/>
      <c r="C332" s="135"/>
      <c r="D332" s="135"/>
      <c r="E332" s="141" t="str">
        <f>IF(D332="","",VLOOKUP(D332,'SOURCE CODE'!C:D,2,0))</f>
        <v>0</v>
      </c>
      <c r="F332" s="137"/>
      <c r="G332" s="138"/>
      <c r="H332" s="139" t="str">
        <f>IF(G332="VAT",F332,0)/1.12</f>
        <v>0</v>
      </c>
      <c r="I332" s="139" t="str">
        <f>+Table84[[#This Row],[NET OF VAT]]*0.12</f>
        <v>0</v>
      </c>
      <c r="J332" s="139" t="str">
        <f>IF(G332="NV",F332,0)</f>
        <v>0</v>
      </c>
      <c r="K332" s="138" t="str">
        <f>IF(L332="","",VLOOKUP(L332,'[4]CHART OF ACCOUNT'!C:F,4,0))</f>
        <v>0</v>
      </c>
      <c r="L332" s="135"/>
      <c r="M332" s="140"/>
      <c r="N332" s="135"/>
    </row>
    <row r="333" spans="1:14">
      <c r="B333" s="135"/>
      <c r="C333" s="135"/>
      <c r="D333" s="135"/>
      <c r="E333" s="141" t="str">
        <f>IF(D333="","",VLOOKUP(D333,'SOURCE CODE'!C:D,2,0))</f>
        <v>0</v>
      </c>
      <c r="F333" s="137"/>
      <c r="G333" s="138"/>
      <c r="H333" s="139" t="str">
        <f>IF(G333="VAT",F333,0)/1.12</f>
        <v>0</v>
      </c>
      <c r="I333" s="139" t="str">
        <f>+Table84[[#This Row],[NET OF VAT]]*0.12</f>
        <v>0</v>
      </c>
      <c r="J333" s="139" t="str">
        <f>IF(G333="NV",F333,0)</f>
        <v>0</v>
      </c>
      <c r="K333" s="138" t="str">
        <f>IF(L333="","",VLOOKUP(L333,'[4]CHART OF ACCOUNT'!C:F,4,0))</f>
        <v>0</v>
      </c>
      <c r="L333" s="135"/>
      <c r="M333" s="140"/>
      <c r="N333" s="135"/>
    </row>
    <row r="334" spans="1:14">
      <c r="B334" s="135"/>
      <c r="C334" s="135"/>
      <c r="D334" s="135"/>
      <c r="E334" s="141" t="str">
        <f>IF(D334="","",VLOOKUP(D334,'SOURCE CODE'!C:D,2,0))</f>
        <v>0</v>
      </c>
      <c r="F334" s="137"/>
      <c r="G334" s="138"/>
      <c r="H334" s="139" t="str">
        <f>IF(G334="VAT",F334,0)/1.12</f>
        <v>0</v>
      </c>
      <c r="I334" s="139" t="str">
        <f>+Table84[[#This Row],[NET OF VAT]]*0.12</f>
        <v>0</v>
      </c>
      <c r="J334" s="139" t="str">
        <f>IF(G334="NV",F334,0)</f>
        <v>0</v>
      </c>
      <c r="K334" s="138" t="str">
        <f>IF(L334="","",VLOOKUP(L334,'[4]CHART OF ACCOUNT'!C:F,4,0))</f>
        <v>0</v>
      </c>
      <c r="L334" s="135"/>
      <c r="M334" s="140"/>
      <c r="N334" s="135"/>
    </row>
    <row r="335" spans="1:14">
      <c r="B335" s="135"/>
      <c r="C335" s="135"/>
      <c r="D335" s="135"/>
      <c r="E335" s="141" t="str">
        <f>IF(D335="","",VLOOKUP(D335,'SOURCE CODE'!C:D,2,0))</f>
        <v>0</v>
      </c>
      <c r="F335" s="137"/>
      <c r="G335" s="138"/>
      <c r="H335" s="139" t="str">
        <f>IF(G335="VAT",F335,0)/1.12</f>
        <v>0</v>
      </c>
      <c r="I335" s="139" t="str">
        <f>+Table84[[#This Row],[NET OF VAT]]*0.12</f>
        <v>0</v>
      </c>
      <c r="J335" s="139" t="str">
        <f>IF(G335="NV",F335,0)</f>
        <v>0</v>
      </c>
      <c r="K335" s="138" t="str">
        <f>IF(L335="","",VLOOKUP(L335,'[4]CHART OF ACCOUNT'!C:F,4,0))</f>
        <v>0</v>
      </c>
      <c r="L335" s="135"/>
      <c r="M335" s="140"/>
      <c r="N335" s="135"/>
    </row>
    <row r="336" spans="1:14">
      <c r="B336" s="135"/>
      <c r="C336" s="135"/>
      <c r="D336" s="135"/>
      <c r="E336" s="141" t="str">
        <f>IF(D336="","",VLOOKUP(D336,'SOURCE CODE'!C:D,2,0))</f>
        <v>0</v>
      </c>
      <c r="F336" s="137"/>
      <c r="G336" s="138"/>
      <c r="H336" s="139" t="str">
        <f>IF(G336="VAT",F336,0)/1.12</f>
        <v>0</v>
      </c>
      <c r="I336" s="139" t="str">
        <f>+Table84[[#This Row],[NET OF VAT]]*0.12</f>
        <v>0</v>
      </c>
      <c r="J336" s="139" t="str">
        <f>IF(G336="NV",F336,0)</f>
        <v>0</v>
      </c>
      <c r="K336" s="138" t="str">
        <f>IF(L336="","",VLOOKUP(L336,'[4]CHART OF ACCOUNT'!C:F,4,0))</f>
        <v>0</v>
      </c>
      <c r="L336" s="135"/>
      <c r="M336" s="140"/>
      <c r="N336" s="135"/>
    </row>
    <row r="337" spans="1:14">
      <c r="B337" s="135"/>
      <c r="C337" s="135"/>
      <c r="D337" s="135"/>
      <c r="E337" s="141" t="str">
        <f>IF(D337="","",VLOOKUP(D337,'SOURCE CODE'!C:D,2,0))</f>
        <v>0</v>
      </c>
      <c r="F337" s="137"/>
      <c r="G337" s="138"/>
      <c r="H337" s="139" t="str">
        <f>IF(G337="VAT",F337,0)/1.12</f>
        <v>0</v>
      </c>
      <c r="I337" s="139" t="str">
        <f>+Table84[[#This Row],[NET OF VAT]]*0.12</f>
        <v>0</v>
      </c>
      <c r="J337" s="139" t="str">
        <f>IF(G337="NV",F337,0)</f>
        <v>0</v>
      </c>
      <c r="K337" s="138" t="str">
        <f>IF(L337="","",VLOOKUP(L337,'[4]CHART OF ACCOUNT'!C:F,4,0))</f>
        <v>0</v>
      </c>
      <c r="L337" s="135"/>
      <c r="M337" s="140"/>
      <c r="N337" s="135"/>
    </row>
    <row r="338" spans="1:14">
      <c r="B338" s="135"/>
      <c r="C338" s="135"/>
      <c r="D338" s="135"/>
      <c r="E338" s="141" t="str">
        <f>IF(D338="","",VLOOKUP(D338,'SOURCE CODE'!C:D,2,0))</f>
        <v>0</v>
      </c>
      <c r="F338" s="137"/>
      <c r="G338" s="138"/>
      <c r="H338" s="139" t="str">
        <f>IF(G338="VAT",F338,0)/1.12</f>
        <v>0</v>
      </c>
      <c r="I338" s="139" t="str">
        <f>+Table84[[#This Row],[NET OF VAT]]*0.12</f>
        <v>0</v>
      </c>
      <c r="J338" s="139" t="str">
        <f>IF(G338="NV",F338,0)</f>
        <v>0</v>
      </c>
      <c r="K338" s="138" t="str">
        <f>IF(L338="","",VLOOKUP(L338,'[4]CHART OF ACCOUNT'!C:F,4,0))</f>
        <v>0</v>
      </c>
      <c r="L338" s="135"/>
      <c r="M338" s="140"/>
      <c r="N338" s="135"/>
    </row>
    <row r="339" spans="1:14">
      <c r="B339" s="135"/>
      <c r="C339" s="135"/>
      <c r="D339" s="135"/>
      <c r="E339" s="141" t="str">
        <f>IF(D339="","",VLOOKUP(D339,'SOURCE CODE'!C:D,2,0))</f>
        <v>0</v>
      </c>
      <c r="F339" s="137"/>
      <c r="G339" s="138"/>
      <c r="H339" s="139" t="str">
        <f>IF(G339="VAT",F339,0)/1.12</f>
        <v>0</v>
      </c>
      <c r="I339" s="139" t="str">
        <f>+Table84[[#This Row],[NET OF VAT]]*0.12</f>
        <v>0</v>
      </c>
      <c r="J339" s="139" t="str">
        <f>IF(G339="NV",F339,0)</f>
        <v>0</v>
      </c>
      <c r="K339" s="138" t="str">
        <f>IF(L339="","",VLOOKUP(L339,'[4]CHART OF ACCOUNT'!C:F,4,0))</f>
        <v>0</v>
      </c>
      <c r="L339" s="135"/>
      <c r="M339" s="140"/>
      <c r="N339" s="135"/>
    </row>
    <row r="340" spans="1:14">
      <c r="B340" s="135"/>
      <c r="C340" s="135"/>
      <c r="D340" s="135"/>
      <c r="E340" s="141" t="str">
        <f>IF(D340="","",VLOOKUP(D340,'SOURCE CODE'!C:D,2,0))</f>
        <v>0</v>
      </c>
      <c r="F340" s="137"/>
      <c r="G340" s="138"/>
      <c r="H340" s="139" t="str">
        <f>IF(G340="VAT",F340,0)/1.12</f>
        <v>0</v>
      </c>
      <c r="I340" s="139" t="str">
        <f>+Table84[[#This Row],[NET OF VAT]]*0.12</f>
        <v>0</v>
      </c>
      <c r="J340" s="139" t="str">
        <f>IF(G340="NV",F340,0)</f>
        <v>0</v>
      </c>
      <c r="K340" s="138" t="str">
        <f>IF(L340="","",VLOOKUP(L340,'[4]CHART OF ACCOUNT'!C:F,4,0))</f>
        <v>0</v>
      </c>
      <c r="L340" s="135"/>
      <c r="M340" s="140"/>
      <c r="N340" s="135"/>
    </row>
    <row r="341" spans="1:14">
      <c r="B341" s="135"/>
      <c r="C341" s="135"/>
      <c r="D341" s="135"/>
      <c r="E341" s="141" t="str">
        <f>IF(D341="","",VLOOKUP(D341,'SOURCE CODE'!C:D,2,0))</f>
        <v>0</v>
      </c>
      <c r="F341" s="137"/>
      <c r="G341" s="138"/>
      <c r="H341" s="139" t="str">
        <f>IF(G341="VAT",F341,0)/1.12</f>
        <v>0</v>
      </c>
      <c r="I341" s="139" t="str">
        <f>+Table84[[#This Row],[NET OF VAT]]*0.12</f>
        <v>0</v>
      </c>
      <c r="J341" s="139" t="str">
        <f>IF(G341="NV",F341,0)</f>
        <v>0</v>
      </c>
      <c r="K341" s="138" t="str">
        <f>IF(L341="","",VLOOKUP(L341,'[4]CHART OF ACCOUNT'!C:F,4,0))</f>
        <v>0</v>
      </c>
      <c r="L341" s="135"/>
      <c r="M341" s="140"/>
      <c r="N341" s="135"/>
    </row>
    <row r="342" spans="1:14">
      <c r="B342" s="135"/>
      <c r="C342" s="135"/>
      <c r="D342" s="135"/>
      <c r="E342" s="141" t="str">
        <f>IF(D342="","",VLOOKUP(D342,'SOURCE CODE'!C:D,2,0))</f>
        <v>0</v>
      </c>
      <c r="F342" s="137"/>
      <c r="G342" s="138"/>
      <c r="H342" s="139" t="str">
        <f>IF(G342="VAT",F342,0)/1.12</f>
        <v>0</v>
      </c>
      <c r="I342" s="139" t="str">
        <f>+Table84[[#This Row],[NET OF VAT]]*0.12</f>
        <v>0</v>
      </c>
      <c r="J342" s="139" t="str">
        <f>IF(G342="NV",F342,0)</f>
        <v>0</v>
      </c>
      <c r="K342" s="138" t="str">
        <f>IF(L342="","",VLOOKUP(L342,'[4]CHART OF ACCOUNT'!C:F,4,0))</f>
        <v>0</v>
      </c>
      <c r="L342" s="135"/>
      <c r="M342" s="140"/>
      <c r="N342" s="135"/>
    </row>
    <row r="343" spans="1:14">
      <c r="B343" s="135"/>
      <c r="C343" s="135"/>
      <c r="D343" s="135"/>
      <c r="E343" s="141" t="str">
        <f>IF(D343="","",VLOOKUP(D343,'SOURCE CODE'!C:D,2,0))</f>
        <v>0</v>
      </c>
      <c r="F343" s="137"/>
      <c r="G343" s="138"/>
      <c r="H343" s="139" t="str">
        <f>IF(G343="VAT",F343,0)/1.12</f>
        <v>0</v>
      </c>
      <c r="I343" s="139" t="str">
        <f>+Table84[[#This Row],[NET OF VAT]]*0.12</f>
        <v>0</v>
      </c>
      <c r="J343" s="139" t="str">
        <f>IF(G343="NV",F343,0)</f>
        <v>0</v>
      </c>
      <c r="K343" s="138" t="str">
        <f>IF(L343="","",VLOOKUP(L343,'[4]CHART OF ACCOUNT'!C:F,4,0))</f>
        <v>0</v>
      </c>
      <c r="L343" s="135"/>
      <c r="M343" s="140"/>
      <c r="N343" s="135"/>
    </row>
    <row r="344" spans="1:14">
      <c r="B344" s="135"/>
      <c r="C344" s="135"/>
      <c r="D344" s="135"/>
      <c r="E344" s="141" t="str">
        <f>IF(D344="","",VLOOKUP(D344,'SOURCE CODE'!C:D,2,0))</f>
        <v>0</v>
      </c>
      <c r="F344" s="137"/>
      <c r="G344" s="138"/>
      <c r="H344" s="139" t="str">
        <f>IF(G344="VAT",F344,0)/1.12</f>
        <v>0</v>
      </c>
      <c r="I344" s="139" t="str">
        <f>+Table84[[#This Row],[NET OF VAT]]*0.12</f>
        <v>0</v>
      </c>
      <c r="J344" s="139" t="str">
        <f>IF(G344="NV",F344,0)</f>
        <v>0</v>
      </c>
      <c r="K344" s="138" t="str">
        <f>IF(L344="","",VLOOKUP(L344,'[4]CHART OF ACCOUNT'!C:F,4,0))</f>
        <v>0</v>
      </c>
      <c r="L344" s="135"/>
      <c r="M344" s="140"/>
      <c r="N344" s="135"/>
    </row>
    <row r="345" spans="1:14">
      <c r="B345" s="135"/>
      <c r="C345" s="135"/>
      <c r="D345" s="135"/>
      <c r="E345" s="141" t="str">
        <f>IF(D345="","",VLOOKUP(D345,'SOURCE CODE'!C:D,2,0))</f>
        <v>0</v>
      </c>
      <c r="F345" s="137"/>
      <c r="G345" s="138"/>
      <c r="H345" s="139" t="str">
        <f>IF(G345="VAT",F345,0)/1.12</f>
        <v>0</v>
      </c>
      <c r="I345" s="139" t="str">
        <f>+Table84[[#This Row],[NET OF VAT]]*0.12</f>
        <v>0</v>
      </c>
      <c r="J345" s="139" t="str">
        <f>IF(G345="NV",F345,0)</f>
        <v>0</v>
      </c>
      <c r="K345" s="138" t="str">
        <f>IF(L345="","",VLOOKUP(L345,'[4]CHART OF ACCOUNT'!C:F,4,0))</f>
        <v>0</v>
      </c>
      <c r="L345" s="135"/>
      <c r="M345" s="140"/>
      <c r="N345" s="135"/>
    </row>
    <row r="346" spans="1:14">
      <c r="B346" s="135"/>
      <c r="C346" s="135"/>
      <c r="D346" s="135"/>
      <c r="E346" s="141" t="str">
        <f>IF(D346="","",VLOOKUP(D346,'SOURCE CODE'!C:D,2,0))</f>
        <v>0</v>
      </c>
      <c r="F346" s="137"/>
      <c r="G346" s="138"/>
      <c r="H346" s="139" t="str">
        <f>IF(G346="VAT",F346,0)/1.12</f>
        <v>0</v>
      </c>
      <c r="I346" s="139" t="str">
        <f>+Table84[[#This Row],[NET OF VAT]]*0.12</f>
        <v>0</v>
      </c>
      <c r="J346" s="139" t="str">
        <f>IF(G346="NV",F346,0)</f>
        <v>0</v>
      </c>
      <c r="K346" s="138" t="str">
        <f>IF(L346="","",VLOOKUP(L346,'[4]CHART OF ACCOUNT'!C:F,4,0))</f>
        <v>0</v>
      </c>
      <c r="L346" s="135"/>
      <c r="M346" s="140"/>
      <c r="N346" s="135"/>
    </row>
    <row r="347" spans="1:14">
      <c r="B347" s="135"/>
      <c r="C347" s="135"/>
      <c r="D347" s="135"/>
      <c r="E347" s="141" t="str">
        <f>IF(D347="","",VLOOKUP(D347,'SOURCE CODE'!C:D,2,0))</f>
        <v>0</v>
      </c>
      <c r="F347" s="137"/>
      <c r="G347" s="138"/>
      <c r="H347" s="139" t="str">
        <f>IF(G347="VAT",F347,0)/1.12</f>
        <v>0</v>
      </c>
      <c r="I347" s="139" t="str">
        <f>+Table84[[#This Row],[NET OF VAT]]*0.12</f>
        <v>0</v>
      </c>
      <c r="J347" s="139" t="str">
        <f>IF(G347="NV",F347,0)</f>
        <v>0</v>
      </c>
      <c r="K347" s="138" t="str">
        <f>IF(L347="","",VLOOKUP(L347,'[4]CHART OF ACCOUNT'!C:F,4,0))</f>
        <v>0</v>
      </c>
      <c r="L347" s="135"/>
      <c r="M347" s="140"/>
      <c r="N347" s="135"/>
    </row>
    <row r="348" spans="1:14">
      <c r="B348" s="135"/>
      <c r="C348" s="135"/>
      <c r="D348" s="135"/>
      <c r="E348" s="141" t="str">
        <f>IF(D348="","",VLOOKUP(D348,'SOURCE CODE'!C:D,2,0))</f>
        <v>0</v>
      </c>
      <c r="F348" s="137"/>
      <c r="G348" s="138"/>
      <c r="H348" s="139" t="str">
        <f>IF(G348="VAT",F348,0)/1.12</f>
        <v>0</v>
      </c>
      <c r="I348" s="139" t="str">
        <f>+Table84[[#This Row],[NET OF VAT]]*0.12</f>
        <v>0</v>
      </c>
      <c r="J348" s="139" t="str">
        <f>IF(G348="NV",F348,0)</f>
        <v>0</v>
      </c>
      <c r="K348" s="138" t="str">
        <f>IF(L348="","",VLOOKUP(L348,'[4]CHART OF ACCOUNT'!C:F,4,0))</f>
        <v>0</v>
      </c>
      <c r="L348" s="135"/>
      <c r="M348" s="140"/>
      <c r="N348" s="135"/>
    </row>
    <row r="349" spans="1:14">
      <c r="B349" s="135"/>
      <c r="C349" s="135"/>
      <c r="D349" s="135"/>
      <c r="E349" s="141" t="str">
        <f>IF(D349="","",VLOOKUP(D349,'SOURCE CODE'!C:D,2,0))</f>
        <v>0</v>
      </c>
      <c r="F349" s="137"/>
      <c r="G349" s="138"/>
      <c r="H349" s="139" t="str">
        <f>IF(G349="VAT",F349,0)/1.12</f>
        <v>0</v>
      </c>
      <c r="I349" s="139" t="str">
        <f>+Table84[[#This Row],[NET OF VAT]]*0.12</f>
        <v>0</v>
      </c>
      <c r="J349" s="139" t="str">
        <f>IF(G349="NV",F349,0)</f>
        <v>0</v>
      </c>
      <c r="K349" s="138" t="str">
        <f>IF(L349="","",VLOOKUP(L349,'[4]CHART OF ACCOUNT'!C:F,4,0))</f>
        <v>0</v>
      </c>
      <c r="L349" s="135"/>
      <c r="M349" s="140"/>
      <c r="N349" s="135"/>
    </row>
    <row r="350" spans="1:14">
      <c r="B350" s="135"/>
      <c r="C350" s="135"/>
      <c r="D350" s="135"/>
      <c r="E350" s="141" t="str">
        <f>IF(D350="","",VLOOKUP(D350,'SOURCE CODE'!C:D,2,0))</f>
        <v>0</v>
      </c>
      <c r="F350" s="137"/>
      <c r="G350" s="138"/>
      <c r="H350" s="139" t="str">
        <f>IF(G350="VAT",F350,0)/1.12</f>
        <v>0</v>
      </c>
      <c r="I350" s="139" t="str">
        <f>+Table84[[#This Row],[NET OF VAT]]*0.12</f>
        <v>0</v>
      </c>
      <c r="J350" s="139" t="str">
        <f>IF(G350="NV",F350,0)</f>
        <v>0</v>
      </c>
      <c r="K350" s="138" t="str">
        <f>IF(L350="","",VLOOKUP(L350,'[4]CHART OF ACCOUNT'!C:F,4,0))</f>
        <v>0</v>
      </c>
      <c r="L350" s="135"/>
      <c r="M350" s="140"/>
      <c r="N350" s="135"/>
    </row>
    <row r="351" spans="1:14">
      <c r="B351" s="135"/>
      <c r="C351" s="135"/>
      <c r="D351" s="135"/>
      <c r="E351" s="141" t="str">
        <f>IF(D351="","",VLOOKUP(D351,'SOURCE CODE'!C:D,2,0))</f>
        <v>0</v>
      </c>
      <c r="F351" s="137"/>
      <c r="G351" s="138"/>
      <c r="H351" s="139" t="str">
        <f>IF(G351="VAT",F351,0)/1.12</f>
        <v>0</v>
      </c>
      <c r="I351" s="139" t="str">
        <f>+Table84[[#This Row],[NET OF VAT]]*0.12</f>
        <v>0</v>
      </c>
      <c r="J351" s="139" t="str">
        <f>IF(G351="NV",F351,0)</f>
        <v>0</v>
      </c>
      <c r="K351" s="138" t="str">
        <f>IF(L351="","",VLOOKUP(L351,'[4]CHART OF ACCOUNT'!C:F,4,0))</f>
        <v>0</v>
      </c>
      <c r="L351" s="135"/>
      <c r="M351" s="140"/>
      <c r="N351" s="135"/>
    </row>
    <row r="352" spans="1:14">
      <c r="B352" s="135"/>
      <c r="C352" s="135"/>
      <c r="D352" s="135"/>
      <c r="E352" s="141" t="str">
        <f>IF(D352="","",VLOOKUP(D352,'SOURCE CODE'!C:D,2,0))</f>
        <v>0</v>
      </c>
      <c r="F352" s="137"/>
      <c r="G352" s="138"/>
      <c r="H352" s="139" t="str">
        <f>IF(G352="VAT",F352,0)/1.12</f>
        <v>0</v>
      </c>
      <c r="I352" s="139" t="str">
        <f>+Table84[[#This Row],[NET OF VAT]]*0.12</f>
        <v>0</v>
      </c>
      <c r="J352" s="139" t="str">
        <f>IF(G352="NV",F352,0)</f>
        <v>0</v>
      </c>
      <c r="K352" s="138" t="str">
        <f>IF(L352="","",VLOOKUP(L352,'[4]CHART OF ACCOUNT'!C:F,4,0))</f>
        <v>0</v>
      </c>
      <c r="L352" s="135"/>
      <c r="M352" s="140"/>
      <c r="N352" s="135"/>
    </row>
    <row r="353" spans="1:14">
      <c r="B353" s="135"/>
      <c r="C353" s="135"/>
      <c r="D353" s="135"/>
      <c r="E353" s="141" t="str">
        <f>IF(D353="","",VLOOKUP(D353,'SOURCE CODE'!C:D,2,0))</f>
        <v>0</v>
      </c>
      <c r="F353" s="137"/>
      <c r="G353" s="138"/>
      <c r="H353" s="139" t="str">
        <f>IF(G353="VAT",F353,0)/1.12</f>
        <v>0</v>
      </c>
      <c r="I353" s="139" t="str">
        <f>+Table84[[#This Row],[NET OF VAT]]*0.12</f>
        <v>0</v>
      </c>
      <c r="J353" s="139" t="str">
        <f>IF(G353="NV",F353,0)</f>
        <v>0</v>
      </c>
      <c r="K353" s="138" t="str">
        <f>IF(L353="","",VLOOKUP(L353,'[4]CHART OF ACCOUNT'!C:F,4,0))</f>
        <v>0</v>
      </c>
      <c r="L353" s="135"/>
      <c r="M353" s="140"/>
      <c r="N353" s="135"/>
    </row>
    <row r="354" spans="1:14">
      <c r="B354" s="135"/>
      <c r="C354" s="135"/>
      <c r="D354" s="135"/>
      <c r="E354" s="141" t="str">
        <f>IF(D354="","",VLOOKUP(D354,'SOURCE CODE'!C:D,2,0))</f>
        <v>0</v>
      </c>
      <c r="F354" s="137"/>
      <c r="G354" s="138"/>
      <c r="H354" s="139" t="str">
        <f>IF(G354="VAT",F354,0)/1.12</f>
        <v>0</v>
      </c>
      <c r="I354" s="139" t="str">
        <f>+Table84[[#This Row],[NET OF VAT]]*0.12</f>
        <v>0</v>
      </c>
      <c r="J354" s="139" t="str">
        <f>IF(G354="NV",F354,0)</f>
        <v>0</v>
      </c>
      <c r="K354" s="138" t="str">
        <f>IF(L354="","",VLOOKUP(L354,'[4]CHART OF ACCOUNT'!C:F,4,0))</f>
        <v>0</v>
      </c>
      <c r="L354" s="135"/>
      <c r="M354" s="140"/>
      <c r="N354" s="135"/>
    </row>
    <row r="355" spans="1:14">
      <c r="B355" s="135"/>
      <c r="C355" s="135"/>
      <c r="D355" s="135"/>
      <c r="E355" s="141" t="str">
        <f>IF(D355="","",VLOOKUP(D355,'SOURCE CODE'!C:D,2,0))</f>
        <v>0</v>
      </c>
      <c r="F355" s="137"/>
      <c r="G355" s="138"/>
      <c r="H355" s="139" t="str">
        <f>IF(G355="VAT",F355,0)/1.12</f>
        <v>0</v>
      </c>
      <c r="I355" s="139" t="str">
        <f>+Table84[[#This Row],[NET OF VAT]]*0.12</f>
        <v>0</v>
      </c>
      <c r="J355" s="139" t="str">
        <f>IF(G355="NV",F355,0)</f>
        <v>0</v>
      </c>
      <c r="K355" s="138" t="str">
        <f>IF(L355="","",VLOOKUP(L355,'[4]CHART OF ACCOUNT'!C:F,4,0))</f>
        <v>0</v>
      </c>
      <c r="L355" s="135"/>
      <c r="M355" s="140"/>
      <c r="N355" s="135"/>
    </row>
    <row r="356" spans="1:14">
      <c r="B356" s="135"/>
      <c r="C356" s="135"/>
      <c r="D356" s="135"/>
      <c r="E356" s="141" t="str">
        <f>IF(D356="","",VLOOKUP(D356,'SOURCE CODE'!C:D,2,0))</f>
        <v>0</v>
      </c>
      <c r="F356" s="137"/>
      <c r="G356" s="138"/>
      <c r="H356" s="139" t="str">
        <f>IF(G356="VAT",F356,0)/1.12</f>
        <v>0</v>
      </c>
      <c r="I356" s="139" t="str">
        <f>+Table84[[#This Row],[NET OF VAT]]*0.12</f>
        <v>0</v>
      </c>
      <c r="J356" s="139" t="str">
        <f>IF(G356="NV",F356,0)</f>
        <v>0</v>
      </c>
      <c r="K356" s="138" t="str">
        <f>IF(L356="","",VLOOKUP(L356,'[4]CHART OF ACCOUNT'!C:F,4,0))</f>
        <v>0</v>
      </c>
      <c r="L356" s="135"/>
      <c r="M356" s="140"/>
      <c r="N356" s="135"/>
    </row>
    <row r="357" spans="1:14">
      <c r="B357" s="135"/>
      <c r="C357" s="135"/>
      <c r="D357" s="135"/>
      <c r="E357" s="141" t="str">
        <f>IF(D357="","",VLOOKUP(D357,'SOURCE CODE'!C:D,2,0))</f>
        <v>0</v>
      </c>
      <c r="F357" s="137"/>
      <c r="G357" s="138"/>
      <c r="H357" s="139" t="str">
        <f>IF(G357="VAT",F357,0)/1.12</f>
        <v>0</v>
      </c>
      <c r="I357" s="139" t="str">
        <f>+Table84[[#This Row],[NET OF VAT]]*0.12</f>
        <v>0</v>
      </c>
      <c r="J357" s="139" t="str">
        <f>IF(G357="NV",F357,0)</f>
        <v>0</v>
      </c>
      <c r="K357" s="138" t="str">
        <f>IF(L357="","",VLOOKUP(L357,'[4]CHART OF ACCOUNT'!C:F,4,0))</f>
        <v>0</v>
      </c>
      <c r="L357" s="135"/>
      <c r="M357" s="140"/>
      <c r="N357" s="135"/>
    </row>
    <row r="358" spans="1:14">
      <c r="B358" s="135"/>
      <c r="C358" s="135"/>
      <c r="D358" s="135"/>
      <c r="E358" s="141" t="str">
        <f>IF(D358="","",VLOOKUP(D358,'SOURCE CODE'!C:D,2,0))</f>
        <v>0</v>
      </c>
      <c r="F358" s="137"/>
      <c r="G358" s="138"/>
      <c r="H358" s="139" t="str">
        <f>IF(G358="VAT",F358,0)/1.12</f>
        <v>0</v>
      </c>
      <c r="I358" s="139" t="str">
        <f>+Table84[[#This Row],[NET OF VAT]]*0.12</f>
        <v>0</v>
      </c>
      <c r="J358" s="139" t="str">
        <f>IF(G358="NV",F358,0)</f>
        <v>0</v>
      </c>
      <c r="K358" s="138" t="str">
        <f>IF(L358="","",VLOOKUP(L358,'[4]CHART OF ACCOUNT'!C:F,4,0))</f>
        <v>0</v>
      </c>
      <c r="L358" s="135"/>
      <c r="M358" s="140"/>
      <c r="N358" s="135"/>
    </row>
    <row r="359" spans="1:14">
      <c r="B359" s="135"/>
      <c r="C359" s="135"/>
      <c r="D359" s="135"/>
      <c r="E359" s="141" t="str">
        <f>IF(D359="","",VLOOKUP(D359,'SOURCE CODE'!C:D,2,0))</f>
        <v>0</v>
      </c>
      <c r="F359" s="137"/>
      <c r="G359" s="138"/>
      <c r="H359" s="139" t="str">
        <f>IF(G359="VAT",F359,0)/1.12</f>
        <v>0</v>
      </c>
      <c r="I359" s="139" t="str">
        <f>+Table84[[#This Row],[NET OF VAT]]*0.12</f>
        <v>0</v>
      </c>
      <c r="J359" s="139" t="str">
        <f>IF(G359="NV",F359,0)</f>
        <v>0</v>
      </c>
      <c r="K359" s="138" t="str">
        <f>IF(L359="","",VLOOKUP(L359,'[4]CHART OF ACCOUNT'!C:F,4,0))</f>
        <v>0</v>
      </c>
      <c r="L359" s="135"/>
      <c r="M359" s="140"/>
      <c r="N359" s="135"/>
    </row>
    <row r="360" spans="1:14">
      <c r="B360" s="135"/>
      <c r="C360" s="135"/>
      <c r="D360" s="135"/>
      <c r="E360" s="141" t="str">
        <f>IF(D360="","",VLOOKUP(D360,'SOURCE CODE'!C:D,2,0))</f>
        <v>0</v>
      </c>
      <c r="F360" s="137"/>
      <c r="G360" s="138"/>
      <c r="H360" s="139" t="str">
        <f>IF(G360="VAT",F360,0)/1.12</f>
        <v>0</v>
      </c>
      <c r="I360" s="139" t="str">
        <f>+Table84[[#This Row],[NET OF VAT]]*0.12</f>
        <v>0</v>
      </c>
      <c r="J360" s="139" t="str">
        <f>IF(G360="NV",F360,0)</f>
        <v>0</v>
      </c>
      <c r="K360" s="138" t="str">
        <f>IF(L360="","",VLOOKUP(L360,'[4]CHART OF ACCOUNT'!C:F,4,0))</f>
        <v>0</v>
      </c>
      <c r="L360" s="135"/>
      <c r="M360" s="140"/>
      <c r="N360" s="135"/>
    </row>
    <row r="361" spans="1:14">
      <c r="B361" s="135"/>
      <c r="C361" s="135"/>
      <c r="D361" s="135"/>
      <c r="E361" s="141" t="str">
        <f>IF(D361="","",VLOOKUP(D361,'SOURCE CODE'!C:D,2,0))</f>
        <v>0</v>
      </c>
      <c r="F361" s="137"/>
      <c r="G361" s="138"/>
      <c r="H361" s="139" t="str">
        <f>IF(G361="VAT",F361,0)/1.12</f>
        <v>0</v>
      </c>
      <c r="I361" s="139" t="str">
        <f>+Table84[[#This Row],[NET OF VAT]]*0.12</f>
        <v>0</v>
      </c>
      <c r="J361" s="139" t="str">
        <f>IF(G361="NV",F361,0)</f>
        <v>0</v>
      </c>
      <c r="K361" s="138" t="str">
        <f>IF(L361="","",VLOOKUP(L361,'[4]CHART OF ACCOUNT'!C:F,4,0))</f>
        <v>0</v>
      </c>
      <c r="L361" s="135"/>
      <c r="M361" s="140"/>
      <c r="N361" s="135"/>
    </row>
    <row r="362" spans="1:14">
      <c r="B362" s="135"/>
      <c r="C362" s="135"/>
      <c r="D362" s="135"/>
      <c r="E362" s="141" t="str">
        <f>IF(D362="","",VLOOKUP(D362,'SOURCE CODE'!C:D,2,0))</f>
        <v>0</v>
      </c>
      <c r="F362" s="137"/>
      <c r="G362" s="138"/>
      <c r="H362" s="139" t="str">
        <f>IF(G362="VAT",F362,0)/1.12</f>
        <v>0</v>
      </c>
      <c r="I362" s="139" t="str">
        <f>+Table84[[#This Row],[NET OF VAT]]*0.12</f>
        <v>0</v>
      </c>
      <c r="J362" s="139" t="str">
        <f>IF(G362="NV",F362,0)</f>
        <v>0</v>
      </c>
      <c r="K362" s="138" t="str">
        <f>IF(L362="","",VLOOKUP(L362,'[4]CHART OF ACCOUNT'!C:F,4,0))</f>
        <v>0</v>
      </c>
      <c r="L362" s="135"/>
      <c r="M362" s="140"/>
      <c r="N362" s="135"/>
    </row>
    <row r="363" spans="1:14">
      <c r="B363" s="135"/>
      <c r="C363" s="135"/>
      <c r="D363" s="135"/>
      <c r="E363" s="141" t="str">
        <f>IF(D363="","",VLOOKUP(D363,'SOURCE CODE'!C:D,2,0))</f>
        <v>0</v>
      </c>
      <c r="F363" s="137"/>
      <c r="G363" s="138"/>
      <c r="H363" s="139" t="str">
        <f>IF(G363="VAT",F363,0)/1.12</f>
        <v>0</v>
      </c>
      <c r="I363" s="139" t="str">
        <f>+Table84[[#This Row],[NET OF VAT]]*0.12</f>
        <v>0</v>
      </c>
      <c r="J363" s="139" t="str">
        <f>IF(G363="NV",F363,0)</f>
        <v>0</v>
      </c>
      <c r="K363" s="138" t="str">
        <f>IF(L363="","",VLOOKUP(L363,'[4]CHART OF ACCOUNT'!C:F,4,0))</f>
        <v>0</v>
      </c>
      <c r="L363" s="135"/>
      <c r="M363" s="140"/>
      <c r="N363" s="135"/>
    </row>
    <row r="364" spans="1:14">
      <c r="B364" s="135"/>
      <c r="C364" s="135"/>
      <c r="D364" s="135"/>
      <c r="E364" s="141" t="str">
        <f>IF(D364="","",VLOOKUP(D364,'SOURCE CODE'!C:D,2,0))</f>
        <v>0</v>
      </c>
      <c r="F364" s="137"/>
      <c r="G364" s="138"/>
      <c r="H364" s="139" t="str">
        <f>IF(G364="VAT",F364,0)/1.12</f>
        <v>0</v>
      </c>
      <c r="I364" s="139" t="str">
        <f>+Table84[[#This Row],[NET OF VAT]]*0.12</f>
        <v>0</v>
      </c>
      <c r="J364" s="139" t="str">
        <f>IF(G364="NV",F364,0)</f>
        <v>0</v>
      </c>
      <c r="K364" s="138" t="str">
        <f>IF(L364="","",VLOOKUP(L364,'[4]CHART OF ACCOUNT'!C:F,4,0))</f>
        <v>0</v>
      </c>
      <c r="L364" s="135"/>
      <c r="M364" s="140"/>
      <c r="N364" s="135"/>
    </row>
    <row r="365" spans="1:14">
      <c r="B365" s="135"/>
      <c r="C365" s="135"/>
      <c r="D365" s="135"/>
      <c r="E365" s="136" t="str">
        <f>IF(D365="","",VLOOKUP(D365,'SOURCE CODE'!C:D,2,0))</f>
        <v>0</v>
      </c>
      <c r="F365" s="137"/>
      <c r="G365" s="138"/>
      <c r="H365" s="139" t="str">
        <f>IF(G365="VAT",F365,0)/1.12</f>
        <v>0</v>
      </c>
      <c r="I365" s="139" t="str">
        <f>+Table84[[#This Row],[NET OF VAT]]*0.12</f>
        <v>0</v>
      </c>
      <c r="J365" s="139" t="str">
        <f>IF(G365="NV",F365,0)</f>
        <v>0</v>
      </c>
      <c r="K365" s="138" t="str">
        <f>IF(L365="","",VLOOKUP(L365,'[4]CHART OF ACCOUNT'!C:F,4,0))</f>
        <v>0</v>
      </c>
      <c r="L365" s="135"/>
      <c r="M365" s="140"/>
      <c r="N365" s="135"/>
    </row>
    <row r="366" spans="1:14">
      <c r="B366" s="135"/>
      <c r="C366" s="135"/>
      <c r="D366" s="135"/>
      <c r="E366" s="136" t="str">
        <f>IF(D366="","",VLOOKUP(D366,'SOURCE CODE'!C:D,2,0))</f>
        <v>0</v>
      </c>
      <c r="F366" s="137"/>
      <c r="G366" s="138"/>
      <c r="H366" s="139" t="str">
        <f>IF(G366="VAT",F366,0)/1.12</f>
        <v>0</v>
      </c>
      <c r="I366" s="139" t="str">
        <f>+Table84[[#This Row],[NET OF VAT]]*0.12</f>
        <v>0</v>
      </c>
      <c r="J366" s="139" t="str">
        <f>IF(G366="NV",F366,0)</f>
        <v>0</v>
      </c>
      <c r="K366" s="138" t="str">
        <f>IF(L366="","",VLOOKUP(L366,'[4]CHART OF ACCOUNT'!C:F,4,0))</f>
        <v>0</v>
      </c>
      <c r="L366" s="135"/>
      <c r="M366" s="140"/>
      <c r="N366" s="135"/>
    </row>
    <row r="367" spans="1:14">
      <c r="B367" s="135"/>
      <c r="C367" s="135"/>
      <c r="D367" s="135"/>
      <c r="E367" s="136" t="str">
        <f>IF(D367="","",VLOOKUP(D367,'SOURCE CODE'!C:D,2,0))</f>
        <v>0</v>
      </c>
      <c r="F367" s="137"/>
      <c r="G367" s="138"/>
      <c r="H367" s="139" t="str">
        <f>IF(G367="VAT",F367,0)/1.12</f>
        <v>0</v>
      </c>
      <c r="I367" s="139" t="str">
        <f>+Table84[[#This Row],[NET OF VAT]]*0.12</f>
        <v>0</v>
      </c>
      <c r="J367" s="139" t="str">
        <f>IF(G367="NV",F367,0)</f>
        <v>0</v>
      </c>
      <c r="K367" s="138" t="str">
        <f>IF(L367="","",VLOOKUP(L367,'[4]CHART OF ACCOUNT'!C:F,4,0))</f>
        <v>0</v>
      </c>
      <c r="L367" s="135"/>
      <c r="M367" s="140"/>
      <c r="N367" s="135"/>
    </row>
    <row r="368" spans="1:14">
      <c r="B368" s="135"/>
      <c r="C368" s="135"/>
      <c r="D368" s="135"/>
      <c r="E368" s="136" t="str">
        <f>IF(D368="","",VLOOKUP(D368,'SOURCE CODE'!C:D,2,0))</f>
        <v>0</v>
      </c>
      <c r="F368" s="137"/>
      <c r="G368" s="138"/>
      <c r="H368" s="139" t="str">
        <f>IF(G368="VAT",F368,0)/1.12</f>
        <v>0</v>
      </c>
      <c r="I368" s="139" t="str">
        <f>+Table84[[#This Row],[NET OF VAT]]*0.12</f>
        <v>0</v>
      </c>
      <c r="J368" s="139" t="str">
        <f>IF(G368="NV",F368,0)</f>
        <v>0</v>
      </c>
      <c r="K368" s="138" t="str">
        <f>IF(L368="","",VLOOKUP(L368,'[4]CHART OF ACCOUNT'!C:F,4,0))</f>
        <v>0</v>
      </c>
      <c r="L368" s="135"/>
      <c r="M368" s="140"/>
      <c r="N368" s="135"/>
    </row>
    <row r="369" spans="1:14">
      <c r="B369" s="135"/>
      <c r="C369" s="135"/>
      <c r="D369" s="135"/>
      <c r="E369" s="136" t="str">
        <f>IF(D369="","",VLOOKUP(D369,'SOURCE CODE'!C:D,2,0))</f>
        <v>0</v>
      </c>
      <c r="F369" s="137"/>
      <c r="G369" s="138"/>
      <c r="H369" s="139" t="str">
        <f>IF(G369="VAT",F369,0)/1.12</f>
        <v>0</v>
      </c>
      <c r="I369" s="139" t="str">
        <f>+Table84[[#This Row],[NET OF VAT]]*0.12</f>
        <v>0</v>
      </c>
      <c r="J369" s="139" t="str">
        <f>IF(G369="NV",F369,0)</f>
        <v>0</v>
      </c>
      <c r="K369" s="138" t="str">
        <f>IF(L369="","",VLOOKUP(L369,'[4]CHART OF ACCOUNT'!C:F,4,0))</f>
        <v>0</v>
      </c>
      <c r="L369" s="135"/>
      <c r="M369" s="140"/>
      <c r="N369" s="135"/>
    </row>
    <row r="370" spans="1:14">
      <c r="B370" s="135"/>
      <c r="C370" s="135"/>
      <c r="D370" s="135"/>
      <c r="E370" s="136" t="str">
        <f>IF(D370="","",VLOOKUP(D370,'SOURCE CODE'!C:D,2,0))</f>
        <v>0</v>
      </c>
      <c r="F370" s="137"/>
      <c r="G370" s="138"/>
      <c r="H370" s="139" t="str">
        <f>IF(G370="VAT",F370,0)/1.12</f>
        <v>0</v>
      </c>
      <c r="I370" s="139" t="str">
        <f>+Table84[[#This Row],[NET OF VAT]]*0.12</f>
        <v>0</v>
      </c>
      <c r="J370" s="139" t="str">
        <f>IF(G370="NV",F370,0)</f>
        <v>0</v>
      </c>
      <c r="K370" s="138" t="str">
        <f>IF(L370="","",VLOOKUP(L370,'[4]CHART OF ACCOUNT'!C:F,4,0))</f>
        <v>0</v>
      </c>
      <c r="L370" s="135"/>
      <c r="M370" s="140"/>
      <c r="N370" s="135"/>
    </row>
    <row r="371" spans="1:14">
      <c r="B371" s="135"/>
      <c r="C371" s="135"/>
      <c r="D371" s="135"/>
      <c r="E371" s="136" t="str">
        <f>IF(D371="","",VLOOKUP(D371,'SOURCE CODE'!C:D,2,0))</f>
        <v>0</v>
      </c>
      <c r="F371" s="137"/>
      <c r="G371" s="138"/>
      <c r="H371" s="139" t="str">
        <f>IF(G371="VAT",F371,0)/1.12</f>
        <v>0</v>
      </c>
      <c r="I371" s="139" t="str">
        <f>+Table84[[#This Row],[NET OF VAT]]*0.12</f>
        <v>0</v>
      </c>
      <c r="J371" s="139" t="str">
        <f>IF(G371="NV",F371,0)</f>
        <v>0</v>
      </c>
      <c r="K371" s="138" t="str">
        <f>IF(L371="","",VLOOKUP(L371,'[4]CHART OF ACCOUNT'!C:F,4,0))</f>
        <v>0</v>
      </c>
      <c r="L371" s="135"/>
      <c r="M371" s="140"/>
      <c r="N371" s="135"/>
    </row>
    <row r="372" spans="1:14">
      <c r="B372" s="135"/>
      <c r="C372" s="135"/>
      <c r="D372" s="135"/>
      <c r="E372" s="136" t="str">
        <f>IF(D372="","",VLOOKUP(D372,'SOURCE CODE'!C:D,2,0))</f>
        <v>0</v>
      </c>
      <c r="F372" s="137"/>
      <c r="G372" s="138"/>
      <c r="H372" s="139" t="str">
        <f>IF(G372="VAT",F372,0)/1.12</f>
        <v>0</v>
      </c>
      <c r="I372" s="139" t="str">
        <f>+Table84[[#This Row],[NET OF VAT]]*0.12</f>
        <v>0</v>
      </c>
      <c r="J372" s="139" t="str">
        <f>IF(G372="NV",F372,0)</f>
        <v>0</v>
      </c>
      <c r="K372" s="138" t="str">
        <f>IF(L372="","",VLOOKUP(L372,'[4]CHART OF ACCOUNT'!C:F,4,0))</f>
        <v>0</v>
      </c>
      <c r="L372" s="135"/>
      <c r="M372" s="140"/>
      <c r="N372" s="135"/>
    </row>
    <row r="373" spans="1:14">
      <c r="B373" s="135"/>
      <c r="C373" s="135"/>
      <c r="D373" s="135"/>
      <c r="E373" s="136" t="str">
        <f>IF(D373="","",VLOOKUP(D373,'SOURCE CODE'!C:D,2,0))</f>
        <v>0</v>
      </c>
      <c r="F373" s="137"/>
      <c r="G373" s="138"/>
      <c r="H373" s="139" t="str">
        <f>IF(G373="VAT",F373,0)/1.12</f>
        <v>0</v>
      </c>
      <c r="I373" s="139" t="str">
        <f>+Table84[[#This Row],[NET OF VAT]]*0.12</f>
        <v>0</v>
      </c>
      <c r="J373" s="139" t="str">
        <f>IF(G373="NV",F373,0)</f>
        <v>0</v>
      </c>
      <c r="K373" s="138" t="str">
        <f>IF(L373="","",VLOOKUP(L373,'[4]CHART OF ACCOUNT'!C:F,4,0))</f>
        <v>0</v>
      </c>
      <c r="L373" s="135"/>
      <c r="M373" s="140"/>
      <c r="N373" s="135"/>
    </row>
    <row r="374" spans="1:14">
      <c r="B374" s="135"/>
      <c r="C374" s="135"/>
      <c r="D374" s="135"/>
      <c r="E374" s="136" t="str">
        <f>IF(D374="","",VLOOKUP(D374,'SOURCE CODE'!C:D,2,0))</f>
        <v>0</v>
      </c>
      <c r="F374" s="137"/>
      <c r="G374" s="138"/>
      <c r="H374" s="139" t="str">
        <f>IF(G374="VAT",F374,0)/1.12</f>
        <v>0</v>
      </c>
      <c r="I374" s="139" t="str">
        <f>+Table84[[#This Row],[NET OF VAT]]*0.12</f>
        <v>0</v>
      </c>
      <c r="J374" s="139" t="str">
        <f>IF(G374="NV",F374,0)</f>
        <v>0</v>
      </c>
      <c r="K374" s="138" t="str">
        <f>IF(L374="","",VLOOKUP(L374,'[4]CHART OF ACCOUNT'!C:F,4,0))</f>
        <v>0</v>
      </c>
      <c r="L374" s="135"/>
      <c r="M374" s="140"/>
      <c r="N374" s="135"/>
    </row>
    <row r="375" spans="1:14">
      <c r="B375" s="135"/>
      <c r="C375" s="135"/>
      <c r="D375" s="135"/>
      <c r="E375" s="136" t="str">
        <f>IF(D375="","",VLOOKUP(D375,'SOURCE CODE'!C:D,2,0))</f>
        <v>0</v>
      </c>
      <c r="F375" s="137"/>
      <c r="G375" s="138"/>
      <c r="H375" s="139" t="str">
        <f>IF(G375="VAT",F375,0)/1.12</f>
        <v>0</v>
      </c>
      <c r="I375" s="139" t="str">
        <f>+Table84[[#This Row],[NET OF VAT]]*0.12</f>
        <v>0</v>
      </c>
      <c r="J375" s="139" t="str">
        <f>IF(G375="NV",F375,0)</f>
        <v>0</v>
      </c>
      <c r="K375" s="138" t="str">
        <f>IF(L375="","",VLOOKUP(L375,'[4]CHART OF ACCOUNT'!C:F,4,0))</f>
        <v>0</v>
      </c>
      <c r="L375" s="135"/>
      <c r="M375" s="140"/>
      <c r="N375" s="135"/>
    </row>
    <row r="376" spans="1:14">
      <c r="B376" s="135"/>
      <c r="C376" s="135"/>
      <c r="D376" s="135"/>
      <c r="E376" s="136" t="str">
        <f>IF(D376="","",VLOOKUP(D376,'SOURCE CODE'!C:D,2,0))</f>
        <v>0</v>
      </c>
      <c r="F376" s="137"/>
      <c r="G376" s="138"/>
      <c r="H376" s="139" t="str">
        <f>IF(G376="VAT",F376,0)/1.12</f>
        <v>0</v>
      </c>
      <c r="I376" s="139" t="str">
        <f>+Table84[[#This Row],[NET OF VAT]]*0.12</f>
        <v>0</v>
      </c>
      <c r="J376" s="139" t="str">
        <f>IF(G376="NV",F376,0)</f>
        <v>0</v>
      </c>
      <c r="K376" s="138" t="str">
        <f>IF(L376="","",VLOOKUP(L376,'[4]CHART OF ACCOUNT'!C:F,4,0))</f>
        <v>0</v>
      </c>
      <c r="L376" s="135"/>
      <c r="M376" s="140"/>
      <c r="N376" s="135"/>
    </row>
    <row r="377" spans="1:14">
      <c r="B377" s="135"/>
      <c r="C377" s="135"/>
      <c r="D377" s="135"/>
      <c r="E377" s="136" t="str">
        <f>IF(D377="","",VLOOKUP(D377,'SOURCE CODE'!C:D,2,0))</f>
        <v>0</v>
      </c>
      <c r="F377" s="137"/>
      <c r="G377" s="138"/>
      <c r="H377" s="139" t="str">
        <f>IF(G377="VAT",F377,0)/1.12</f>
        <v>0</v>
      </c>
      <c r="I377" s="139" t="str">
        <f>+Table84[[#This Row],[NET OF VAT]]*0.12</f>
        <v>0</v>
      </c>
      <c r="J377" s="139" t="str">
        <f>IF(G377="NV",F377,0)</f>
        <v>0</v>
      </c>
      <c r="K377" s="138" t="str">
        <f>IF(L377="","",VLOOKUP(L377,'[4]CHART OF ACCOUNT'!C:F,4,0))</f>
        <v>0</v>
      </c>
      <c r="L377" s="135"/>
      <c r="M377" s="140"/>
      <c r="N377" s="135"/>
    </row>
    <row r="378" spans="1:14">
      <c r="B378" s="135"/>
      <c r="C378" s="135"/>
      <c r="D378" s="135"/>
      <c r="E378" s="136" t="str">
        <f>IF(D378="","",VLOOKUP(D378,'SOURCE CODE'!C:D,2,0))</f>
        <v>0</v>
      </c>
      <c r="F378" s="137"/>
      <c r="G378" s="138"/>
      <c r="H378" s="139" t="str">
        <f>IF(G378="VAT",F378,0)/1.12</f>
        <v>0</v>
      </c>
      <c r="I378" s="139" t="str">
        <f>+Table84[[#This Row],[NET OF VAT]]*0.12</f>
        <v>0</v>
      </c>
      <c r="J378" s="139" t="str">
        <f>IF(G378="NV",F378,0)</f>
        <v>0</v>
      </c>
      <c r="K378" s="138" t="str">
        <f>IF(L378="","",VLOOKUP(L378,'[4]CHART OF ACCOUNT'!C:F,4,0))</f>
        <v>0</v>
      </c>
      <c r="L378" s="135"/>
      <c r="M378" s="140"/>
      <c r="N378" s="135"/>
    </row>
    <row r="379" spans="1:14">
      <c r="B379" s="135"/>
      <c r="C379" s="135"/>
      <c r="D379" s="135"/>
      <c r="E379" s="136" t="str">
        <f>IF(D379="","",VLOOKUP(D379,'SOURCE CODE'!C:D,2,0))</f>
        <v>0</v>
      </c>
      <c r="F379" s="137"/>
      <c r="G379" s="138"/>
      <c r="H379" s="139" t="str">
        <f>IF(G379="VAT",F379,0)/1.12</f>
        <v>0</v>
      </c>
      <c r="I379" s="139" t="str">
        <f>+Table84[[#This Row],[NET OF VAT]]*0.12</f>
        <v>0</v>
      </c>
      <c r="J379" s="139" t="str">
        <f>IF(G379="NV",F379,0)</f>
        <v>0</v>
      </c>
      <c r="K379" s="138" t="str">
        <f>IF(L379="","",VLOOKUP(L379,'[4]CHART OF ACCOUNT'!C:F,4,0))</f>
        <v>0</v>
      </c>
      <c r="L379" s="135"/>
      <c r="M379" s="140"/>
      <c r="N379" s="135"/>
    </row>
    <row r="380" spans="1:14">
      <c r="B380" s="135"/>
      <c r="C380" s="135"/>
      <c r="D380" s="135"/>
      <c r="E380" s="136" t="str">
        <f>IF(D380="","",VLOOKUP(D380,'SOURCE CODE'!C:D,2,0))</f>
        <v>0</v>
      </c>
      <c r="F380" s="137"/>
      <c r="G380" s="138"/>
      <c r="H380" s="139" t="str">
        <f>IF(G380="VAT",F380,0)/1.12</f>
        <v>0</v>
      </c>
      <c r="I380" s="139" t="str">
        <f>+Table84[[#This Row],[NET OF VAT]]*0.12</f>
        <v>0</v>
      </c>
      <c r="J380" s="139" t="str">
        <f>IF(G380="NV",F380,0)</f>
        <v>0</v>
      </c>
      <c r="K380" s="138" t="str">
        <f>IF(L380="","",VLOOKUP(L380,'[4]CHART OF ACCOUNT'!C:F,4,0))</f>
        <v>0</v>
      </c>
      <c r="L380" s="135"/>
      <c r="M380" s="140"/>
      <c r="N380" s="135"/>
    </row>
    <row r="381" spans="1:14">
      <c r="B381" s="135"/>
      <c r="C381" s="135"/>
      <c r="D381" s="135"/>
      <c r="E381" s="136" t="str">
        <f>IF(D381="","",VLOOKUP(D381,'SOURCE CODE'!C:D,2,0))</f>
        <v>0</v>
      </c>
      <c r="F381" s="137"/>
      <c r="G381" s="138"/>
      <c r="H381" s="139" t="str">
        <f>IF(G381="VAT",F381,0)/1.12</f>
        <v>0</v>
      </c>
      <c r="I381" s="139" t="str">
        <f>+Table84[[#This Row],[NET OF VAT]]*0.12</f>
        <v>0</v>
      </c>
      <c r="J381" s="139" t="str">
        <f>IF(G381="NV",F381,0)</f>
        <v>0</v>
      </c>
      <c r="K381" s="138" t="str">
        <f>IF(L381="","",VLOOKUP(L381,'[4]CHART OF ACCOUNT'!C:F,4,0))</f>
        <v>0</v>
      </c>
      <c r="L381" s="135"/>
      <c r="M381" s="140"/>
      <c r="N381" s="135"/>
    </row>
    <row r="382" spans="1:14">
      <c r="B382" s="135"/>
      <c r="C382" s="135"/>
      <c r="D382" s="135"/>
      <c r="E382" s="136" t="str">
        <f>IF(D382="","",VLOOKUP(D382,'SOURCE CODE'!C:D,2,0))</f>
        <v>0</v>
      </c>
      <c r="F382" s="137"/>
      <c r="G382" s="138"/>
      <c r="H382" s="139" t="str">
        <f>IF(G382="VAT",F382,0)/1.12</f>
        <v>0</v>
      </c>
      <c r="I382" s="139" t="str">
        <f>+Table84[[#This Row],[NET OF VAT]]*0.12</f>
        <v>0</v>
      </c>
      <c r="J382" s="139" t="str">
        <f>IF(G382="NV",F382,0)</f>
        <v>0</v>
      </c>
      <c r="K382" s="138" t="str">
        <f>IF(L382="","",VLOOKUP(L382,'[4]CHART OF ACCOUNT'!C:F,4,0))</f>
        <v>0</v>
      </c>
      <c r="L382" s="135"/>
      <c r="M382" s="140"/>
      <c r="N382" s="135"/>
    </row>
    <row r="383" spans="1:14">
      <c r="B383" s="135"/>
      <c r="C383" s="135"/>
      <c r="D383" s="135"/>
      <c r="E383" s="136" t="str">
        <f>IF(D383="","",VLOOKUP(D383,'SOURCE CODE'!C:D,2,0))</f>
        <v>0</v>
      </c>
      <c r="F383" s="137"/>
      <c r="G383" s="138"/>
      <c r="H383" s="139" t="str">
        <f>IF(G383="VAT",F383,0)/1.12</f>
        <v>0</v>
      </c>
      <c r="I383" s="139" t="str">
        <f>+Table84[[#This Row],[NET OF VAT]]*0.12</f>
        <v>0</v>
      </c>
      <c r="J383" s="139" t="str">
        <f>IF(G383="NV",F383,0)</f>
        <v>0</v>
      </c>
      <c r="K383" s="138" t="str">
        <f>IF(L383="","",VLOOKUP(L383,'[4]CHART OF ACCOUNT'!C:F,4,0))</f>
        <v>0</v>
      </c>
      <c r="L383" s="135"/>
      <c r="M383" s="140"/>
      <c r="N383" s="135"/>
    </row>
    <row r="384" spans="1:14">
      <c r="B384" s="135"/>
      <c r="C384" s="135"/>
      <c r="D384" s="135"/>
      <c r="E384" s="136" t="str">
        <f>IF(D384="","",VLOOKUP(D384,'SOURCE CODE'!C:D,2,0))</f>
        <v>0</v>
      </c>
      <c r="F384" s="137"/>
      <c r="G384" s="138"/>
      <c r="H384" s="139" t="str">
        <f>IF(G384="VAT",F384,0)/1.12</f>
        <v>0</v>
      </c>
      <c r="I384" s="139" t="str">
        <f>+Table84[[#This Row],[NET OF VAT]]*0.12</f>
        <v>0</v>
      </c>
      <c r="J384" s="139" t="str">
        <f>IF(G384="NV",F384,0)</f>
        <v>0</v>
      </c>
      <c r="K384" s="138" t="str">
        <f>IF(L384="","",VLOOKUP(L384,'[4]CHART OF ACCOUNT'!C:F,4,0))</f>
        <v>0</v>
      </c>
      <c r="L384" s="135"/>
      <c r="M384" s="140"/>
      <c r="N384" s="135"/>
    </row>
    <row r="385" spans="1:14">
      <c r="B385" s="135"/>
      <c r="C385" s="135"/>
      <c r="D385" s="135"/>
      <c r="E385" s="136" t="str">
        <f>IF(D385="","",VLOOKUP(D385,'SOURCE CODE'!C:D,2,0))</f>
        <v>0</v>
      </c>
      <c r="F385" s="137"/>
      <c r="G385" s="138"/>
      <c r="H385" s="139" t="str">
        <f>IF(G385="VAT",F385,0)/1.12</f>
        <v>0</v>
      </c>
      <c r="I385" s="139" t="str">
        <f>+Table84[[#This Row],[NET OF VAT]]*0.12</f>
        <v>0</v>
      </c>
      <c r="J385" s="139" t="str">
        <f>IF(G385="NV",F385,0)</f>
        <v>0</v>
      </c>
      <c r="K385" s="138" t="str">
        <f>IF(L385="","",VLOOKUP(L385,'[4]CHART OF ACCOUNT'!C:F,4,0))</f>
        <v>0</v>
      </c>
      <c r="L385" s="135"/>
      <c r="M385" s="140"/>
      <c r="N385" s="135"/>
    </row>
    <row r="386" spans="1:14">
      <c r="B386" s="135"/>
      <c r="C386" s="135"/>
      <c r="D386" s="135"/>
      <c r="E386" s="136" t="str">
        <f>IF(D386="","",VLOOKUP(D386,'SOURCE CODE'!C:D,2,0))</f>
        <v>0</v>
      </c>
      <c r="F386" s="137"/>
      <c r="G386" s="138"/>
      <c r="H386" s="139" t="str">
        <f>IF(G386="VAT",F386,0)/1.12</f>
        <v>0</v>
      </c>
      <c r="I386" s="139" t="str">
        <f>+Table84[[#This Row],[NET OF VAT]]*0.12</f>
        <v>0</v>
      </c>
      <c r="J386" s="139" t="str">
        <f>IF(G386="NV",F386,0)</f>
        <v>0</v>
      </c>
      <c r="K386" s="138" t="str">
        <f>IF(L386="","",VLOOKUP(L386,'[4]CHART OF ACCOUNT'!C:F,4,0))</f>
        <v>0</v>
      </c>
      <c r="L386" s="135"/>
      <c r="M386" s="140"/>
      <c r="N386" s="135"/>
    </row>
    <row r="387" spans="1:14">
      <c r="B387" s="135"/>
      <c r="C387" s="135"/>
      <c r="D387" s="135"/>
      <c r="E387" s="141" t="str">
        <f>IF(D387="","",VLOOKUP(D387,'SOURCE CODE'!C:D,2,0))</f>
        <v>0</v>
      </c>
      <c r="F387" s="137"/>
      <c r="G387" s="138"/>
      <c r="H387" s="139" t="str">
        <f>IF(G387="VAT",F387,0)/1.12</f>
        <v>0</v>
      </c>
      <c r="I387" s="139" t="str">
        <f>+Table84[[#This Row],[NET OF VAT]]*0.12</f>
        <v>0</v>
      </c>
      <c r="J387" s="139" t="str">
        <f>IF(G387="NV",F387,0)</f>
        <v>0</v>
      </c>
      <c r="K387" s="143" t="str">
        <f>IF(L387="","",VLOOKUP(L387,'[4]CHART OF ACCOUNT'!C:F,4,0))</f>
        <v>0</v>
      </c>
      <c r="L387" s="135"/>
      <c r="M387" s="140"/>
      <c r="N387" s="135"/>
    </row>
    <row r="388" spans="1:14">
      <c r="B388" s="135"/>
      <c r="C388" s="135"/>
      <c r="D388" s="135"/>
      <c r="E388" s="141" t="str">
        <f>IF(D388="","",VLOOKUP(D388,'SOURCE CODE'!C:D,2,0))</f>
        <v>0</v>
      </c>
      <c r="F388" s="137"/>
      <c r="G388" s="138"/>
      <c r="H388" s="139" t="str">
        <f>IF(G388="VAT",F388,0)/1.12</f>
        <v>0</v>
      </c>
      <c r="I388" s="139" t="str">
        <f>+Table84[[#This Row],[NET OF VAT]]*0.12</f>
        <v>0</v>
      </c>
      <c r="J388" s="139" t="str">
        <f>IF(G388="NV",F388,0)</f>
        <v>0</v>
      </c>
      <c r="K388" s="143" t="str">
        <f>IF(L388="","",VLOOKUP(L388,'[4]CHART OF ACCOUNT'!C:F,4,0))</f>
        <v>0</v>
      </c>
      <c r="L388" s="135"/>
      <c r="M388" s="140"/>
      <c r="N388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8" orientation="landscape" scale="7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Z75"/>
  <sheetViews>
    <sheetView tabSelected="0" workbookViewId="0" zoomScale="85" zoomScaleNormal="85" showGridLines="true" showRowColHeaders="1">
      <selection activeCell="G56" sqref="G56"/>
    </sheetView>
  </sheetViews>
  <sheetFormatPr defaultRowHeight="14.4" outlineLevelRow="0" outlineLevelCol="0"/>
  <cols>
    <col min="1" max="1" width="7.5703125" customWidth="true" style="0"/>
    <col min="2" max="2" width="50.85546875" customWidth="true" style="0"/>
    <col min="3" max="3" width="16.85546875" customWidth="true" style="269"/>
    <col min="4" max="4" width="14" hidden="true" customWidth="true" style="269"/>
    <col min="5" max="5" width="16.28515625" customWidth="true" style="269"/>
    <col min="6" max="6" width="13.85546875" hidden="true" customWidth="true" style="269"/>
    <col min="7" max="7" width="19.28515625" customWidth="true" style="269"/>
    <col min="8" max="8" width="16.28515625" hidden="true" customWidth="true" style="269"/>
    <col min="9" max="9" width="14.7109375" hidden="true" customWidth="true" style="269"/>
    <col min="10" max="10" width="15.28515625" hidden="true" customWidth="true" style="269"/>
    <col min="11" max="11" width="15.42578125" hidden="true" customWidth="true" style="269"/>
    <col min="12" max="12" width="16.28515625" hidden="true" customWidth="true" style="269"/>
    <col min="13" max="13" width="12.7109375" hidden="true" customWidth="true" style="269"/>
    <col min="14" max="14" width="12.7109375" hidden="true" customWidth="true" style="269"/>
    <col min="15" max="15" width="12.7109375" hidden="true" customWidth="true" style="269"/>
    <col min="16" max="16" width="4.42578125" hidden="true" customWidth="true" style="269"/>
    <col min="17" max="17" width="15" hidden="true" customWidth="true" style="0"/>
    <col min="18" max="18" width="15" customWidth="true" style="0"/>
    <col min="257" max="257" width="7.5703125" customWidth="true" style="0"/>
    <col min="258" max="258" width="50.85546875" customWidth="true" style="0"/>
    <col min="259" max="259" width="16.85546875" customWidth="true" style="0"/>
    <col min="260" max="260" width="0" hidden="true" customWidth="true" style="0"/>
    <col min="261" max="261" width="16.28515625" customWidth="true" style="0"/>
    <col min="262" max="262" width="0" hidden="true" customWidth="true" style="0"/>
    <col min="263" max="263" width="19.28515625" customWidth="true" style="0"/>
    <col min="264" max="264" width="0" hidden="true" customWidth="true" style="0"/>
    <col min="265" max="265" width="0" hidden="true" customWidth="true" style="0"/>
    <col min="266" max="266" width="0" hidden="true" customWidth="true" style="0"/>
    <col min="267" max="267" width="0" hidden="true" customWidth="true" style="0"/>
    <col min="268" max="268" width="0" hidden="true" customWidth="true" style="0"/>
    <col min="269" max="269" width="0" hidden="true" customWidth="true" style="0"/>
    <col min="270" max="270" width="0" hidden="true" customWidth="true" style="0"/>
    <col min="271" max="271" width="0" hidden="true" customWidth="true" style="0"/>
    <col min="272" max="272" width="0" hidden="true" customWidth="true" style="0"/>
    <col min="273" max="273" width="0" hidden="true" customWidth="true" style="0"/>
    <col min="274" max="274" width="13.85546875" customWidth="true" style="0"/>
    <col min="513" max="513" width="7.5703125" customWidth="true" style="0"/>
    <col min="514" max="514" width="50.85546875" customWidth="true" style="0"/>
    <col min="515" max="515" width="16.85546875" customWidth="true" style="0"/>
    <col min="516" max="516" width="0" hidden="true" customWidth="true" style="0"/>
    <col min="517" max="517" width="16.28515625" customWidth="true" style="0"/>
    <col min="518" max="518" width="0" hidden="true" customWidth="true" style="0"/>
    <col min="519" max="519" width="19.28515625" customWidth="true" style="0"/>
    <col min="520" max="520" width="0" hidden="true" customWidth="true" style="0"/>
    <col min="521" max="521" width="0" hidden="true" customWidth="true" style="0"/>
    <col min="522" max="522" width="0" hidden="true" customWidth="true" style="0"/>
    <col min="523" max="523" width="0" hidden="true" customWidth="true" style="0"/>
    <col min="524" max="524" width="0" hidden="true" customWidth="true" style="0"/>
    <col min="525" max="525" width="0" hidden="true" customWidth="true" style="0"/>
    <col min="526" max="526" width="0" hidden="true" customWidth="true" style="0"/>
    <col min="527" max="527" width="0" hidden="true" customWidth="true" style="0"/>
    <col min="528" max="528" width="0" hidden="true" customWidth="true" style="0"/>
    <col min="529" max="529" width="0" hidden="true" customWidth="true" style="0"/>
    <col min="530" max="530" width="13.85546875" customWidth="true" style="0"/>
    <col min="769" max="769" width="7.5703125" customWidth="true" style="0"/>
    <col min="770" max="770" width="50.85546875" customWidth="true" style="0"/>
    <col min="771" max="771" width="16.85546875" customWidth="true" style="0"/>
    <col min="772" max="772" width="0" hidden="true" customWidth="true" style="0"/>
    <col min="773" max="773" width="16.28515625" customWidth="true" style="0"/>
    <col min="774" max="774" width="0" hidden="true" customWidth="true" style="0"/>
    <col min="775" max="775" width="19.28515625" customWidth="true" style="0"/>
    <col min="776" max="776" width="0" hidden="true" customWidth="true" style="0"/>
    <col min="777" max="777" width="0" hidden="true" customWidth="true" style="0"/>
    <col min="778" max="778" width="0" hidden="true" customWidth="true" style="0"/>
    <col min="779" max="779" width="0" hidden="true" customWidth="true" style="0"/>
    <col min="780" max="780" width="0" hidden="true" customWidth="true" style="0"/>
    <col min="781" max="781" width="0" hidden="true" customWidth="true" style="0"/>
    <col min="782" max="782" width="0" hidden="true" customWidth="true" style="0"/>
    <col min="783" max="783" width="0" hidden="true" customWidth="true" style="0"/>
    <col min="784" max="784" width="0" hidden="true" customWidth="true" style="0"/>
    <col min="785" max="785" width="0" hidden="true" customWidth="true" style="0"/>
    <col min="786" max="786" width="13.85546875" customWidth="true" style="0"/>
    <col min="1025" max="1025" width="7.5703125" customWidth="true" style="0"/>
    <col min="1026" max="1026" width="50.85546875" customWidth="true" style="0"/>
    <col min="1027" max="1027" width="16.85546875" customWidth="true" style="0"/>
    <col min="1028" max="1028" width="0" hidden="true" customWidth="true" style="0"/>
    <col min="1029" max="1029" width="16.28515625" customWidth="true" style="0"/>
    <col min="1030" max="1030" width="0" hidden="true" customWidth="true" style="0"/>
    <col min="1031" max="1031" width="19.28515625" customWidth="true" style="0"/>
    <col min="1032" max="1032" width="0" hidden="true" customWidth="true" style="0"/>
    <col min="1033" max="1033" width="0" hidden="true" customWidth="true" style="0"/>
    <col min="1034" max="1034" width="0" hidden="true" customWidth="true" style="0"/>
    <col min="1035" max="1035" width="0" hidden="true" customWidth="true" style="0"/>
    <col min="1036" max="1036" width="0" hidden="true" customWidth="true" style="0"/>
    <col min="1037" max="1037" width="0" hidden="true" customWidth="true" style="0"/>
    <col min="1038" max="1038" width="0" hidden="true" customWidth="true" style="0"/>
    <col min="1039" max="1039" width="0" hidden="true" customWidth="true" style="0"/>
    <col min="1040" max="1040" width="0" hidden="true" customWidth="true" style="0"/>
    <col min="1041" max="1041" width="0" hidden="true" customWidth="true" style="0"/>
    <col min="1042" max="1042" width="13.85546875" customWidth="true" style="0"/>
    <col min="1281" max="1281" width="7.5703125" customWidth="true" style="0"/>
    <col min="1282" max="1282" width="50.85546875" customWidth="true" style="0"/>
    <col min="1283" max="1283" width="16.85546875" customWidth="true" style="0"/>
    <col min="1284" max="1284" width="0" hidden="true" customWidth="true" style="0"/>
    <col min="1285" max="1285" width="16.28515625" customWidth="true" style="0"/>
    <col min="1286" max="1286" width="0" hidden="true" customWidth="true" style="0"/>
    <col min="1287" max="1287" width="19.28515625" customWidth="true" style="0"/>
    <col min="1288" max="1288" width="0" hidden="true" customWidth="true" style="0"/>
    <col min="1289" max="1289" width="0" hidden="true" customWidth="true" style="0"/>
    <col min="1290" max="1290" width="0" hidden="true" customWidth="true" style="0"/>
    <col min="1291" max="1291" width="0" hidden="true" customWidth="true" style="0"/>
    <col min="1292" max="1292" width="0" hidden="true" customWidth="true" style="0"/>
    <col min="1293" max="1293" width="0" hidden="true" customWidth="true" style="0"/>
    <col min="1294" max="1294" width="0" hidden="true" customWidth="true" style="0"/>
    <col min="1295" max="1295" width="0" hidden="true" customWidth="true" style="0"/>
    <col min="1296" max="1296" width="0" hidden="true" customWidth="true" style="0"/>
    <col min="1297" max="1297" width="0" hidden="true" customWidth="true" style="0"/>
    <col min="1298" max="1298" width="13.85546875" customWidth="true" style="0"/>
    <col min="1537" max="1537" width="7.5703125" customWidth="true" style="0"/>
    <col min="1538" max="1538" width="50.85546875" customWidth="true" style="0"/>
    <col min="1539" max="1539" width="16.85546875" customWidth="true" style="0"/>
    <col min="1540" max="1540" width="0" hidden="true" customWidth="true" style="0"/>
    <col min="1541" max="1541" width="16.28515625" customWidth="true" style="0"/>
    <col min="1542" max="1542" width="0" hidden="true" customWidth="true" style="0"/>
    <col min="1543" max="1543" width="19.28515625" customWidth="true" style="0"/>
    <col min="1544" max="1544" width="0" hidden="true" customWidth="true" style="0"/>
    <col min="1545" max="1545" width="0" hidden="true" customWidth="true" style="0"/>
    <col min="1546" max="1546" width="0" hidden="true" customWidth="true" style="0"/>
    <col min="1547" max="1547" width="0" hidden="true" customWidth="true" style="0"/>
    <col min="1548" max="1548" width="0" hidden="true" customWidth="true" style="0"/>
    <col min="1549" max="1549" width="0" hidden="true" customWidth="true" style="0"/>
    <col min="1550" max="1550" width="0" hidden="true" customWidth="true" style="0"/>
    <col min="1551" max="1551" width="0" hidden="true" customWidth="true" style="0"/>
    <col min="1552" max="1552" width="0" hidden="true" customWidth="true" style="0"/>
    <col min="1553" max="1553" width="0" hidden="true" customWidth="true" style="0"/>
    <col min="1554" max="1554" width="13.85546875" customWidth="true" style="0"/>
    <col min="1793" max="1793" width="7.5703125" customWidth="true" style="0"/>
    <col min="1794" max="1794" width="50.85546875" customWidth="true" style="0"/>
    <col min="1795" max="1795" width="16.85546875" customWidth="true" style="0"/>
    <col min="1796" max="1796" width="0" hidden="true" customWidth="true" style="0"/>
    <col min="1797" max="1797" width="16.28515625" customWidth="true" style="0"/>
    <col min="1798" max="1798" width="0" hidden="true" customWidth="true" style="0"/>
    <col min="1799" max="1799" width="19.28515625" customWidth="true" style="0"/>
    <col min="1800" max="1800" width="0" hidden="true" customWidth="true" style="0"/>
    <col min="1801" max="1801" width="0" hidden="true" customWidth="true" style="0"/>
    <col min="1802" max="1802" width="0" hidden="true" customWidth="true" style="0"/>
    <col min="1803" max="1803" width="0" hidden="true" customWidth="true" style="0"/>
    <col min="1804" max="1804" width="0" hidden="true" customWidth="true" style="0"/>
    <col min="1805" max="1805" width="0" hidden="true" customWidth="true" style="0"/>
    <col min="1806" max="1806" width="0" hidden="true" customWidth="true" style="0"/>
    <col min="1807" max="1807" width="0" hidden="true" customWidth="true" style="0"/>
    <col min="1808" max="1808" width="0" hidden="true" customWidth="true" style="0"/>
    <col min="1809" max="1809" width="0" hidden="true" customWidth="true" style="0"/>
    <col min="1810" max="1810" width="13.85546875" customWidth="true" style="0"/>
    <col min="2049" max="2049" width="7.5703125" customWidth="true" style="0"/>
    <col min="2050" max="2050" width="50.85546875" customWidth="true" style="0"/>
    <col min="2051" max="2051" width="16.85546875" customWidth="true" style="0"/>
    <col min="2052" max="2052" width="0" hidden="true" customWidth="true" style="0"/>
    <col min="2053" max="2053" width="16.28515625" customWidth="true" style="0"/>
    <col min="2054" max="2054" width="0" hidden="true" customWidth="true" style="0"/>
    <col min="2055" max="2055" width="19.28515625" customWidth="true" style="0"/>
    <col min="2056" max="2056" width="0" hidden="true" customWidth="true" style="0"/>
    <col min="2057" max="2057" width="0" hidden="true" customWidth="true" style="0"/>
    <col min="2058" max="2058" width="0" hidden="true" customWidth="true" style="0"/>
    <col min="2059" max="2059" width="0" hidden="true" customWidth="true" style="0"/>
    <col min="2060" max="2060" width="0" hidden="true" customWidth="true" style="0"/>
    <col min="2061" max="2061" width="0" hidden="true" customWidth="true" style="0"/>
    <col min="2062" max="2062" width="0" hidden="true" customWidth="true" style="0"/>
    <col min="2063" max="2063" width="0" hidden="true" customWidth="true" style="0"/>
    <col min="2064" max="2064" width="0" hidden="true" customWidth="true" style="0"/>
    <col min="2065" max="2065" width="0" hidden="true" customWidth="true" style="0"/>
    <col min="2066" max="2066" width="13.85546875" customWidth="true" style="0"/>
    <col min="2305" max="2305" width="7.5703125" customWidth="true" style="0"/>
    <col min="2306" max="2306" width="50.85546875" customWidth="true" style="0"/>
    <col min="2307" max="2307" width="16.85546875" customWidth="true" style="0"/>
    <col min="2308" max="2308" width="0" hidden="true" customWidth="true" style="0"/>
    <col min="2309" max="2309" width="16.28515625" customWidth="true" style="0"/>
    <col min="2310" max="2310" width="0" hidden="true" customWidth="true" style="0"/>
    <col min="2311" max="2311" width="19.28515625" customWidth="true" style="0"/>
    <col min="2312" max="2312" width="0" hidden="true" customWidth="true" style="0"/>
    <col min="2313" max="2313" width="0" hidden="true" customWidth="true" style="0"/>
    <col min="2314" max="2314" width="0" hidden="true" customWidth="true" style="0"/>
    <col min="2315" max="2315" width="0" hidden="true" customWidth="true" style="0"/>
    <col min="2316" max="2316" width="0" hidden="true" customWidth="true" style="0"/>
    <col min="2317" max="2317" width="0" hidden="true" customWidth="true" style="0"/>
    <col min="2318" max="2318" width="0" hidden="true" customWidth="true" style="0"/>
    <col min="2319" max="2319" width="0" hidden="true" customWidth="true" style="0"/>
    <col min="2320" max="2320" width="0" hidden="true" customWidth="true" style="0"/>
    <col min="2321" max="2321" width="0" hidden="true" customWidth="true" style="0"/>
    <col min="2322" max="2322" width="13.85546875" customWidth="true" style="0"/>
    <col min="2561" max="2561" width="7.5703125" customWidth="true" style="0"/>
    <col min="2562" max="2562" width="50.85546875" customWidth="true" style="0"/>
    <col min="2563" max="2563" width="16.85546875" customWidth="true" style="0"/>
    <col min="2564" max="2564" width="0" hidden="true" customWidth="true" style="0"/>
    <col min="2565" max="2565" width="16.28515625" customWidth="true" style="0"/>
    <col min="2566" max="2566" width="0" hidden="true" customWidth="true" style="0"/>
    <col min="2567" max="2567" width="19.28515625" customWidth="true" style="0"/>
    <col min="2568" max="2568" width="0" hidden="true" customWidth="true" style="0"/>
    <col min="2569" max="2569" width="0" hidden="true" customWidth="true" style="0"/>
    <col min="2570" max="2570" width="0" hidden="true" customWidth="true" style="0"/>
    <col min="2571" max="2571" width="0" hidden="true" customWidth="true" style="0"/>
    <col min="2572" max="2572" width="0" hidden="true" customWidth="true" style="0"/>
    <col min="2573" max="2573" width="0" hidden="true" customWidth="true" style="0"/>
    <col min="2574" max="2574" width="0" hidden="true" customWidth="true" style="0"/>
    <col min="2575" max="2575" width="0" hidden="true" customWidth="true" style="0"/>
    <col min="2576" max="2576" width="0" hidden="true" customWidth="true" style="0"/>
    <col min="2577" max="2577" width="0" hidden="true" customWidth="true" style="0"/>
    <col min="2578" max="2578" width="13.85546875" customWidth="true" style="0"/>
    <col min="2817" max="2817" width="7.5703125" customWidth="true" style="0"/>
    <col min="2818" max="2818" width="50.85546875" customWidth="true" style="0"/>
    <col min="2819" max="2819" width="16.85546875" customWidth="true" style="0"/>
    <col min="2820" max="2820" width="0" hidden="true" customWidth="true" style="0"/>
    <col min="2821" max="2821" width="16.28515625" customWidth="true" style="0"/>
    <col min="2822" max="2822" width="0" hidden="true" customWidth="true" style="0"/>
    <col min="2823" max="2823" width="19.28515625" customWidth="true" style="0"/>
    <col min="2824" max="2824" width="0" hidden="true" customWidth="true" style="0"/>
    <col min="2825" max="2825" width="0" hidden="true" customWidth="true" style="0"/>
    <col min="2826" max="2826" width="0" hidden="true" customWidth="true" style="0"/>
    <col min="2827" max="2827" width="0" hidden="true" customWidth="true" style="0"/>
    <col min="2828" max="2828" width="0" hidden="true" customWidth="true" style="0"/>
    <col min="2829" max="2829" width="0" hidden="true" customWidth="true" style="0"/>
    <col min="2830" max="2830" width="0" hidden="true" customWidth="true" style="0"/>
    <col min="2831" max="2831" width="0" hidden="true" customWidth="true" style="0"/>
    <col min="2832" max="2832" width="0" hidden="true" customWidth="true" style="0"/>
    <col min="2833" max="2833" width="0" hidden="true" customWidth="true" style="0"/>
    <col min="2834" max="2834" width="13.85546875" customWidth="true" style="0"/>
    <col min="3073" max="3073" width="7.5703125" customWidth="true" style="0"/>
    <col min="3074" max="3074" width="50.85546875" customWidth="true" style="0"/>
    <col min="3075" max="3075" width="16.85546875" customWidth="true" style="0"/>
    <col min="3076" max="3076" width="0" hidden="true" customWidth="true" style="0"/>
    <col min="3077" max="3077" width="16.28515625" customWidth="true" style="0"/>
    <col min="3078" max="3078" width="0" hidden="true" customWidth="true" style="0"/>
    <col min="3079" max="3079" width="19.28515625" customWidth="true" style="0"/>
    <col min="3080" max="3080" width="0" hidden="true" customWidth="true" style="0"/>
    <col min="3081" max="3081" width="0" hidden="true" customWidth="true" style="0"/>
    <col min="3082" max="3082" width="0" hidden="true" customWidth="true" style="0"/>
    <col min="3083" max="3083" width="0" hidden="true" customWidth="true" style="0"/>
    <col min="3084" max="3084" width="0" hidden="true" customWidth="true" style="0"/>
    <col min="3085" max="3085" width="0" hidden="true" customWidth="true" style="0"/>
    <col min="3086" max="3086" width="0" hidden="true" customWidth="true" style="0"/>
    <col min="3087" max="3087" width="0" hidden="true" customWidth="true" style="0"/>
    <col min="3088" max="3088" width="0" hidden="true" customWidth="true" style="0"/>
    <col min="3089" max="3089" width="0" hidden="true" customWidth="true" style="0"/>
    <col min="3090" max="3090" width="13.85546875" customWidth="true" style="0"/>
    <col min="3329" max="3329" width="7.5703125" customWidth="true" style="0"/>
    <col min="3330" max="3330" width="50.85546875" customWidth="true" style="0"/>
    <col min="3331" max="3331" width="16.85546875" customWidth="true" style="0"/>
    <col min="3332" max="3332" width="0" hidden="true" customWidth="true" style="0"/>
    <col min="3333" max="3333" width="16.28515625" customWidth="true" style="0"/>
    <col min="3334" max="3334" width="0" hidden="true" customWidth="true" style="0"/>
    <col min="3335" max="3335" width="19.28515625" customWidth="true" style="0"/>
    <col min="3336" max="3336" width="0" hidden="true" customWidth="true" style="0"/>
    <col min="3337" max="3337" width="0" hidden="true" customWidth="true" style="0"/>
    <col min="3338" max="3338" width="0" hidden="true" customWidth="true" style="0"/>
    <col min="3339" max="3339" width="0" hidden="true" customWidth="true" style="0"/>
    <col min="3340" max="3340" width="0" hidden="true" customWidth="true" style="0"/>
    <col min="3341" max="3341" width="0" hidden="true" customWidth="true" style="0"/>
    <col min="3342" max="3342" width="0" hidden="true" customWidth="true" style="0"/>
    <col min="3343" max="3343" width="0" hidden="true" customWidth="true" style="0"/>
    <col min="3344" max="3344" width="0" hidden="true" customWidth="true" style="0"/>
    <col min="3345" max="3345" width="0" hidden="true" customWidth="true" style="0"/>
    <col min="3346" max="3346" width="13.85546875" customWidth="true" style="0"/>
    <col min="3585" max="3585" width="7.5703125" customWidth="true" style="0"/>
    <col min="3586" max="3586" width="50.85546875" customWidth="true" style="0"/>
    <col min="3587" max="3587" width="16.85546875" customWidth="true" style="0"/>
    <col min="3588" max="3588" width="0" hidden="true" customWidth="true" style="0"/>
    <col min="3589" max="3589" width="16.28515625" customWidth="true" style="0"/>
    <col min="3590" max="3590" width="0" hidden="true" customWidth="true" style="0"/>
    <col min="3591" max="3591" width="19.28515625" customWidth="true" style="0"/>
    <col min="3592" max="3592" width="0" hidden="true" customWidth="true" style="0"/>
    <col min="3593" max="3593" width="0" hidden="true" customWidth="true" style="0"/>
    <col min="3594" max="3594" width="0" hidden="true" customWidth="true" style="0"/>
    <col min="3595" max="3595" width="0" hidden="true" customWidth="true" style="0"/>
    <col min="3596" max="3596" width="0" hidden="true" customWidth="true" style="0"/>
    <col min="3597" max="3597" width="0" hidden="true" customWidth="true" style="0"/>
    <col min="3598" max="3598" width="0" hidden="true" customWidth="true" style="0"/>
    <col min="3599" max="3599" width="0" hidden="true" customWidth="true" style="0"/>
    <col min="3600" max="3600" width="0" hidden="true" customWidth="true" style="0"/>
    <col min="3601" max="3601" width="0" hidden="true" customWidth="true" style="0"/>
    <col min="3602" max="3602" width="13.85546875" customWidth="true" style="0"/>
    <col min="3841" max="3841" width="7.5703125" customWidth="true" style="0"/>
    <col min="3842" max="3842" width="50.85546875" customWidth="true" style="0"/>
    <col min="3843" max="3843" width="16.85546875" customWidth="true" style="0"/>
    <col min="3844" max="3844" width="0" hidden="true" customWidth="true" style="0"/>
    <col min="3845" max="3845" width="16.28515625" customWidth="true" style="0"/>
    <col min="3846" max="3846" width="0" hidden="true" customWidth="true" style="0"/>
    <col min="3847" max="3847" width="19.28515625" customWidth="true" style="0"/>
    <col min="3848" max="3848" width="0" hidden="true" customWidth="true" style="0"/>
    <col min="3849" max="3849" width="0" hidden="true" customWidth="true" style="0"/>
    <col min="3850" max="3850" width="0" hidden="true" customWidth="true" style="0"/>
    <col min="3851" max="3851" width="0" hidden="true" customWidth="true" style="0"/>
    <col min="3852" max="3852" width="0" hidden="true" customWidth="true" style="0"/>
    <col min="3853" max="3853" width="0" hidden="true" customWidth="true" style="0"/>
    <col min="3854" max="3854" width="0" hidden="true" customWidth="true" style="0"/>
    <col min="3855" max="3855" width="0" hidden="true" customWidth="true" style="0"/>
    <col min="3856" max="3856" width="0" hidden="true" customWidth="true" style="0"/>
    <col min="3857" max="3857" width="0" hidden="true" customWidth="true" style="0"/>
    <col min="3858" max="3858" width="13.85546875" customWidth="true" style="0"/>
    <col min="4097" max="4097" width="7.5703125" customWidth="true" style="0"/>
    <col min="4098" max="4098" width="50.85546875" customWidth="true" style="0"/>
    <col min="4099" max="4099" width="16.85546875" customWidth="true" style="0"/>
    <col min="4100" max="4100" width="0" hidden="true" customWidth="true" style="0"/>
    <col min="4101" max="4101" width="16.28515625" customWidth="true" style="0"/>
    <col min="4102" max="4102" width="0" hidden="true" customWidth="true" style="0"/>
    <col min="4103" max="4103" width="19.28515625" customWidth="true" style="0"/>
    <col min="4104" max="4104" width="0" hidden="true" customWidth="true" style="0"/>
    <col min="4105" max="4105" width="0" hidden="true" customWidth="true" style="0"/>
    <col min="4106" max="4106" width="0" hidden="true" customWidth="true" style="0"/>
    <col min="4107" max="4107" width="0" hidden="true" customWidth="true" style="0"/>
    <col min="4108" max="4108" width="0" hidden="true" customWidth="true" style="0"/>
    <col min="4109" max="4109" width="0" hidden="true" customWidth="true" style="0"/>
    <col min="4110" max="4110" width="0" hidden="true" customWidth="true" style="0"/>
    <col min="4111" max="4111" width="0" hidden="true" customWidth="true" style="0"/>
    <col min="4112" max="4112" width="0" hidden="true" customWidth="true" style="0"/>
    <col min="4113" max="4113" width="0" hidden="true" customWidth="true" style="0"/>
    <col min="4114" max="4114" width="13.85546875" customWidth="true" style="0"/>
    <col min="4353" max="4353" width="7.5703125" customWidth="true" style="0"/>
    <col min="4354" max="4354" width="50.85546875" customWidth="true" style="0"/>
    <col min="4355" max="4355" width="16.85546875" customWidth="true" style="0"/>
    <col min="4356" max="4356" width="0" hidden="true" customWidth="true" style="0"/>
    <col min="4357" max="4357" width="16.28515625" customWidth="true" style="0"/>
    <col min="4358" max="4358" width="0" hidden="true" customWidth="true" style="0"/>
    <col min="4359" max="4359" width="19.28515625" customWidth="true" style="0"/>
    <col min="4360" max="4360" width="0" hidden="true" customWidth="true" style="0"/>
    <col min="4361" max="4361" width="0" hidden="true" customWidth="true" style="0"/>
    <col min="4362" max="4362" width="0" hidden="true" customWidth="true" style="0"/>
    <col min="4363" max="4363" width="0" hidden="true" customWidth="true" style="0"/>
    <col min="4364" max="4364" width="0" hidden="true" customWidth="true" style="0"/>
    <col min="4365" max="4365" width="0" hidden="true" customWidth="true" style="0"/>
    <col min="4366" max="4366" width="0" hidden="true" customWidth="true" style="0"/>
    <col min="4367" max="4367" width="0" hidden="true" customWidth="true" style="0"/>
    <col min="4368" max="4368" width="0" hidden="true" customWidth="true" style="0"/>
    <col min="4369" max="4369" width="0" hidden="true" customWidth="true" style="0"/>
    <col min="4370" max="4370" width="13.85546875" customWidth="true" style="0"/>
    <col min="4609" max="4609" width="7.5703125" customWidth="true" style="0"/>
    <col min="4610" max="4610" width="50.85546875" customWidth="true" style="0"/>
    <col min="4611" max="4611" width="16.85546875" customWidth="true" style="0"/>
    <col min="4612" max="4612" width="0" hidden="true" customWidth="true" style="0"/>
    <col min="4613" max="4613" width="16.28515625" customWidth="true" style="0"/>
    <col min="4614" max="4614" width="0" hidden="true" customWidth="true" style="0"/>
    <col min="4615" max="4615" width="19.28515625" customWidth="true" style="0"/>
    <col min="4616" max="4616" width="0" hidden="true" customWidth="true" style="0"/>
    <col min="4617" max="4617" width="0" hidden="true" customWidth="true" style="0"/>
    <col min="4618" max="4618" width="0" hidden="true" customWidth="true" style="0"/>
    <col min="4619" max="4619" width="0" hidden="true" customWidth="true" style="0"/>
    <col min="4620" max="4620" width="0" hidden="true" customWidth="true" style="0"/>
    <col min="4621" max="4621" width="0" hidden="true" customWidth="true" style="0"/>
    <col min="4622" max="4622" width="0" hidden="true" customWidth="true" style="0"/>
    <col min="4623" max="4623" width="0" hidden="true" customWidth="true" style="0"/>
    <col min="4624" max="4624" width="0" hidden="true" customWidth="true" style="0"/>
    <col min="4625" max="4625" width="0" hidden="true" customWidth="true" style="0"/>
    <col min="4626" max="4626" width="13.85546875" customWidth="true" style="0"/>
    <col min="4865" max="4865" width="7.5703125" customWidth="true" style="0"/>
    <col min="4866" max="4866" width="50.85546875" customWidth="true" style="0"/>
    <col min="4867" max="4867" width="16.85546875" customWidth="true" style="0"/>
    <col min="4868" max="4868" width="0" hidden="true" customWidth="true" style="0"/>
    <col min="4869" max="4869" width="16.28515625" customWidth="true" style="0"/>
    <col min="4870" max="4870" width="0" hidden="true" customWidth="true" style="0"/>
    <col min="4871" max="4871" width="19.28515625" customWidth="true" style="0"/>
    <col min="4872" max="4872" width="0" hidden="true" customWidth="true" style="0"/>
    <col min="4873" max="4873" width="0" hidden="true" customWidth="true" style="0"/>
    <col min="4874" max="4874" width="0" hidden="true" customWidth="true" style="0"/>
    <col min="4875" max="4875" width="0" hidden="true" customWidth="true" style="0"/>
    <col min="4876" max="4876" width="0" hidden="true" customWidth="true" style="0"/>
    <col min="4877" max="4877" width="0" hidden="true" customWidth="true" style="0"/>
    <col min="4878" max="4878" width="0" hidden="true" customWidth="true" style="0"/>
    <col min="4879" max="4879" width="0" hidden="true" customWidth="true" style="0"/>
    <col min="4880" max="4880" width="0" hidden="true" customWidth="true" style="0"/>
    <col min="4881" max="4881" width="0" hidden="true" customWidth="true" style="0"/>
    <col min="4882" max="4882" width="13.85546875" customWidth="true" style="0"/>
    <col min="5121" max="5121" width="7.5703125" customWidth="true" style="0"/>
    <col min="5122" max="5122" width="50.85546875" customWidth="true" style="0"/>
    <col min="5123" max="5123" width="16.85546875" customWidth="true" style="0"/>
    <col min="5124" max="5124" width="0" hidden="true" customWidth="true" style="0"/>
    <col min="5125" max="5125" width="16.28515625" customWidth="true" style="0"/>
    <col min="5126" max="5126" width="0" hidden="true" customWidth="true" style="0"/>
    <col min="5127" max="5127" width="19.28515625" customWidth="true" style="0"/>
    <col min="5128" max="5128" width="0" hidden="true" customWidth="true" style="0"/>
    <col min="5129" max="5129" width="0" hidden="true" customWidth="true" style="0"/>
    <col min="5130" max="5130" width="0" hidden="true" customWidth="true" style="0"/>
    <col min="5131" max="5131" width="0" hidden="true" customWidth="true" style="0"/>
    <col min="5132" max="5132" width="0" hidden="true" customWidth="true" style="0"/>
    <col min="5133" max="5133" width="0" hidden="true" customWidth="true" style="0"/>
    <col min="5134" max="5134" width="0" hidden="true" customWidth="true" style="0"/>
    <col min="5135" max="5135" width="0" hidden="true" customWidth="true" style="0"/>
    <col min="5136" max="5136" width="0" hidden="true" customWidth="true" style="0"/>
    <col min="5137" max="5137" width="0" hidden="true" customWidth="true" style="0"/>
    <col min="5138" max="5138" width="13.85546875" customWidth="true" style="0"/>
    <col min="5377" max="5377" width="7.5703125" customWidth="true" style="0"/>
    <col min="5378" max="5378" width="50.85546875" customWidth="true" style="0"/>
    <col min="5379" max="5379" width="16.85546875" customWidth="true" style="0"/>
    <col min="5380" max="5380" width="0" hidden="true" customWidth="true" style="0"/>
    <col min="5381" max="5381" width="16.28515625" customWidth="true" style="0"/>
    <col min="5382" max="5382" width="0" hidden="true" customWidth="true" style="0"/>
    <col min="5383" max="5383" width="19.28515625" customWidth="true" style="0"/>
    <col min="5384" max="5384" width="0" hidden="true" customWidth="true" style="0"/>
    <col min="5385" max="5385" width="0" hidden="true" customWidth="true" style="0"/>
    <col min="5386" max="5386" width="0" hidden="true" customWidth="true" style="0"/>
    <col min="5387" max="5387" width="0" hidden="true" customWidth="true" style="0"/>
    <col min="5388" max="5388" width="0" hidden="true" customWidth="true" style="0"/>
    <col min="5389" max="5389" width="0" hidden="true" customWidth="true" style="0"/>
    <col min="5390" max="5390" width="0" hidden="true" customWidth="true" style="0"/>
    <col min="5391" max="5391" width="0" hidden="true" customWidth="true" style="0"/>
    <col min="5392" max="5392" width="0" hidden="true" customWidth="true" style="0"/>
    <col min="5393" max="5393" width="0" hidden="true" customWidth="true" style="0"/>
    <col min="5394" max="5394" width="13.85546875" customWidth="true" style="0"/>
    <col min="5633" max="5633" width="7.5703125" customWidth="true" style="0"/>
    <col min="5634" max="5634" width="50.85546875" customWidth="true" style="0"/>
    <col min="5635" max="5635" width="16.85546875" customWidth="true" style="0"/>
    <col min="5636" max="5636" width="0" hidden="true" customWidth="true" style="0"/>
    <col min="5637" max="5637" width="16.28515625" customWidth="true" style="0"/>
    <col min="5638" max="5638" width="0" hidden="true" customWidth="true" style="0"/>
    <col min="5639" max="5639" width="19.28515625" customWidth="true" style="0"/>
    <col min="5640" max="5640" width="0" hidden="true" customWidth="true" style="0"/>
    <col min="5641" max="5641" width="0" hidden="true" customWidth="true" style="0"/>
    <col min="5642" max="5642" width="0" hidden="true" customWidth="true" style="0"/>
    <col min="5643" max="5643" width="0" hidden="true" customWidth="true" style="0"/>
    <col min="5644" max="5644" width="0" hidden="true" customWidth="true" style="0"/>
    <col min="5645" max="5645" width="0" hidden="true" customWidth="true" style="0"/>
    <col min="5646" max="5646" width="0" hidden="true" customWidth="true" style="0"/>
    <col min="5647" max="5647" width="0" hidden="true" customWidth="true" style="0"/>
    <col min="5648" max="5648" width="0" hidden="true" customWidth="true" style="0"/>
    <col min="5649" max="5649" width="0" hidden="true" customWidth="true" style="0"/>
    <col min="5650" max="5650" width="13.85546875" customWidth="true" style="0"/>
    <col min="5889" max="5889" width="7.5703125" customWidth="true" style="0"/>
    <col min="5890" max="5890" width="50.85546875" customWidth="true" style="0"/>
    <col min="5891" max="5891" width="16.85546875" customWidth="true" style="0"/>
    <col min="5892" max="5892" width="0" hidden="true" customWidth="true" style="0"/>
    <col min="5893" max="5893" width="16.28515625" customWidth="true" style="0"/>
    <col min="5894" max="5894" width="0" hidden="true" customWidth="true" style="0"/>
    <col min="5895" max="5895" width="19.28515625" customWidth="true" style="0"/>
    <col min="5896" max="5896" width="0" hidden="true" customWidth="true" style="0"/>
    <col min="5897" max="5897" width="0" hidden="true" customWidth="true" style="0"/>
    <col min="5898" max="5898" width="0" hidden="true" customWidth="true" style="0"/>
    <col min="5899" max="5899" width="0" hidden="true" customWidth="true" style="0"/>
    <col min="5900" max="5900" width="0" hidden="true" customWidth="true" style="0"/>
    <col min="5901" max="5901" width="0" hidden="true" customWidth="true" style="0"/>
    <col min="5902" max="5902" width="0" hidden="true" customWidth="true" style="0"/>
    <col min="5903" max="5903" width="0" hidden="true" customWidth="true" style="0"/>
    <col min="5904" max="5904" width="0" hidden="true" customWidth="true" style="0"/>
    <col min="5905" max="5905" width="0" hidden="true" customWidth="true" style="0"/>
    <col min="5906" max="5906" width="13.85546875" customWidth="true" style="0"/>
    <col min="6145" max="6145" width="7.5703125" customWidth="true" style="0"/>
    <col min="6146" max="6146" width="50.85546875" customWidth="true" style="0"/>
    <col min="6147" max="6147" width="16.85546875" customWidth="true" style="0"/>
    <col min="6148" max="6148" width="0" hidden="true" customWidth="true" style="0"/>
    <col min="6149" max="6149" width="16.28515625" customWidth="true" style="0"/>
    <col min="6150" max="6150" width="0" hidden="true" customWidth="true" style="0"/>
    <col min="6151" max="6151" width="19.28515625" customWidth="true" style="0"/>
    <col min="6152" max="6152" width="0" hidden="true" customWidth="true" style="0"/>
    <col min="6153" max="6153" width="0" hidden="true" customWidth="true" style="0"/>
    <col min="6154" max="6154" width="0" hidden="true" customWidth="true" style="0"/>
    <col min="6155" max="6155" width="0" hidden="true" customWidth="true" style="0"/>
    <col min="6156" max="6156" width="0" hidden="true" customWidth="true" style="0"/>
    <col min="6157" max="6157" width="0" hidden="true" customWidth="true" style="0"/>
    <col min="6158" max="6158" width="0" hidden="true" customWidth="true" style="0"/>
    <col min="6159" max="6159" width="0" hidden="true" customWidth="true" style="0"/>
    <col min="6160" max="6160" width="0" hidden="true" customWidth="true" style="0"/>
    <col min="6161" max="6161" width="0" hidden="true" customWidth="true" style="0"/>
    <col min="6162" max="6162" width="13.85546875" customWidth="true" style="0"/>
    <col min="6401" max="6401" width="7.5703125" customWidth="true" style="0"/>
    <col min="6402" max="6402" width="50.85546875" customWidth="true" style="0"/>
    <col min="6403" max="6403" width="16.85546875" customWidth="true" style="0"/>
    <col min="6404" max="6404" width="0" hidden="true" customWidth="true" style="0"/>
    <col min="6405" max="6405" width="16.28515625" customWidth="true" style="0"/>
    <col min="6406" max="6406" width="0" hidden="true" customWidth="true" style="0"/>
    <col min="6407" max="6407" width="19.28515625" customWidth="true" style="0"/>
    <col min="6408" max="6408" width="0" hidden="true" customWidth="true" style="0"/>
    <col min="6409" max="6409" width="0" hidden="true" customWidth="true" style="0"/>
    <col min="6410" max="6410" width="0" hidden="true" customWidth="true" style="0"/>
    <col min="6411" max="6411" width="0" hidden="true" customWidth="true" style="0"/>
    <col min="6412" max="6412" width="0" hidden="true" customWidth="true" style="0"/>
    <col min="6413" max="6413" width="0" hidden="true" customWidth="true" style="0"/>
    <col min="6414" max="6414" width="0" hidden="true" customWidth="true" style="0"/>
    <col min="6415" max="6415" width="0" hidden="true" customWidth="true" style="0"/>
    <col min="6416" max="6416" width="0" hidden="true" customWidth="true" style="0"/>
    <col min="6417" max="6417" width="0" hidden="true" customWidth="true" style="0"/>
    <col min="6418" max="6418" width="13.85546875" customWidth="true" style="0"/>
    <col min="6657" max="6657" width="7.5703125" customWidth="true" style="0"/>
    <col min="6658" max="6658" width="50.85546875" customWidth="true" style="0"/>
    <col min="6659" max="6659" width="16.85546875" customWidth="true" style="0"/>
    <col min="6660" max="6660" width="0" hidden="true" customWidth="true" style="0"/>
    <col min="6661" max="6661" width="16.28515625" customWidth="true" style="0"/>
    <col min="6662" max="6662" width="0" hidden="true" customWidth="true" style="0"/>
    <col min="6663" max="6663" width="19.28515625" customWidth="true" style="0"/>
    <col min="6664" max="6664" width="0" hidden="true" customWidth="true" style="0"/>
    <col min="6665" max="6665" width="0" hidden="true" customWidth="true" style="0"/>
    <col min="6666" max="6666" width="0" hidden="true" customWidth="true" style="0"/>
    <col min="6667" max="6667" width="0" hidden="true" customWidth="true" style="0"/>
    <col min="6668" max="6668" width="0" hidden="true" customWidth="true" style="0"/>
    <col min="6669" max="6669" width="0" hidden="true" customWidth="true" style="0"/>
    <col min="6670" max="6670" width="0" hidden="true" customWidth="true" style="0"/>
    <col min="6671" max="6671" width="0" hidden="true" customWidth="true" style="0"/>
    <col min="6672" max="6672" width="0" hidden="true" customWidth="true" style="0"/>
    <col min="6673" max="6673" width="0" hidden="true" customWidth="true" style="0"/>
    <col min="6674" max="6674" width="13.85546875" customWidth="true" style="0"/>
    <col min="6913" max="6913" width="7.5703125" customWidth="true" style="0"/>
    <col min="6914" max="6914" width="50.85546875" customWidth="true" style="0"/>
    <col min="6915" max="6915" width="16.85546875" customWidth="true" style="0"/>
    <col min="6916" max="6916" width="0" hidden="true" customWidth="true" style="0"/>
    <col min="6917" max="6917" width="16.28515625" customWidth="true" style="0"/>
    <col min="6918" max="6918" width="0" hidden="true" customWidth="true" style="0"/>
    <col min="6919" max="6919" width="19.28515625" customWidth="true" style="0"/>
    <col min="6920" max="6920" width="0" hidden="true" customWidth="true" style="0"/>
    <col min="6921" max="6921" width="0" hidden="true" customWidth="true" style="0"/>
    <col min="6922" max="6922" width="0" hidden="true" customWidth="true" style="0"/>
    <col min="6923" max="6923" width="0" hidden="true" customWidth="true" style="0"/>
    <col min="6924" max="6924" width="0" hidden="true" customWidth="true" style="0"/>
    <col min="6925" max="6925" width="0" hidden="true" customWidth="true" style="0"/>
    <col min="6926" max="6926" width="0" hidden="true" customWidth="true" style="0"/>
    <col min="6927" max="6927" width="0" hidden="true" customWidth="true" style="0"/>
    <col min="6928" max="6928" width="0" hidden="true" customWidth="true" style="0"/>
    <col min="6929" max="6929" width="0" hidden="true" customWidth="true" style="0"/>
    <col min="6930" max="6930" width="13.85546875" customWidth="true" style="0"/>
    <col min="7169" max="7169" width="7.5703125" customWidth="true" style="0"/>
    <col min="7170" max="7170" width="50.85546875" customWidth="true" style="0"/>
    <col min="7171" max="7171" width="16.85546875" customWidth="true" style="0"/>
    <col min="7172" max="7172" width="0" hidden="true" customWidth="true" style="0"/>
    <col min="7173" max="7173" width="16.28515625" customWidth="true" style="0"/>
    <col min="7174" max="7174" width="0" hidden="true" customWidth="true" style="0"/>
    <col min="7175" max="7175" width="19.28515625" customWidth="true" style="0"/>
    <col min="7176" max="7176" width="0" hidden="true" customWidth="true" style="0"/>
    <col min="7177" max="7177" width="0" hidden="true" customWidth="true" style="0"/>
    <col min="7178" max="7178" width="0" hidden="true" customWidth="true" style="0"/>
    <col min="7179" max="7179" width="0" hidden="true" customWidth="true" style="0"/>
    <col min="7180" max="7180" width="0" hidden="true" customWidth="true" style="0"/>
    <col min="7181" max="7181" width="0" hidden="true" customWidth="true" style="0"/>
    <col min="7182" max="7182" width="0" hidden="true" customWidth="true" style="0"/>
    <col min="7183" max="7183" width="0" hidden="true" customWidth="true" style="0"/>
    <col min="7184" max="7184" width="0" hidden="true" customWidth="true" style="0"/>
    <col min="7185" max="7185" width="0" hidden="true" customWidth="true" style="0"/>
    <col min="7186" max="7186" width="13.85546875" customWidth="true" style="0"/>
    <col min="7425" max="7425" width="7.5703125" customWidth="true" style="0"/>
    <col min="7426" max="7426" width="50.85546875" customWidth="true" style="0"/>
    <col min="7427" max="7427" width="16.85546875" customWidth="true" style="0"/>
    <col min="7428" max="7428" width="0" hidden="true" customWidth="true" style="0"/>
    <col min="7429" max="7429" width="16.28515625" customWidth="true" style="0"/>
    <col min="7430" max="7430" width="0" hidden="true" customWidth="true" style="0"/>
    <col min="7431" max="7431" width="19.28515625" customWidth="true" style="0"/>
    <col min="7432" max="7432" width="0" hidden="true" customWidth="true" style="0"/>
    <col min="7433" max="7433" width="0" hidden="true" customWidth="true" style="0"/>
    <col min="7434" max="7434" width="0" hidden="true" customWidth="true" style="0"/>
    <col min="7435" max="7435" width="0" hidden="true" customWidth="true" style="0"/>
    <col min="7436" max="7436" width="0" hidden="true" customWidth="true" style="0"/>
    <col min="7437" max="7437" width="0" hidden="true" customWidth="true" style="0"/>
    <col min="7438" max="7438" width="0" hidden="true" customWidth="true" style="0"/>
    <col min="7439" max="7439" width="0" hidden="true" customWidth="true" style="0"/>
    <col min="7440" max="7440" width="0" hidden="true" customWidth="true" style="0"/>
    <col min="7441" max="7441" width="0" hidden="true" customWidth="true" style="0"/>
    <col min="7442" max="7442" width="13.85546875" customWidth="true" style="0"/>
    <col min="7681" max="7681" width="7.5703125" customWidth="true" style="0"/>
    <col min="7682" max="7682" width="50.85546875" customWidth="true" style="0"/>
    <col min="7683" max="7683" width="16.85546875" customWidth="true" style="0"/>
    <col min="7684" max="7684" width="0" hidden="true" customWidth="true" style="0"/>
    <col min="7685" max="7685" width="16.28515625" customWidth="true" style="0"/>
    <col min="7686" max="7686" width="0" hidden="true" customWidth="true" style="0"/>
    <col min="7687" max="7687" width="19.28515625" customWidth="true" style="0"/>
    <col min="7688" max="7688" width="0" hidden="true" customWidth="true" style="0"/>
    <col min="7689" max="7689" width="0" hidden="true" customWidth="true" style="0"/>
    <col min="7690" max="7690" width="0" hidden="true" customWidth="true" style="0"/>
    <col min="7691" max="7691" width="0" hidden="true" customWidth="true" style="0"/>
    <col min="7692" max="7692" width="0" hidden="true" customWidth="true" style="0"/>
    <col min="7693" max="7693" width="0" hidden="true" customWidth="true" style="0"/>
    <col min="7694" max="7694" width="0" hidden="true" customWidth="true" style="0"/>
    <col min="7695" max="7695" width="0" hidden="true" customWidth="true" style="0"/>
    <col min="7696" max="7696" width="0" hidden="true" customWidth="true" style="0"/>
    <col min="7697" max="7697" width="0" hidden="true" customWidth="true" style="0"/>
    <col min="7698" max="7698" width="13.85546875" customWidth="true" style="0"/>
    <col min="7937" max="7937" width="7.5703125" customWidth="true" style="0"/>
    <col min="7938" max="7938" width="50.85546875" customWidth="true" style="0"/>
    <col min="7939" max="7939" width="16.85546875" customWidth="true" style="0"/>
    <col min="7940" max="7940" width="0" hidden="true" customWidth="true" style="0"/>
    <col min="7941" max="7941" width="16.28515625" customWidth="true" style="0"/>
    <col min="7942" max="7942" width="0" hidden="true" customWidth="true" style="0"/>
    <col min="7943" max="7943" width="19.28515625" customWidth="true" style="0"/>
    <col min="7944" max="7944" width="0" hidden="true" customWidth="true" style="0"/>
    <col min="7945" max="7945" width="0" hidden="true" customWidth="true" style="0"/>
    <col min="7946" max="7946" width="0" hidden="true" customWidth="true" style="0"/>
    <col min="7947" max="7947" width="0" hidden="true" customWidth="true" style="0"/>
    <col min="7948" max="7948" width="0" hidden="true" customWidth="true" style="0"/>
    <col min="7949" max="7949" width="0" hidden="true" customWidth="true" style="0"/>
    <col min="7950" max="7950" width="0" hidden="true" customWidth="true" style="0"/>
    <col min="7951" max="7951" width="0" hidden="true" customWidth="true" style="0"/>
    <col min="7952" max="7952" width="0" hidden="true" customWidth="true" style="0"/>
    <col min="7953" max="7953" width="0" hidden="true" customWidth="true" style="0"/>
    <col min="7954" max="7954" width="13.85546875" customWidth="true" style="0"/>
    <col min="8193" max="8193" width="7.5703125" customWidth="true" style="0"/>
    <col min="8194" max="8194" width="50.85546875" customWidth="true" style="0"/>
    <col min="8195" max="8195" width="16.85546875" customWidth="true" style="0"/>
    <col min="8196" max="8196" width="0" hidden="true" customWidth="true" style="0"/>
    <col min="8197" max="8197" width="16.28515625" customWidth="true" style="0"/>
    <col min="8198" max="8198" width="0" hidden="true" customWidth="true" style="0"/>
    <col min="8199" max="8199" width="19.28515625" customWidth="true" style="0"/>
    <col min="8200" max="8200" width="0" hidden="true" customWidth="true" style="0"/>
    <col min="8201" max="8201" width="0" hidden="true" customWidth="true" style="0"/>
    <col min="8202" max="8202" width="0" hidden="true" customWidth="true" style="0"/>
    <col min="8203" max="8203" width="0" hidden="true" customWidth="true" style="0"/>
    <col min="8204" max="8204" width="0" hidden="true" customWidth="true" style="0"/>
    <col min="8205" max="8205" width="0" hidden="true" customWidth="true" style="0"/>
    <col min="8206" max="8206" width="0" hidden="true" customWidth="true" style="0"/>
    <col min="8207" max="8207" width="0" hidden="true" customWidth="true" style="0"/>
    <col min="8208" max="8208" width="0" hidden="true" customWidth="true" style="0"/>
    <col min="8209" max="8209" width="0" hidden="true" customWidth="true" style="0"/>
    <col min="8210" max="8210" width="13.85546875" customWidth="true" style="0"/>
    <col min="8449" max="8449" width="7.5703125" customWidth="true" style="0"/>
    <col min="8450" max="8450" width="50.85546875" customWidth="true" style="0"/>
    <col min="8451" max="8451" width="16.85546875" customWidth="true" style="0"/>
    <col min="8452" max="8452" width="0" hidden="true" customWidth="true" style="0"/>
    <col min="8453" max="8453" width="16.28515625" customWidth="true" style="0"/>
    <col min="8454" max="8454" width="0" hidden="true" customWidth="true" style="0"/>
    <col min="8455" max="8455" width="19.28515625" customWidth="true" style="0"/>
    <col min="8456" max="8456" width="0" hidden="true" customWidth="true" style="0"/>
    <col min="8457" max="8457" width="0" hidden="true" customWidth="true" style="0"/>
    <col min="8458" max="8458" width="0" hidden="true" customWidth="true" style="0"/>
    <col min="8459" max="8459" width="0" hidden="true" customWidth="true" style="0"/>
    <col min="8460" max="8460" width="0" hidden="true" customWidth="true" style="0"/>
    <col min="8461" max="8461" width="0" hidden="true" customWidth="true" style="0"/>
    <col min="8462" max="8462" width="0" hidden="true" customWidth="true" style="0"/>
    <col min="8463" max="8463" width="0" hidden="true" customWidth="true" style="0"/>
    <col min="8464" max="8464" width="0" hidden="true" customWidth="true" style="0"/>
    <col min="8465" max="8465" width="0" hidden="true" customWidth="true" style="0"/>
    <col min="8466" max="8466" width="13.85546875" customWidth="true" style="0"/>
    <col min="8705" max="8705" width="7.5703125" customWidth="true" style="0"/>
    <col min="8706" max="8706" width="50.85546875" customWidth="true" style="0"/>
    <col min="8707" max="8707" width="16.85546875" customWidth="true" style="0"/>
    <col min="8708" max="8708" width="0" hidden="true" customWidth="true" style="0"/>
    <col min="8709" max="8709" width="16.28515625" customWidth="true" style="0"/>
    <col min="8710" max="8710" width="0" hidden="true" customWidth="true" style="0"/>
    <col min="8711" max="8711" width="19.28515625" customWidth="true" style="0"/>
    <col min="8712" max="8712" width="0" hidden="true" customWidth="true" style="0"/>
    <col min="8713" max="8713" width="0" hidden="true" customWidth="true" style="0"/>
    <col min="8714" max="8714" width="0" hidden="true" customWidth="true" style="0"/>
    <col min="8715" max="8715" width="0" hidden="true" customWidth="true" style="0"/>
    <col min="8716" max="8716" width="0" hidden="true" customWidth="true" style="0"/>
    <col min="8717" max="8717" width="0" hidden="true" customWidth="true" style="0"/>
    <col min="8718" max="8718" width="0" hidden="true" customWidth="true" style="0"/>
    <col min="8719" max="8719" width="0" hidden="true" customWidth="true" style="0"/>
    <col min="8720" max="8720" width="0" hidden="true" customWidth="true" style="0"/>
    <col min="8721" max="8721" width="0" hidden="true" customWidth="true" style="0"/>
    <col min="8722" max="8722" width="13.85546875" customWidth="true" style="0"/>
    <col min="8961" max="8961" width="7.5703125" customWidth="true" style="0"/>
    <col min="8962" max="8962" width="50.85546875" customWidth="true" style="0"/>
    <col min="8963" max="8963" width="16.85546875" customWidth="true" style="0"/>
    <col min="8964" max="8964" width="0" hidden="true" customWidth="true" style="0"/>
    <col min="8965" max="8965" width="16.28515625" customWidth="true" style="0"/>
    <col min="8966" max="8966" width="0" hidden="true" customWidth="true" style="0"/>
    <col min="8967" max="8967" width="19.28515625" customWidth="true" style="0"/>
    <col min="8968" max="8968" width="0" hidden="true" customWidth="true" style="0"/>
    <col min="8969" max="8969" width="0" hidden="true" customWidth="true" style="0"/>
    <col min="8970" max="8970" width="0" hidden="true" customWidth="true" style="0"/>
    <col min="8971" max="8971" width="0" hidden="true" customWidth="true" style="0"/>
    <col min="8972" max="8972" width="0" hidden="true" customWidth="true" style="0"/>
    <col min="8973" max="8973" width="0" hidden="true" customWidth="true" style="0"/>
    <col min="8974" max="8974" width="0" hidden="true" customWidth="true" style="0"/>
    <col min="8975" max="8975" width="0" hidden="true" customWidth="true" style="0"/>
    <col min="8976" max="8976" width="0" hidden="true" customWidth="true" style="0"/>
    <col min="8977" max="8977" width="0" hidden="true" customWidth="true" style="0"/>
    <col min="8978" max="8978" width="13.85546875" customWidth="true" style="0"/>
    <col min="9217" max="9217" width="7.5703125" customWidth="true" style="0"/>
    <col min="9218" max="9218" width="50.85546875" customWidth="true" style="0"/>
    <col min="9219" max="9219" width="16.85546875" customWidth="true" style="0"/>
    <col min="9220" max="9220" width="0" hidden="true" customWidth="true" style="0"/>
    <col min="9221" max="9221" width="16.28515625" customWidth="true" style="0"/>
    <col min="9222" max="9222" width="0" hidden="true" customWidth="true" style="0"/>
    <col min="9223" max="9223" width="19.28515625" customWidth="true" style="0"/>
    <col min="9224" max="9224" width="0" hidden="true" customWidth="true" style="0"/>
    <col min="9225" max="9225" width="0" hidden="true" customWidth="true" style="0"/>
    <col min="9226" max="9226" width="0" hidden="true" customWidth="true" style="0"/>
    <col min="9227" max="9227" width="0" hidden="true" customWidth="true" style="0"/>
    <col min="9228" max="9228" width="0" hidden="true" customWidth="true" style="0"/>
    <col min="9229" max="9229" width="0" hidden="true" customWidth="true" style="0"/>
    <col min="9230" max="9230" width="0" hidden="true" customWidth="true" style="0"/>
    <col min="9231" max="9231" width="0" hidden="true" customWidth="true" style="0"/>
    <col min="9232" max="9232" width="0" hidden="true" customWidth="true" style="0"/>
    <col min="9233" max="9233" width="0" hidden="true" customWidth="true" style="0"/>
    <col min="9234" max="9234" width="13.85546875" customWidth="true" style="0"/>
    <col min="9473" max="9473" width="7.5703125" customWidth="true" style="0"/>
    <col min="9474" max="9474" width="50.85546875" customWidth="true" style="0"/>
    <col min="9475" max="9475" width="16.85546875" customWidth="true" style="0"/>
    <col min="9476" max="9476" width="0" hidden="true" customWidth="true" style="0"/>
    <col min="9477" max="9477" width="16.28515625" customWidth="true" style="0"/>
    <col min="9478" max="9478" width="0" hidden="true" customWidth="true" style="0"/>
    <col min="9479" max="9479" width="19.28515625" customWidth="true" style="0"/>
    <col min="9480" max="9480" width="0" hidden="true" customWidth="true" style="0"/>
    <col min="9481" max="9481" width="0" hidden="true" customWidth="true" style="0"/>
    <col min="9482" max="9482" width="0" hidden="true" customWidth="true" style="0"/>
    <col min="9483" max="9483" width="0" hidden="true" customWidth="true" style="0"/>
    <col min="9484" max="9484" width="0" hidden="true" customWidth="true" style="0"/>
    <col min="9485" max="9485" width="0" hidden="true" customWidth="true" style="0"/>
    <col min="9486" max="9486" width="0" hidden="true" customWidth="true" style="0"/>
    <col min="9487" max="9487" width="0" hidden="true" customWidth="true" style="0"/>
    <col min="9488" max="9488" width="0" hidden="true" customWidth="true" style="0"/>
    <col min="9489" max="9489" width="0" hidden="true" customWidth="true" style="0"/>
    <col min="9490" max="9490" width="13.85546875" customWidth="true" style="0"/>
    <col min="9729" max="9729" width="7.5703125" customWidth="true" style="0"/>
    <col min="9730" max="9730" width="50.85546875" customWidth="true" style="0"/>
    <col min="9731" max="9731" width="16.85546875" customWidth="true" style="0"/>
    <col min="9732" max="9732" width="0" hidden="true" customWidth="true" style="0"/>
    <col min="9733" max="9733" width="16.28515625" customWidth="true" style="0"/>
    <col min="9734" max="9734" width="0" hidden="true" customWidth="true" style="0"/>
    <col min="9735" max="9735" width="19.28515625" customWidth="true" style="0"/>
    <col min="9736" max="9736" width="0" hidden="true" customWidth="true" style="0"/>
    <col min="9737" max="9737" width="0" hidden="true" customWidth="true" style="0"/>
    <col min="9738" max="9738" width="0" hidden="true" customWidth="true" style="0"/>
    <col min="9739" max="9739" width="0" hidden="true" customWidth="true" style="0"/>
    <col min="9740" max="9740" width="0" hidden="true" customWidth="true" style="0"/>
    <col min="9741" max="9741" width="0" hidden="true" customWidth="true" style="0"/>
    <col min="9742" max="9742" width="0" hidden="true" customWidth="true" style="0"/>
    <col min="9743" max="9743" width="0" hidden="true" customWidth="true" style="0"/>
    <col min="9744" max="9744" width="0" hidden="true" customWidth="true" style="0"/>
    <col min="9745" max="9745" width="0" hidden="true" customWidth="true" style="0"/>
    <col min="9746" max="9746" width="13.85546875" customWidth="true" style="0"/>
    <col min="9985" max="9985" width="7.5703125" customWidth="true" style="0"/>
    <col min="9986" max="9986" width="50.85546875" customWidth="true" style="0"/>
    <col min="9987" max="9987" width="16.85546875" customWidth="true" style="0"/>
    <col min="9988" max="9988" width="0" hidden="true" customWidth="true" style="0"/>
    <col min="9989" max="9989" width="16.28515625" customWidth="true" style="0"/>
    <col min="9990" max="9990" width="0" hidden="true" customWidth="true" style="0"/>
    <col min="9991" max="9991" width="19.28515625" customWidth="true" style="0"/>
    <col min="9992" max="9992" width="0" hidden="true" customWidth="true" style="0"/>
    <col min="9993" max="9993" width="0" hidden="true" customWidth="true" style="0"/>
    <col min="9994" max="9994" width="0" hidden="true" customWidth="true" style="0"/>
    <col min="9995" max="9995" width="0" hidden="true" customWidth="true" style="0"/>
    <col min="9996" max="9996" width="0" hidden="true" customWidth="true" style="0"/>
    <col min="9997" max="9997" width="0" hidden="true" customWidth="true" style="0"/>
    <col min="9998" max="9998" width="0" hidden="true" customWidth="true" style="0"/>
    <col min="9999" max="9999" width="0" hidden="true" customWidth="true" style="0"/>
    <col min="10000" max="10000" width="0" hidden="true" customWidth="true" style="0"/>
    <col min="10001" max="10001" width="0" hidden="true" customWidth="true" style="0"/>
    <col min="10002" max="10002" width="13.85546875" customWidth="true" style="0"/>
    <col min="10241" max="10241" width="7.5703125" customWidth="true" style="0"/>
    <col min="10242" max="10242" width="50.85546875" customWidth="true" style="0"/>
    <col min="10243" max="10243" width="16.85546875" customWidth="true" style="0"/>
    <col min="10244" max="10244" width="0" hidden="true" customWidth="true" style="0"/>
    <col min="10245" max="10245" width="16.28515625" customWidth="true" style="0"/>
    <col min="10246" max="10246" width="0" hidden="true" customWidth="true" style="0"/>
    <col min="10247" max="10247" width="19.28515625" customWidth="true" style="0"/>
    <col min="10248" max="10248" width="0" hidden="true" customWidth="true" style="0"/>
    <col min="10249" max="10249" width="0" hidden="true" customWidth="true" style="0"/>
    <col min="10250" max="10250" width="0" hidden="true" customWidth="true" style="0"/>
    <col min="10251" max="10251" width="0" hidden="true" customWidth="true" style="0"/>
    <col min="10252" max="10252" width="0" hidden="true" customWidth="true" style="0"/>
    <col min="10253" max="10253" width="0" hidden="true" customWidth="true" style="0"/>
    <col min="10254" max="10254" width="0" hidden="true" customWidth="true" style="0"/>
    <col min="10255" max="10255" width="0" hidden="true" customWidth="true" style="0"/>
    <col min="10256" max="10256" width="0" hidden="true" customWidth="true" style="0"/>
    <col min="10257" max="10257" width="0" hidden="true" customWidth="true" style="0"/>
    <col min="10258" max="10258" width="13.85546875" customWidth="true" style="0"/>
    <col min="10497" max="10497" width="7.5703125" customWidth="true" style="0"/>
    <col min="10498" max="10498" width="50.85546875" customWidth="true" style="0"/>
    <col min="10499" max="10499" width="16.85546875" customWidth="true" style="0"/>
    <col min="10500" max="10500" width="0" hidden="true" customWidth="true" style="0"/>
    <col min="10501" max="10501" width="16.28515625" customWidth="true" style="0"/>
    <col min="10502" max="10502" width="0" hidden="true" customWidth="true" style="0"/>
    <col min="10503" max="10503" width="19.28515625" customWidth="true" style="0"/>
    <col min="10504" max="10504" width="0" hidden="true" customWidth="true" style="0"/>
    <col min="10505" max="10505" width="0" hidden="true" customWidth="true" style="0"/>
    <col min="10506" max="10506" width="0" hidden="true" customWidth="true" style="0"/>
    <col min="10507" max="10507" width="0" hidden="true" customWidth="true" style="0"/>
    <col min="10508" max="10508" width="0" hidden="true" customWidth="true" style="0"/>
    <col min="10509" max="10509" width="0" hidden="true" customWidth="true" style="0"/>
    <col min="10510" max="10510" width="0" hidden="true" customWidth="true" style="0"/>
    <col min="10511" max="10511" width="0" hidden="true" customWidth="true" style="0"/>
    <col min="10512" max="10512" width="0" hidden="true" customWidth="true" style="0"/>
    <col min="10513" max="10513" width="0" hidden="true" customWidth="true" style="0"/>
    <col min="10514" max="10514" width="13.85546875" customWidth="true" style="0"/>
    <col min="10753" max="10753" width="7.5703125" customWidth="true" style="0"/>
    <col min="10754" max="10754" width="50.85546875" customWidth="true" style="0"/>
    <col min="10755" max="10755" width="16.85546875" customWidth="true" style="0"/>
    <col min="10756" max="10756" width="0" hidden="true" customWidth="true" style="0"/>
    <col min="10757" max="10757" width="16.28515625" customWidth="true" style="0"/>
    <col min="10758" max="10758" width="0" hidden="true" customWidth="true" style="0"/>
    <col min="10759" max="10759" width="19.28515625" customWidth="true" style="0"/>
    <col min="10760" max="10760" width="0" hidden="true" customWidth="true" style="0"/>
    <col min="10761" max="10761" width="0" hidden="true" customWidth="true" style="0"/>
    <col min="10762" max="10762" width="0" hidden="true" customWidth="true" style="0"/>
    <col min="10763" max="10763" width="0" hidden="true" customWidth="true" style="0"/>
    <col min="10764" max="10764" width="0" hidden="true" customWidth="true" style="0"/>
    <col min="10765" max="10765" width="0" hidden="true" customWidth="true" style="0"/>
    <col min="10766" max="10766" width="0" hidden="true" customWidth="true" style="0"/>
    <col min="10767" max="10767" width="0" hidden="true" customWidth="true" style="0"/>
    <col min="10768" max="10768" width="0" hidden="true" customWidth="true" style="0"/>
    <col min="10769" max="10769" width="0" hidden="true" customWidth="true" style="0"/>
    <col min="10770" max="10770" width="13.85546875" customWidth="true" style="0"/>
    <col min="11009" max="11009" width="7.5703125" customWidth="true" style="0"/>
    <col min="11010" max="11010" width="50.85546875" customWidth="true" style="0"/>
    <col min="11011" max="11011" width="16.85546875" customWidth="true" style="0"/>
    <col min="11012" max="11012" width="0" hidden="true" customWidth="true" style="0"/>
    <col min="11013" max="11013" width="16.28515625" customWidth="true" style="0"/>
    <col min="11014" max="11014" width="0" hidden="true" customWidth="true" style="0"/>
    <col min="11015" max="11015" width="19.28515625" customWidth="true" style="0"/>
    <col min="11016" max="11016" width="0" hidden="true" customWidth="true" style="0"/>
    <col min="11017" max="11017" width="0" hidden="true" customWidth="true" style="0"/>
    <col min="11018" max="11018" width="0" hidden="true" customWidth="true" style="0"/>
    <col min="11019" max="11019" width="0" hidden="true" customWidth="true" style="0"/>
    <col min="11020" max="11020" width="0" hidden="true" customWidth="true" style="0"/>
    <col min="11021" max="11021" width="0" hidden="true" customWidth="true" style="0"/>
    <col min="11022" max="11022" width="0" hidden="true" customWidth="true" style="0"/>
    <col min="11023" max="11023" width="0" hidden="true" customWidth="true" style="0"/>
    <col min="11024" max="11024" width="0" hidden="true" customWidth="true" style="0"/>
    <col min="11025" max="11025" width="0" hidden="true" customWidth="true" style="0"/>
    <col min="11026" max="11026" width="13.85546875" customWidth="true" style="0"/>
    <col min="11265" max="11265" width="7.5703125" customWidth="true" style="0"/>
    <col min="11266" max="11266" width="50.85546875" customWidth="true" style="0"/>
    <col min="11267" max="11267" width="16.85546875" customWidth="true" style="0"/>
    <col min="11268" max="11268" width="0" hidden="true" customWidth="true" style="0"/>
    <col min="11269" max="11269" width="16.28515625" customWidth="true" style="0"/>
    <col min="11270" max="11270" width="0" hidden="true" customWidth="true" style="0"/>
    <col min="11271" max="11271" width="19.28515625" customWidth="true" style="0"/>
    <col min="11272" max="11272" width="0" hidden="true" customWidth="true" style="0"/>
    <col min="11273" max="11273" width="0" hidden="true" customWidth="true" style="0"/>
    <col min="11274" max="11274" width="0" hidden="true" customWidth="true" style="0"/>
    <col min="11275" max="11275" width="0" hidden="true" customWidth="true" style="0"/>
    <col min="11276" max="11276" width="0" hidden="true" customWidth="true" style="0"/>
    <col min="11277" max="11277" width="0" hidden="true" customWidth="true" style="0"/>
    <col min="11278" max="11278" width="0" hidden="true" customWidth="true" style="0"/>
    <col min="11279" max="11279" width="0" hidden="true" customWidth="true" style="0"/>
    <col min="11280" max="11280" width="0" hidden="true" customWidth="true" style="0"/>
    <col min="11281" max="11281" width="0" hidden="true" customWidth="true" style="0"/>
    <col min="11282" max="11282" width="13.85546875" customWidth="true" style="0"/>
    <col min="11521" max="11521" width="7.5703125" customWidth="true" style="0"/>
    <col min="11522" max="11522" width="50.85546875" customWidth="true" style="0"/>
    <col min="11523" max="11523" width="16.85546875" customWidth="true" style="0"/>
    <col min="11524" max="11524" width="0" hidden="true" customWidth="true" style="0"/>
    <col min="11525" max="11525" width="16.28515625" customWidth="true" style="0"/>
    <col min="11526" max="11526" width="0" hidden="true" customWidth="true" style="0"/>
    <col min="11527" max="11527" width="19.28515625" customWidth="true" style="0"/>
    <col min="11528" max="11528" width="0" hidden="true" customWidth="true" style="0"/>
    <col min="11529" max="11529" width="0" hidden="true" customWidth="true" style="0"/>
    <col min="11530" max="11530" width="0" hidden="true" customWidth="true" style="0"/>
    <col min="11531" max="11531" width="0" hidden="true" customWidth="true" style="0"/>
    <col min="11532" max="11532" width="0" hidden="true" customWidth="true" style="0"/>
    <col min="11533" max="11533" width="0" hidden="true" customWidth="true" style="0"/>
    <col min="11534" max="11534" width="0" hidden="true" customWidth="true" style="0"/>
    <col min="11535" max="11535" width="0" hidden="true" customWidth="true" style="0"/>
    <col min="11536" max="11536" width="0" hidden="true" customWidth="true" style="0"/>
    <col min="11537" max="11537" width="0" hidden="true" customWidth="true" style="0"/>
    <col min="11538" max="11538" width="13.85546875" customWidth="true" style="0"/>
    <col min="11777" max="11777" width="7.5703125" customWidth="true" style="0"/>
    <col min="11778" max="11778" width="50.85546875" customWidth="true" style="0"/>
    <col min="11779" max="11779" width="16.85546875" customWidth="true" style="0"/>
    <col min="11780" max="11780" width="0" hidden="true" customWidth="true" style="0"/>
    <col min="11781" max="11781" width="16.28515625" customWidth="true" style="0"/>
    <col min="11782" max="11782" width="0" hidden="true" customWidth="true" style="0"/>
    <col min="11783" max="11783" width="19.28515625" customWidth="true" style="0"/>
    <col min="11784" max="11784" width="0" hidden="true" customWidth="true" style="0"/>
    <col min="11785" max="11785" width="0" hidden="true" customWidth="true" style="0"/>
    <col min="11786" max="11786" width="0" hidden="true" customWidth="true" style="0"/>
    <col min="11787" max="11787" width="0" hidden="true" customWidth="true" style="0"/>
    <col min="11788" max="11788" width="0" hidden="true" customWidth="true" style="0"/>
    <col min="11789" max="11789" width="0" hidden="true" customWidth="true" style="0"/>
    <col min="11790" max="11790" width="0" hidden="true" customWidth="true" style="0"/>
    <col min="11791" max="11791" width="0" hidden="true" customWidth="true" style="0"/>
    <col min="11792" max="11792" width="0" hidden="true" customWidth="true" style="0"/>
    <col min="11793" max="11793" width="0" hidden="true" customWidth="true" style="0"/>
    <col min="11794" max="11794" width="13.85546875" customWidth="true" style="0"/>
    <col min="12033" max="12033" width="7.5703125" customWidth="true" style="0"/>
    <col min="12034" max="12034" width="50.85546875" customWidth="true" style="0"/>
    <col min="12035" max="12035" width="16.85546875" customWidth="true" style="0"/>
    <col min="12036" max="12036" width="0" hidden="true" customWidth="true" style="0"/>
    <col min="12037" max="12037" width="16.28515625" customWidth="true" style="0"/>
    <col min="12038" max="12038" width="0" hidden="true" customWidth="true" style="0"/>
    <col min="12039" max="12039" width="19.28515625" customWidth="true" style="0"/>
    <col min="12040" max="12040" width="0" hidden="true" customWidth="true" style="0"/>
    <col min="12041" max="12041" width="0" hidden="true" customWidth="true" style="0"/>
    <col min="12042" max="12042" width="0" hidden="true" customWidth="true" style="0"/>
    <col min="12043" max="12043" width="0" hidden="true" customWidth="true" style="0"/>
    <col min="12044" max="12044" width="0" hidden="true" customWidth="true" style="0"/>
    <col min="12045" max="12045" width="0" hidden="true" customWidth="true" style="0"/>
    <col min="12046" max="12046" width="0" hidden="true" customWidth="true" style="0"/>
    <col min="12047" max="12047" width="0" hidden="true" customWidth="true" style="0"/>
    <col min="12048" max="12048" width="0" hidden="true" customWidth="true" style="0"/>
    <col min="12049" max="12049" width="0" hidden="true" customWidth="true" style="0"/>
    <col min="12050" max="12050" width="13.85546875" customWidth="true" style="0"/>
    <col min="12289" max="12289" width="7.5703125" customWidth="true" style="0"/>
    <col min="12290" max="12290" width="50.85546875" customWidth="true" style="0"/>
    <col min="12291" max="12291" width="16.85546875" customWidth="true" style="0"/>
    <col min="12292" max="12292" width="0" hidden="true" customWidth="true" style="0"/>
    <col min="12293" max="12293" width="16.28515625" customWidth="true" style="0"/>
    <col min="12294" max="12294" width="0" hidden="true" customWidth="true" style="0"/>
    <col min="12295" max="12295" width="19.28515625" customWidth="true" style="0"/>
    <col min="12296" max="12296" width="0" hidden="true" customWidth="true" style="0"/>
    <col min="12297" max="12297" width="0" hidden="true" customWidth="true" style="0"/>
    <col min="12298" max="12298" width="0" hidden="true" customWidth="true" style="0"/>
    <col min="12299" max="12299" width="0" hidden="true" customWidth="true" style="0"/>
    <col min="12300" max="12300" width="0" hidden="true" customWidth="true" style="0"/>
    <col min="12301" max="12301" width="0" hidden="true" customWidth="true" style="0"/>
    <col min="12302" max="12302" width="0" hidden="true" customWidth="true" style="0"/>
    <col min="12303" max="12303" width="0" hidden="true" customWidth="true" style="0"/>
    <col min="12304" max="12304" width="0" hidden="true" customWidth="true" style="0"/>
    <col min="12305" max="12305" width="0" hidden="true" customWidth="true" style="0"/>
    <col min="12306" max="12306" width="13.85546875" customWidth="true" style="0"/>
    <col min="12545" max="12545" width="7.5703125" customWidth="true" style="0"/>
    <col min="12546" max="12546" width="50.85546875" customWidth="true" style="0"/>
    <col min="12547" max="12547" width="16.85546875" customWidth="true" style="0"/>
    <col min="12548" max="12548" width="0" hidden="true" customWidth="true" style="0"/>
    <col min="12549" max="12549" width="16.28515625" customWidth="true" style="0"/>
    <col min="12550" max="12550" width="0" hidden="true" customWidth="true" style="0"/>
    <col min="12551" max="12551" width="19.28515625" customWidth="true" style="0"/>
    <col min="12552" max="12552" width="0" hidden="true" customWidth="true" style="0"/>
    <col min="12553" max="12553" width="0" hidden="true" customWidth="true" style="0"/>
    <col min="12554" max="12554" width="0" hidden="true" customWidth="true" style="0"/>
    <col min="12555" max="12555" width="0" hidden="true" customWidth="true" style="0"/>
    <col min="12556" max="12556" width="0" hidden="true" customWidth="true" style="0"/>
    <col min="12557" max="12557" width="0" hidden="true" customWidth="true" style="0"/>
    <col min="12558" max="12558" width="0" hidden="true" customWidth="true" style="0"/>
    <col min="12559" max="12559" width="0" hidden="true" customWidth="true" style="0"/>
    <col min="12560" max="12560" width="0" hidden="true" customWidth="true" style="0"/>
    <col min="12561" max="12561" width="0" hidden="true" customWidth="true" style="0"/>
    <col min="12562" max="12562" width="13.85546875" customWidth="true" style="0"/>
    <col min="12801" max="12801" width="7.5703125" customWidth="true" style="0"/>
    <col min="12802" max="12802" width="50.85546875" customWidth="true" style="0"/>
    <col min="12803" max="12803" width="16.85546875" customWidth="true" style="0"/>
    <col min="12804" max="12804" width="0" hidden="true" customWidth="true" style="0"/>
    <col min="12805" max="12805" width="16.28515625" customWidth="true" style="0"/>
    <col min="12806" max="12806" width="0" hidden="true" customWidth="true" style="0"/>
    <col min="12807" max="12807" width="19.28515625" customWidth="true" style="0"/>
    <col min="12808" max="12808" width="0" hidden="true" customWidth="true" style="0"/>
    <col min="12809" max="12809" width="0" hidden="true" customWidth="true" style="0"/>
    <col min="12810" max="12810" width="0" hidden="true" customWidth="true" style="0"/>
    <col min="12811" max="12811" width="0" hidden="true" customWidth="true" style="0"/>
    <col min="12812" max="12812" width="0" hidden="true" customWidth="true" style="0"/>
    <col min="12813" max="12813" width="0" hidden="true" customWidth="true" style="0"/>
    <col min="12814" max="12814" width="0" hidden="true" customWidth="true" style="0"/>
    <col min="12815" max="12815" width="0" hidden="true" customWidth="true" style="0"/>
    <col min="12816" max="12816" width="0" hidden="true" customWidth="true" style="0"/>
    <col min="12817" max="12817" width="0" hidden="true" customWidth="true" style="0"/>
    <col min="12818" max="12818" width="13.85546875" customWidth="true" style="0"/>
    <col min="13057" max="13057" width="7.5703125" customWidth="true" style="0"/>
    <col min="13058" max="13058" width="50.85546875" customWidth="true" style="0"/>
    <col min="13059" max="13059" width="16.85546875" customWidth="true" style="0"/>
    <col min="13060" max="13060" width="0" hidden="true" customWidth="true" style="0"/>
    <col min="13061" max="13061" width="16.28515625" customWidth="true" style="0"/>
    <col min="13062" max="13062" width="0" hidden="true" customWidth="true" style="0"/>
    <col min="13063" max="13063" width="19.28515625" customWidth="true" style="0"/>
    <col min="13064" max="13064" width="0" hidden="true" customWidth="true" style="0"/>
    <col min="13065" max="13065" width="0" hidden="true" customWidth="true" style="0"/>
    <col min="13066" max="13066" width="0" hidden="true" customWidth="true" style="0"/>
    <col min="13067" max="13067" width="0" hidden="true" customWidth="true" style="0"/>
    <col min="13068" max="13068" width="0" hidden="true" customWidth="true" style="0"/>
    <col min="13069" max="13069" width="0" hidden="true" customWidth="true" style="0"/>
    <col min="13070" max="13070" width="0" hidden="true" customWidth="true" style="0"/>
    <col min="13071" max="13071" width="0" hidden="true" customWidth="true" style="0"/>
    <col min="13072" max="13072" width="0" hidden="true" customWidth="true" style="0"/>
    <col min="13073" max="13073" width="0" hidden="true" customWidth="true" style="0"/>
    <col min="13074" max="13074" width="13.85546875" customWidth="true" style="0"/>
    <col min="13313" max="13313" width="7.5703125" customWidth="true" style="0"/>
    <col min="13314" max="13314" width="50.85546875" customWidth="true" style="0"/>
    <col min="13315" max="13315" width="16.85546875" customWidth="true" style="0"/>
    <col min="13316" max="13316" width="0" hidden="true" customWidth="true" style="0"/>
    <col min="13317" max="13317" width="16.28515625" customWidth="true" style="0"/>
    <col min="13318" max="13318" width="0" hidden="true" customWidth="true" style="0"/>
    <col min="13319" max="13319" width="19.28515625" customWidth="true" style="0"/>
    <col min="13320" max="13320" width="0" hidden="true" customWidth="true" style="0"/>
    <col min="13321" max="13321" width="0" hidden="true" customWidth="true" style="0"/>
    <col min="13322" max="13322" width="0" hidden="true" customWidth="true" style="0"/>
    <col min="13323" max="13323" width="0" hidden="true" customWidth="true" style="0"/>
    <col min="13324" max="13324" width="0" hidden="true" customWidth="true" style="0"/>
    <col min="13325" max="13325" width="0" hidden="true" customWidth="true" style="0"/>
    <col min="13326" max="13326" width="0" hidden="true" customWidth="true" style="0"/>
    <col min="13327" max="13327" width="0" hidden="true" customWidth="true" style="0"/>
    <col min="13328" max="13328" width="0" hidden="true" customWidth="true" style="0"/>
    <col min="13329" max="13329" width="0" hidden="true" customWidth="true" style="0"/>
    <col min="13330" max="13330" width="13.85546875" customWidth="true" style="0"/>
    <col min="13569" max="13569" width="7.5703125" customWidth="true" style="0"/>
    <col min="13570" max="13570" width="50.85546875" customWidth="true" style="0"/>
    <col min="13571" max="13571" width="16.85546875" customWidth="true" style="0"/>
    <col min="13572" max="13572" width="0" hidden="true" customWidth="true" style="0"/>
    <col min="13573" max="13573" width="16.28515625" customWidth="true" style="0"/>
    <col min="13574" max="13574" width="0" hidden="true" customWidth="true" style="0"/>
    <col min="13575" max="13575" width="19.28515625" customWidth="true" style="0"/>
    <col min="13576" max="13576" width="0" hidden="true" customWidth="true" style="0"/>
    <col min="13577" max="13577" width="0" hidden="true" customWidth="true" style="0"/>
    <col min="13578" max="13578" width="0" hidden="true" customWidth="true" style="0"/>
    <col min="13579" max="13579" width="0" hidden="true" customWidth="true" style="0"/>
    <col min="13580" max="13580" width="0" hidden="true" customWidth="true" style="0"/>
    <col min="13581" max="13581" width="0" hidden="true" customWidth="true" style="0"/>
    <col min="13582" max="13582" width="0" hidden="true" customWidth="true" style="0"/>
    <col min="13583" max="13583" width="0" hidden="true" customWidth="true" style="0"/>
    <col min="13584" max="13584" width="0" hidden="true" customWidth="true" style="0"/>
    <col min="13585" max="13585" width="0" hidden="true" customWidth="true" style="0"/>
    <col min="13586" max="13586" width="13.85546875" customWidth="true" style="0"/>
    <col min="13825" max="13825" width="7.5703125" customWidth="true" style="0"/>
    <col min="13826" max="13826" width="50.85546875" customWidth="true" style="0"/>
    <col min="13827" max="13827" width="16.85546875" customWidth="true" style="0"/>
    <col min="13828" max="13828" width="0" hidden="true" customWidth="true" style="0"/>
    <col min="13829" max="13829" width="16.28515625" customWidth="true" style="0"/>
    <col min="13830" max="13830" width="0" hidden="true" customWidth="true" style="0"/>
    <col min="13831" max="13831" width="19.28515625" customWidth="true" style="0"/>
    <col min="13832" max="13832" width="0" hidden="true" customWidth="true" style="0"/>
    <col min="13833" max="13833" width="0" hidden="true" customWidth="true" style="0"/>
    <col min="13834" max="13834" width="0" hidden="true" customWidth="true" style="0"/>
    <col min="13835" max="13835" width="0" hidden="true" customWidth="true" style="0"/>
    <col min="13836" max="13836" width="0" hidden="true" customWidth="true" style="0"/>
    <col min="13837" max="13837" width="0" hidden="true" customWidth="true" style="0"/>
    <col min="13838" max="13838" width="0" hidden="true" customWidth="true" style="0"/>
    <col min="13839" max="13839" width="0" hidden="true" customWidth="true" style="0"/>
    <col min="13840" max="13840" width="0" hidden="true" customWidth="true" style="0"/>
    <col min="13841" max="13841" width="0" hidden="true" customWidth="true" style="0"/>
    <col min="13842" max="13842" width="13.85546875" customWidth="true" style="0"/>
    <col min="14081" max="14081" width="7.5703125" customWidth="true" style="0"/>
    <col min="14082" max="14082" width="50.85546875" customWidth="true" style="0"/>
    <col min="14083" max="14083" width="16.85546875" customWidth="true" style="0"/>
    <col min="14084" max="14084" width="0" hidden="true" customWidth="true" style="0"/>
    <col min="14085" max="14085" width="16.28515625" customWidth="true" style="0"/>
    <col min="14086" max="14086" width="0" hidden="true" customWidth="true" style="0"/>
    <col min="14087" max="14087" width="19.28515625" customWidth="true" style="0"/>
    <col min="14088" max="14088" width="0" hidden="true" customWidth="true" style="0"/>
    <col min="14089" max="14089" width="0" hidden="true" customWidth="true" style="0"/>
    <col min="14090" max="14090" width="0" hidden="true" customWidth="true" style="0"/>
    <col min="14091" max="14091" width="0" hidden="true" customWidth="true" style="0"/>
    <col min="14092" max="14092" width="0" hidden="true" customWidth="true" style="0"/>
    <col min="14093" max="14093" width="0" hidden="true" customWidth="true" style="0"/>
    <col min="14094" max="14094" width="0" hidden="true" customWidth="true" style="0"/>
    <col min="14095" max="14095" width="0" hidden="true" customWidth="true" style="0"/>
    <col min="14096" max="14096" width="0" hidden="true" customWidth="true" style="0"/>
    <col min="14097" max="14097" width="0" hidden="true" customWidth="true" style="0"/>
    <col min="14098" max="14098" width="13.85546875" customWidth="true" style="0"/>
    <col min="14337" max="14337" width="7.5703125" customWidth="true" style="0"/>
    <col min="14338" max="14338" width="50.85546875" customWidth="true" style="0"/>
    <col min="14339" max="14339" width="16.85546875" customWidth="true" style="0"/>
    <col min="14340" max="14340" width="0" hidden="true" customWidth="true" style="0"/>
    <col min="14341" max="14341" width="16.28515625" customWidth="true" style="0"/>
    <col min="14342" max="14342" width="0" hidden="true" customWidth="true" style="0"/>
    <col min="14343" max="14343" width="19.28515625" customWidth="true" style="0"/>
    <col min="14344" max="14344" width="0" hidden="true" customWidth="true" style="0"/>
    <col min="14345" max="14345" width="0" hidden="true" customWidth="true" style="0"/>
    <col min="14346" max="14346" width="0" hidden="true" customWidth="true" style="0"/>
    <col min="14347" max="14347" width="0" hidden="true" customWidth="true" style="0"/>
    <col min="14348" max="14348" width="0" hidden="true" customWidth="true" style="0"/>
    <col min="14349" max="14349" width="0" hidden="true" customWidth="true" style="0"/>
    <col min="14350" max="14350" width="0" hidden="true" customWidth="true" style="0"/>
    <col min="14351" max="14351" width="0" hidden="true" customWidth="true" style="0"/>
    <col min="14352" max="14352" width="0" hidden="true" customWidth="true" style="0"/>
    <col min="14353" max="14353" width="0" hidden="true" customWidth="true" style="0"/>
    <col min="14354" max="14354" width="13.85546875" customWidth="true" style="0"/>
    <col min="14593" max="14593" width="7.5703125" customWidth="true" style="0"/>
    <col min="14594" max="14594" width="50.85546875" customWidth="true" style="0"/>
    <col min="14595" max="14595" width="16.85546875" customWidth="true" style="0"/>
    <col min="14596" max="14596" width="0" hidden="true" customWidth="true" style="0"/>
    <col min="14597" max="14597" width="16.28515625" customWidth="true" style="0"/>
    <col min="14598" max="14598" width="0" hidden="true" customWidth="true" style="0"/>
    <col min="14599" max="14599" width="19.28515625" customWidth="true" style="0"/>
    <col min="14600" max="14600" width="0" hidden="true" customWidth="true" style="0"/>
    <col min="14601" max="14601" width="0" hidden="true" customWidth="true" style="0"/>
    <col min="14602" max="14602" width="0" hidden="true" customWidth="true" style="0"/>
    <col min="14603" max="14603" width="0" hidden="true" customWidth="true" style="0"/>
    <col min="14604" max="14604" width="0" hidden="true" customWidth="true" style="0"/>
    <col min="14605" max="14605" width="0" hidden="true" customWidth="true" style="0"/>
    <col min="14606" max="14606" width="0" hidden="true" customWidth="true" style="0"/>
    <col min="14607" max="14607" width="0" hidden="true" customWidth="true" style="0"/>
    <col min="14608" max="14608" width="0" hidden="true" customWidth="true" style="0"/>
    <col min="14609" max="14609" width="0" hidden="true" customWidth="true" style="0"/>
    <col min="14610" max="14610" width="13.85546875" customWidth="true" style="0"/>
    <col min="14849" max="14849" width="7.5703125" customWidth="true" style="0"/>
    <col min="14850" max="14850" width="50.85546875" customWidth="true" style="0"/>
    <col min="14851" max="14851" width="16.85546875" customWidth="true" style="0"/>
    <col min="14852" max="14852" width="0" hidden="true" customWidth="true" style="0"/>
    <col min="14853" max="14853" width="16.28515625" customWidth="true" style="0"/>
    <col min="14854" max="14854" width="0" hidden="true" customWidth="true" style="0"/>
    <col min="14855" max="14855" width="19.28515625" customWidth="true" style="0"/>
    <col min="14856" max="14856" width="0" hidden="true" customWidth="true" style="0"/>
    <col min="14857" max="14857" width="0" hidden="true" customWidth="true" style="0"/>
    <col min="14858" max="14858" width="0" hidden="true" customWidth="true" style="0"/>
    <col min="14859" max="14859" width="0" hidden="true" customWidth="true" style="0"/>
    <col min="14860" max="14860" width="0" hidden="true" customWidth="true" style="0"/>
    <col min="14861" max="14861" width="0" hidden="true" customWidth="true" style="0"/>
    <col min="14862" max="14862" width="0" hidden="true" customWidth="true" style="0"/>
    <col min="14863" max="14863" width="0" hidden="true" customWidth="true" style="0"/>
    <col min="14864" max="14864" width="0" hidden="true" customWidth="true" style="0"/>
    <col min="14865" max="14865" width="0" hidden="true" customWidth="true" style="0"/>
    <col min="14866" max="14866" width="13.85546875" customWidth="true" style="0"/>
    <col min="15105" max="15105" width="7.5703125" customWidth="true" style="0"/>
    <col min="15106" max="15106" width="50.85546875" customWidth="true" style="0"/>
    <col min="15107" max="15107" width="16.85546875" customWidth="true" style="0"/>
    <col min="15108" max="15108" width="0" hidden="true" customWidth="true" style="0"/>
    <col min="15109" max="15109" width="16.28515625" customWidth="true" style="0"/>
    <col min="15110" max="15110" width="0" hidden="true" customWidth="true" style="0"/>
    <col min="15111" max="15111" width="19.28515625" customWidth="true" style="0"/>
    <col min="15112" max="15112" width="0" hidden="true" customWidth="true" style="0"/>
    <col min="15113" max="15113" width="0" hidden="true" customWidth="true" style="0"/>
    <col min="15114" max="15114" width="0" hidden="true" customWidth="true" style="0"/>
    <col min="15115" max="15115" width="0" hidden="true" customWidth="true" style="0"/>
    <col min="15116" max="15116" width="0" hidden="true" customWidth="true" style="0"/>
    <col min="15117" max="15117" width="0" hidden="true" customWidth="true" style="0"/>
    <col min="15118" max="15118" width="0" hidden="true" customWidth="true" style="0"/>
    <col min="15119" max="15119" width="0" hidden="true" customWidth="true" style="0"/>
    <col min="15120" max="15120" width="0" hidden="true" customWidth="true" style="0"/>
    <col min="15121" max="15121" width="0" hidden="true" customWidth="true" style="0"/>
    <col min="15122" max="15122" width="13.85546875" customWidth="true" style="0"/>
    <col min="15361" max="15361" width="7.5703125" customWidth="true" style="0"/>
    <col min="15362" max="15362" width="50.85546875" customWidth="true" style="0"/>
    <col min="15363" max="15363" width="16.85546875" customWidth="true" style="0"/>
    <col min="15364" max="15364" width="0" hidden="true" customWidth="true" style="0"/>
    <col min="15365" max="15365" width="16.28515625" customWidth="true" style="0"/>
    <col min="15366" max="15366" width="0" hidden="true" customWidth="true" style="0"/>
    <col min="15367" max="15367" width="19.28515625" customWidth="true" style="0"/>
    <col min="15368" max="15368" width="0" hidden="true" customWidth="true" style="0"/>
    <col min="15369" max="15369" width="0" hidden="true" customWidth="true" style="0"/>
    <col min="15370" max="15370" width="0" hidden="true" customWidth="true" style="0"/>
    <col min="15371" max="15371" width="0" hidden="true" customWidth="true" style="0"/>
    <col min="15372" max="15372" width="0" hidden="true" customWidth="true" style="0"/>
    <col min="15373" max="15373" width="0" hidden="true" customWidth="true" style="0"/>
    <col min="15374" max="15374" width="0" hidden="true" customWidth="true" style="0"/>
    <col min="15375" max="15375" width="0" hidden="true" customWidth="true" style="0"/>
    <col min="15376" max="15376" width="0" hidden="true" customWidth="true" style="0"/>
    <col min="15377" max="15377" width="0" hidden="true" customWidth="true" style="0"/>
    <col min="15378" max="15378" width="13.85546875" customWidth="true" style="0"/>
    <col min="15617" max="15617" width="7.5703125" customWidth="true" style="0"/>
    <col min="15618" max="15618" width="50.85546875" customWidth="true" style="0"/>
    <col min="15619" max="15619" width="16.85546875" customWidth="true" style="0"/>
    <col min="15620" max="15620" width="0" hidden="true" customWidth="true" style="0"/>
    <col min="15621" max="15621" width="16.28515625" customWidth="true" style="0"/>
    <col min="15622" max="15622" width="0" hidden="true" customWidth="true" style="0"/>
    <col min="15623" max="15623" width="19.28515625" customWidth="true" style="0"/>
    <col min="15624" max="15624" width="0" hidden="true" customWidth="true" style="0"/>
    <col min="15625" max="15625" width="0" hidden="true" customWidth="true" style="0"/>
    <col min="15626" max="15626" width="0" hidden="true" customWidth="true" style="0"/>
    <col min="15627" max="15627" width="0" hidden="true" customWidth="true" style="0"/>
    <col min="15628" max="15628" width="0" hidden="true" customWidth="true" style="0"/>
    <col min="15629" max="15629" width="0" hidden="true" customWidth="true" style="0"/>
    <col min="15630" max="15630" width="0" hidden="true" customWidth="true" style="0"/>
    <col min="15631" max="15631" width="0" hidden="true" customWidth="true" style="0"/>
    <col min="15632" max="15632" width="0" hidden="true" customWidth="true" style="0"/>
    <col min="15633" max="15633" width="0" hidden="true" customWidth="true" style="0"/>
    <col min="15634" max="15634" width="13.85546875" customWidth="true" style="0"/>
    <col min="15873" max="15873" width="7.5703125" customWidth="true" style="0"/>
    <col min="15874" max="15874" width="50.85546875" customWidth="true" style="0"/>
    <col min="15875" max="15875" width="16.85546875" customWidth="true" style="0"/>
    <col min="15876" max="15876" width="0" hidden="true" customWidth="true" style="0"/>
    <col min="15877" max="15877" width="16.28515625" customWidth="true" style="0"/>
    <col min="15878" max="15878" width="0" hidden="true" customWidth="true" style="0"/>
    <col min="15879" max="15879" width="19.28515625" customWidth="true" style="0"/>
    <col min="15880" max="15880" width="0" hidden="true" customWidth="true" style="0"/>
    <col min="15881" max="15881" width="0" hidden="true" customWidth="true" style="0"/>
    <col min="15882" max="15882" width="0" hidden="true" customWidth="true" style="0"/>
    <col min="15883" max="15883" width="0" hidden="true" customWidth="true" style="0"/>
    <col min="15884" max="15884" width="0" hidden="true" customWidth="true" style="0"/>
    <col min="15885" max="15885" width="0" hidden="true" customWidth="true" style="0"/>
    <col min="15886" max="15886" width="0" hidden="true" customWidth="true" style="0"/>
    <col min="15887" max="15887" width="0" hidden="true" customWidth="true" style="0"/>
    <col min="15888" max="15888" width="0" hidden="true" customWidth="true" style="0"/>
    <col min="15889" max="15889" width="0" hidden="true" customWidth="true" style="0"/>
    <col min="15890" max="15890" width="13.85546875" customWidth="true" style="0"/>
    <col min="16129" max="16129" width="7.5703125" customWidth="true" style="0"/>
    <col min="16130" max="16130" width="50.85546875" customWidth="true" style="0"/>
    <col min="16131" max="16131" width="16.85546875" customWidth="true" style="0"/>
    <col min="16132" max="16132" width="0" hidden="true" customWidth="true" style="0"/>
    <col min="16133" max="16133" width="16.28515625" customWidth="true" style="0"/>
    <col min="16134" max="16134" width="0" hidden="true" customWidth="true" style="0"/>
    <col min="16135" max="16135" width="19.28515625" customWidth="true" style="0"/>
    <col min="16136" max="16136" width="0" hidden="true" customWidth="true" style="0"/>
    <col min="16137" max="16137" width="0" hidden="true" customWidth="true" style="0"/>
    <col min="16138" max="16138" width="0" hidden="true" customWidth="true" style="0"/>
    <col min="16139" max="16139" width="0" hidden="true" customWidth="true" style="0"/>
    <col min="16140" max="16140" width="0" hidden="true" customWidth="true" style="0"/>
    <col min="16141" max="16141" width="0" hidden="true" customWidth="true" style="0"/>
    <col min="16142" max="16142" width="0" hidden="true" customWidth="true" style="0"/>
    <col min="16143" max="16143" width="0" hidden="true" customWidth="true" style="0"/>
    <col min="16144" max="16144" width="0" hidden="true" customWidth="true" style="0"/>
    <col min="16145" max="16145" width="0" hidden="true" customWidth="true" style="0"/>
    <col min="16146" max="16146" width="13.85546875" customWidth="true" style="0"/>
  </cols>
  <sheetData>
    <row r="2" spans="1:16146" customHeight="1" ht="14.25" s="276" customFormat="1">
      <c r="B2" s="294" t="s">
        <v>0</v>
      </c>
      <c r="C2" s="295"/>
      <c r="D2" s="296"/>
      <c r="E2" s="295"/>
      <c r="F2" s="297"/>
      <c r="G2" s="275"/>
      <c r="I2" s="277"/>
      <c r="J2" s="196"/>
      <c r="K2" s="196"/>
      <c r="L2" s="196"/>
      <c r="M2" s="196"/>
      <c r="N2" s="196"/>
      <c r="O2" s="196"/>
      <c r="P2" s="196"/>
    </row>
    <row r="3" spans="1:16146" customHeight="1" ht="12.75" s="276" customFormat="1">
      <c r="B3" s="297" t="s">
        <v>1</v>
      </c>
      <c r="C3" s="298"/>
      <c r="D3" s="299"/>
      <c r="E3" s="300"/>
      <c r="F3" s="297"/>
      <c r="G3" s="278"/>
      <c r="H3" s="196"/>
      <c r="I3" s="278"/>
      <c r="J3" s="196"/>
      <c r="K3" s="196"/>
      <c r="L3" s="196"/>
      <c r="N3" s="278"/>
      <c r="O3" s="278"/>
      <c r="P3" s="196"/>
    </row>
    <row r="4" spans="1:16146" customHeight="1" ht="12.75" s="276" customFormat="1">
      <c r="B4" s="297" t="s">
        <v>2</v>
      </c>
      <c r="C4" s="297"/>
      <c r="D4" s="299"/>
      <c r="E4" s="300"/>
      <c r="F4" s="297"/>
      <c r="G4" s="278"/>
      <c r="H4" s="301"/>
      <c r="I4" s="278"/>
      <c r="J4" s="196"/>
      <c r="K4" s="196"/>
      <c r="L4" s="196"/>
      <c r="N4" s="278"/>
      <c r="O4" s="278"/>
      <c r="P4" s="196"/>
    </row>
    <row r="5" spans="1:16146" customHeight="1" ht="12.75" s="276" customFormat="1">
      <c r="B5" s="302" t="s">
        <v>73</v>
      </c>
      <c r="C5" s="295"/>
      <c r="D5" s="295"/>
      <c r="E5" s="295"/>
      <c r="F5" s="295"/>
      <c r="G5" s="279"/>
      <c r="H5" s="196"/>
      <c r="I5" s="196"/>
      <c r="J5" s="196"/>
      <c r="K5" s="196"/>
      <c r="L5" s="196"/>
      <c r="M5" s="196"/>
      <c r="N5" s="196"/>
      <c r="O5" s="196"/>
      <c r="P5" s="196"/>
      <c r="Q5" s="303"/>
    </row>
    <row r="6" spans="1:16146" customHeight="1" ht="13.5" s="276" customFormat="1">
      <c r="B6" s="304">
        <v>2019</v>
      </c>
      <c r="C6" s="297"/>
      <c r="D6" s="297"/>
      <c r="E6" s="297"/>
      <c r="F6" s="297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303"/>
    </row>
    <row r="7" spans="1:16146" customHeight="1" ht="13.5" s="276" customFormat="1">
      <c r="B7" s="305"/>
      <c r="C7" s="446" t="s">
        <v>74</v>
      </c>
      <c r="D7" s="447"/>
      <c r="E7" s="446" t="s">
        <v>75</v>
      </c>
      <c r="F7" s="447"/>
      <c r="G7" s="306" t="s">
        <v>76</v>
      </c>
      <c r="H7" s="307"/>
      <c r="I7" s="448" t="s">
        <v>77</v>
      </c>
      <c r="J7" s="449"/>
      <c r="K7" s="448" t="s">
        <v>43</v>
      </c>
      <c r="L7" s="449"/>
      <c r="M7" s="450" t="s">
        <v>78</v>
      </c>
      <c r="N7" s="451"/>
      <c r="O7" s="448" t="s">
        <v>79</v>
      </c>
      <c r="P7" s="449"/>
    </row>
    <row r="8" spans="1:16146" customHeight="1" ht="12.75" s="276" customFormat="1">
      <c r="B8" s="308"/>
      <c r="C8" s="309" t="s">
        <v>80</v>
      </c>
      <c r="D8" s="309" t="s">
        <v>81</v>
      </c>
      <c r="E8" s="309" t="s">
        <v>80</v>
      </c>
      <c r="F8" s="309" t="s">
        <v>81</v>
      </c>
      <c r="G8" s="310" t="s">
        <v>80</v>
      </c>
      <c r="H8" s="311" t="s">
        <v>81</v>
      </c>
      <c r="I8" s="280" t="s">
        <v>80</v>
      </c>
      <c r="J8" s="280" t="s">
        <v>81</v>
      </c>
      <c r="K8" s="280" t="s">
        <v>80</v>
      </c>
      <c r="L8" s="280" t="s">
        <v>81</v>
      </c>
      <c r="M8" s="312" t="s">
        <v>80</v>
      </c>
      <c r="N8" s="312" t="s">
        <v>81</v>
      </c>
      <c r="O8" s="280" t="s">
        <v>80</v>
      </c>
      <c r="P8" s="280" t="s">
        <v>81</v>
      </c>
    </row>
    <row r="9" spans="1:16146" customHeight="1" ht="12.75" hidden="true" s="276" customFormat="1">
      <c r="B9" s="313" t="s">
        <v>82</v>
      </c>
      <c r="C9" s="314"/>
      <c r="D9" s="314"/>
      <c r="E9" s="315"/>
      <c r="F9" s="316"/>
      <c r="G9" s="317"/>
      <c r="H9" s="318"/>
      <c r="I9" s="281"/>
      <c r="J9" s="318"/>
      <c r="K9" s="281"/>
      <c r="L9" s="318"/>
      <c r="M9" s="319"/>
      <c r="N9" s="320"/>
      <c r="O9" s="281"/>
      <c r="P9" s="318"/>
    </row>
    <row r="10" spans="1:16146" customHeight="1" ht="12.75" hidden="true" s="276" customFormat="1">
      <c r="B10" s="313" t="s">
        <v>83</v>
      </c>
      <c r="C10" s="321"/>
      <c r="D10" s="321"/>
      <c r="E10" s="315"/>
      <c r="F10" s="316"/>
      <c r="G10" s="317"/>
      <c r="H10" s="318"/>
      <c r="I10" s="281"/>
      <c r="J10" s="318"/>
      <c r="K10" s="281"/>
      <c r="L10" s="318"/>
      <c r="M10" s="319"/>
      <c r="N10" s="320"/>
      <c r="O10" s="281"/>
      <c r="P10" s="318"/>
    </row>
    <row r="11" spans="1:16146" customHeight="1" ht="12.75" hidden="true" s="276" customFormat="1">
      <c r="B11" s="322" t="s">
        <v>84</v>
      </c>
      <c r="C11" s="314" t="str">
        <f>C9-C10</f>
        <v>0</v>
      </c>
      <c r="D11" s="314" t="str">
        <f>D9-D10</f>
        <v>0</v>
      </c>
      <c r="E11" s="323" t="str">
        <f>E9-E10</f>
        <v>0</v>
      </c>
      <c r="F11" s="324" t="str">
        <f>F9-F10</f>
        <v>0</v>
      </c>
      <c r="G11" s="325" t="str">
        <f>G9-G10</f>
        <v>0</v>
      </c>
      <c r="H11" s="326" t="str">
        <f>H9-H10</f>
        <v>0</v>
      </c>
      <c r="I11" s="282" t="str">
        <f>I9-I10</f>
        <v>0</v>
      </c>
      <c r="J11" s="326" t="str">
        <f>J9-J10</f>
        <v>0</v>
      </c>
      <c r="K11" s="282" t="str">
        <f>K9-K10</f>
        <v>0</v>
      </c>
      <c r="L11" s="326" t="str">
        <f>L9-L10</f>
        <v>0</v>
      </c>
      <c r="M11" s="327" t="str">
        <f>M9-M10</f>
        <v>0</v>
      </c>
      <c r="N11" s="328" t="str">
        <f>N9-N10</f>
        <v>0</v>
      </c>
      <c r="O11" s="329">
        <v>0</v>
      </c>
      <c r="P11" s="330">
        <v>0</v>
      </c>
    </row>
    <row r="12" spans="1:16146" customHeight="1" ht="12.75" hidden="true" s="276" customFormat="1">
      <c r="B12" s="313" t="s">
        <v>85</v>
      </c>
      <c r="C12" s="321"/>
      <c r="D12" s="321"/>
      <c r="E12" s="315"/>
      <c r="F12" s="316"/>
      <c r="G12" s="317"/>
      <c r="H12" s="318"/>
      <c r="I12" s="281"/>
      <c r="J12" s="318"/>
      <c r="K12" s="281"/>
      <c r="L12" s="318"/>
      <c r="M12" s="319"/>
      <c r="N12" s="320"/>
      <c r="O12" s="281"/>
      <c r="P12" s="318"/>
    </row>
    <row r="13" spans="1:16146" customHeight="1" ht="12.75" hidden="true" s="276" customFormat="1">
      <c r="B13" s="331" t="s">
        <v>86</v>
      </c>
      <c r="C13" s="321"/>
      <c r="D13" s="321"/>
      <c r="E13" s="315"/>
      <c r="F13" s="316"/>
      <c r="G13" s="317"/>
      <c r="H13" s="318"/>
      <c r="I13" s="281"/>
      <c r="J13" s="318"/>
      <c r="K13" s="281"/>
      <c r="L13" s="318"/>
      <c r="M13" s="319"/>
      <c r="N13" s="320"/>
      <c r="O13" s="281"/>
      <c r="P13" s="318"/>
    </row>
    <row r="14" spans="1:16146" customHeight="1" ht="12.75" hidden="true" s="276" customFormat="1">
      <c r="B14" s="331" t="s">
        <v>87</v>
      </c>
      <c r="C14" s="321"/>
      <c r="D14" s="321"/>
      <c r="E14" s="315"/>
      <c r="F14" s="316"/>
      <c r="G14" s="317"/>
      <c r="H14" s="318"/>
      <c r="I14" s="281"/>
      <c r="J14" s="318"/>
      <c r="K14" s="281"/>
      <c r="L14" s="318"/>
      <c r="M14" s="319"/>
      <c r="N14" s="320"/>
      <c r="O14" s="281"/>
      <c r="P14" s="318"/>
    </row>
    <row r="15" spans="1:16146" customHeight="1" ht="12.75" hidden="true" s="276" customFormat="1">
      <c r="B15" s="331" t="s">
        <v>88</v>
      </c>
      <c r="C15" s="321"/>
      <c r="D15" s="321"/>
      <c r="E15" s="315"/>
      <c r="F15" s="316"/>
      <c r="G15" s="317"/>
      <c r="H15" s="318"/>
      <c r="I15" s="281"/>
      <c r="J15" s="318"/>
      <c r="K15" s="281"/>
      <c r="L15" s="318"/>
      <c r="M15" s="319"/>
      <c r="N15" s="320"/>
      <c r="O15" s="281"/>
      <c r="P15" s="318"/>
    </row>
    <row r="16" spans="1:16146" customHeight="1" ht="12.75" hidden="true" s="276" customFormat="1">
      <c r="B16" s="332" t="s">
        <v>89</v>
      </c>
      <c r="C16" s="314" t="str">
        <f>SUM(C13:C15)</f>
        <v>0</v>
      </c>
      <c r="D16" s="314" t="str">
        <f>SUM(D12:D15)</f>
        <v>0</v>
      </c>
      <c r="E16" s="323" t="str">
        <f>SUM(E13:E15)</f>
        <v>0</v>
      </c>
      <c r="F16" s="324" t="str">
        <f>SUM(F12:F15)</f>
        <v>0</v>
      </c>
      <c r="G16" s="325" t="str">
        <f>SUM(G13:G15)</f>
        <v>0</v>
      </c>
      <c r="H16" s="326" t="str">
        <f>SUM(H12:H15)</f>
        <v>0</v>
      </c>
      <c r="I16" s="282" t="str">
        <f>SUM(I13:I15)</f>
        <v>0</v>
      </c>
      <c r="J16" s="326" t="str">
        <f>SUM(J12:J15)</f>
        <v>0</v>
      </c>
      <c r="K16" s="282" t="str">
        <f>SUM(K13:K15)</f>
        <v>0</v>
      </c>
      <c r="L16" s="326" t="str">
        <f>SUM(L12:L15)</f>
        <v>0</v>
      </c>
      <c r="M16" s="327" t="str">
        <f>SUM(M13:M15)</f>
        <v>0</v>
      </c>
      <c r="N16" s="328" t="str">
        <f>SUM(N12:N15)</f>
        <v>0</v>
      </c>
      <c r="O16" s="329">
        <v>0</v>
      </c>
      <c r="P16" s="330">
        <v>0</v>
      </c>
    </row>
    <row r="17" spans="1:16146" customHeight="1" ht="13.5" hidden="true" s="276" customFormat="1">
      <c r="B17" s="333" t="s">
        <v>90</v>
      </c>
      <c r="C17" s="334" t="str">
        <f>C11-C16</f>
        <v>0</v>
      </c>
      <c r="D17" s="334" t="str">
        <f>D11-D16</f>
        <v>0</v>
      </c>
      <c r="E17" s="335" t="str">
        <f>E11-E16</f>
        <v>0</v>
      </c>
      <c r="F17" s="336" t="str">
        <f>F11-F16</f>
        <v>0</v>
      </c>
      <c r="G17" s="337" t="str">
        <f>G11-G16</f>
        <v>0</v>
      </c>
      <c r="H17" s="338" t="str">
        <f>H11-H16</f>
        <v>0</v>
      </c>
      <c r="I17" s="283" t="str">
        <f>I11-I16</f>
        <v>0</v>
      </c>
      <c r="J17" s="338" t="str">
        <f>J11-J16</f>
        <v>0</v>
      </c>
      <c r="K17" s="283" t="str">
        <f>K11-K16</f>
        <v>0</v>
      </c>
      <c r="L17" s="338" t="str">
        <f>L11-L16</f>
        <v>0</v>
      </c>
      <c r="M17" s="339" t="str">
        <f>M11-M16</f>
        <v>0</v>
      </c>
      <c r="N17" s="340" t="str">
        <f>N11-N16</f>
        <v>0</v>
      </c>
      <c r="O17" s="341">
        <v>0</v>
      </c>
      <c r="P17" s="342">
        <v>0</v>
      </c>
    </row>
    <row r="18" spans="1:16146" customHeight="1" ht="12.75" hidden="true" s="276" customFormat="1">
      <c r="B18" s="313"/>
      <c r="C18" s="321"/>
      <c r="D18" s="321"/>
      <c r="E18" s="315"/>
      <c r="F18" s="316"/>
      <c r="G18" s="317"/>
      <c r="H18" s="318"/>
      <c r="I18" s="281"/>
      <c r="J18" s="318"/>
      <c r="K18" s="281"/>
      <c r="L18" s="318"/>
      <c r="M18" s="319"/>
      <c r="N18" s="320"/>
      <c r="O18" s="281"/>
      <c r="P18" s="318"/>
    </row>
    <row r="19" spans="1:16146">
      <c r="B19" s="284" t="s">
        <v>91</v>
      </c>
      <c r="C19" s="343" t="str">
        <f>+'WORKING PAPER'!L13</f>
        <v>0</v>
      </c>
      <c r="D19" s="343"/>
      <c r="E19" s="344"/>
      <c r="F19" s="345"/>
      <c r="G19" s="343"/>
      <c r="H19" s="345"/>
      <c r="I19" s="344"/>
      <c r="J19" s="345"/>
      <c r="K19" s="344" t="str">
        <f>C19+E19+G19+I19</f>
        <v>0</v>
      </c>
      <c r="L19" s="345" t="str">
        <f>D19+F19+H19+J19</f>
        <v>0</v>
      </c>
      <c r="M19" s="344"/>
      <c r="N19" s="345"/>
      <c r="O19" s="344"/>
      <c r="P19" s="345"/>
    </row>
    <row r="20" spans="1:16146">
      <c r="B20" s="284" t="s">
        <v>92</v>
      </c>
      <c r="C20" s="343"/>
      <c r="D20" s="343"/>
      <c r="E20" s="344"/>
      <c r="F20" s="345"/>
      <c r="G20" s="343"/>
      <c r="H20" s="345"/>
      <c r="I20" s="344"/>
      <c r="J20" s="345"/>
      <c r="K20" s="344" t="str">
        <f>C20+E20+G20+I20</f>
        <v>0</v>
      </c>
      <c r="L20" s="345" t="str">
        <f>D20+F20+H20+J20</f>
        <v>0</v>
      </c>
      <c r="M20" s="344"/>
      <c r="N20" s="345"/>
      <c r="O20" s="344"/>
      <c r="P20" s="345"/>
    </row>
    <row r="21" spans="1:16146">
      <c r="B21" s="346" t="s">
        <v>43</v>
      </c>
      <c r="C21" s="347" t="str">
        <f>SUM(C19:C20)</f>
        <v>0</v>
      </c>
      <c r="D21" s="347" t="str">
        <f>SUM(D19:D20)</f>
        <v>0</v>
      </c>
      <c r="E21" s="348" t="str">
        <f>SUM(E19:E20)</f>
        <v>0</v>
      </c>
      <c r="F21" s="349" t="str">
        <f>SUM(F19:F20)</f>
        <v>0</v>
      </c>
      <c r="G21" s="347" t="str">
        <f>SUM(G19:G20)</f>
        <v>0</v>
      </c>
      <c r="H21" s="349" t="str">
        <f>SUM(H19:H20)</f>
        <v>0</v>
      </c>
      <c r="I21" s="348" t="str">
        <f>SUM(I19:I20)</f>
        <v>0</v>
      </c>
      <c r="J21" s="349" t="str">
        <f>SUM(J19:J20)</f>
        <v>0</v>
      </c>
      <c r="K21" s="348" t="str">
        <f>SUM(K19:K20)</f>
        <v>0</v>
      </c>
      <c r="L21" s="349" t="str">
        <f>SUM(L19:L20)</f>
        <v>0</v>
      </c>
      <c r="M21" s="348" t="str">
        <f>SUM(M19:M20)</f>
        <v>0</v>
      </c>
      <c r="N21" s="349" t="str">
        <f>SUM(N19:N20)</f>
        <v>0</v>
      </c>
      <c r="O21" s="348">
        <v>0</v>
      </c>
      <c r="P21" s="349">
        <v>0</v>
      </c>
    </row>
    <row r="22" spans="1:16146">
      <c r="B22" s="284" t="s">
        <v>93</v>
      </c>
      <c r="C22" s="343">
        <v>9528574.34</v>
      </c>
      <c r="D22" s="343"/>
      <c r="E22" s="344"/>
      <c r="F22" s="345"/>
      <c r="G22" s="343"/>
      <c r="H22" s="345"/>
      <c r="I22" s="344"/>
      <c r="J22" s="345"/>
      <c r="K22" s="344">
        <v>0</v>
      </c>
      <c r="L22" s="345">
        <v>0</v>
      </c>
      <c r="M22" s="344"/>
      <c r="N22" s="345"/>
      <c r="O22" s="344"/>
      <c r="P22" s="345"/>
      <c r="R22" s="291"/>
    </row>
    <row r="23" spans="1:16146">
      <c r="B23" s="346" t="s">
        <v>94</v>
      </c>
      <c r="C23" s="347" t="str">
        <f>C21-C22</f>
        <v>0</v>
      </c>
      <c r="D23" s="347" t="str">
        <f>D21-D22</f>
        <v>0</v>
      </c>
      <c r="E23" s="348" t="str">
        <f>E21-E22</f>
        <v>0</v>
      </c>
      <c r="F23" s="349" t="str">
        <f>F21-F22</f>
        <v>0</v>
      </c>
      <c r="G23" s="347" t="str">
        <f>G21-G22</f>
        <v>0</v>
      </c>
      <c r="H23" s="349" t="str">
        <f>H21-H22</f>
        <v>0</v>
      </c>
      <c r="I23" s="348" t="str">
        <f>I21-I22</f>
        <v>0</v>
      </c>
      <c r="J23" s="349" t="str">
        <f>J21-J22</f>
        <v>0</v>
      </c>
      <c r="K23" s="348" t="str">
        <f>K21-K22</f>
        <v>0</v>
      </c>
      <c r="L23" s="349" t="str">
        <f>L21-L22</f>
        <v>0</v>
      </c>
      <c r="M23" s="348" t="str">
        <f>M21-M22</f>
        <v>0</v>
      </c>
      <c r="N23" s="349" t="str">
        <f>N21-N22</f>
        <v>0</v>
      </c>
      <c r="O23" s="348">
        <v>0</v>
      </c>
      <c r="P23" s="349">
        <v>0</v>
      </c>
      <c r="R23" s="350"/>
    </row>
    <row r="24" spans="1:16146">
      <c r="B24" s="284" t="s">
        <v>95</v>
      </c>
      <c r="C24" s="343"/>
      <c r="D24" s="343"/>
      <c r="E24" s="344"/>
      <c r="F24" s="345"/>
      <c r="G24" s="343"/>
      <c r="H24" s="345"/>
      <c r="I24" s="344"/>
      <c r="J24" s="345"/>
      <c r="K24" s="344" t="str">
        <f>C24+E24+G24+I24</f>
        <v>0</v>
      </c>
      <c r="L24" s="345" t="str">
        <f>D24+F24+H24+J24</f>
        <v>0</v>
      </c>
      <c r="M24" s="344"/>
      <c r="N24" s="345"/>
      <c r="O24" s="344"/>
      <c r="P24" s="345"/>
      <c r="R24" s="269"/>
    </row>
    <row r="25" spans="1:16146">
      <c r="B25" s="346" t="s">
        <v>96</v>
      </c>
      <c r="C25" s="347" t="str">
        <f>SUM(C23:C24)</f>
        <v>0</v>
      </c>
      <c r="D25" s="347" t="str">
        <f>SUM(D23:D24)</f>
        <v>0</v>
      </c>
      <c r="E25" s="348" t="str">
        <f>SUM(E23:E24)</f>
        <v>0</v>
      </c>
      <c r="F25" s="349" t="str">
        <f>SUM(F23:F24)</f>
        <v>0</v>
      </c>
      <c r="G25" s="347" t="str">
        <f>SUM(G23:G24)</f>
        <v>0</v>
      </c>
      <c r="H25" s="349" t="str">
        <f>SUM(H23:H24)</f>
        <v>0</v>
      </c>
      <c r="I25" s="348" t="str">
        <f>SUM(I23:I24)</f>
        <v>0</v>
      </c>
      <c r="J25" s="349" t="str">
        <f>SUM(J23:J24)</f>
        <v>0</v>
      </c>
      <c r="K25" s="348" t="str">
        <f>SUM(K23:K24)</f>
        <v>0</v>
      </c>
      <c r="L25" s="349" t="str">
        <f>SUM(L23:L24)</f>
        <v>0</v>
      </c>
      <c r="M25" s="348" t="str">
        <f>SUM(M23:M24)</f>
        <v>0</v>
      </c>
      <c r="N25" s="349" t="str">
        <f>SUM(N23:N24)</f>
        <v>0</v>
      </c>
      <c r="O25" s="348">
        <v>0</v>
      </c>
      <c r="P25" s="349">
        <v>0</v>
      </c>
      <c r="R25" s="98"/>
    </row>
    <row r="26" spans="1:16146">
      <c r="B26" s="284" t="s">
        <v>85</v>
      </c>
      <c r="C26" s="343" t="str">
        <f>SUM(C27:C28)</f>
        <v>0</v>
      </c>
      <c r="D26" s="343" t="str">
        <f>SUM(D27:D28)</f>
        <v>0</v>
      </c>
      <c r="E26" s="344" t="str">
        <f>SUM(E27:E28)</f>
        <v>0</v>
      </c>
      <c r="F26" s="345" t="str">
        <f>SUM(F27:F28)</f>
        <v>0</v>
      </c>
      <c r="G26" s="343" t="str">
        <f>SUM(G27:G28)</f>
        <v>0</v>
      </c>
      <c r="H26" s="345" t="str">
        <f>SUM(H27:H28)</f>
        <v>0</v>
      </c>
      <c r="I26" s="344" t="str">
        <f>SUM(I27:I28)</f>
        <v>0</v>
      </c>
      <c r="J26" s="345" t="str">
        <f>SUM(J27:J28)</f>
        <v>0</v>
      </c>
      <c r="K26" s="344" t="str">
        <f>SUM(K27:K28)</f>
        <v>0</v>
      </c>
      <c r="L26" s="345" t="str">
        <f>SUM(L27:L28)</f>
        <v>0</v>
      </c>
      <c r="M26" s="344" t="str">
        <f>SUM(M27:M28)</f>
        <v>0</v>
      </c>
      <c r="N26" s="345" t="str">
        <f>SUM(N27:N28)</f>
        <v>0</v>
      </c>
      <c r="O26" s="344"/>
      <c r="P26" s="345"/>
      <c r="R26" s="98"/>
    </row>
    <row r="27" spans="1:16146">
      <c r="B27" s="351" t="s">
        <v>97</v>
      </c>
      <c r="C27" s="343" t="str">
        <f>729118.523571429+1000000</f>
        <v>0</v>
      </c>
      <c r="D27" s="343"/>
      <c r="E27" s="344"/>
      <c r="F27" s="345"/>
      <c r="G27" s="343"/>
      <c r="H27" s="345"/>
      <c r="I27" s="344"/>
      <c r="J27" s="345"/>
      <c r="K27" s="344" t="str">
        <f>C27+E27+G27+I27</f>
        <v>0</v>
      </c>
      <c r="L27" s="345" t="str">
        <f>D27+F27+H27+J27</f>
        <v>0</v>
      </c>
      <c r="M27" s="344"/>
      <c r="N27" s="345"/>
      <c r="O27" s="344"/>
      <c r="P27" s="345"/>
      <c r="R27" s="98"/>
    </row>
    <row r="28" spans="1:16146">
      <c r="B28" s="351" t="s">
        <v>98</v>
      </c>
      <c r="C28" s="343" t="str">
        <f>75180+220000</f>
        <v>0</v>
      </c>
      <c r="D28" s="343"/>
      <c r="E28" s="344"/>
      <c r="F28" s="345"/>
      <c r="G28" s="343"/>
      <c r="H28" s="345"/>
      <c r="I28" s="344"/>
      <c r="J28" s="345"/>
      <c r="K28" s="352" t="str">
        <f>C28+E28+G28+I28</f>
        <v>0</v>
      </c>
      <c r="L28" s="353" t="str">
        <f>D28+F28+H28+J28</f>
        <v>0</v>
      </c>
      <c r="M28" s="352"/>
      <c r="N28" s="353"/>
      <c r="O28" s="344"/>
      <c r="P28" s="345"/>
      <c r="R28" s="98"/>
    </row>
    <row r="29" spans="1:16146">
      <c r="B29" s="346" t="s">
        <v>99</v>
      </c>
      <c r="C29" s="347" t="str">
        <f>C25-C26</f>
        <v>0</v>
      </c>
      <c r="D29" s="347" t="str">
        <f>D25-D26</f>
        <v>0</v>
      </c>
      <c r="E29" s="348" t="str">
        <f>E25-E26</f>
        <v>0</v>
      </c>
      <c r="F29" s="349" t="str">
        <f>F25-F26</f>
        <v>0</v>
      </c>
      <c r="G29" s="347" t="str">
        <f>G25-G26</f>
        <v>0</v>
      </c>
      <c r="H29" s="349" t="str">
        <f>H25-H26</f>
        <v>0</v>
      </c>
      <c r="I29" s="348" t="str">
        <f>I25-I26</f>
        <v>0</v>
      </c>
      <c r="J29" s="349" t="str">
        <f>J25-J26</f>
        <v>0</v>
      </c>
      <c r="K29" s="348" t="str">
        <f>K25-K26</f>
        <v>0</v>
      </c>
      <c r="L29" s="349" t="str">
        <f>L25-L26</f>
        <v>0</v>
      </c>
      <c r="M29" s="348" t="str">
        <f>M25-M26</f>
        <v>0</v>
      </c>
      <c r="N29" s="349" t="str">
        <f>N25-N26</f>
        <v>0</v>
      </c>
      <c r="O29" s="348">
        <v>0</v>
      </c>
      <c r="P29" s="349">
        <v>0</v>
      </c>
      <c r="Q29" s="100"/>
    </row>
    <row r="30" spans="1:16146" hidden="true">
      <c r="B30" s="284" t="s">
        <v>100</v>
      </c>
      <c r="C30" s="343"/>
      <c r="D30" s="343"/>
      <c r="E30" s="344"/>
      <c r="F30" s="345" t="str">
        <f>D31</f>
        <v>0</v>
      </c>
      <c r="G30" s="343" t="str">
        <f>+E31</f>
        <v>0</v>
      </c>
      <c r="H30" s="345"/>
      <c r="I30" s="344" t="str">
        <f>G31</f>
        <v>0</v>
      </c>
      <c r="J30" s="345" t="str">
        <f>H31</f>
        <v>0</v>
      </c>
      <c r="K30" s="344"/>
      <c r="L30" s="345"/>
      <c r="M30" s="344"/>
      <c r="N30" s="345"/>
      <c r="O30" s="344"/>
      <c r="P30" s="345"/>
    </row>
    <row r="31" spans="1:16146" customHeight="1" ht="15.75">
      <c r="B31" s="354" t="s">
        <v>101</v>
      </c>
      <c r="C31" s="355" t="str">
        <f>SUM(C29:C30)</f>
        <v>0</v>
      </c>
      <c r="D31" s="355" t="str">
        <f>SUM(D29:D30)</f>
        <v>0</v>
      </c>
      <c r="E31" s="356" t="str">
        <f>SUM(E29:E30)</f>
        <v>0</v>
      </c>
      <c r="F31" s="357" t="str">
        <f>SUM(F29:F30)</f>
        <v>0</v>
      </c>
      <c r="G31" s="355" t="str">
        <f>SUM(G29:G30)</f>
        <v>0</v>
      </c>
      <c r="H31" s="357" t="str">
        <f>SUM(H29:H30)</f>
        <v>0</v>
      </c>
      <c r="I31" s="356" t="str">
        <f>SUM(I29:I30)</f>
        <v>0</v>
      </c>
      <c r="J31" s="357" t="str">
        <f>SUM(J29:J30)</f>
        <v>0</v>
      </c>
      <c r="K31" s="356" t="str">
        <f>SUM(K29:K30)</f>
        <v>0</v>
      </c>
      <c r="L31" s="357" t="str">
        <f>SUM(L29:L30)</f>
        <v>0</v>
      </c>
      <c r="M31" s="356" t="str">
        <f>SUM(M29:M30)</f>
        <v>0</v>
      </c>
      <c r="N31" s="357" t="str">
        <f>SUM(N29:N30)</f>
        <v>0</v>
      </c>
      <c r="O31" s="356">
        <v>0</v>
      </c>
      <c r="P31" s="357">
        <v>0</v>
      </c>
    </row>
    <row r="32" spans="1:16146">
      <c r="B32" s="284" t="s">
        <v>102</v>
      </c>
      <c r="C32" s="343"/>
      <c r="D32" s="343"/>
      <c r="E32" s="344"/>
      <c r="F32" s="345"/>
      <c r="G32" s="343"/>
      <c r="H32" s="345"/>
      <c r="I32" s="344"/>
      <c r="J32" s="345"/>
      <c r="K32" s="344"/>
      <c r="L32" s="345"/>
      <c r="M32" s="344"/>
      <c r="N32" s="345"/>
      <c r="O32" s="344"/>
      <c r="P32" s="345"/>
    </row>
    <row r="33" spans="1:16146">
      <c r="B33" s="285" t="s">
        <v>90</v>
      </c>
      <c r="C33" s="343" t="str">
        <f>C17</f>
        <v>0</v>
      </c>
      <c r="D33" s="343" t="str">
        <f>D17</f>
        <v>0</v>
      </c>
      <c r="E33" s="344" t="str">
        <f>E17</f>
        <v>0</v>
      </c>
      <c r="F33" s="345" t="str">
        <f>F17</f>
        <v>0</v>
      </c>
      <c r="G33" s="343" t="str">
        <f>G17</f>
        <v>0</v>
      </c>
      <c r="H33" s="345" t="str">
        <f>H17</f>
        <v>0</v>
      </c>
      <c r="I33" s="344" t="str">
        <f>I17</f>
        <v>0</v>
      </c>
      <c r="J33" s="345" t="str">
        <f>J17</f>
        <v>0</v>
      </c>
      <c r="K33" s="344" t="str">
        <f>K17</f>
        <v>0</v>
      </c>
      <c r="L33" s="345" t="str">
        <f>L17</f>
        <v>0</v>
      </c>
      <c r="M33" s="344" t="str">
        <f>M17</f>
        <v>0</v>
      </c>
      <c r="N33" s="345" t="str">
        <f>N17</f>
        <v>0</v>
      </c>
      <c r="O33" s="344">
        <v>0</v>
      </c>
      <c r="P33" s="345">
        <v>0</v>
      </c>
    </row>
    <row r="34" spans="1:16146" customHeight="1" ht="15.75">
      <c r="B34" s="286" t="s">
        <v>103</v>
      </c>
      <c r="C34" s="355" t="str">
        <f>SUM(C31:C33)</f>
        <v>0</v>
      </c>
      <c r="D34" s="355" t="str">
        <f>SUM(D31:D33)</f>
        <v>0</v>
      </c>
      <c r="E34" s="356" t="str">
        <f>SUM(E31:E33)</f>
        <v>0</v>
      </c>
      <c r="F34" s="357" t="str">
        <f>SUM(F31:F33)</f>
        <v>0</v>
      </c>
      <c r="G34" s="355" t="str">
        <f>SUM(G31:G33)</f>
        <v>0</v>
      </c>
      <c r="H34" s="357" t="str">
        <f>SUM(H31:H33)</f>
        <v>0</v>
      </c>
      <c r="I34" s="356" t="str">
        <f>SUM(I31:I33)</f>
        <v>0</v>
      </c>
      <c r="J34" s="357" t="str">
        <f>SUM(J31:J33)</f>
        <v>0</v>
      </c>
      <c r="K34" s="356" t="str">
        <f>SUM(K31:K33)</f>
        <v>0</v>
      </c>
      <c r="L34" s="357" t="str">
        <f>SUM(L31:L33)</f>
        <v>0</v>
      </c>
      <c r="M34" s="356" t="str">
        <f>SUM(M31:M33)</f>
        <v>0</v>
      </c>
      <c r="N34" s="357" t="str">
        <f>SUM(N31:N33)</f>
        <v>0</v>
      </c>
      <c r="O34" s="356">
        <v>0</v>
      </c>
      <c r="P34" s="357">
        <v>0</v>
      </c>
    </row>
    <row r="35" spans="1:16146" customHeight="1" ht="15.75">
      <c r="B35" s="358" t="s">
        <v>104</v>
      </c>
      <c r="C35" s="359" t="str">
        <f>+C34*0.3</f>
        <v>0</v>
      </c>
      <c r="D35" s="359"/>
      <c r="E35" s="360">
        <v>0</v>
      </c>
      <c r="F35" s="361"/>
      <c r="G35" s="362" t="str">
        <f>+G34*0.3</f>
        <v>0</v>
      </c>
      <c r="H35" s="363"/>
      <c r="I35" s="364"/>
      <c r="J35" s="363"/>
      <c r="K35" s="364"/>
      <c r="L35" s="363"/>
      <c r="M35" s="365"/>
      <c r="N35" s="366"/>
      <c r="O35" s="364"/>
      <c r="P35" s="363"/>
    </row>
    <row r="36" spans="1:16146" customHeight="1" ht="15.75">
      <c r="B36" s="367" t="s">
        <v>105</v>
      </c>
      <c r="C36" s="368" t="str">
        <f>+C23*0.02</f>
        <v>0</v>
      </c>
      <c r="D36" s="368"/>
      <c r="E36" s="369"/>
      <c r="F36" s="370"/>
      <c r="G36" s="371"/>
      <c r="H36" s="372" t="str">
        <f>+H34*0.3</f>
        <v>0</v>
      </c>
      <c r="I36" s="373"/>
      <c r="J36" s="372"/>
      <c r="K36" s="373"/>
      <c r="L36" s="372"/>
      <c r="M36" s="374"/>
      <c r="N36" s="375"/>
      <c r="O36" s="373"/>
      <c r="P36" s="372"/>
      <c r="R36" s="106"/>
    </row>
    <row r="37" spans="1:16146">
      <c r="B37" s="284" t="s">
        <v>106</v>
      </c>
      <c r="C37" s="343" t="str">
        <f>+C35</f>
        <v>0</v>
      </c>
      <c r="D37" s="343"/>
      <c r="E37" s="344" t="str">
        <f>+E36</f>
        <v>0</v>
      </c>
      <c r="F37" s="345"/>
      <c r="G37" s="376" t="str">
        <f>+G36</f>
        <v>0</v>
      </c>
      <c r="H37" s="363"/>
      <c r="I37" s="364"/>
      <c r="J37" s="363"/>
      <c r="K37" s="364"/>
      <c r="L37" s="363"/>
      <c r="M37" s="365"/>
      <c r="N37" s="366"/>
      <c r="O37" s="364"/>
      <c r="P37" s="363"/>
      <c r="R37" s="106"/>
    </row>
    <row r="38" spans="1:16146" hidden="true">
      <c r="B38" s="284" t="s">
        <v>58</v>
      </c>
      <c r="C38" s="343"/>
      <c r="D38" s="343"/>
      <c r="E38" s="344"/>
      <c r="F38" s="345"/>
      <c r="G38" s="376"/>
      <c r="H38" s="363"/>
      <c r="I38" s="364"/>
      <c r="J38" s="363"/>
      <c r="K38" s="364"/>
      <c r="L38" s="363"/>
      <c r="M38" s="365"/>
      <c r="N38" s="366"/>
      <c r="O38" s="364"/>
      <c r="P38" s="363"/>
    </row>
    <row r="39" spans="1:16146" hidden="true">
      <c r="B39" s="377" t="s">
        <v>107</v>
      </c>
      <c r="C39" s="343"/>
      <c r="D39" s="343"/>
      <c r="E39" s="344"/>
      <c r="F39" s="345"/>
      <c r="G39" s="343"/>
      <c r="H39" s="363"/>
      <c r="I39" s="364"/>
      <c r="J39" s="363"/>
      <c r="K39" s="364"/>
      <c r="L39" s="363"/>
      <c r="M39" s="365"/>
      <c r="N39" s="366"/>
      <c r="O39" s="364"/>
      <c r="P39" s="363"/>
    </row>
    <row r="40" spans="1:16146" hidden="true">
      <c r="B40" s="377" t="s">
        <v>108</v>
      </c>
      <c r="C40" s="343">
        <v>0</v>
      </c>
      <c r="D40" s="343"/>
      <c r="E40" s="344"/>
      <c r="F40" s="345" t="str">
        <f>D54</f>
        <v>0</v>
      </c>
      <c r="G40" s="343"/>
      <c r="H40" s="378"/>
      <c r="I40" s="379" t="str">
        <f>C54+E54+G54</f>
        <v>0</v>
      </c>
      <c r="J40" s="378" t="str">
        <f>H54</f>
        <v>0</v>
      </c>
      <c r="K40" s="379" t="str">
        <f>I54</f>
        <v>0</v>
      </c>
      <c r="L40" s="378" t="str">
        <f>J54</f>
        <v>0</v>
      </c>
      <c r="M40" s="365"/>
      <c r="N40" s="366"/>
      <c r="O40" s="364"/>
      <c r="P40" s="363"/>
    </row>
    <row r="41" spans="1:16146" hidden="true">
      <c r="B41" s="377" t="s">
        <v>109</v>
      </c>
      <c r="C41" s="343"/>
      <c r="D41" s="343"/>
      <c r="E41" s="344" t="str">
        <f>+C42</f>
        <v>0</v>
      </c>
      <c r="F41" s="345" t="str">
        <f>D42</f>
        <v>0</v>
      </c>
      <c r="G41" s="343" t="str">
        <f>E41+E42</f>
        <v>0</v>
      </c>
      <c r="H41" s="378" t="str">
        <f>F41+F42</f>
        <v>0</v>
      </c>
      <c r="I41" s="379" t="str">
        <f>G41+G42</f>
        <v>0</v>
      </c>
      <c r="J41" s="378" t="str">
        <f>H41+H42</f>
        <v>0</v>
      </c>
      <c r="K41" s="379" t="str">
        <f>I41</f>
        <v>0</v>
      </c>
      <c r="L41" s="378" t="str">
        <f>J41</f>
        <v>0</v>
      </c>
      <c r="M41" s="365"/>
      <c r="N41" s="366"/>
      <c r="O41" s="364"/>
      <c r="P41" s="363"/>
    </row>
    <row r="42" spans="1:16146" hidden="true">
      <c r="B42" s="377" t="s">
        <v>110</v>
      </c>
      <c r="C42" s="343"/>
      <c r="D42" s="343"/>
      <c r="E42" s="344">
        <v>0</v>
      </c>
      <c r="F42" s="345"/>
      <c r="G42" s="376"/>
      <c r="H42" s="363"/>
      <c r="I42" s="364"/>
      <c r="J42" s="363"/>
      <c r="K42" s="379" t="str">
        <f>I42</f>
        <v>0</v>
      </c>
      <c r="L42" s="378" t="str">
        <f>J42</f>
        <v>0</v>
      </c>
      <c r="M42" s="365"/>
      <c r="N42" s="366"/>
      <c r="O42" s="364"/>
      <c r="P42" s="363"/>
    </row>
    <row r="43" spans="1:16146" hidden="true">
      <c r="B43" s="377" t="s">
        <v>111</v>
      </c>
      <c r="C43" s="343"/>
      <c r="D43" s="343"/>
      <c r="E43" s="344"/>
      <c r="F43" s="345"/>
      <c r="G43" s="343"/>
      <c r="H43" s="345"/>
      <c r="I43" s="344"/>
      <c r="J43" s="345" t="str">
        <f>I54</f>
        <v>0</v>
      </c>
      <c r="K43" s="344"/>
      <c r="L43" s="345"/>
      <c r="M43" s="344"/>
      <c r="N43" s="345"/>
      <c r="O43" s="344"/>
      <c r="P43" s="345"/>
      <c r="Q43" s="26"/>
      <c r="R43" s="26"/>
      <c r="S43" s="26"/>
    </row>
    <row r="44" spans="1:16146" hidden="true">
      <c r="B44" s="377" t="s">
        <v>112</v>
      </c>
      <c r="C44" s="343"/>
      <c r="D44" s="343"/>
      <c r="E44" s="344"/>
      <c r="F44" s="345"/>
      <c r="G44" s="343"/>
      <c r="H44" s="345"/>
      <c r="I44" s="344"/>
      <c r="J44" s="345"/>
      <c r="K44" s="344"/>
      <c r="L44" s="345"/>
      <c r="M44" s="344"/>
      <c r="N44" s="345"/>
      <c r="O44" s="344"/>
      <c r="P44" s="345"/>
      <c r="Q44" s="26"/>
      <c r="R44" s="26"/>
      <c r="S44" s="26"/>
    </row>
    <row r="45" spans="1:16146" hidden="true">
      <c r="B45" s="380" t="s">
        <v>113</v>
      </c>
      <c r="C45" s="347" t="str">
        <f>SUM(C38:C44)</f>
        <v>0</v>
      </c>
      <c r="D45" s="347" t="str">
        <f>SUM(D38:D44)</f>
        <v>0</v>
      </c>
      <c r="E45" s="348" t="str">
        <f>SUM(E38:E44)</f>
        <v>0</v>
      </c>
      <c r="F45" s="349" t="str">
        <f>SUM(F38:F44)</f>
        <v>0</v>
      </c>
      <c r="G45" s="347" t="str">
        <f>SUM(G38:G44)</f>
        <v>0</v>
      </c>
      <c r="H45" s="349" t="str">
        <f>SUM(H38:H44)</f>
        <v>0</v>
      </c>
      <c r="I45" s="348" t="str">
        <f>SUM(I38:I44)</f>
        <v>0</v>
      </c>
      <c r="J45" s="349" t="str">
        <f>SUM(J38:J44)</f>
        <v>0</v>
      </c>
      <c r="K45" s="348" t="str">
        <f>SUM(K38:K44)</f>
        <v>0</v>
      </c>
      <c r="L45" s="349" t="str">
        <f>SUM(L38:L44)</f>
        <v>0</v>
      </c>
      <c r="M45" s="348" t="str">
        <f>SUM(M38:M44)</f>
        <v>0</v>
      </c>
      <c r="N45" s="349" t="str">
        <f>SUM(N38:N44)</f>
        <v>0</v>
      </c>
      <c r="O45" s="348">
        <v>0</v>
      </c>
      <c r="P45" s="349">
        <v>0</v>
      </c>
      <c r="Q45" s="26"/>
      <c r="R45" s="26"/>
      <c r="S45" s="26"/>
    </row>
    <row r="46" spans="1:16146" hidden="true">
      <c r="B46" s="284"/>
      <c r="C46" s="343"/>
      <c r="D46" s="343"/>
      <c r="E46" s="344"/>
      <c r="F46" s="345"/>
      <c r="G46" s="343"/>
      <c r="H46" s="345"/>
      <c r="I46" s="344"/>
      <c r="J46" s="345"/>
      <c r="K46" s="344"/>
      <c r="L46" s="345"/>
      <c r="M46" s="344"/>
      <c r="N46" s="345"/>
      <c r="O46" s="344"/>
      <c r="P46" s="345"/>
      <c r="Q46" s="26"/>
      <c r="R46" s="26"/>
      <c r="S46" s="26"/>
    </row>
    <row r="47" spans="1:16146" customHeight="1" ht="15.75">
      <c r="B47" s="381" t="s">
        <v>114</v>
      </c>
      <c r="C47" s="382" t="str">
        <f>+C37-C45</f>
        <v>0</v>
      </c>
      <c r="D47" s="382" t="str">
        <f>D36-D45</f>
        <v>0</v>
      </c>
      <c r="E47" s="383" t="str">
        <f>E37-E45</f>
        <v>0</v>
      </c>
      <c r="F47" s="384" t="str">
        <f>F36-F45</f>
        <v>0</v>
      </c>
      <c r="G47" s="382" t="str">
        <f>G37-G45</f>
        <v>0</v>
      </c>
      <c r="H47" s="384" t="str">
        <f>H36-H45</f>
        <v>0</v>
      </c>
      <c r="I47" s="383" t="str">
        <f>I36-I45</f>
        <v>0</v>
      </c>
      <c r="J47" s="384" t="str">
        <f>J36-J45</f>
        <v>0</v>
      </c>
      <c r="K47" s="383" t="str">
        <f>K36-K45</f>
        <v>0</v>
      </c>
      <c r="L47" s="384" t="str">
        <f>L36-L45</f>
        <v>0</v>
      </c>
      <c r="M47" s="383" t="str">
        <f>M36-M45</f>
        <v>0</v>
      </c>
      <c r="N47" s="384" t="str">
        <f>N36-N45</f>
        <v>0</v>
      </c>
      <c r="O47" s="383">
        <v>0</v>
      </c>
      <c r="P47" s="384">
        <v>0</v>
      </c>
      <c r="Q47" s="26"/>
      <c r="R47" s="26"/>
      <c r="S47" s="26"/>
    </row>
    <row r="48" spans="1:16146" hidden="true">
      <c r="B48" s="284" t="s">
        <v>65</v>
      </c>
      <c r="C48" s="343"/>
      <c r="D48" s="343"/>
      <c r="E48" s="344"/>
      <c r="F48" s="345"/>
      <c r="G48" s="343"/>
      <c r="H48" s="345"/>
      <c r="I48" s="344"/>
      <c r="J48" s="345"/>
      <c r="K48" s="344"/>
      <c r="L48" s="345"/>
      <c r="M48" s="344"/>
      <c r="N48" s="345"/>
      <c r="O48" s="344"/>
      <c r="P48" s="345"/>
      <c r="Q48" s="26"/>
      <c r="R48" s="26"/>
      <c r="S48" s="26"/>
    </row>
    <row r="49" spans="1:16146" hidden="true">
      <c r="B49" s="351" t="s">
        <v>66</v>
      </c>
      <c r="C49" s="343"/>
      <c r="D49" s="343"/>
      <c r="E49" s="344"/>
      <c r="F49" s="345"/>
      <c r="G49" s="343"/>
      <c r="H49" s="345"/>
      <c r="I49" s="344"/>
      <c r="J49" s="345"/>
      <c r="K49" s="344"/>
      <c r="L49" s="345"/>
      <c r="M49" s="344"/>
      <c r="N49" s="345"/>
      <c r="O49" s="344"/>
      <c r="P49" s="345"/>
      <c r="Q49" s="26"/>
      <c r="R49" s="26"/>
      <c r="S49" s="26"/>
    </row>
    <row r="50" spans="1:16146" hidden="true">
      <c r="B50" s="351" t="s">
        <v>67</v>
      </c>
      <c r="C50" s="343"/>
      <c r="D50" s="343"/>
      <c r="E50" s="344"/>
      <c r="F50" s="345"/>
      <c r="G50" s="343"/>
      <c r="H50" s="345"/>
      <c r="I50" s="344"/>
      <c r="J50" s="345"/>
      <c r="K50" s="344"/>
      <c r="L50" s="345"/>
      <c r="M50" s="344"/>
      <c r="N50" s="345"/>
      <c r="O50" s="344"/>
      <c r="P50" s="345"/>
      <c r="Q50" s="26"/>
      <c r="R50" s="26"/>
      <c r="S50" s="26"/>
    </row>
    <row r="51" spans="1:16146" hidden="true">
      <c r="B51" s="351" t="s">
        <v>68</v>
      </c>
      <c r="C51" s="343"/>
      <c r="D51" s="343"/>
      <c r="E51" s="344"/>
      <c r="F51" s="345"/>
      <c r="G51" s="343"/>
      <c r="H51" s="345"/>
      <c r="I51" s="344"/>
      <c r="J51" s="345"/>
      <c r="K51" s="344"/>
      <c r="L51" s="345"/>
      <c r="M51" s="344"/>
      <c r="N51" s="345"/>
      <c r="O51" s="344"/>
      <c r="P51" s="345"/>
      <c r="Q51" s="26"/>
      <c r="R51" s="26"/>
      <c r="S51" s="26"/>
    </row>
    <row r="52" spans="1:16146" hidden="true">
      <c r="B52" s="385" t="s">
        <v>115</v>
      </c>
      <c r="C52" s="347" t="str">
        <f>SUM(C48:C51)</f>
        <v>0</v>
      </c>
      <c r="D52" s="347" t="str">
        <f>SUM(D48:D51)</f>
        <v>0</v>
      </c>
      <c r="E52" s="348" t="str">
        <f>SUM(E48:E51)</f>
        <v>0</v>
      </c>
      <c r="F52" s="349" t="str">
        <f>SUM(F48:F51)</f>
        <v>0</v>
      </c>
      <c r="G52" s="347" t="str">
        <f>SUM(G48:G51)</f>
        <v>0</v>
      </c>
      <c r="H52" s="349" t="str">
        <f>SUM(H48:H51)</f>
        <v>0</v>
      </c>
      <c r="I52" s="348" t="str">
        <f>SUM(I48:I51)</f>
        <v>0</v>
      </c>
      <c r="J52" s="349" t="str">
        <f>SUM(J48:J51)</f>
        <v>0</v>
      </c>
      <c r="K52" s="348" t="str">
        <f>SUM(K48:K51)</f>
        <v>0</v>
      </c>
      <c r="L52" s="349" t="str">
        <f>SUM(L48:L51)</f>
        <v>0</v>
      </c>
      <c r="M52" s="348" t="str">
        <f>SUM(M48:M51)</f>
        <v>0</v>
      </c>
      <c r="N52" s="349" t="str">
        <f>SUM(N48:N51)</f>
        <v>0</v>
      </c>
      <c r="O52" s="348">
        <v>0</v>
      </c>
      <c r="P52" s="349">
        <v>0</v>
      </c>
      <c r="Q52" s="26"/>
      <c r="R52" s="26"/>
      <c r="S52" s="26"/>
    </row>
    <row r="53" spans="1:16146" hidden="true">
      <c r="B53" s="284"/>
      <c r="C53" s="343"/>
      <c r="D53" s="343"/>
      <c r="E53" s="344"/>
      <c r="F53" s="345"/>
      <c r="G53" s="343"/>
      <c r="H53" s="345"/>
      <c r="I53" s="344"/>
      <c r="J53" s="345"/>
      <c r="K53" s="344"/>
      <c r="L53" s="345"/>
      <c r="M53" s="344"/>
      <c r="N53" s="345"/>
      <c r="O53" s="344"/>
      <c r="P53" s="345"/>
      <c r="Q53" s="26"/>
      <c r="R53" s="26"/>
      <c r="S53" s="26"/>
    </row>
    <row r="54" spans="1:16146" customHeight="1" ht="16.5">
      <c r="B54" s="386" t="s">
        <v>116</v>
      </c>
      <c r="C54" s="411" t="str">
        <f>C47+C52</f>
        <v>0</v>
      </c>
      <c r="D54" s="387" t="str">
        <f>D47+D52</f>
        <v>0</v>
      </c>
      <c r="E54" s="388" t="str">
        <f>E47+E52</f>
        <v>0</v>
      </c>
      <c r="F54" s="389" t="str">
        <f>F47+F52</f>
        <v>0</v>
      </c>
      <c r="G54" s="387" t="str">
        <f>G47+G52</f>
        <v>0</v>
      </c>
      <c r="H54" s="390" t="str">
        <f>H47+H52</f>
        <v>0</v>
      </c>
      <c r="I54" s="388" t="str">
        <f>I47+I52</f>
        <v>0</v>
      </c>
      <c r="J54" s="389" t="str">
        <f>J47+J52</f>
        <v>0</v>
      </c>
      <c r="K54" s="388" t="str">
        <f>K47+K52</f>
        <v>0</v>
      </c>
      <c r="L54" s="389" t="str">
        <f>L47+L52</f>
        <v>0</v>
      </c>
      <c r="M54" s="388" t="str">
        <f>M47+M52</f>
        <v>0</v>
      </c>
      <c r="N54" s="389" t="str">
        <f>N47+N52</f>
        <v>0</v>
      </c>
      <c r="O54" s="388">
        <v>0</v>
      </c>
      <c r="P54" s="389">
        <v>0</v>
      </c>
      <c r="Q54" s="391"/>
      <c r="R54" s="26"/>
      <c r="S54" s="26"/>
    </row>
    <row r="55" spans="1:16146" customHeight="1" ht="18" s="287" customFormat="1">
      <c r="B55" s="392"/>
      <c r="C55" s="393"/>
      <c r="D55" s="393"/>
      <c r="E55" s="393"/>
      <c r="F55" s="393"/>
      <c r="G55" s="393"/>
      <c r="H55" s="393" t="s">
        <v>117</v>
      </c>
      <c r="I55" s="445"/>
      <c r="J55" s="445"/>
      <c r="K55" s="445"/>
      <c r="L55" s="445"/>
      <c r="M55" s="445"/>
      <c r="N55" s="445"/>
      <c r="O55" s="445"/>
      <c r="P55" s="445"/>
      <c r="Q55" s="394"/>
      <c r="R55" s="394"/>
      <c r="S55" s="394"/>
      <c r="T55" s="395"/>
      <c r="U55" s="395"/>
      <c r="V55" s="395"/>
    </row>
    <row r="56" spans="1:16146">
      <c r="B56" s="396" t="s">
        <v>118</v>
      </c>
      <c r="C56" s="401"/>
      <c r="D56" s="398"/>
      <c r="E56" s="398"/>
      <c r="F56" s="397"/>
      <c r="G56" s="398"/>
      <c r="H56" s="400"/>
      <c r="I56" s="400"/>
      <c r="J56" s="400"/>
      <c r="K56" s="397"/>
      <c r="L56" s="397"/>
      <c r="M56" s="397"/>
      <c r="N56" s="397"/>
      <c r="O56" s="398"/>
      <c r="P56" s="398"/>
      <c r="Q56" s="399"/>
      <c r="R56" s="399"/>
      <c r="S56" s="399"/>
      <c r="T56" s="110"/>
      <c r="U56" s="110"/>
      <c r="V56" s="110"/>
    </row>
    <row r="57" spans="1:16146">
      <c r="B57" s="403" t="s">
        <v>119</v>
      </c>
      <c r="C57" s="404"/>
      <c r="D57" s="404"/>
      <c r="E57" s="404"/>
      <c r="F57" s="398"/>
      <c r="G57" s="405"/>
      <c r="H57" s="402"/>
      <c r="I57" s="402"/>
      <c r="J57" s="402"/>
      <c r="K57" s="402"/>
      <c r="L57" s="402"/>
      <c r="M57" s="402"/>
      <c r="N57" s="402"/>
      <c r="O57" s="402"/>
      <c r="P57" s="402"/>
      <c r="Q57" s="110"/>
      <c r="R57" s="110"/>
      <c r="S57" s="110"/>
      <c r="T57" s="110"/>
      <c r="U57" s="110"/>
      <c r="V57" s="110"/>
    </row>
    <row r="58" spans="1:16146">
      <c r="B58" s="406">
        <v>43613</v>
      </c>
      <c r="C58" s="407"/>
      <c r="D58" s="407"/>
      <c r="E58" s="407"/>
      <c r="F58" s="288"/>
      <c r="G58" s="407"/>
      <c r="H58" s="408"/>
      <c r="I58" s="402"/>
      <c r="J58" s="402"/>
      <c r="K58" s="402"/>
      <c r="L58" s="402"/>
      <c r="M58" s="402"/>
      <c r="N58" s="402"/>
      <c r="O58" s="402"/>
      <c r="P58" s="402"/>
      <c r="Q58" s="110"/>
      <c r="R58" s="110"/>
      <c r="S58" s="110"/>
      <c r="T58" s="110"/>
      <c r="U58" s="110"/>
      <c r="V58" s="110"/>
    </row>
    <row r="59" spans="1:16146">
      <c r="B59" s="110"/>
      <c r="C59" s="288"/>
      <c r="D59" s="407"/>
      <c r="E59" s="289"/>
      <c r="F59" s="288"/>
      <c r="G59" s="288"/>
      <c r="H59" s="408"/>
      <c r="I59" s="402"/>
      <c r="J59" s="402"/>
      <c r="K59" s="402"/>
      <c r="L59" s="402"/>
      <c r="M59" s="402"/>
      <c r="N59" s="402"/>
      <c r="O59" s="402"/>
      <c r="P59" s="402"/>
      <c r="Q59" s="110"/>
      <c r="R59" s="110"/>
      <c r="S59" s="110"/>
      <c r="T59" s="110"/>
      <c r="U59" s="110"/>
      <c r="V59" s="110"/>
    </row>
    <row r="60" spans="1:16146">
      <c r="B60" s="110"/>
      <c r="C60" s="288"/>
      <c r="D60" s="288"/>
      <c r="E60" s="289"/>
      <c r="F60" s="288"/>
      <c r="G60" s="288"/>
      <c r="H60" s="408"/>
      <c r="I60" s="402"/>
      <c r="J60" s="402"/>
      <c r="K60" s="402"/>
      <c r="L60" s="402"/>
      <c r="M60" s="402"/>
      <c r="N60" s="402"/>
      <c r="O60" s="402"/>
      <c r="P60" s="402"/>
      <c r="Q60" s="110"/>
      <c r="R60" s="110"/>
      <c r="S60" s="110"/>
      <c r="T60" s="110"/>
      <c r="U60" s="110"/>
      <c r="V60" s="110"/>
    </row>
    <row r="61" spans="1:16146">
      <c r="B61" s="110"/>
      <c r="C61" s="288"/>
      <c r="D61" s="288"/>
      <c r="E61" s="289"/>
      <c r="F61" s="288"/>
      <c r="G61" s="288"/>
      <c r="H61" s="408"/>
      <c r="I61" s="402"/>
      <c r="J61" s="402"/>
      <c r="K61" s="402"/>
      <c r="L61" s="402"/>
      <c r="M61" s="402"/>
      <c r="N61" s="402"/>
      <c r="O61" s="402"/>
      <c r="P61" s="402"/>
      <c r="Q61" s="110"/>
      <c r="R61" s="110"/>
      <c r="S61" s="110"/>
      <c r="T61" s="110"/>
      <c r="U61" s="110"/>
      <c r="V61" s="110"/>
    </row>
    <row r="62" spans="1:16146">
      <c r="B62" s="110"/>
      <c r="C62" s="288"/>
      <c r="D62" s="288"/>
      <c r="E62" s="289"/>
      <c r="F62" s="288"/>
      <c r="G62" s="288"/>
      <c r="H62" s="408"/>
      <c r="I62" s="402"/>
      <c r="J62" s="402"/>
      <c r="K62" s="402"/>
      <c r="L62" s="402"/>
      <c r="M62" s="402"/>
      <c r="N62" s="402"/>
      <c r="O62" s="402"/>
      <c r="P62" s="402"/>
      <c r="Q62" s="110"/>
      <c r="R62" s="110"/>
      <c r="S62" s="110"/>
      <c r="T62" s="110"/>
      <c r="U62" s="110"/>
      <c r="V62" s="110"/>
    </row>
    <row r="63" spans="1:16146">
      <c r="B63" s="110"/>
      <c r="C63" s="288"/>
      <c r="D63" s="288"/>
      <c r="E63" s="289"/>
      <c r="F63" s="288"/>
      <c r="G63" s="288"/>
      <c r="H63" s="408"/>
      <c r="I63" s="402"/>
      <c r="J63" s="402"/>
      <c r="K63" s="402"/>
      <c r="L63" s="402"/>
      <c r="M63" s="402"/>
      <c r="N63" s="402"/>
      <c r="O63" s="402"/>
      <c r="P63" s="402"/>
      <c r="Q63" s="110"/>
      <c r="R63" s="110"/>
      <c r="S63" s="110"/>
      <c r="T63" s="110"/>
      <c r="U63" s="110"/>
      <c r="V63" s="110"/>
    </row>
    <row r="64" spans="1:16146">
      <c r="B64" s="110"/>
      <c r="C64" s="288"/>
      <c r="D64" s="288"/>
      <c r="E64" s="289"/>
      <c r="F64" s="288"/>
      <c r="G64" s="288"/>
      <c r="H64" s="408"/>
      <c r="I64" s="402"/>
      <c r="J64" s="402"/>
      <c r="K64" s="402"/>
      <c r="L64" s="402"/>
      <c r="M64" s="402"/>
      <c r="N64" s="402"/>
      <c r="O64" s="402"/>
      <c r="P64" s="402"/>
      <c r="Q64" s="110"/>
      <c r="R64" s="110"/>
      <c r="S64" s="110"/>
      <c r="T64" s="110"/>
      <c r="U64" s="110"/>
      <c r="V64" s="110"/>
    </row>
    <row r="65" spans="1:16146">
      <c r="B65" s="110"/>
      <c r="C65" s="402"/>
      <c r="D65" s="402"/>
      <c r="E65" s="402"/>
      <c r="F65" s="402"/>
      <c r="G65" s="402"/>
      <c r="H65" s="402"/>
      <c r="I65" s="402"/>
      <c r="J65" s="402"/>
      <c r="K65" s="402"/>
      <c r="L65" s="402"/>
      <c r="M65" s="402"/>
      <c r="N65" s="402"/>
      <c r="O65" s="402"/>
      <c r="P65" s="402"/>
      <c r="Q65" s="110"/>
      <c r="R65" s="110"/>
      <c r="S65" s="110"/>
      <c r="T65" s="110"/>
      <c r="U65" s="110"/>
      <c r="V65" s="110"/>
    </row>
    <row r="66" spans="1:16146">
      <c r="B66" s="110"/>
      <c r="C66" s="409"/>
      <c r="D66" s="409"/>
      <c r="E66" s="409"/>
      <c r="F66" s="409"/>
      <c r="G66" s="409"/>
      <c r="H66" s="409"/>
      <c r="I66" s="402"/>
      <c r="J66" s="402"/>
      <c r="K66" s="402"/>
      <c r="L66" s="402"/>
      <c r="M66" s="402"/>
      <c r="N66" s="402"/>
      <c r="O66" s="402"/>
      <c r="P66" s="402"/>
      <c r="Q66" s="110"/>
      <c r="R66" s="110"/>
      <c r="S66" s="110"/>
      <c r="T66" s="110"/>
      <c r="U66" s="110"/>
      <c r="V66" s="110"/>
    </row>
    <row r="67" spans="1:16146">
      <c r="B67" s="110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110"/>
      <c r="R67" s="110"/>
      <c r="S67" s="110"/>
      <c r="T67" s="110"/>
      <c r="U67" s="110"/>
      <c r="V67" s="110"/>
    </row>
    <row r="68" spans="1:16146">
      <c r="B68" s="110"/>
      <c r="C68" s="402"/>
      <c r="D68" s="402"/>
      <c r="E68" s="402"/>
      <c r="F68" s="402"/>
      <c r="G68" s="402"/>
      <c r="H68" s="402"/>
      <c r="I68" s="402"/>
      <c r="J68" s="402"/>
      <c r="K68" s="402"/>
      <c r="L68" s="402"/>
      <c r="M68" s="402"/>
      <c r="N68" s="402"/>
      <c r="O68" s="402"/>
      <c r="P68" s="402"/>
      <c r="Q68" s="110"/>
      <c r="R68" s="110"/>
      <c r="S68" s="110"/>
      <c r="T68" s="110"/>
      <c r="U68" s="110"/>
      <c r="V68" s="110"/>
    </row>
    <row r="69" spans="1:16146">
      <c r="B69" s="110"/>
      <c r="C69" s="402"/>
      <c r="D69" s="402"/>
      <c r="E69" s="402"/>
      <c r="F69" s="402"/>
      <c r="G69" s="402"/>
      <c r="H69" s="402"/>
      <c r="I69" s="402"/>
      <c r="J69" s="402"/>
      <c r="K69" s="402"/>
      <c r="L69" s="402"/>
      <c r="M69" s="402"/>
      <c r="N69" s="402"/>
      <c r="O69" s="402"/>
      <c r="P69" s="402"/>
      <c r="Q69" s="110"/>
      <c r="R69" s="110"/>
      <c r="S69" s="110"/>
      <c r="T69" s="110"/>
      <c r="U69" s="110"/>
      <c r="V69" s="110"/>
    </row>
    <row r="70" spans="1:16146">
      <c r="B70" s="110"/>
      <c r="C70" s="402"/>
      <c r="D70" s="402"/>
      <c r="E70" s="402"/>
      <c r="F70" s="402"/>
      <c r="G70" s="402"/>
      <c r="H70" s="402"/>
      <c r="I70" s="402"/>
      <c r="J70" s="402"/>
      <c r="K70" s="402"/>
      <c r="L70" s="402"/>
      <c r="M70" s="402"/>
      <c r="N70" s="402"/>
      <c r="O70" s="402"/>
      <c r="P70" s="402"/>
      <c r="Q70" s="110"/>
      <c r="R70" s="110"/>
      <c r="S70" s="110"/>
      <c r="T70" s="110"/>
      <c r="U70" s="110"/>
      <c r="V70" s="110"/>
    </row>
    <row r="71" spans="1:16146">
      <c r="B71" s="110"/>
      <c r="C71" s="402"/>
      <c r="D71" s="402"/>
      <c r="E71" s="402"/>
      <c r="F71" s="402"/>
      <c r="G71" s="402"/>
      <c r="H71" s="402"/>
      <c r="I71" s="402"/>
      <c r="J71" s="402"/>
      <c r="K71" s="402"/>
      <c r="L71" s="402"/>
      <c r="M71" s="402"/>
      <c r="N71" s="402"/>
      <c r="O71" s="402"/>
      <c r="P71" s="402"/>
      <c r="Q71" s="110"/>
      <c r="R71" s="110"/>
      <c r="S71" s="110"/>
      <c r="T71" s="110"/>
      <c r="U71" s="110"/>
      <c r="V71" s="110"/>
    </row>
    <row r="72" spans="1:16146">
      <c r="B72" s="110"/>
      <c r="C72" s="402"/>
      <c r="D72" s="402"/>
      <c r="E72" s="410"/>
      <c r="F72" s="410"/>
      <c r="G72" s="402"/>
      <c r="H72" s="402"/>
      <c r="I72" s="402"/>
      <c r="J72" s="402"/>
      <c r="K72" s="402"/>
      <c r="L72" s="402"/>
      <c r="M72" s="402"/>
      <c r="N72" s="402"/>
      <c r="O72" s="402"/>
      <c r="P72" s="402"/>
      <c r="Q72" s="110"/>
      <c r="R72" s="110"/>
      <c r="S72" s="110"/>
      <c r="T72" s="110"/>
      <c r="U72" s="110"/>
      <c r="V72" s="110"/>
    </row>
    <row r="73" spans="1:16146">
      <c r="B73" s="110"/>
      <c r="C73" s="402"/>
      <c r="D73" s="402"/>
      <c r="E73" s="402"/>
      <c r="F73" s="402"/>
      <c r="G73" s="402"/>
      <c r="H73" s="402"/>
      <c r="I73" s="402"/>
      <c r="J73" s="402"/>
      <c r="K73" s="402"/>
      <c r="L73" s="402"/>
      <c r="M73" s="402"/>
      <c r="N73" s="402"/>
      <c r="O73" s="402"/>
      <c r="P73" s="402"/>
      <c r="Q73" s="110"/>
      <c r="R73" s="110"/>
      <c r="S73" s="110"/>
      <c r="T73" s="110"/>
      <c r="U73" s="110"/>
      <c r="V73" s="110"/>
    </row>
    <row r="74" spans="1:16146">
      <c r="F74" s="269">
        <v>1464918.1875</v>
      </c>
    </row>
    <row r="75" spans="1:16146">
      <c r="F75" s="269" t="str">
        <f>+F74*0.07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55:J55"/>
    <mergeCell ref="K55:L55"/>
    <mergeCell ref="M55:N55"/>
    <mergeCell ref="O55:P55"/>
    <mergeCell ref="C7:D7"/>
    <mergeCell ref="E7:F7"/>
    <mergeCell ref="I7:J7"/>
    <mergeCell ref="K7:L7"/>
    <mergeCell ref="M7:N7"/>
    <mergeCell ref="O7:P7"/>
  </mergeCells>
  <printOptions gridLines="false" gridLinesSet="true"/>
  <pageMargins left="0.45" right="0.4" top="0.93" bottom="0.75" header="0.3" footer="0.3"/>
  <pageSetup paperSize="9" orientation="portrait" scale="7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34"/>
  <sheetViews>
    <sheetView tabSelected="0" workbookViewId="0" showGridLines="true" showRowColHeaders="1">
      <selection activeCell="C24" sqref="C24"/>
    </sheetView>
  </sheetViews>
  <sheetFormatPr defaultRowHeight="14.4" outlineLevelRow="0" outlineLevelCol="0"/>
  <cols>
    <col min="3" max="3" width="33.85546875" customWidth="true" style="0"/>
    <col min="4" max="4" width="19.85546875" customWidth="true" style="0"/>
    <col min="6" max="6" width="9.140625" customWidth="true" style="6"/>
  </cols>
  <sheetData>
    <row r="2" spans="1:10" customHeight="1" ht="15.75">
      <c r="B2" s="27" t="s">
        <v>120</v>
      </c>
      <c r="C2" s="28" t="s">
        <v>121</v>
      </c>
      <c r="D2" s="29" t="s">
        <v>122</v>
      </c>
      <c r="E2" s="30"/>
      <c r="F2" s="31" t="s">
        <v>123</v>
      </c>
      <c r="G2" s="32"/>
      <c r="H2" s="30"/>
      <c r="I2" s="31"/>
      <c r="J2" s="32"/>
    </row>
    <row r="3" spans="1:10" customHeight="1" ht="15.75">
      <c r="B3" s="30"/>
      <c r="C3" s="33"/>
      <c r="D3" s="32"/>
      <c r="E3" s="30"/>
      <c r="F3" s="31"/>
      <c r="G3" s="32"/>
      <c r="H3" s="30"/>
      <c r="I3" s="31"/>
      <c r="J3" s="32"/>
    </row>
    <row r="4" spans="1:10" customHeight="1" ht="15.75">
      <c r="B4" s="34">
        <v>1001</v>
      </c>
      <c r="C4" s="35" t="s">
        <v>124</v>
      </c>
      <c r="D4" s="32" t="s">
        <v>125</v>
      </c>
      <c r="E4" s="32" t="s">
        <v>126</v>
      </c>
      <c r="F4" s="55" t="str">
        <f>+B4</f>
        <v>0</v>
      </c>
      <c r="G4" s="32"/>
      <c r="H4" s="32"/>
      <c r="I4" s="32"/>
      <c r="J4" s="32"/>
    </row>
    <row r="5" spans="1:10" customHeight="1" ht="15.75">
      <c r="B5" s="34">
        <v>1002</v>
      </c>
      <c r="C5" s="35" t="s">
        <v>127</v>
      </c>
      <c r="D5" s="32" t="s">
        <v>125</v>
      </c>
      <c r="E5" s="32" t="s">
        <v>128</v>
      </c>
      <c r="F5" s="55" t="str">
        <f>+B5</f>
        <v>0</v>
      </c>
      <c r="G5" s="32"/>
      <c r="H5" s="32"/>
      <c r="I5" s="32"/>
      <c r="J5" s="32"/>
    </row>
    <row r="6" spans="1:10" customHeight="1" ht="15.75">
      <c r="B6" s="34">
        <v>1003</v>
      </c>
      <c r="C6" s="35" t="s">
        <v>129</v>
      </c>
      <c r="D6" s="32" t="s">
        <v>125</v>
      </c>
      <c r="E6" s="32" t="s">
        <v>128</v>
      </c>
      <c r="F6" s="55" t="str">
        <f>+B6</f>
        <v>0</v>
      </c>
    </row>
    <row r="7" spans="1:10" customHeight="1" ht="15.75">
      <c r="B7" s="34">
        <v>1004</v>
      </c>
      <c r="C7" s="35" t="s">
        <v>130</v>
      </c>
      <c r="D7" s="32" t="s">
        <v>125</v>
      </c>
      <c r="E7" s="32" t="s">
        <v>128</v>
      </c>
      <c r="F7" s="55" t="str">
        <f>+B7</f>
        <v>0</v>
      </c>
    </row>
    <row r="8" spans="1:10" customHeight="1" ht="15.75">
      <c r="B8" s="34">
        <v>1005</v>
      </c>
      <c r="C8" s="35" t="s">
        <v>131</v>
      </c>
      <c r="D8" s="32" t="s">
        <v>125</v>
      </c>
      <c r="E8" s="32" t="s">
        <v>128</v>
      </c>
      <c r="F8" s="55" t="str">
        <f>+B8</f>
        <v>0</v>
      </c>
    </row>
    <row r="9" spans="1:10" customHeight="1" ht="15.75">
      <c r="B9" s="34">
        <v>1006</v>
      </c>
      <c r="C9" s="35" t="s">
        <v>132</v>
      </c>
      <c r="D9" s="32" t="s">
        <v>125</v>
      </c>
      <c r="E9" s="32" t="s">
        <v>128</v>
      </c>
      <c r="F9" s="55" t="str">
        <f>+B9</f>
        <v>0</v>
      </c>
    </row>
    <row r="10" spans="1:10" customHeight="1" ht="15.75">
      <c r="B10" s="34">
        <v>1007</v>
      </c>
      <c r="C10" s="35" t="s">
        <v>133</v>
      </c>
      <c r="D10" s="32" t="s">
        <v>134</v>
      </c>
      <c r="E10" s="32" t="s">
        <v>128</v>
      </c>
      <c r="F10" s="55" t="str">
        <f>+B10</f>
        <v>0</v>
      </c>
    </row>
    <row r="11" spans="1:10" customHeight="1" ht="15.75">
      <c r="B11" s="34">
        <v>1008</v>
      </c>
      <c r="C11" s="35" t="s">
        <v>135</v>
      </c>
      <c r="D11" s="32" t="s">
        <v>125</v>
      </c>
      <c r="E11" s="32" t="s">
        <v>128</v>
      </c>
      <c r="F11" s="55" t="str">
        <f>+B11</f>
        <v>0</v>
      </c>
    </row>
    <row r="12" spans="1:10" customHeight="1" ht="15.75">
      <c r="B12" s="34">
        <v>1009</v>
      </c>
      <c r="C12" s="35" t="s">
        <v>136</v>
      </c>
      <c r="D12" s="32" t="s">
        <v>125</v>
      </c>
      <c r="E12" s="32" t="s">
        <v>128</v>
      </c>
      <c r="F12" s="55" t="str">
        <f>+B12</f>
        <v>0</v>
      </c>
    </row>
    <row r="13" spans="1:10" customHeight="1" ht="15.75">
      <c r="B13" s="34">
        <v>1010</v>
      </c>
      <c r="C13" s="35" t="s">
        <v>137</v>
      </c>
      <c r="D13" s="32" t="s">
        <v>125</v>
      </c>
      <c r="E13" s="32" t="s">
        <v>128</v>
      </c>
      <c r="F13" s="55" t="str">
        <f>+B13</f>
        <v>0</v>
      </c>
    </row>
    <row r="14" spans="1:10" customHeight="1" ht="15.75">
      <c r="B14" s="34">
        <v>1011</v>
      </c>
      <c r="C14" s="35" t="s">
        <v>138</v>
      </c>
      <c r="D14" s="32" t="s">
        <v>125</v>
      </c>
      <c r="E14" s="32" t="s">
        <v>128</v>
      </c>
      <c r="F14" s="55" t="str">
        <f>+B14</f>
        <v>0</v>
      </c>
    </row>
    <row r="15" spans="1:10" customHeight="1" ht="15.75">
      <c r="B15" s="34">
        <v>1012</v>
      </c>
      <c r="C15" s="35" t="s">
        <v>139</v>
      </c>
      <c r="D15" s="32" t="s">
        <v>125</v>
      </c>
      <c r="E15" s="32" t="s">
        <v>128</v>
      </c>
      <c r="F15" s="55" t="str">
        <f>+B15</f>
        <v>0</v>
      </c>
    </row>
    <row r="16" spans="1:10" customHeight="1" ht="15.75">
      <c r="B16" s="34">
        <v>1013</v>
      </c>
      <c r="C16" s="35" t="s">
        <v>140</v>
      </c>
      <c r="D16" s="32" t="s">
        <v>125</v>
      </c>
      <c r="E16" s="32" t="s">
        <v>128</v>
      </c>
      <c r="F16" s="55" t="str">
        <f>+B16</f>
        <v>0</v>
      </c>
    </row>
    <row r="17" spans="1:10" customHeight="1" ht="15.75">
      <c r="B17" s="34">
        <v>1014</v>
      </c>
      <c r="C17" s="35" t="s">
        <v>141</v>
      </c>
      <c r="D17" s="32" t="s">
        <v>125</v>
      </c>
      <c r="E17" s="32" t="s">
        <v>128</v>
      </c>
      <c r="F17" s="55" t="str">
        <f>+B17</f>
        <v>0</v>
      </c>
    </row>
    <row r="18" spans="1:10" customHeight="1" ht="15.75">
      <c r="B18" s="34">
        <v>1015</v>
      </c>
      <c r="C18" s="35" t="s">
        <v>142</v>
      </c>
      <c r="D18" s="32" t="s">
        <v>125</v>
      </c>
      <c r="E18" s="32" t="s">
        <v>128</v>
      </c>
      <c r="F18" s="55" t="str">
        <f>+B18</f>
        <v>0</v>
      </c>
    </row>
    <row r="19" spans="1:10" customHeight="1" ht="15.75">
      <c r="B19" s="34">
        <v>1016</v>
      </c>
      <c r="C19" s="35" t="s">
        <v>143</v>
      </c>
      <c r="D19" s="32" t="s">
        <v>125</v>
      </c>
      <c r="E19" s="32" t="s">
        <v>128</v>
      </c>
      <c r="F19" s="55" t="str">
        <f>+B19</f>
        <v>0</v>
      </c>
    </row>
    <row r="20" spans="1:10" customHeight="1" ht="15.75">
      <c r="B20" s="36">
        <v>1017</v>
      </c>
      <c r="C20" s="37" t="s">
        <v>144</v>
      </c>
      <c r="D20" s="32" t="s">
        <v>125</v>
      </c>
      <c r="E20" s="32" t="s">
        <v>128</v>
      </c>
      <c r="F20" s="55" t="str">
        <f>+B20</f>
        <v>0</v>
      </c>
    </row>
    <row r="21" spans="1:10" customHeight="1" ht="15.75">
      <c r="B21" s="36">
        <v>1018</v>
      </c>
      <c r="C21" s="37" t="s">
        <v>145</v>
      </c>
      <c r="D21" s="32" t="s">
        <v>125</v>
      </c>
      <c r="E21" s="32" t="s">
        <v>128</v>
      </c>
      <c r="F21" s="55" t="str">
        <f>+B21</f>
        <v>0</v>
      </c>
    </row>
    <row r="22" spans="1:10" customHeight="1" ht="15.75">
      <c r="B22" s="36">
        <v>1019</v>
      </c>
      <c r="C22" s="37" t="s">
        <v>146</v>
      </c>
      <c r="D22" s="32" t="s">
        <v>125</v>
      </c>
      <c r="E22" s="32" t="s">
        <v>128</v>
      </c>
      <c r="F22" s="55" t="str">
        <f>+B22</f>
        <v>0</v>
      </c>
    </row>
    <row r="23" spans="1:10" customHeight="1" ht="15.75">
      <c r="B23" s="36">
        <v>1020</v>
      </c>
      <c r="C23" s="37" t="s">
        <v>147</v>
      </c>
      <c r="D23" s="32" t="s">
        <v>125</v>
      </c>
      <c r="E23" s="32" t="s">
        <v>128</v>
      </c>
      <c r="F23" s="55" t="str">
        <f>+B23</f>
        <v>0</v>
      </c>
    </row>
    <row r="24" spans="1:10" customHeight="1" ht="15.75">
      <c r="B24" s="34">
        <v>1021</v>
      </c>
      <c r="C24" s="35" t="s">
        <v>148</v>
      </c>
      <c r="D24" s="32" t="s">
        <v>149</v>
      </c>
      <c r="E24" s="32" t="s">
        <v>128</v>
      </c>
      <c r="F24" s="55" t="str">
        <f>+B24</f>
        <v>0</v>
      </c>
    </row>
    <row r="25" spans="1:10" customHeight="1" ht="15.75">
      <c r="B25" s="34">
        <v>1022</v>
      </c>
      <c r="C25" s="35" t="s">
        <v>150</v>
      </c>
      <c r="D25" s="32" t="s">
        <v>149</v>
      </c>
      <c r="E25" s="32" t="s">
        <v>128</v>
      </c>
      <c r="F25" s="55" t="str">
        <f>+B25</f>
        <v>0</v>
      </c>
    </row>
    <row r="26" spans="1:10" customHeight="1" ht="15.75">
      <c r="B26" s="34">
        <v>1023</v>
      </c>
      <c r="C26" s="35" t="s">
        <v>151</v>
      </c>
      <c r="D26" s="32" t="s">
        <v>149</v>
      </c>
      <c r="E26" s="32" t="s">
        <v>128</v>
      </c>
      <c r="F26" s="55" t="str">
        <f>+B26</f>
        <v>0</v>
      </c>
    </row>
    <row r="27" spans="1:10" customHeight="1" ht="15.75">
      <c r="B27" s="34"/>
      <c r="C27" s="35"/>
      <c r="D27" s="32"/>
      <c r="E27" s="32"/>
      <c r="F27" s="55" t="str">
        <f>+B27</f>
        <v>0</v>
      </c>
    </row>
    <row r="28" spans="1:10" customHeight="1" ht="15.75">
      <c r="B28" s="34">
        <v>1024</v>
      </c>
      <c r="C28" s="35" t="s">
        <v>152</v>
      </c>
      <c r="D28" s="32" t="s">
        <v>153</v>
      </c>
      <c r="E28" s="32" t="s">
        <v>128</v>
      </c>
      <c r="F28" s="55" t="str">
        <f>+B28</f>
        <v>0</v>
      </c>
    </row>
    <row r="29" spans="1:10" customHeight="1" ht="15.75">
      <c r="B29" s="34">
        <v>1025</v>
      </c>
      <c r="C29" s="35" t="s">
        <v>154</v>
      </c>
      <c r="D29" s="32" t="s">
        <v>153</v>
      </c>
      <c r="E29" s="32" t="s">
        <v>128</v>
      </c>
      <c r="F29" s="55" t="str">
        <f>+B29</f>
        <v>0</v>
      </c>
    </row>
    <row r="30" spans="1:10" customHeight="1" ht="15.75">
      <c r="B30" s="34">
        <v>1026</v>
      </c>
      <c r="C30" s="35" t="s">
        <v>155</v>
      </c>
      <c r="D30" s="32" t="s">
        <v>153</v>
      </c>
      <c r="E30" s="32" t="s">
        <v>128</v>
      </c>
      <c r="F30" s="55" t="str">
        <f>+B30</f>
        <v>0</v>
      </c>
    </row>
    <row r="31" spans="1:10" customHeight="1" ht="15.75">
      <c r="B31" s="34">
        <v>1027</v>
      </c>
      <c r="C31" s="35" t="s">
        <v>156</v>
      </c>
      <c r="D31" s="32" t="s">
        <v>153</v>
      </c>
      <c r="E31" s="32" t="s">
        <v>128</v>
      </c>
      <c r="F31" s="55" t="str">
        <f>+B31</f>
        <v>0</v>
      </c>
    </row>
    <row r="32" spans="1:10" customHeight="1" ht="15.75">
      <c r="B32" s="34">
        <v>1028</v>
      </c>
      <c r="C32" s="35" t="s">
        <v>157</v>
      </c>
      <c r="D32" s="32" t="s">
        <v>153</v>
      </c>
      <c r="E32" s="32" t="s">
        <v>128</v>
      </c>
      <c r="F32" s="55" t="str">
        <f>+B32</f>
        <v>0</v>
      </c>
    </row>
    <row r="33" spans="1:10" customHeight="1" ht="15.75">
      <c r="B33" s="34">
        <v>1029</v>
      </c>
      <c r="C33" s="35" t="s">
        <v>158</v>
      </c>
      <c r="D33" s="32" t="s">
        <v>153</v>
      </c>
      <c r="E33" s="32" t="s">
        <v>128</v>
      </c>
      <c r="F33" s="55" t="str">
        <f>+B33</f>
        <v>0</v>
      </c>
    </row>
    <row r="34" spans="1:10" customHeight="1" ht="15.75">
      <c r="B34" s="34">
        <v>1030</v>
      </c>
      <c r="C34" s="35" t="s">
        <v>159</v>
      </c>
      <c r="D34" s="32" t="s">
        <v>153</v>
      </c>
      <c r="E34" s="32" t="s">
        <v>128</v>
      </c>
      <c r="F34" s="55" t="str">
        <f>+B34</f>
        <v>0</v>
      </c>
    </row>
    <row r="35" spans="1:10" customHeight="1" ht="15.75">
      <c r="B35" s="34">
        <v>1031</v>
      </c>
      <c r="C35" s="35" t="s">
        <v>160</v>
      </c>
      <c r="D35" s="32" t="s">
        <v>153</v>
      </c>
      <c r="E35" s="32" t="s">
        <v>128</v>
      </c>
      <c r="F35" s="55" t="str">
        <f>+B35</f>
        <v>0</v>
      </c>
    </row>
    <row r="36" spans="1:10" customHeight="1" ht="15.75">
      <c r="B36" s="34">
        <v>1032</v>
      </c>
      <c r="C36" s="35" t="s">
        <v>161</v>
      </c>
      <c r="D36" s="32" t="s">
        <v>153</v>
      </c>
      <c r="E36" s="32" t="s">
        <v>128</v>
      </c>
      <c r="F36" s="55" t="str">
        <f>+B36</f>
        <v>0</v>
      </c>
    </row>
    <row r="37" spans="1:10" customHeight="1" ht="15.75">
      <c r="B37" s="34">
        <v>1033</v>
      </c>
      <c r="C37" s="35" t="s">
        <v>162</v>
      </c>
      <c r="D37" s="32" t="s">
        <v>153</v>
      </c>
      <c r="E37" s="32" t="s">
        <v>128</v>
      </c>
      <c r="F37" s="55" t="str">
        <f>+B37</f>
        <v>0</v>
      </c>
    </row>
    <row r="38" spans="1:10" customHeight="1" ht="15.75">
      <c r="B38" s="34">
        <v>1034</v>
      </c>
      <c r="C38" s="35" t="s">
        <v>131</v>
      </c>
      <c r="D38" s="32" t="s">
        <v>153</v>
      </c>
      <c r="E38" s="32" t="s">
        <v>128</v>
      </c>
      <c r="F38" s="55" t="str">
        <f>+B38</f>
        <v>0</v>
      </c>
    </row>
    <row r="39" spans="1:10" customHeight="1" ht="15.75">
      <c r="B39" s="34">
        <v>1035</v>
      </c>
      <c r="C39" s="35" t="s">
        <v>163</v>
      </c>
      <c r="D39" s="32" t="s">
        <v>153</v>
      </c>
      <c r="E39" s="32" t="s">
        <v>128</v>
      </c>
      <c r="F39" s="55" t="str">
        <f>+B39</f>
        <v>0</v>
      </c>
    </row>
    <row r="40" spans="1:10" customHeight="1" ht="15.75">
      <c r="B40" s="34">
        <v>1036</v>
      </c>
      <c r="C40" s="35" t="s">
        <v>164</v>
      </c>
      <c r="D40" s="32" t="s">
        <v>153</v>
      </c>
      <c r="E40" s="32" t="s">
        <v>128</v>
      </c>
      <c r="F40" s="55" t="str">
        <f>+B40</f>
        <v>0</v>
      </c>
    </row>
    <row r="41" spans="1:10" customHeight="1" ht="15.75">
      <c r="B41" s="34">
        <v>1037</v>
      </c>
      <c r="C41" s="35" t="s">
        <v>165</v>
      </c>
      <c r="D41" s="32" t="s">
        <v>153</v>
      </c>
      <c r="E41" s="32" t="s">
        <v>128</v>
      </c>
      <c r="F41" s="55" t="str">
        <f>+B41</f>
        <v>0</v>
      </c>
    </row>
    <row r="42" spans="1:10" customHeight="1" ht="15.75">
      <c r="B42" s="34">
        <v>1038</v>
      </c>
      <c r="C42" s="35" t="s">
        <v>166</v>
      </c>
      <c r="D42" s="32" t="s">
        <v>153</v>
      </c>
      <c r="E42" s="32" t="s">
        <v>128</v>
      </c>
      <c r="F42" s="55" t="str">
        <f>+B42</f>
        <v>0</v>
      </c>
    </row>
    <row r="43" spans="1:10" customHeight="1" ht="15.75">
      <c r="B43" s="34">
        <v>1039</v>
      </c>
      <c r="C43" s="35" t="s">
        <v>167</v>
      </c>
      <c r="D43" s="32" t="s">
        <v>153</v>
      </c>
      <c r="E43" s="32" t="s">
        <v>128</v>
      </c>
      <c r="F43" s="55" t="str">
        <f>+B43</f>
        <v>0</v>
      </c>
    </row>
    <row r="44" spans="1:10" customHeight="1" ht="15.75">
      <c r="B44" s="34">
        <v>1040</v>
      </c>
      <c r="C44" s="35" t="s">
        <v>157</v>
      </c>
      <c r="D44" s="32" t="s">
        <v>153</v>
      </c>
      <c r="E44" s="32" t="s">
        <v>128</v>
      </c>
      <c r="F44" s="55" t="str">
        <f>+B44</f>
        <v>0</v>
      </c>
    </row>
    <row r="45" spans="1:10" customHeight="1" ht="15.75">
      <c r="B45" s="34">
        <v>1041</v>
      </c>
      <c r="C45" s="35" t="s">
        <v>168</v>
      </c>
      <c r="D45" s="32" t="s">
        <v>153</v>
      </c>
      <c r="E45" s="32" t="s">
        <v>128</v>
      </c>
      <c r="F45" s="55" t="str">
        <f>+B45</f>
        <v>0</v>
      </c>
    </row>
    <row r="46" spans="1:10" customHeight="1" ht="15.75">
      <c r="B46" s="34">
        <v>1042</v>
      </c>
      <c r="C46" s="35" t="s">
        <v>169</v>
      </c>
      <c r="D46" s="32" t="s">
        <v>153</v>
      </c>
      <c r="E46" s="32" t="s">
        <v>128</v>
      </c>
      <c r="F46" s="55" t="str">
        <f>+B46</f>
        <v>0</v>
      </c>
    </row>
    <row r="47" spans="1:10" customHeight="1" ht="15.75">
      <c r="B47" s="34">
        <v>1043</v>
      </c>
      <c r="C47" s="35" t="s">
        <v>170</v>
      </c>
      <c r="D47" s="32" t="s">
        <v>153</v>
      </c>
      <c r="E47" s="32" t="s">
        <v>128</v>
      </c>
      <c r="F47" s="55" t="str">
        <f>+B47</f>
        <v>0</v>
      </c>
    </row>
    <row r="48" spans="1:10" customHeight="1" ht="15.75">
      <c r="B48" s="34">
        <v>1044</v>
      </c>
      <c r="C48" s="35" t="s">
        <v>171</v>
      </c>
      <c r="D48" s="32" t="s">
        <v>153</v>
      </c>
      <c r="E48" s="32" t="s">
        <v>128</v>
      </c>
      <c r="F48" s="55" t="str">
        <f>+B48</f>
        <v>0</v>
      </c>
    </row>
    <row r="49" spans="1:10" customHeight="1" ht="15.75">
      <c r="B49" s="34">
        <v>1045</v>
      </c>
      <c r="C49" s="35" t="s">
        <v>172</v>
      </c>
      <c r="D49" s="32" t="s">
        <v>153</v>
      </c>
      <c r="E49" s="32" t="s">
        <v>128</v>
      </c>
      <c r="F49" s="55" t="str">
        <f>+B49</f>
        <v>0</v>
      </c>
    </row>
    <row r="50" spans="1:10" customHeight="1" ht="15.75">
      <c r="B50" s="34">
        <v>1046</v>
      </c>
      <c r="C50" s="35" t="s">
        <v>173</v>
      </c>
      <c r="D50" s="32" t="s">
        <v>153</v>
      </c>
      <c r="E50" s="32" t="s">
        <v>128</v>
      </c>
      <c r="F50" s="55" t="str">
        <f>+B50</f>
        <v>0</v>
      </c>
    </row>
    <row r="51" spans="1:10" customHeight="1" ht="15.75">
      <c r="B51" s="34">
        <v>1047</v>
      </c>
      <c r="C51" s="35" t="s">
        <v>174</v>
      </c>
      <c r="D51" s="32" t="s">
        <v>153</v>
      </c>
      <c r="E51" s="32" t="s">
        <v>128</v>
      </c>
      <c r="F51" s="55" t="str">
        <f>+B51</f>
        <v>0</v>
      </c>
    </row>
    <row r="52" spans="1:10" customHeight="1" ht="15.75">
      <c r="B52" s="34">
        <v>1048</v>
      </c>
      <c r="C52" s="35" t="s">
        <v>175</v>
      </c>
      <c r="D52" s="32" t="s">
        <v>153</v>
      </c>
      <c r="E52" s="32" t="s">
        <v>128</v>
      </c>
      <c r="F52" s="55" t="str">
        <f>+B52</f>
        <v>0</v>
      </c>
    </row>
    <row r="53" spans="1:10" customHeight="1" ht="15.75">
      <c r="B53" s="34">
        <v>1049</v>
      </c>
      <c r="C53" s="35" t="s">
        <v>42</v>
      </c>
      <c r="D53" s="32" t="s">
        <v>153</v>
      </c>
      <c r="E53" s="32" t="s">
        <v>128</v>
      </c>
      <c r="F53" s="55" t="str">
        <f>+B53</f>
        <v>0</v>
      </c>
    </row>
    <row r="54" spans="1:10" customHeight="1" ht="15.75">
      <c r="B54" s="34">
        <v>1050</v>
      </c>
      <c r="C54" s="35" t="s">
        <v>176</v>
      </c>
      <c r="D54" s="32" t="s">
        <v>153</v>
      </c>
      <c r="E54" s="32" t="s">
        <v>128</v>
      </c>
      <c r="F54" s="55" t="str">
        <f>+B54</f>
        <v>0</v>
      </c>
    </row>
    <row r="55" spans="1:10" customHeight="1" ht="15.75">
      <c r="B55" s="34">
        <v>1051</v>
      </c>
      <c r="C55" s="35" t="s">
        <v>177</v>
      </c>
      <c r="D55" s="32" t="s">
        <v>153</v>
      </c>
      <c r="E55" s="32" t="s">
        <v>128</v>
      </c>
      <c r="F55" s="55" t="str">
        <f>+B55</f>
        <v>0</v>
      </c>
    </row>
    <row r="56" spans="1:10" customHeight="1" ht="15.75">
      <c r="B56" s="34">
        <v>1052</v>
      </c>
      <c r="C56" s="35" t="s">
        <v>178</v>
      </c>
      <c r="D56" s="32" t="s">
        <v>153</v>
      </c>
      <c r="E56" s="32" t="s">
        <v>128</v>
      </c>
      <c r="F56" s="55" t="str">
        <f>+B56</f>
        <v>0</v>
      </c>
    </row>
    <row r="57" spans="1:10" customHeight="1" ht="15.75">
      <c r="B57" s="34">
        <v>1053</v>
      </c>
      <c r="C57" s="35" t="s">
        <v>179</v>
      </c>
      <c r="D57" s="32" t="s">
        <v>153</v>
      </c>
      <c r="E57" s="32" t="s">
        <v>128</v>
      </c>
      <c r="F57" s="55" t="str">
        <f>+B57</f>
        <v>0</v>
      </c>
    </row>
    <row r="58" spans="1:10" customHeight="1" ht="15.75">
      <c r="B58" s="34">
        <v>0</v>
      </c>
      <c r="C58" s="35">
        <v>0</v>
      </c>
      <c r="D58" s="32"/>
      <c r="E58" s="32"/>
      <c r="F58" s="55" t="str">
        <f>+B58</f>
        <v>0</v>
      </c>
    </row>
    <row r="59" spans="1:10" customHeight="1" ht="15.75">
      <c r="B59" s="34">
        <v>2001</v>
      </c>
      <c r="C59" s="35" t="s">
        <v>180</v>
      </c>
      <c r="D59" s="32" t="s">
        <v>180</v>
      </c>
      <c r="E59" s="32" t="s">
        <v>126</v>
      </c>
      <c r="F59" s="55" t="str">
        <f>+B59</f>
        <v>0</v>
      </c>
    </row>
    <row r="60" spans="1:10" customHeight="1" ht="15.75">
      <c r="B60" s="34">
        <v>0</v>
      </c>
      <c r="C60" s="35">
        <v>0</v>
      </c>
      <c r="F60" s="55" t="str">
        <f>+B60</f>
        <v>0</v>
      </c>
    </row>
    <row r="61" spans="1:10" customHeight="1" ht="15.75">
      <c r="B61" s="34">
        <v>4001</v>
      </c>
      <c r="C61" s="35" t="s">
        <v>181</v>
      </c>
      <c r="D61" t="s">
        <v>182</v>
      </c>
      <c r="F61" s="55" t="str">
        <f>+B61</f>
        <v>0</v>
      </c>
    </row>
    <row r="62" spans="1:10" customHeight="1" ht="15.75">
      <c r="B62" s="34">
        <v>4002</v>
      </c>
      <c r="C62" s="35" t="s">
        <v>183</v>
      </c>
      <c r="D62" t="s">
        <v>182</v>
      </c>
      <c r="F62" s="55" t="str">
        <f>+B62</f>
        <v>0</v>
      </c>
    </row>
    <row r="63" spans="1:10" customHeight="1" ht="15.75">
      <c r="B63" s="34">
        <v>4100</v>
      </c>
      <c r="C63" s="35" t="s">
        <v>184</v>
      </c>
      <c r="D63" t="s">
        <v>182</v>
      </c>
      <c r="F63" s="55" t="str">
        <f>+B63</f>
        <v>0</v>
      </c>
    </row>
    <row r="64" spans="1:10" customHeight="1" ht="15.75">
      <c r="B64" s="34">
        <v>4200</v>
      </c>
      <c r="C64" s="35" t="s">
        <v>185</v>
      </c>
      <c r="D64" t="s">
        <v>182</v>
      </c>
      <c r="F64" s="55" t="str">
        <f>+B64</f>
        <v>0</v>
      </c>
    </row>
    <row r="65" spans="1:10" customHeight="1" ht="15.75">
      <c r="B65" s="34">
        <v>4300</v>
      </c>
      <c r="C65" s="35" t="s">
        <v>186</v>
      </c>
      <c r="D65" t="s">
        <v>182</v>
      </c>
      <c r="F65" s="55" t="str">
        <f>+B65</f>
        <v>0</v>
      </c>
    </row>
    <row r="66" spans="1:10" customHeight="1" ht="15.75">
      <c r="B66" s="34">
        <v>0</v>
      </c>
      <c r="C66" s="35">
        <v>0</v>
      </c>
      <c r="F66" s="55" t="str">
        <f>+B66</f>
        <v>0</v>
      </c>
    </row>
    <row r="67" spans="1:10" customHeight="1" ht="15.75">
      <c r="B67" s="34">
        <v>5001</v>
      </c>
      <c r="C67" s="35" t="s">
        <v>187</v>
      </c>
      <c r="D67" s="26" t="s">
        <v>188</v>
      </c>
      <c r="F67" s="55" t="str">
        <f>+B67</f>
        <v>0</v>
      </c>
    </row>
    <row r="68" spans="1:10" customHeight="1" ht="15.75">
      <c r="B68" s="34">
        <v>5002</v>
      </c>
      <c r="C68" s="35" t="s">
        <v>189</v>
      </c>
      <c r="D68" s="26" t="s">
        <v>188</v>
      </c>
      <c r="F68" s="55" t="str">
        <f>+B68</f>
        <v>0</v>
      </c>
    </row>
    <row r="69" spans="1:10" customHeight="1" ht="15.75">
      <c r="B69" s="38">
        <v>5003</v>
      </c>
      <c r="C69" s="39" t="s">
        <v>190</v>
      </c>
      <c r="D69" s="26" t="s">
        <v>188</v>
      </c>
      <c r="F69" s="55" t="str">
        <f>+B69</f>
        <v>0</v>
      </c>
    </row>
    <row r="70" spans="1:10" customHeight="1" ht="15.75">
      <c r="B70" s="34">
        <v>5005</v>
      </c>
      <c r="C70" s="35" t="s">
        <v>191</v>
      </c>
      <c r="D70" s="26" t="s">
        <v>188</v>
      </c>
      <c r="F70" s="55" t="str">
        <f>+B70</f>
        <v>0</v>
      </c>
    </row>
    <row r="71" spans="1:10" customHeight="1" ht="15.75">
      <c r="B71" s="34">
        <v>5004</v>
      </c>
      <c r="C71" s="35" t="s">
        <v>192</v>
      </c>
      <c r="D71" s="26" t="s">
        <v>188</v>
      </c>
      <c r="F71" s="55" t="str">
        <f>+B71</f>
        <v>0</v>
      </c>
      <c r="G71" s="188" t="s">
        <v>193</v>
      </c>
    </row>
    <row r="72" spans="1:10" customHeight="1" ht="15.75">
      <c r="B72" s="34">
        <v>5006</v>
      </c>
      <c r="C72" s="35" t="s">
        <v>194</v>
      </c>
      <c r="D72" s="26" t="s">
        <v>188</v>
      </c>
      <c r="F72" s="55" t="str">
        <f>+B72</f>
        <v>0</v>
      </c>
    </row>
    <row r="73" spans="1:10" customHeight="1" ht="15.75">
      <c r="B73" s="34">
        <v>5007</v>
      </c>
      <c r="C73" s="35" t="s">
        <v>195</v>
      </c>
      <c r="D73" s="26" t="s">
        <v>188</v>
      </c>
      <c r="F73" s="55" t="str">
        <f>+B73</f>
        <v>0</v>
      </c>
    </row>
    <row r="74" spans="1:10" customHeight="1" ht="15.75">
      <c r="B74" s="34">
        <v>5008</v>
      </c>
      <c r="C74" s="35" t="s">
        <v>196</v>
      </c>
      <c r="D74" s="26" t="s">
        <v>188</v>
      </c>
      <c r="F74" s="55" t="str">
        <f>+B74</f>
        <v>0</v>
      </c>
    </row>
    <row r="75" spans="1:10" customHeight="1" ht="15.75">
      <c r="B75" s="34"/>
      <c r="C75" s="35"/>
      <c r="F75" s="55" t="str">
        <f>+B75</f>
        <v>0</v>
      </c>
    </row>
    <row r="76" spans="1:10" customHeight="1" ht="15.75">
      <c r="B76" s="34"/>
      <c r="C76" s="35"/>
      <c r="F76" s="55" t="str">
        <f>+B76</f>
        <v>0</v>
      </c>
    </row>
    <row r="77" spans="1:10" customHeight="1" ht="15.75">
      <c r="B77" s="34"/>
      <c r="C77" s="35"/>
      <c r="F77" s="55" t="str">
        <f>+B77</f>
        <v>0</v>
      </c>
    </row>
    <row r="78" spans="1:10" customHeight="1" ht="15.75">
      <c r="B78" s="34"/>
      <c r="C78" s="35"/>
      <c r="F78" s="55" t="str">
        <f>+B78</f>
        <v>0</v>
      </c>
    </row>
    <row r="79" spans="1:10" customHeight="1" ht="15.75">
      <c r="B79" s="34"/>
      <c r="C79" s="35"/>
      <c r="F79" s="55" t="str">
        <f>+B79</f>
        <v>0</v>
      </c>
    </row>
    <row r="80" spans="1:10" customHeight="1" ht="15.75">
      <c r="B80" s="34"/>
      <c r="C80" s="35"/>
      <c r="F80" s="55" t="str">
        <f>+B80</f>
        <v>0</v>
      </c>
    </row>
    <row r="81" spans="1:10" customHeight="1" ht="15.75">
      <c r="B81" s="34"/>
      <c r="C81" s="35"/>
      <c r="F81" s="55" t="str">
        <f>+B81</f>
        <v>0</v>
      </c>
    </row>
    <row r="82" spans="1:10" customHeight="1" ht="15.75">
      <c r="B82" s="34"/>
      <c r="C82" s="35"/>
      <c r="F82" s="55" t="str">
        <f>+B82</f>
        <v>0</v>
      </c>
    </row>
    <row r="83" spans="1:10" customHeight="1" ht="15.75">
      <c r="B83" s="34"/>
      <c r="C83" s="35"/>
      <c r="F83" s="55" t="str">
        <f>+B83</f>
        <v>0</v>
      </c>
    </row>
    <row r="84" spans="1:10" customHeight="1" ht="15.75">
      <c r="B84" s="34"/>
      <c r="C84" s="35"/>
      <c r="F84" s="55" t="str">
        <f>+B84</f>
        <v>0</v>
      </c>
    </row>
    <row r="85" spans="1:10" customHeight="1" ht="15.75">
      <c r="B85" s="34"/>
      <c r="C85" s="35"/>
      <c r="F85" s="55" t="str">
        <f>+B85</f>
        <v>0</v>
      </c>
    </row>
    <row r="86" spans="1:10" customHeight="1" ht="15.75">
      <c r="B86" s="34"/>
      <c r="C86" s="35"/>
      <c r="F86" s="55" t="str">
        <f>+B86</f>
        <v>0</v>
      </c>
    </row>
    <row r="87" spans="1:10" customHeight="1" ht="15.75">
      <c r="B87" s="34"/>
      <c r="C87" s="35"/>
      <c r="F87" s="55" t="str">
        <f>+B87</f>
        <v>0</v>
      </c>
    </row>
    <row r="88" spans="1:10" customHeight="1" ht="15.75">
      <c r="B88" s="34"/>
      <c r="C88" s="35"/>
      <c r="F88" s="55" t="str">
        <f>+B88</f>
        <v>0</v>
      </c>
    </row>
    <row r="89" spans="1:10" customHeight="1" ht="15.75">
      <c r="B89" s="34"/>
      <c r="C89" s="35"/>
      <c r="F89" s="55" t="str">
        <f>+B89</f>
        <v>0</v>
      </c>
    </row>
    <row r="90" spans="1:10" customHeight="1" ht="15.75">
      <c r="B90" s="34"/>
      <c r="C90" s="35"/>
      <c r="F90" s="55" t="str">
        <f>+B90</f>
        <v>0</v>
      </c>
    </row>
    <row r="91" spans="1:10" customHeight="1" ht="15.75">
      <c r="B91" s="34"/>
      <c r="C91" s="35"/>
      <c r="F91" s="55" t="str">
        <f>+B91</f>
        <v>0</v>
      </c>
    </row>
    <row r="92" spans="1:10" customHeight="1" ht="15.75">
      <c r="B92" s="34"/>
      <c r="C92" s="35"/>
      <c r="F92" s="55" t="str">
        <f>+B92</f>
        <v>0</v>
      </c>
    </row>
    <row r="93" spans="1:10" customHeight="1" ht="15.75">
      <c r="B93" s="34"/>
      <c r="C93" s="35"/>
      <c r="F93" s="55" t="str">
        <f>+B93</f>
        <v>0</v>
      </c>
    </row>
    <row r="94" spans="1:10" customHeight="1" ht="15.75">
      <c r="B94" s="34"/>
      <c r="C94" s="35"/>
      <c r="F94" s="55" t="str">
        <f>+B94</f>
        <v>0</v>
      </c>
    </row>
    <row r="95" spans="1:10" customHeight="1" ht="15.75">
      <c r="B95" s="34"/>
      <c r="C95" s="35"/>
      <c r="F95" s="55" t="str">
        <f>+B95</f>
        <v>0</v>
      </c>
    </row>
    <row r="96" spans="1:10" customHeight="1" ht="15.75">
      <c r="B96" s="34"/>
      <c r="C96" s="35"/>
      <c r="F96" s="55" t="str">
        <f>+B96</f>
        <v>0</v>
      </c>
    </row>
    <row r="97" spans="1:10" customHeight="1" ht="15.75">
      <c r="B97" s="34"/>
      <c r="C97" s="35"/>
      <c r="F97" s="55" t="str">
        <f>+B97</f>
        <v>0</v>
      </c>
    </row>
    <row r="98" spans="1:10" customHeight="1" ht="15.75">
      <c r="B98" s="34"/>
      <c r="C98" s="35"/>
      <c r="F98" s="55" t="str">
        <f>+B98</f>
        <v>0</v>
      </c>
    </row>
    <row r="99" spans="1:10" customHeight="1" ht="15.75">
      <c r="B99" s="34"/>
      <c r="C99" s="35"/>
      <c r="F99" s="55" t="str">
        <f>+B99</f>
        <v>0</v>
      </c>
    </row>
    <row r="100" spans="1:10" customHeight="1" ht="15.75">
      <c r="B100" s="34"/>
      <c r="C100" s="35"/>
      <c r="F100" s="55" t="str">
        <f>+B100</f>
        <v>0</v>
      </c>
    </row>
    <row r="101" spans="1:10" customHeight="1" ht="15.75">
      <c r="B101" s="34"/>
      <c r="C101" s="35"/>
      <c r="F101" s="55" t="str">
        <f>+B101</f>
        <v>0</v>
      </c>
    </row>
    <row r="102" spans="1:10" customHeight="1" ht="15.75">
      <c r="B102" s="34"/>
      <c r="C102" s="35"/>
      <c r="F102" s="55" t="str">
        <f>+B102</f>
        <v>0</v>
      </c>
    </row>
    <row r="103" spans="1:10" customHeight="1" ht="15.75">
      <c r="B103" s="34"/>
      <c r="C103" s="35"/>
      <c r="F103" s="55" t="str">
        <f>+B103</f>
        <v>0</v>
      </c>
    </row>
    <row r="104" spans="1:10" customHeight="1" ht="15.75">
      <c r="B104" s="34"/>
      <c r="C104" s="35"/>
      <c r="F104" s="55" t="str">
        <f>+B104</f>
        <v>0</v>
      </c>
    </row>
    <row r="105" spans="1:10" customHeight="1" ht="15.75">
      <c r="B105" s="34"/>
      <c r="C105" s="35"/>
      <c r="F105" s="55" t="str">
        <f>+B105</f>
        <v>0</v>
      </c>
    </row>
    <row r="106" spans="1:10" customHeight="1" ht="15.75">
      <c r="B106" s="34"/>
      <c r="C106" s="35"/>
      <c r="F106" s="55" t="str">
        <f>+B106</f>
        <v>0</v>
      </c>
    </row>
    <row r="107" spans="1:10" customHeight="1" ht="15.75">
      <c r="B107" s="34"/>
      <c r="C107" s="35"/>
      <c r="F107" s="55" t="str">
        <f>+B107</f>
        <v>0</v>
      </c>
    </row>
    <row r="108" spans="1:10" customHeight="1" ht="15.75">
      <c r="B108" s="34"/>
      <c r="C108" s="35"/>
      <c r="F108" s="55" t="str">
        <f>+B108</f>
        <v>0</v>
      </c>
    </row>
    <row r="109" spans="1:10" customHeight="1" ht="15.75">
      <c r="B109" s="34"/>
      <c r="C109" s="35"/>
      <c r="F109" s="55" t="str">
        <f>+B109</f>
        <v>0</v>
      </c>
    </row>
    <row r="110" spans="1:10" customHeight="1" ht="15.75">
      <c r="B110" s="34"/>
      <c r="C110" s="35"/>
      <c r="F110" s="55" t="str">
        <f>+B110</f>
        <v>0</v>
      </c>
    </row>
    <row r="111" spans="1:10" customHeight="1" ht="15.75">
      <c r="B111" s="34"/>
      <c r="C111" s="35"/>
      <c r="F111" s="55" t="str">
        <f>+B111</f>
        <v>0</v>
      </c>
    </row>
    <row r="112" spans="1:10" customHeight="1" ht="15.75">
      <c r="B112" s="34"/>
      <c r="C112" s="35"/>
      <c r="F112" s="55" t="str">
        <f>+B112</f>
        <v>0</v>
      </c>
    </row>
    <row r="113" spans="1:10" customHeight="1" ht="15.75">
      <c r="B113" s="34"/>
      <c r="C113" s="35"/>
      <c r="F113" s="55" t="str">
        <f>+B113</f>
        <v>0</v>
      </c>
    </row>
    <row r="114" spans="1:10" customHeight="1" ht="15.75">
      <c r="B114" s="34"/>
      <c r="C114" s="35"/>
      <c r="F114" s="55" t="str">
        <f>+B114</f>
        <v>0</v>
      </c>
    </row>
    <row r="115" spans="1:10" customHeight="1" ht="15.75">
      <c r="B115" s="34"/>
      <c r="C115" s="35"/>
      <c r="F115" s="55" t="str">
        <f>+B115</f>
        <v>0</v>
      </c>
    </row>
    <row r="116" spans="1:10" customHeight="1" ht="15.75">
      <c r="B116" s="40"/>
      <c r="C116" s="35"/>
      <c r="F116" s="55" t="str">
        <f>+B116</f>
        <v>0</v>
      </c>
    </row>
    <row r="117" spans="1:10" customHeight="1" ht="15.75">
      <c r="B117" s="40"/>
      <c r="C117" s="35"/>
      <c r="F117" s="55" t="str">
        <f>+B117</f>
        <v>0</v>
      </c>
    </row>
    <row r="118" spans="1:10" customHeight="1" ht="15.75">
      <c r="B118" s="40"/>
      <c r="C118" s="35"/>
      <c r="F118" s="55" t="str">
        <f>+B118</f>
        <v>0</v>
      </c>
    </row>
    <row r="119" spans="1:10" customHeight="1" ht="15.75">
      <c r="B119" s="40"/>
      <c r="C119" s="35"/>
      <c r="F119" s="55" t="str">
        <f>+B119</f>
        <v>0</v>
      </c>
    </row>
    <row r="120" spans="1:10" customHeight="1" ht="15.75">
      <c r="B120" s="40"/>
      <c r="C120" s="35"/>
      <c r="F120" s="55" t="str">
        <f>+B120</f>
        <v>0</v>
      </c>
    </row>
    <row r="121" spans="1:10" customHeight="1" ht="15.75">
      <c r="B121" s="40"/>
      <c r="C121" s="35"/>
      <c r="F121" s="55" t="str">
        <f>+B121</f>
        <v>0</v>
      </c>
    </row>
    <row r="122" spans="1:10" customHeight="1" ht="15.75">
      <c r="B122" s="40"/>
      <c r="C122" s="35"/>
      <c r="F122" s="55" t="str">
        <f>+B122</f>
        <v>0</v>
      </c>
    </row>
    <row r="123" spans="1:10" customHeight="1" ht="15.75">
      <c r="B123" s="40"/>
      <c r="C123" s="35"/>
      <c r="F123" s="55" t="str">
        <f>+B123</f>
        <v>0</v>
      </c>
    </row>
    <row r="124" spans="1:10" customHeight="1" ht="15.75">
      <c r="B124" s="40"/>
      <c r="C124" s="35"/>
      <c r="F124" s="55" t="str">
        <f>+B124</f>
        <v>0</v>
      </c>
    </row>
    <row r="125" spans="1:10" customHeight="1" ht="15.75">
      <c r="B125" s="40"/>
      <c r="C125" s="35"/>
      <c r="F125" s="55" t="str">
        <f>+B125</f>
        <v>0</v>
      </c>
    </row>
    <row r="126" spans="1:10" customHeight="1" ht="15.75">
      <c r="B126" s="40"/>
      <c r="C126" s="35"/>
      <c r="F126" s="55" t="str">
        <f>+B126</f>
        <v>0</v>
      </c>
    </row>
    <row r="127" spans="1:10" customHeight="1" ht="15.75">
      <c r="B127" s="40"/>
      <c r="C127" s="35"/>
      <c r="F127" s="55" t="str">
        <f>+B127</f>
        <v>0</v>
      </c>
    </row>
    <row r="128" spans="1:10" customHeight="1" ht="15.75">
      <c r="B128" s="40"/>
      <c r="C128" s="35"/>
      <c r="F128" s="55" t="str">
        <f>+B128</f>
        <v>0</v>
      </c>
    </row>
    <row r="129" spans="1:10" customHeight="1" ht="15.75">
      <c r="B129" s="40"/>
      <c r="C129" s="35"/>
      <c r="F129" s="55" t="str">
        <f>+B129</f>
        <v>0</v>
      </c>
    </row>
    <row r="130" spans="1:10" customHeight="1" ht="15.75">
      <c r="B130" s="40"/>
      <c r="C130" s="35"/>
      <c r="F130" s="55" t="str">
        <f>+B130</f>
        <v>0</v>
      </c>
    </row>
    <row r="131" spans="1:10" customHeight="1" ht="15.75">
      <c r="B131" s="40"/>
      <c r="C131" s="41"/>
      <c r="F131" s="55" t="str">
        <f>+B131</f>
        <v>0</v>
      </c>
    </row>
    <row r="132" spans="1:10" customHeight="1" ht="15.75">
      <c r="B132" s="40"/>
      <c r="C132" s="41"/>
      <c r="F132" s="55" t="str">
        <f>+B132</f>
        <v>0</v>
      </c>
    </row>
    <row r="133" spans="1:10" customHeight="1" ht="15.75">
      <c r="B133" s="40"/>
      <c r="C133" s="41"/>
      <c r="F133" s="55" t="str">
        <f>+B133</f>
        <v>0</v>
      </c>
    </row>
    <row r="134" spans="1:10" customHeight="1" ht="15.75">
      <c r="B134" s="40"/>
      <c r="C134" s="41"/>
      <c r="F134" s="55" t="str">
        <f>+B134</f>
        <v>0</v>
      </c>
    </row>
    <row r="135" spans="1:10" customHeight="1" ht="15.75">
      <c r="B135" s="40"/>
      <c r="C135" s="41"/>
      <c r="F135" s="55" t="str">
        <f>+B135</f>
        <v>0</v>
      </c>
    </row>
    <row r="136" spans="1:10" customHeight="1" ht="15.75">
      <c r="B136" s="40"/>
      <c r="C136" s="41"/>
      <c r="F136" s="55" t="str">
        <f>+B136</f>
        <v>0</v>
      </c>
    </row>
    <row r="137" spans="1:10" customHeight="1" ht="15.75">
      <c r="B137" s="40"/>
      <c r="C137" s="41"/>
      <c r="F137" s="55" t="str">
        <f>+B137</f>
        <v>0</v>
      </c>
    </row>
    <row r="138" spans="1:10" customHeight="1" ht="15.75">
      <c r="B138" s="40"/>
      <c r="C138" s="41"/>
      <c r="F138" s="55" t="str">
        <f>+B138</f>
        <v>0</v>
      </c>
    </row>
    <row r="139" spans="1:10" customHeight="1" ht="15.75">
      <c r="B139" s="40"/>
      <c r="C139" s="41"/>
      <c r="F139" s="55" t="str">
        <f>+B139</f>
        <v>0</v>
      </c>
    </row>
    <row r="140" spans="1:10" customHeight="1" ht="15.75">
      <c r="B140" s="40"/>
      <c r="C140" s="41"/>
      <c r="F140" s="55" t="str">
        <f>+B140</f>
        <v>0</v>
      </c>
    </row>
    <row r="141" spans="1:10" customHeight="1" ht="15.75">
      <c r="B141" s="40"/>
      <c r="C141" s="41"/>
      <c r="F141" s="55" t="str">
        <f>+B141</f>
        <v>0</v>
      </c>
    </row>
    <row r="142" spans="1:10" customHeight="1" ht="15.75">
      <c r="B142" s="40"/>
      <c r="C142" s="41"/>
      <c r="F142" s="55" t="str">
        <f>+B142</f>
        <v>0</v>
      </c>
    </row>
    <row r="143" spans="1:10" customHeight="1" ht="15.75">
      <c r="B143" s="40"/>
      <c r="C143" s="41"/>
      <c r="F143" s="55" t="str">
        <f>+B143</f>
        <v>0</v>
      </c>
    </row>
    <row r="144" spans="1:10" customHeight="1" ht="15.75">
      <c r="B144" s="40"/>
      <c r="C144" s="41"/>
      <c r="F144" s="55" t="str">
        <f>+B144</f>
        <v>0</v>
      </c>
    </row>
    <row r="145" spans="1:10" customHeight="1" ht="15.75">
      <c r="B145" s="40"/>
      <c r="C145" s="41"/>
      <c r="F145" s="55" t="str">
        <f>+B145</f>
        <v>0</v>
      </c>
    </row>
    <row r="146" spans="1:10" customHeight="1" ht="15.75">
      <c r="B146" s="40"/>
      <c r="C146" s="41"/>
      <c r="F146" s="55" t="str">
        <f>+B146</f>
        <v>0</v>
      </c>
    </row>
    <row r="147" spans="1:10" customHeight="1" ht="15.75">
      <c r="B147" s="40"/>
      <c r="C147" s="41"/>
      <c r="F147" s="55" t="str">
        <f>+B147</f>
        <v>0</v>
      </c>
    </row>
    <row r="148" spans="1:10" customHeight="1" ht="15.75">
      <c r="B148" s="40"/>
      <c r="C148" s="41"/>
      <c r="F148" s="55" t="str">
        <f>+B148</f>
        <v>0</v>
      </c>
    </row>
    <row r="149" spans="1:10" customHeight="1" ht="15.75">
      <c r="B149" s="40"/>
      <c r="C149" s="41"/>
      <c r="F149" s="55" t="str">
        <f>+B149</f>
        <v>0</v>
      </c>
    </row>
    <row r="150" spans="1:10" customHeight="1" ht="15.75">
      <c r="B150" s="40"/>
      <c r="C150" s="41"/>
      <c r="F150" s="55" t="str">
        <f>+B150</f>
        <v>0</v>
      </c>
    </row>
    <row r="151" spans="1:10" customHeight="1" ht="15.75">
      <c r="B151" s="40"/>
      <c r="C151" s="41"/>
      <c r="F151" s="55" t="str">
        <f>+B151</f>
        <v>0</v>
      </c>
    </row>
    <row r="152" spans="1:10" customHeight="1" ht="15.75">
      <c r="B152" s="40"/>
      <c r="C152" s="41"/>
      <c r="F152" s="55" t="str">
        <f>+B152</f>
        <v>0</v>
      </c>
    </row>
    <row r="153" spans="1:10" customHeight="1" ht="15.75">
      <c r="B153" s="40"/>
      <c r="C153" s="41"/>
      <c r="F153" s="55" t="str">
        <f>+B153</f>
        <v>0</v>
      </c>
    </row>
    <row r="154" spans="1:10" customHeight="1" ht="15.75">
      <c r="B154" s="40"/>
      <c r="C154" s="41"/>
      <c r="F154" s="55" t="str">
        <f>+B154</f>
        <v>0</v>
      </c>
    </row>
    <row r="155" spans="1:10" customHeight="1" ht="15.75">
      <c r="B155" s="40"/>
      <c r="C155" s="41"/>
      <c r="F155" s="55" t="str">
        <f>+B155</f>
        <v>0</v>
      </c>
    </row>
    <row r="156" spans="1:10" customHeight="1" ht="15.75">
      <c r="B156" s="40"/>
      <c r="C156" s="41"/>
      <c r="F156" s="55" t="str">
        <f>+B156</f>
        <v>0</v>
      </c>
    </row>
    <row r="157" spans="1:10" customHeight="1" ht="15.75">
      <c r="B157" s="40"/>
      <c r="C157" s="41"/>
      <c r="F157" s="55" t="str">
        <f>+B157</f>
        <v>0</v>
      </c>
    </row>
    <row r="158" spans="1:10" customHeight="1" ht="15.75">
      <c r="B158" s="40"/>
      <c r="C158" s="41"/>
      <c r="F158" s="55" t="str">
        <f>+B158</f>
        <v>0</v>
      </c>
    </row>
    <row r="159" spans="1:10" customHeight="1" ht="15.75">
      <c r="B159" s="40"/>
      <c r="C159" s="41"/>
      <c r="F159" s="55" t="str">
        <f>+B159</f>
        <v>0</v>
      </c>
    </row>
    <row r="160" spans="1:10" customHeight="1" ht="15.75">
      <c r="B160" s="40"/>
      <c r="C160" s="41"/>
      <c r="F160" s="55" t="str">
        <f>+B160</f>
        <v>0</v>
      </c>
    </row>
    <row r="161" spans="1:10" customHeight="1" ht="15.75">
      <c r="B161" s="40"/>
      <c r="C161" s="41"/>
    </row>
    <row r="162" spans="1:10" customHeight="1" ht="15.75">
      <c r="B162" s="40"/>
      <c r="C162" s="41"/>
    </row>
    <row r="163" spans="1:10" customHeight="1" ht="15.75">
      <c r="B163" s="40"/>
      <c r="C163" s="41"/>
    </row>
    <row r="164" spans="1:10" customHeight="1" ht="15.75">
      <c r="B164" s="40"/>
      <c r="C164" s="41"/>
    </row>
    <row r="165" spans="1:10" customHeight="1" ht="15.75">
      <c r="B165" s="40"/>
      <c r="C165" s="41"/>
    </row>
    <row r="166" spans="1:10" customHeight="1" ht="15.75">
      <c r="B166" s="40"/>
      <c r="C166" s="41"/>
    </row>
    <row r="167" spans="1:10" customHeight="1" ht="15.75">
      <c r="B167" s="40"/>
      <c r="C167" s="41"/>
    </row>
    <row r="168" spans="1:10" customHeight="1" ht="15.75">
      <c r="B168" s="40"/>
      <c r="C168" s="41"/>
    </row>
    <row r="169" spans="1:10" customHeight="1" ht="15.75">
      <c r="B169" s="40"/>
      <c r="C169" s="41"/>
    </row>
    <row r="170" spans="1:10" customHeight="1" ht="15.75">
      <c r="B170" s="40"/>
      <c r="C170" s="41"/>
    </row>
    <row r="171" spans="1:10" customHeight="1" ht="15.75">
      <c r="B171" s="40"/>
      <c r="C171" s="41"/>
    </row>
    <row r="172" spans="1:10" customHeight="1" ht="15.75">
      <c r="B172" s="40"/>
      <c r="C172" s="41"/>
    </row>
    <row r="173" spans="1:10" customHeight="1" ht="15.75">
      <c r="B173" s="40"/>
      <c r="C173" s="41"/>
    </row>
    <row r="174" spans="1:10" customHeight="1" ht="15.75">
      <c r="B174" s="40"/>
      <c r="C174" s="41"/>
    </row>
    <row r="175" spans="1:10" customHeight="1" ht="15.75">
      <c r="B175" s="40"/>
      <c r="C175" s="41"/>
    </row>
    <row r="176" spans="1:10" customHeight="1" ht="15.75">
      <c r="B176" s="40"/>
      <c r="C176" s="41"/>
    </row>
    <row r="177" spans="1:10" customHeight="1" ht="15.75">
      <c r="B177" s="40"/>
      <c r="C177" s="41"/>
    </row>
    <row r="178" spans="1:10" customHeight="1" ht="15.75">
      <c r="B178" s="40"/>
      <c r="C178" s="41"/>
    </row>
    <row r="179" spans="1:10" customHeight="1" ht="15.75">
      <c r="B179" s="40"/>
      <c r="C179" s="41"/>
    </row>
    <row r="180" spans="1:10" customHeight="1" ht="15.75">
      <c r="B180" s="40"/>
      <c r="C180" s="41"/>
    </row>
    <row r="181" spans="1:10" customHeight="1" ht="15.75">
      <c r="B181" s="40"/>
      <c r="C181" s="41"/>
    </row>
    <row r="182" spans="1:10" customHeight="1" ht="15.75">
      <c r="B182" s="40"/>
      <c r="C182" s="41"/>
    </row>
    <row r="183" spans="1:10" customHeight="1" ht="15.75">
      <c r="B183" s="40"/>
      <c r="C183" s="41"/>
    </row>
    <row r="184" spans="1:10" customHeight="1" ht="15.75">
      <c r="B184" s="40"/>
      <c r="C184" s="41"/>
    </row>
    <row r="185" spans="1:10" customHeight="1" ht="15.75">
      <c r="B185" s="40"/>
      <c r="C185" s="41"/>
    </row>
    <row r="186" spans="1:10" customHeight="1" ht="15.75">
      <c r="B186" s="40"/>
      <c r="C186" s="41"/>
    </row>
    <row r="187" spans="1:10" customHeight="1" ht="15.75">
      <c r="B187" s="40"/>
      <c r="C187" s="41"/>
    </row>
    <row r="188" spans="1:10" customHeight="1" ht="15.75">
      <c r="B188" s="40"/>
      <c r="C188" s="41"/>
    </row>
    <row r="189" spans="1:10" customHeight="1" ht="15.75">
      <c r="B189" s="40"/>
      <c r="C189" s="41"/>
    </row>
    <row r="190" spans="1:10" customHeight="1" ht="15.75">
      <c r="B190" s="40"/>
      <c r="C190" s="41"/>
    </row>
    <row r="191" spans="1:10" customHeight="1" ht="15.75">
      <c r="B191" s="40"/>
      <c r="C191" s="41"/>
    </row>
    <row r="192" spans="1:10" customHeight="1" ht="15.75">
      <c r="B192" s="40"/>
      <c r="C192" s="41"/>
    </row>
    <row r="193" spans="1:10" customHeight="1" ht="15.75">
      <c r="B193" s="40"/>
      <c r="C193" s="41"/>
    </row>
    <row r="194" spans="1:10" customHeight="1" ht="15.75">
      <c r="B194" s="40"/>
      <c r="C194" s="41"/>
    </row>
    <row r="195" spans="1:10" customHeight="1" ht="15.75">
      <c r="B195" s="40"/>
      <c r="C195" s="41"/>
    </row>
    <row r="196" spans="1:10" customHeight="1" ht="15.75">
      <c r="B196" s="40"/>
      <c r="C196" s="41"/>
    </row>
    <row r="197" spans="1:10" customHeight="1" ht="15.75">
      <c r="B197" s="40"/>
      <c r="C197" s="41"/>
    </row>
    <row r="198" spans="1:10" customHeight="1" ht="15.75">
      <c r="B198" s="40"/>
      <c r="C198" s="41"/>
    </row>
    <row r="199" spans="1:10" customHeight="1" ht="15.75">
      <c r="B199" s="40"/>
      <c r="C199" s="41"/>
    </row>
    <row r="200" spans="1:10" customHeight="1" ht="15.75">
      <c r="B200" s="40"/>
      <c r="C200" s="41"/>
    </row>
    <row r="201" spans="1:10" customHeight="1" ht="15.75">
      <c r="B201" s="40"/>
      <c r="C201" s="41"/>
    </row>
    <row r="202" spans="1:10" customHeight="1" ht="15.75">
      <c r="B202" s="40"/>
      <c r="C202" s="41"/>
    </row>
    <row r="203" spans="1:10" customHeight="1" ht="15.75">
      <c r="B203" s="40"/>
      <c r="C203" s="41"/>
    </row>
    <row r="204" spans="1:10" customHeight="1" ht="15.75">
      <c r="B204" s="40"/>
      <c r="C204" s="41"/>
    </row>
    <row r="205" spans="1:10" customHeight="1" ht="15.75">
      <c r="B205" s="40"/>
      <c r="C205" s="41"/>
    </row>
    <row r="206" spans="1:10" customHeight="1" ht="15.75">
      <c r="B206" s="40"/>
      <c r="C206" s="41"/>
    </row>
    <row r="207" spans="1:10" customHeight="1" ht="15.75">
      <c r="B207" s="40"/>
      <c r="C207" s="41"/>
    </row>
    <row r="208" spans="1:10" customHeight="1" ht="15.75">
      <c r="B208" s="40"/>
      <c r="C208" s="41"/>
    </row>
    <row r="209" spans="1:10" customHeight="1" ht="15.75">
      <c r="B209" s="40"/>
      <c r="C209" s="41"/>
    </row>
    <row r="210" spans="1:10" customHeight="1" ht="15.75">
      <c r="B210" s="40"/>
      <c r="C210" s="41"/>
    </row>
    <row r="211" spans="1:10" customHeight="1" ht="15.75">
      <c r="B211" s="40"/>
      <c r="C211" s="41"/>
    </row>
    <row r="212" spans="1:10" customHeight="1" ht="15.75">
      <c r="B212" s="40"/>
      <c r="C212" s="41"/>
    </row>
    <row r="213" spans="1:10" customHeight="1" ht="15.75">
      <c r="B213" s="40"/>
      <c r="C213" s="41"/>
    </row>
    <row r="214" spans="1:10" customHeight="1" ht="15.75">
      <c r="B214" s="40"/>
      <c r="C214" s="41"/>
    </row>
    <row r="215" spans="1:10" customHeight="1" ht="15.75">
      <c r="B215" s="40"/>
      <c r="C215" s="41"/>
    </row>
    <row r="216" spans="1:10" customHeight="1" ht="15.75">
      <c r="B216" s="40"/>
      <c r="C216" s="41"/>
    </row>
    <row r="217" spans="1:10" customHeight="1" ht="15.75">
      <c r="B217" s="40"/>
      <c r="C217" s="41"/>
    </row>
    <row r="218" spans="1:10" customHeight="1" ht="15.75">
      <c r="B218" s="40"/>
      <c r="C218" s="41"/>
    </row>
    <row r="219" spans="1:10" customHeight="1" ht="15.75">
      <c r="B219" s="40"/>
      <c r="C219" s="41"/>
    </row>
    <row r="220" spans="1:10" customHeight="1" ht="15.75">
      <c r="B220" s="40"/>
      <c r="C220" s="41"/>
    </row>
    <row r="221" spans="1:10" customHeight="1" ht="15.75">
      <c r="B221" s="40"/>
      <c r="C221" s="41"/>
    </row>
    <row r="222" spans="1:10" customHeight="1" ht="15.75">
      <c r="B222" s="40"/>
      <c r="C222" s="41"/>
    </row>
    <row r="223" spans="1:10" customHeight="1" ht="15.75">
      <c r="B223" s="40"/>
      <c r="C223" s="41"/>
    </row>
    <row r="224" spans="1:10" customHeight="1" ht="15.75">
      <c r="B224" s="40" t="str">
        <f>+'[3]CV TEMPLATE (ISSUANCE)PORTAL'!Z204</f>
        <v>0</v>
      </c>
      <c r="C224" s="41"/>
    </row>
    <row r="225" spans="1:10" customHeight="1" ht="15.75">
      <c r="B225" s="40" t="str">
        <f>+'[3]CV TEMPLATE (ISSUANCE)PORTAL'!Z205</f>
        <v>0</v>
      </c>
      <c r="C225" s="41"/>
    </row>
    <row r="226" spans="1:10" customHeight="1" ht="15.75">
      <c r="B226" s="40" t="str">
        <f>+'[3]CV TEMPLATE (ISSUANCE)PORTAL'!Z206</f>
        <v>0</v>
      </c>
      <c r="C226" s="41"/>
    </row>
    <row r="227" spans="1:10" customHeight="1" ht="15.75">
      <c r="B227" s="40" t="str">
        <f>+'[3]CV TEMPLATE (ISSUANCE)PORTAL'!Z207</f>
        <v>0</v>
      </c>
      <c r="C227" s="41"/>
    </row>
    <row r="228" spans="1:10" customHeight="1" ht="15.75">
      <c r="B228" s="40" t="str">
        <f>+'[3]CV TEMPLATE (ISSUANCE)PORTAL'!Z208</f>
        <v>0</v>
      </c>
      <c r="C228" s="41"/>
    </row>
    <row r="229" spans="1:10" customHeight="1" ht="15.75">
      <c r="B229" s="40" t="str">
        <f>+'[3]CV TEMPLATE (ISSUANCE)PORTAL'!Z209</f>
        <v>0</v>
      </c>
      <c r="C229" s="41"/>
    </row>
    <row r="230" spans="1:10" customHeight="1" ht="15.75">
      <c r="B230" s="40" t="str">
        <f>+'[3]CV TEMPLATE (ISSUANCE)PORTAL'!Z210</f>
        <v>0</v>
      </c>
      <c r="C230" s="41"/>
    </row>
    <row r="231" spans="1:10" customHeight="1" ht="15.75">
      <c r="B231" s="40" t="str">
        <f>+'[3]CV TEMPLATE (ISSUANCE)PORTAL'!Z211</f>
        <v>0</v>
      </c>
      <c r="C231" s="41"/>
    </row>
    <row r="232" spans="1:10" customHeight="1" ht="15.75">
      <c r="B232" s="40" t="str">
        <f>+'[3]CV TEMPLATE (ISSUANCE)PORTAL'!Z212</f>
        <v>0</v>
      </c>
      <c r="C232" s="41"/>
    </row>
    <row r="233" spans="1:10" customHeight="1" ht="15.75">
      <c r="B233" s="40" t="str">
        <f>+'[3]CV TEMPLATE (ISSUANCE)PORTAL'!Z213</f>
        <v>0</v>
      </c>
      <c r="C233" s="41"/>
    </row>
    <row r="234" spans="1:10" customHeight="1" ht="15.75">
      <c r="B234" s="40" t="str">
        <f>+'[3]CV TEMPLATE (ISSUANCE)PORTAL'!Z214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4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5.7109375" customWidth="true" style="0"/>
    <col min="3" max="3" width="21.85546875" customWidth="true" style="0"/>
    <col min="4" max="4" width="24.42578125" customWidth="true" style="0"/>
    <col min="5" max="5" width="14.28515625" customWidth="true" style="0"/>
    <col min="6" max="6" width="16.85546875" customWidth="true" style="0"/>
    <col min="7" max="7" width="17.42578125" customWidth="true" style="0"/>
    <col min="11" max="11" width="10.7109375" customWidth="true" style="0"/>
    <col min="12" max="12" width="14.140625" customWidth="true" style="0"/>
    <col min="13" max="13" width="17.28515625" customWidth="true" style="0"/>
    <col min="15" max="15" width="15.140625" customWidth="true" style="0"/>
    <col min="16" max="16" width="11.140625" customWidth="true" style="0"/>
    <col min="17" max="17" width="15.7109375" customWidth="true" style="0"/>
  </cols>
  <sheetData>
    <row r="1" spans="1:17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</row>
    <row r="2" spans="1:17">
      <c r="A2" s="472">
        <v>43601</v>
      </c>
      <c r="B2" t="s">
        <v>214</v>
      </c>
      <c r="E2">
        <v>4002</v>
      </c>
      <c r="F2" t="s">
        <v>183</v>
      </c>
      <c r="G2" t="s">
        <v>182</v>
      </c>
      <c r="H2" s="473">
        <v>0</v>
      </c>
      <c r="J2">
        <v>5000</v>
      </c>
      <c r="N2"/>
      <c r="P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5.7109375" customWidth="true" style="0"/>
    <col min="3" max="3" width="21.85546875" customWidth="true" style="0"/>
    <col min="4" max="4" width="24.42578125" customWidth="true" style="0"/>
    <col min="5" max="5" width="14.28515625" customWidth="true" style="0"/>
    <col min="6" max="6" width="16.85546875" customWidth="true" style="0"/>
    <col min="7" max="7" width="17.42578125" customWidth="true" style="0"/>
    <col min="11" max="11" width="10.7109375" customWidth="true" style="0"/>
    <col min="12" max="12" width="14.140625" customWidth="true" style="0"/>
    <col min="13" max="13" width="17.28515625" customWidth="true" style="0"/>
    <col min="15" max="15" width="15.140625" customWidth="true" style="0"/>
    <col min="16" max="16" width="11.140625" customWidth="true" style="0"/>
    <col min="17" max="17" width="15.7109375" customWidth="true" style="0"/>
  </cols>
  <sheetData>
    <row r="1" spans="1:17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</row>
    <row r="2" spans="1:17">
      <c r="A2" s="472">
        <v>43601</v>
      </c>
      <c r="B2" t="s">
        <v>214</v>
      </c>
      <c r="E2">
        <v>4002</v>
      </c>
      <c r="F2" t="s">
        <v>183</v>
      </c>
      <c r="G2" t="s">
        <v>182</v>
      </c>
      <c r="H2" s="473">
        <v>0</v>
      </c>
      <c r="I2">
        <v>5000</v>
      </c>
      <c r="N2"/>
      <c r="P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9"/>
  <sheetViews>
    <sheetView tabSelected="1" workbookViewId="0" showGridLines="true" showRowColHeaders="1">
      <selection activeCell="G29" sqref="G29"/>
    </sheetView>
  </sheetViews>
  <sheetFormatPr defaultRowHeight="14.4" outlineLevelRow="0" outlineLevelCol="0"/>
  <cols>
    <col min="2" max="2" width="22.28515625" customWidth="true" style="0"/>
    <col min="3" max="3" width="16.42578125" hidden="true" customWidth="true" style="0"/>
    <col min="4" max="4" width="13.42578125" customWidth="true" style="0"/>
    <col min="5" max="5" width="20.140625" customWidth="true" style="0"/>
    <col min="6" max="6" width="13" hidden="true" customWidth="true" style="0"/>
    <col min="7" max="7" width="33.5703125" customWidth="true" style="0"/>
    <col min="8" max="8" width="19.28515625" customWidth="true" style="0"/>
    <col min="9" max="9" width="22.42578125" customWidth="true" style="0"/>
  </cols>
  <sheetData>
    <row r="2" spans="1:9" customHeight="1" ht="18.75">
      <c r="B2" s="185" t="s">
        <v>0</v>
      </c>
    </row>
    <row r="3" spans="1:9">
      <c r="B3" s="186" t="s">
        <v>1</v>
      </c>
    </row>
    <row r="4" spans="1:9" customHeight="1" ht="15.75">
      <c r="B4" s="53" t="s">
        <v>2</v>
      </c>
    </row>
    <row r="5" spans="1:9">
      <c r="B5" s="186"/>
    </row>
    <row r="6" spans="1:9" customHeight="1" ht="15.75">
      <c r="B6" s="54" t="s">
        <v>215</v>
      </c>
    </row>
    <row r="7" spans="1:9">
      <c r="B7" s="187" t="s">
        <v>216</v>
      </c>
    </row>
    <row r="9" spans="1:9">
      <c r="C9" s="96" t="s">
        <v>217</v>
      </c>
      <c r="G9" s="189"/>
      <c r="H9" s="189"/>
    </row>
    <row r="10" spans="1:9" hidden="true">
      <c r="C10" t="s">
        <v>187</v>
      </c>
      <c r="E10" t="s">
        <v>183</v>
      </c>
      <c r="G10" s="189"/>
      <c r="H10" s="189"/>
    </row>
    <row r="11" spans="1:9">
      <c r="B11" s="99" t="s">
        <v>218</v>
      </c>
      <c r="C11" s="6" t="s">
        <v>219</v>
      </c>
      <c r="D11" s="6" t="s">
        <v>220</v>
      </c>
      <c r="E11" s="6" t="s">
        <v>219</v>
      </c>
      <c r="F11" s="6" t="s">
        <v>220</v>
      </c>
      <c r="G11" s="190" t="s">
        <v>221</v>
      </c>
      <c r="H11" s="190" t="s">
        <v>222</v>
      </c>
      <c r="I11" s="98"/>
    </row>
    <row r="12" spans="1:9">
      <c r="B12" s="238" t="s">
        <v>214</v>
      </c>
      <c r="C12" s="236"/>
      <c r="D12" s="191">
        <v>5000</v>
      </c>
      <c r="E12" s="191">
        <v>5000</v>
      </c>
      <c r="F12" s="237"/>
      <c r="G12" s="268" t="str">
        <f>+GETPIVOTDATA(" CR",$B$9,"Date","May 2019","ACCOUNT TITLE","Output Tax")-GETPIVOTDATA(" DR",$B$9,"Date","May 2019","ACCOUNT TITLE","Input Tax")</f>
        <v>0</v>
      </c>
      <c r="H12" s="192" t="s">
        <v>223</v>
      </c>
      <c r="I12" s="98" t="str">
        <f>+G12-133495.51</f>
        <v>0</v>
      </c>
    </row>
    <row r="13" spans="1:9">
      <c r="G13" s="268" t="str">
        <f>+GETPIVOTDATA(" CR",$B$9,"Date","February 2019","ACCOUNT TITLE","Output Tax")-GETPIVOTDATA(" DR",$B$9,"Date","February 2019","ACCOUNT TITLE","Input Tax")</f>
        <v>0</v>
      </c>
      <c r="H13" s="192" t="s">
        <v>223</v>
      </c>
      <c r="I13" s="98" t="str">
        <f>+G13-102435.07</f>
        <v>0</v>
      </c>
    </row>
    <row r="14" spans="1:9">
      <c r="G14" s="269" t="str">
        <f>+GETPIVOTDATA(" CR",$B$9,"Date","March 2019","ACCOUNT TITLE","Output Tax")-GETPIVOTDATA(" DR",$B$9,"Date","March 2019","ACCOUNT TITLE","Input Tax")</f>
        <v>0</v>
      </c>
      <c r="H14" s="6" t="s">
        <v>223</v>
      </c>
      <c r="I14" s="98" t="str">
        <f>+G14-367555.29</f>
        <v>0</v>
      </c>
    </row>
    <row r="15" spans="1:9">
      <c r="G15" s="269" t="str">
        <f>+GETPIVOTDATA(" CR",$B$9,"Date","April 2019","ACCOUNT TITLE","Output Tax")-GETPIVOTDATA(" DR",$B$9,"Date","April 2019","ACCOUNT TITLE","Input Tax")</f>
        <v>0</v>
      </c>
      <c r="H15" s="412" t="s">
        <v>223</v>
      </c>
      <c r="I15" s="100" t="str">
        <f>+G15-181186.43</f>
        <v>0</v>
      </c>
    </row>
    <row r="16" spans="1:9" customHeight="1" ht="15.75">
      <c r="G16" s="270" t="str">
        <f>+GETPIVOTDATA(" CR",$B$9,"Date","May 2019","ACCOUNT TITLE","Output Tax")-GETPIVOTDATA(" DR",$B$9,"Date","May 2019","ACCOUNT TITLE","Input Tax")</f>
        <v>0</v>
      </c>
      <c r="I16" s="100" t="str">
        <f>+G16-117860.82</f>
        <v>0</v>
      </c>
    </row>
    <row r="17" spans="1:9">
      <c r="B17" s="263"/>
      <c r="C17" s="264"/>
      <c r="D17" s="264"/>
      <c r="E17" s="264"/>
      <c r="F17" s="264"/>
      <c r="G17" s="98"/>
    </row>
    <row r="18" spans="1:9">
      <c r="B18" s="263"/>
      <c r="C18" s="264"/>
      <c r="D18" s="264"/>
      <c r="E18" s="264"/>
      <c r="F18" s="264"/>
      <c r="G18" s="98"/>
    </row>
    <row r="19" spans="1:9">
      <c r="B19" s="263"/>
      <c r="C19" s="264"/>
      <c r="D19" s="264"/>
      <c r="E19" s="264"/>
      <c r="F19" s="264"/>
      <c r="G19" s="98"/>
    </row>
    <row r="20" spans="1:9">
      <c r="B20" t="s">
        <v>118</v>
      </c>
      <c r="D20" s="98"/>
      <c r="E20" s="98"/>
      <c r="G20" s="100"/>
    </row>
    <row r="21" spans="1:9">
      <c r="D21" s="100"/>
    </row>
    <row r="22" spans="1:9">
      <c r="B22" s="106" t="s">
        <v>224</v>
      </c>
      <c r="D22" s="100"/>
    </row>
    <row r="24" spans="1:9">
      <c r="D24" s="272"/>
      <c r="E24" s="98"/>
    </row>
    <row r="25" spans="1:9">
      <c r="D25" s="271"/>
      <c r="E25" s="98"/>
    </row>
    <row r="26" spans="1:9">
      <c r="D26" s="271"/>
      <c r="E26" s="113"/>
      <c r="F26" s="110"/>
      <c r="G26" s="110"/>
    </row>
    <row r="27" spans="1:9">
      <c r="D27" s="271"/>
      <c r="E27" s="113"/>
      <c r="F27" s="110"/>
      <c r="G27" s="110"/>
    </row>
    <row r="28" spans="1:9">
      <c r="E28" s="273"/>
      <c r="F28" s="110"/>
      <c r="G28" s="274"/>
    </row>
    <row r="29" spans="1:9">
      <c r="E29" s="110"/>
      <c r="F29" s="110"/>
      <c r="G29" s="1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5.7109375" customWidth="true" style="0"/>
    <col min="3" max="3" width="21.85546875" customWidth="true" style="0"/>
    <col min="4" max="4" width="24.42578125" customWidth="true" style="0"/>
    <col min="5" max="5" width="14.28515625" customWidth="true" style="0"/>
    <col min="6" max="6" width="16.85546875" customWidth="true" style="0"/>
    <col min="7" max="7" width="17.42578125" customWidth="true" style="0"/>
    <col min="11" max="11" width="10.7109375" customWidth="true" style="0"/>
    <col min="12" max="12" width="14.140625" customWidth="true" style="0"/>
    <col min="13" max="13" width="17.28515625" customWidth="true" style="0"/>
    <col min="15" max="15" width="15.140625" customWidth="true" style="0"/>
    <col min="16" max="16" width="11.140625" customWidth="true" style="0"/>
    <col min="17" max="17" width="15.7109375" customWidth="true" style="0"/>
  </cols>
  <sheetData>
    <row r="1" spans="1:18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225</v>
      </c>
    </row>
    <row r="2" spans="1:18">
      <c r="A2" s="472">
        <v>43601</v>
      </c>
      <c r="B2" t="s">
        <v>214</v>
      </c>
      <c r="E2">
        <v>4002</v>
      </c>
      <c r="F2" t="s">
        <v>183</v>
      </c>
      <c r="G2" t="s">
        <v>182</v>
      </c>
      <c r="H2" s="473">
        <v>0</v>
      </c>
      <c r="J2">
        <v>5000</v>
      </c>
      <c r="N2"/>
      <c r="P2"/>
      <c r="R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8"/>
  <sheetViews>
    <sheetView tabSelected="0" workbookViewId="0" showGridLines="true" showRowColHeaders="1">
      <selection activeCell="D11" sqref="D11"/>
    </sheetView>
  </sheetViews>
  <sheetFormatPr defaultRowHeight="14.4" outlineLevelRow="0" outlineLevelCol="0"/>
  <cols>
    <col min="2" max="2" width="26.140625" customWidth="true" style="6"/>
    <col min="3" max="3" width="38" customWidth="true" style="0"/>
    <col min="4" max="4" width="21.140625" customWidth="true" style="98"/>
    <col min="5" max="5" width="14" hidden="true" customWidth="true" style="98"/>
    <col min="6" max="6" width="16.42578125" customWidth="true" style="98"/>
    <col min="7" max="7" width="14.28515625" hidden="true" customWidth="true" style="98"/>
    <col min="8" max="8" width="14.42578125" customWidth="true" style="98"/>
    <col min="9" max="9" width="14.42578125" hidden="true" customWidth="true" style="98"/>
    <col min="10" max="10" width="14.28515625" customWidth="true" style="98"/>
    <col min="11" max="11" width="15" hidden="true" customWidth="true" style="98"/>
    <col min="12" max="12" width="14.85546875" customWidth="true" style="98"/>
    <col min="13" max="13" width="17.28515625" hidden="true" customWidth="true" style="98"/>
    <col min="14" max="14" width="16.85546875" customWidth="true" style="98"/>
    <col min="15" max="15" width="14.42578125" hidden="true" customWidth="true" style="98"/>
    <col min="16" max="16" width="9.140625" customWidth="true" style="98"/>
  </cols>
  <sheetData>
    <row r="2" spans="1:16" customHeight="1" ht="18.75">
      <c r="B2" s="290" t="s">
        <v>0</v>
      </c>
    </row>
    <row r="3" spans="1:16">
      <c r="B3" s="97" t="s">
        <v>226</v>
      </c>
      <c r="E3" s="100"/>
    </row>
    <row r="4" spans="1:16">
      <c r="B4" s="97"/>
      <c r="E4" s="100"/>
    </row>
    <row r="5" spans="1:16">
      <c r="B5" s="291" t="s">
        <v>227</v>
      </c>
    </row>
    <row r="6" spans="1:16">
      <c r="B6" s="291" t="s">
        <v>228</v>
      </c>
    </row>
    <row r="8" spans="1:16">
      <c r="C8" s="6"/>
      <c r="D8" s="239" t="s">
        <v>198</v>
      </c>
      <c r="E8" s="239" t="s">
        <v>229</v>
      </c>
      <c r="F8" s="106"/>
      <c r="G8" s="106"/>
      <c r="H8" s="98"/>
      <c r="I8" s="98"/>
      <c r="J8" s="98"/>
      <c r="K8" s="98"/>
      <c r="L8" s="98"/>
      <c r="M8" s="98"/>
      <c r="N8" s="98"/>
      <c r="O8" s="98"/>
    </row>
    <row r="9" spans="1:16">
      <c r="C9" s="6"/>
      <c r="D9" s="262" t="s">
        <v>214</v>
      </c>
      <c r="E9" s="262"/>
      <c r="F9" s="262" t="s">
        <v>230</v>
      </c>
      <c r="G9" s="262" t="s">
        <v>231</v>
      </c>
      <c r="H9" s="98"/>
      <c r="I9" s="98"/>
      <c r="J9" s="98"/>
      <c r="K9" s="98"/>
      <c r="L9" s="98"/>
      <c r="M9" s="98"/>
      <c r="N9" s="98"/>
      <c r="O9" s="98"/>
    </row>
    <row r="10" spans="1:16">
      <c r="B10" s="96" t="s">
        <v>203</v>
      </c>
      <c r="C10" s="96" t="s">
        <v>202</v>
      </c>
      <c r="D10" s="431" t="s">
        <v>219</v>
      </c>
      <c r="E10" s="431" t="s">
        <v>220</v>
      </c>
      <c r="F10" s="262"/>
      <c r="G10" s="262"/>
      <c r="H10" s="98"/>
      <c r="I10" s="98"/>
      <c r="J10" s="98"/>
      <c r="K10" s="98"/>
      <c r="L10" s="98"/>
      <c r="M10" s="98"/>
      <c r="N10" s="98"/>
      <c r="O10" s="98"/>
    </row>
    <row r="11" spans="1:16">
      <c r="B11" s="6" t="s">
        <v>182</v>
      </c>
      <c r="C11" t="s">
        <v>183</v>
      </c>
      <c r="D11" s="100">
        <v>5000</v>
      </c>
      <c r="E11" s="100"/>
      <c r="F11" s="100">
        <v>5000</v>
      </c>
      <c r="G11" s="100"/>
      <c r="H11" s="98"/>
      <c r="I11" s="98"/>
      <c r="J11" s="98"/>
      <c r="K11" s="98"/>
      <c r="L11" s="98"/>
      <c r="M11" s="98"/>
      <c r="N11" s="98"/>
      <c r="O11" s="98"/>
    </row>
    <row r="12" spans="1:16">
      <c r="B12" s="6"/>
      <c r="D12" s="100"/>
      <c r="E12" s="100"/>
      <c r="F12" s="100"/>
      <c r="G12" s="100"/>
      <c r="H12" s="98"/>
      <c r="I12" s="98"/>
      <c r="J12" s="98"/>
      <c r="K12" s="98"/>
      <c r="L12" s="98"/>
      <c r="M12" s="98"/>
      <c r="N12" s="98"/>
      <c r="O12" s="98"/>
    </row>
    <row r="13" spans="1:16" customHeight="1" ht="15.75">
      <c r="B13" s="6" t="s">
        <v>232</v>
      </c>
      <c r="D13" s="430">
        <v>5000</v>
      </c>
      <c r="E13" s="100"/>
      <c r="F13" s="100">
        <v>5000</v>
      </c>
      <c r="G13" s="100"/>
      <c r="H13" s="98"/>
      <c r="I13" s="98"/>
      <c r="J13" s="98"/>
      <c r="K13" s="98"/>
      <c r="L13" s="98"/>
      <c r="M13" s="98"/>
      <c r="N13" s="98"/>
      <c r="O13" s="98"/>
    </row>
    <row r="14" spans="1:16">
      <c r="B14" s="6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</row>
    <row r="15" spans="1:16">
      <c r="B15" s="6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</row>
    <row r="16" spans="1:16">
      <c r="B16" s="6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</row>
    <row r="17" spans="1:16">
      <c r="B17" s="6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>
      <c r="B18" s="6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</row>
    <row r="19" spans="1:16">
      <c r="B19" s="6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</row>
    <row r="20" spans="1:16">
      <c r="B20" s="6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</row>
    <row r="21" spans="1:16">
      <c r="B21" s="6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</row>
    <row r="22" spans="1:16">
      <c r="B22" s="6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</row>
    <row r="23" spans="1:16">
      <c r="B23" s="6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</row>
    <row r="24" spans="1:16">
      <c r="B24" s="6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</row>
    <row r="25" spans="1:16">
      <c r="B25" s="6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</row>
    <row r="26" spans="1:16">
      <c r="B26" s="6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>
      <c r="B27" s="6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</row>
    <row r="28" spans="1:16">
      <c r="B28" s="6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</row>
    <row r="29" spans="1:16">
      <c r="B29" s="6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</row>
    <row r="30" spans="1:16">
      <c r="B30" s="6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</row>
    <row r="31" spans="1:16">
      <c r="B31" s="6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</row>
    <row r="32" spans="1:16">
      <c r="B32" s="6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</row>
    <row r="33" spans="1:16">
      <c r="B33" s="6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</row>
    <row r="34" spans="1:16">
      <c r="B34" s="6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</row>
    <row r="35" spans="1:16">
      <c r="B35" s="6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</row>
    <row r="36" spans="1:16">
      <c r="B36" s="6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</row>
    <row r="37" spans="1:16">
      <c r="B37" s="6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</row>
    <row r="38" spans="1:16">
      <c r="B38" s="6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</row>
    <row r="39" spans="1:16">
      <c r="B39" s="6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</row>
    <row r="40" spans="1:16">
      <c r="B40" s="6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</row>
    <row r="41" spans="1:16">
      <c r="B41" s="6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</row>
    <row r="42" spans="1:16" customHeight="1" ht="15.75">
      <c r="B42" s="6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</row>
    <row r="43" spans="1:16">
      <c r="B43" s="6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</row>
    <row r="44" spans="1:16">
      <c r="B44" s="6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</row>
    <row r="45" spans="1:16">
      <c r="B45" s="6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</row>
    <row r="46" spans="1:16">
      <c r="B46" s="6" t="s">
        <v>118</v>
      </c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</row>
    <row r="47" spans="1:16">
      <c r="B47" s="6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</row>
    <row r="48" spans="1:16">
      <c r="B48" s="106" t="s">
        <v>224</v>
      </c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</row>
    <row r="49" spans="1:16">
      <c r="B49" s="6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</row>
    <row r="50" spans="1:16">
      <c r="B50" s="6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</row>
    <row r="51" spans="1:16">
      <c r="B51" s="6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</row>
    <row r="52" spans="1:16">
      <c r="B52" s="6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</row>
    <row r="53" spans="1:16">
      <c r="B53" s="6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</row>
    <row r="54" spans="1:16">
      <c r="B54" s="6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</row>
    <row r="55" spans="1:16">
      <c r="B55" s="6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</row>
    <row r="56" spans="1:16">
      <c r="B56" s="6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</row>
    <row r="57" spans="1:16">
      <c r="B57" s="6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</row>
    <row r="58" spans="1:16">
      <c r="B58" s="6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</row>
    <row r="59" spans="1:16">
      <c r="B59" s="6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</row>
    <row r="60" spans="1:16">
      <c r="B60" s="6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</row>
    <row r="61" spans="1:16">
      <c r="B61" s="6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</row>
    <row r="62" spans="1:16">
      <c r="B62" s="6"/>
      <c r="D62" s="98"/>
      <c r="E62" s="98"/>
      <c r="F62" s="98"/>
      <c r="G62" s="98"/>
      <c r="H62" s="98"/>
      <c r="I62" s="98"/>
      <c r="J62" s="98"/>
      <c r="K62" s="98"/>
      <c r="L62" s="98"/>
    </row>
    <row r="63" spans="1:16">
      <c r="B63" s="6"/>
      <c r="D63" s="98"/>
      <c r="E63" s="98"/>
      <c r="F63" s="98"/>
      <c r="G63" s="98"/>
      <c r="H63" s="98"/>
      <c r="I63" s="98"/>
      <c r="J63" s="98"/>
      <c r="K63" s="98"/>
      <c r="L63" s="98"/>
    </row>
    <row r="64" spans="1:16">
      <c r="B64" s="6"/>
      <c r="D64" s="98"/>
      <c r="E64" s="98"/>
      <c r="F64" s="98"/>
      <c r="G64" s="98"/>
      <c r="H64" s="98"/>
      <c r="I64" s="98"/>
      <c r="J64" s="98"/>
      <c r="K64" s="98"/>
      <c r="L64" s="98"/>
    </row>
    <row r="65" spans="1:16">
      <c r="B65" s="6"/>
      <c r="D65" s="98"/>
      <c r="E65" s="98"/>
      <c r="F65" s="98"/>
      <c r="G65" s="98"/>
      <c r="H65" s="98"/>
      <c r="I65" s="98"/>
      <c r="J65" s="98"/>
      <c r="K65" s="98"/>
      <c r="L65" s="98"/>
    </row>
    <row r="66" spans="1:16">
      <c r="B66" s="6"/>
      <c r="D66" s="98"/>
      <c r="E66" s="98"/>
      <c r="F66" s="98"/>
      <c r="G66" s="98"/>
      <c r="H66" s="98"/>
      <c r="I66" s="98"/>
      <c r="J66" s="98"/>
      <c r="K66" s="98"/>
      <c r="L66" s="98"/>
    </row>
    <row r="67" spans="1:16">
      <c r="B67" s="6"/>
      <c r="D67" s="98"/>
      <c r="E67" s="98"/>
      <c r="F67" s="98"/>
      <c r="G67" s="98"/>
      <c r="H67" s="98"/>
      <c r="I67" s="98"/>
      <c r="J67" s="98"/>
      <c r="K67" s="98"/>
      <c r="L67" s="98"/>
    </row>
    <row r="68" spans="1:16">
      <c r="B68" s="6"/>
      <c r="D68" s="98"/>
      <c r="E68" s="98"/>
      <c r="F68" s="98"/>
      <c r="G68" s="98"/>
      <c r="H68" s="98"/>
      <c r="I68" s="98"/>
      <c r="J68" s="98"/>
      <c r="K68" s="98"/>
      <c r="L68" s="9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9"/>
  <sheetViews>
    <sheetView tabSelected="0" workbookViewId="0" showGridLines="true" showRowColHeaders="1">
      <selection activeCell="R13" sqref="R13"/>
    </sheetView>
  </sheetViews>
  <sheetFormatPr defaultRowHeight="14.4" outlineLevelRow="0" outlineLevelCol="0"/>
  <cols>
    <col min="2" max="2" width="28.140625" customWidth="true" style="0"/>
    <col min="3" max="3" width="12.28515625" customWidth="true" style="0"/>
    <col min="4" max="4" width="6" customWidth="true" style="0"/>
    <col min="5" max="5" width="13.85546875" customWidth="true" style="0"/>
    <col min="6" max="6" width="13.28515625" customWidth="true" style="0"/>
    <col min="7" max="7" width="14" customWidth="true" style="0"/>
    <col min="8" max="8" width="9.5703125" hidden="true" customWidth="true" style="0"/>
    <col min="9" max="9" width="13.28515625" hidden="true" customWidth="true" style="0"/>
    <col min="10" max="10" width="9.140625" hidden="true" customWidth="true" style="0"/>
    <col min="11" max="11" width="10.5703125" hidden="true" customWidth="true" style="0"/>
    <col min="12" max="12" width="9.5703125" hidden="true" customWidth="true" style="0"/>
    <col min="13" max="13" width="10.85546875" hidden="true" customWidth="true" style="0"/>
    <col min="14" max="14" width="10.7109375" hidden="true" customWidth="true" style="0"/>
    <col min="15" max="15" width="11.5703125" hidden="true" customWidth="true" style="0"/>
    <col min="16" max="16" width="11.5703125" hidden="true" customWidth="true" style="0"/>
    <col min="17" max="17" width="11.5703125" customWidth="true" style="0"/>
    <col min="18" max="18" width="11.5703125" customWidth="true" style="0"/>
    <col min="19" max="19" width="13.85546875" customWidth="true" style="0"/>
    <col min="20" max="20" width="15.28515625" customWidth="true" style="0"/>
    <col min="21" max="21" width="14.85546875" customWidth="true" style="0"/>
    <col min="23" max="23" width="11.5703125" customWidth="true" style="0"/>
    <col min="24" max="24" width="13.28515625" customWidth="true" style="0"/>
  </cols>
  <sheetData>
    <row r="5" spans="1:24">
      <c r="N5" s="166"/>
      <c r="O5" s="166"/>
      <c r="P5" s="167"/>
      <c r="Q5" s="167"/>
      <c r="R5" s="167"/>
      <c r="S5" s="98"/>
    </row>
    <row r="6" spans="1:24">
      <c r="B6" s="98">
        <v>10450</v>
      </c>
      <c r="C6" t="s">
        <v>233</v>
      </c>
      <c r="N6" s="100"/>
      <c r="O6" s="100"/>
      <c r="P6" s="167"/>
      <c r="Q6" s="167"/>
      <c r="R6" s="167"/>
      <c r="S6" s="98"/>
    </row>
    <row r="7" spans="1:24">
      <c r="O7" s="98"/>
      <c r="P7" s="167"/>
      <c r="Q7" s="167"/>
      <c r="R7" s="167"/>
      <c r="S7" s="98"/>
    </row>
    <row r="8" spans="1:24" customHeight="1" ht="15.75">
      <c r="B8" s="168" t="s">
        <v>234</v>
      </c>
      <c r="C8" s="169" t="s">
        <v>235</v>
      </c>
      <c r="D8" s="169" t="s">
        <v>236</v>
      </c>
      <c r="E8" s="169" t="s">
        <v>237</v>
      </c>
      <c r="F8" s="169" t="s">
        <v>238</v>
      </c>
      <c r="G8" s="169" t="s">
        <v>239</v>
      </c>
      <c r="H8" s="169" t="s">
        <v>240</v>
      </c>
      <c r="I8" s="169" t="s">
        <v>241</v>
      </c>
      <c r="J8" s="169" t="s">
        <v>242</v>
      </c>
      <c r="K8" s="169" t="s">
        <v>243</v>
      </c>
      <c r="L8" s="169" t="s">
        <v>244</v>
      </c>
      <c r="M8" s="169" t="s">
        <v>245</v>
      </c>
      <c r="N8" s="170" t="s">
        <v>246</v>
      </c>
      <c r="O8" s="169" t="s">
        <v>247</v>
      </c>
      <c r="P8" s="169" t="s">
        <v>248</v>
      </c>
      <c r="Q8" s="169" t="s">
        <v>249</v>
      </c>
      <c r="R8" s="169" t="s">
        <v>250</v>
      </c>
      <c r="S8" s="169" t="s">
        <v>43</v>
      </c>
      <c r="T8" s="171" t="s">
        <v>251</v>
      </c>
      <c r="U8" s="171" t="s">
        <v>252</v>
      </c>
    </row>
    <row r="9" spans="1:24" customHeight="1" ht="15.75">
      <c r="B9" s="172" t="s">
        <v>253</v>
      </c>
      <c r="C9" s="175" t="s">
        <v>254</v>
      </c>
      <c r="D9" s="241">
        <v>0.05</v>
      </c>
      <c r="E9" s="173">
        <v>427.27</v>
      </c>
      <c r="F9" s="173">
        <v>427.27</v>
      </c>
      <c r="G9" s="173">
        <v>427.27</v>
      </c>
      <c r="H9" s="173"/>
      <c r="I9" s="173"/>
      <c r="J9" s="174"/>
      <c r="K9" s="173"/>
      <c r="L9" s="173"/>
      <c r="M9" s="173"/>
      <c r="N9" s="173"/>
      <c r="O9" s="175"/>
      <c r="P9" s="175"/>
      <c r="Q9" s="173">
        <v>427.27</v>
      </c>
      <c r="R9" s="173">
        <v>427.27</v>
      </c>
      <c r="S9" s="265" t="str">
        <f>SUM(E9:G9)</f>
        <v>0</v>
      </c>
      <c r="T9" s="173" t="str">
        <f>+'1601eMONITORING 2019'!$S9/'1601eMONITORING 2019'!$D9</f>
        <v>0</v>
      </c>
      <c r="U9" s="173"/>
      <c r="W9" s="98">
        <v>854.54</v>
      </c>
    </row>
    <row r="10" spans="1:24">
      <c r="B10" s="176" t="s">
        <v>255</v>
      </c>
      <c r="C10" s="183" t="s">
        <v>256</v>
      </c>
      <c r="D10" s="242">
        <v>0.02</v>
      </c>
      <c r="E10" s="177"/>
      <c r="F10" s="177"/>
      <c r="G10" s="177"/>
      <c r="H10" s="177"/>
      <c r="I10" s="177"/>
      <c r="J10" s="178"/>
      <c r="K10" s="177"/>
      <c r="L10" s="177"/>
      <c r="M10" s="177"/>
      <c r="N10" s="177"/>
      <c r="O10" s="177"/>
      <c r="P10" s="177"/>
      <c r="Q10" s="177"/>
      <c r="R10" s="177"/>
      <c r="S10" s="266" t="str">
        <f>SUM(E10:G10)</f>
        <v>0</v>
      </c>
      <c r="T10" s="177" t="str">
        <f>+'1601eMONITORING 2019'!$S10/'1601eMONITORING 2019'!$D10</f>
        <v>0</v>
      </c>
      <c r="U10" s="177"/>
      <c r="W10" s="98">
        <v>0</v>
      </c>
    </row>
    <row r="11" spans="1:24">
      <c r="B11" s="179" t="s">
        <v>257</v>
      </c>
      <c r="C11" s="182" t="s">
        <v>258</v>
      </c>
      <c r="D11" s="243">
        <v>0.05</v>
      </c>
      <c r="E11" s="180"/>
      <c r="F11" s="180"/>
      <c r="G11" s="180"/>
      <c r="H11" s="180"/>
      <c r="I11" s="180"/>
      <c r="J11" s="181"/>
      <c r="K11" s="180"/>
      <c r="L11" s="180"/>
      <c r="M11" s="180"/>
      <c r="N11" s="180"/>
      <c r="O11" s="180"/>
      <c r="P11" s="180"/>
      <c r="Q11" s="180"/>
      <c r="R11" s="180"/>
      <c r="S11" s="267" t="str">
        <f>SUM(E11:G11)</f>
        <v>0</v>
      </c>
      <c r="T11" s="180" t="str">
        <f>+'1601eMONITORING 2019'!$S11/'1601eMONITORING 2019'!$D11</f>
        <v>0</v>
      </c>
      <c r="U11" s="180"/>
      <c r="W11" s="98">
        <v>0</v>
      </c>
    </row>
    <row r="12" spans="1:24">
      <c r="B12" s="176" t="s">
        <v>259</v>
      </c>
      <c r="C12" s="183" t="s">
        <v>260</v>
      </c>
      <c r="D12" s="242">
        <v>0.02</v>
      </c>
      <c r="E12" s="177" t="str">
        <f>4000*0.05</f>
        <v>0</v>
      </c>
      <c r="F12" s="177">
        <v>400</v>
      </c>
      <c r="G12" s="177">
        <v>80</v>
      </c>
      <c r="H12" s="177"/>
      <c r="I12" s="177"/>
      <c r="J12" s="178"/>
      <c r="K12" s="177"/>
      <c r="L12" s="177"/>
      <c r="M12" s="177"/>
      <c r="N12" s="177"/>
      <c r="O12" s="177"/>
      <c r="P12" s="177"/>
      <c r="Q12" s="177">
        <v>80</v>
      </c>
      <c r="R12" s="177">
        <v>80</v>
      </c>
      <c r="S12" s="266" t="str">
        <f>SUM(E12:G12)</f>
        <v>0</v>
      </c>
      <c r="T12" s="177" t="str">
        <f>+'1601eMONITORING 2019'!$S12/'1601eMONITORING 2019'!$D12</f>
        <v>0</v>
      </c>
      <c r="U12" s="177"/>
      <c r="W12" s="98">
        <v>600</v>
      </c>
    </row>
    <row r="13" spans="1:24">
      <c r="B13" s="179" t="s">
        <v>261</v>
      </c>
      <c r="C13" s="182" t="s">
        <v>262</v>
      </c>
      <c r="D13" s="243">
        <v>0.02</v>
      </c>
      <c r="E13" s="180">
        <v>1325</v>
      </c>
      <c r="F13" s="180">
        <v>9804</v>
      </c>
      <c r="G13" s="180">
        <v>0</v>
      </c>
      <c r="H13" s="180"/>
      <c r="I13" s="180"/>
      <c r="J13" s="181"/>
      <c r="K13" s="180"/>
      <c r="L13" s="180"/>
      <c r="M13" s="180"/>
      <c r="N13" s="180"/>
      <c r="O13" s="180"/>
      <c r="P13" s="180"/>
      <c r="Q13" s="180">
        <v>0</v>
      </c>
      <c r="R13" s="180" t="str">
        <f>4290.55+2500</f>
        <v>0</v>
      </c>
      <c r="S13" s="267" t="str">
        <f>SUM(E13:G13)</f>
        <v>0</v>
      </c>
      <c r="T13" s="180" t="str">
        <f>+'1601eMONITORING 2019'!$S13/'1601eMONITORING 2019'!$D13</f>
        <v>0</v>
      </c>
      <c r="U13" s="180"/>
      <c r="W13" s="98">
        <v>11129</v>
      </c>
    </row>
    <row r="14" spans="1:24" hidden="true">
      <c r="B14" s="176" t="s">
        <v>263</v>
      </c>
      <c r="C14" s="183" t="s">
        <v>264</v>
      </c>
      <c r="D14" s="242">
        <v>0.05</v>
      </c>
      <c r="E14" s="177"/>
      <c r="F14" s="177"/>
      <c r="G14" s="177"/>
      <c r="H14" s="177"/>
      <c r="I14" s="177"/>
      <c r="J14" s="178"/>
      <c r="K14" s="177"/>
      <c r="L14" s="177"/>
      <c r="M14" s="177"/>
      <c r="N14" s="177"/>
      <c r="O14" s="177"/>
      <c r="P14" s="177"/>
      <c r="Q14" s="177"/>
      <c r="R14" s="177"/>
      <c r="S14" s="266" t="str">
        <f>SUM(E14:G14)</f>
        <v>0</v>
      </c>
      <c r="T14" s="177" t="str">
        <f>+'1601eMONITORING 2019'!$S14/'1601eMONITORING 2019'!$D14</f>
        <v>0</v>
      </c>
      <c r="U14" s="177"/>
      <c r="W14" s="98">
        <v>0</v>
      </c>
    </row>
    <row r="15" spans="1:24">
      <c r="B15" s="179" t="s">
        <v>265</v>
      </c>
      <c r="C15" s="183" t="s">
        <v>266</v>
      </c>
      <c r="D15" s="242">
        <v>0.01</v>
      </c>
      <c r="E15" s="177">
        <v>1054.52</v>
      </c>
      <c r="F15" s="177">
        <v>44524.6124</v>
      </c>
      <c r="G15" s="177">
        <v>23893.95</v>
      </c>
      <c r="H15" s="177"/>
      <c r="I15" s="177"/>
      <c r="J15" s="178"/>
      <c r="K15" s="177"/>
      <c r="L15" s="177"/>
      <c r="M15" s="177"/>
      <c r="N15" s="177"/>
      <c r="O15" s="177"/>
      <c r="P15" s="177"/>
      <c r="Q15" s="177">
        <v>11282.31</v>
      </c>
      <c r="R15" s="177" t="str">
        <f>16451.42-427.27-4290.55</f>
        <v>0</v>
      </c>
      <c r="S15" s="266" t="str">
        <f>SUM(E15:G15)</f>
        <v>0</v>
      </c>
      <c r="T15" s="177" t="str">
        <f>+'1601eMONITORING 2019'!$S15/'1601eMONITORING 2019'!$D15</f>
        <v>0</v>
      </c>
      <c r="U15" s="177"/>
      <c r="W15" s="98">
        <v>45579.1324</v>
      </c>
    </row>
    <row r="16" spans="1:24">
      <c r="B16" s="176" t="s">
        <v>267</v>
      </c>
      <c r="C16" s="183" t="s">
        <v>268</v>
      </c>
      <c r="D16" s="242">
        <v>0.02</v>
      </c>
      <c r="E16" s="293"/>
      <c r="F16" s="293">
        <v>6018.1878</v>
      </c>
      <c r="G16" s="293" t="str">
        <f>87629.43-507.27</f>
        <v>0</v>
      </c>
      <c r="H16" s="177"/>
      <c r="I16" s="177"/>
      <c r="J16" s="178"/>
      <c r="K16" s="177"/>
      <c r="L16" s="177"/>
      <c r="M16" s="177"/>
      <c r="N16" s="177"/>
      <c r="O16" s="177"/>
      <c r="P16" s="177"/>
      <c r="Q16" s="293">
        <v>5300.65</v>
      </c>
      <c r="R16" s="293" t="str">
        <f>4219.86-2500</f>
        <v>0</v>
      </c>
      <c r="S16" s="266" t="str">
        <f>SUM(E16:G16)</f>
        <v>0</v>
      </c>
      <c r="T16" s="177" t="str">
        <f>+'1601eMONITORING 2019'!$S16/'1601eMONITORING 2019'!$D16</f>
        <v>0</v>
      </c>
      <c r="U16" s="177"/>
      <c r="W16" s="98">
        <v>6018.1878</v>
      </c>
    </row>
    <row r="17" spans="1:24">
      <c r="B17" s="176"/>
      <c r="C17" s="292"/>
      <c r="D17" s="415"/>
      <c r="E17" s="414" t="str">
        <f>SUBTOTAL(109,Table1[JAN])</f>
        <v>0</v>
      </c>
      <c r="F17" s="413" t="str">
        <f>SUBTOTAL(109,Table1[FEB])</f>
        <v>0</v>
      </c>
      <c r="G17" s="413" t="str">
        <f>SUBTOTAL(109,Table1[MAR])</f>
        <v>0</v>
      </c>
      <c r="H17" s="416"/>
      <c r="I17" s="416"/>
      <c r="J17" s="417"/>
      <c r="K17" s="416"/>
      <c r="L17" s="416"/>
      <c r="M17" s="416"/>
      <c r="N17" s="416"/>
      <c r="O17" s="416"/>
      <c r="P17" s="416"/>
      <c r="Q17" s="413" t="str">
        <f>SUBTOTAL(109,Table1[APRI])</f>
        <v>0</v>
      </c>
      <c r="R17" s="413" t="str">
        <f>SUBTOTAL(109,Table1[MAY2])</f>
        <v>0</v>
      </c>
      <c r="S17" s="413" t="str">
        <f>SUBTOTAL(109,Table1[Total])</f>
        <v>0</v>
      </c>
      <c r="T17" s="413" t="str">
        <f>SUBTOTAL(109,Table1[GROSS VALUE])</f>
        <v>0</v>
      </c>
      <c r="U17" s="416"/>
    </row>
    <row r="18" spans="1:24">
      <c r="B18" s="98"/>
      <c r="N18" s="100"/>
      <c r="O18" s="100"/>
      <c r="P18" s="167"/>
      <c r="Q18" s="167"/>
      <c r="R18" s="167" t="str">
        <f>+Table1[[#Totals],[MAY2]]-20751.28</f>
        <v>0</v>
      </c>
      <c r="S18" s="98"/>
      <c r="T18" s="100"/>
    </row>
    <row r="19" spans="1:24">
      <c r="R19" s="9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WORKING PAPER</vt:lpstr>
      <vt:lpstr>Income TaxComputatioN</vt:lpstr>
      <vt:lpstr>CHART OF ACCOUNT</vt:lpstr>
      <vt:lpstr>Sheet1</vt:lpstr>
      <vt:lpstr>Sheet3</vt:lpstr>
      <vt:lpstr>VAT ANALYSIS_IVOT</vt:lpstr>
      <vt:lpstr>Sheet2</vt:lpstr>
      <vt:lpstr>TRIAL BALANCE_PIVOT</vt:lpstr>
      <vt:lpstr>1601eMONITORING 2019</vt:lpstr>
      <vt:lpstr>Credtable wtax_Wtax expanded</vt:lpstr>
      <vt:lpstr>JOURNAL ENTRIES</vt:lpstr>
      <vt:lpstr>SOURCE CODE</vt:lpstr>
      <vt:lpstr>ENTRY GUIDE</vt:lpstr>
      <vt:lpstr>Transactions</vt:lpstr>
      <vt:lpstr>REPLENISHMENT TEMPLATE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2006-09-16T00:00:00+00:00</dcterms:created>
  <dcterms:modified xsi:type="dcterms:W3CDTF">2019-10-23T10:22:01+00:00</dcterms:modified>
  <dc:title/>
  <dc:description/>
  <dc:subject/>
  <cp:keywords/>
  <cp:category/>
</cp:coreProperties>
</file>