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comments2.xml" ContentType="application/vnd.openxmlformats-officedocument.spreadsheetml.comments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comments3.xml" ContentType="application/vnd.openxmlformats-officedocument.spreadsheetml.comments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showInkAnnotation="0" codeName="ThisWorkbook" defaultThemeVersion="124226"/>
  <bookViews>
    <workbookView xWindow="0" yWindow="0" windowWidth="28800" windowHeight="12435" tabRatio="614" firstSheet="3" activeTab="7"/>
  </bookViews>
  <sheets>
    <sheet name="WORKING PAPER" sheetId="95" state="hidden" r:id="rId1"/>
    <sheet name="Income TaxComputatioN" sheetId="116" state="hidden" r:id="rId2"/>
    <sheet name="CHART OF ACCOUNT" sheetId="81" state="hidden" r:id="rId3"/>
    <sheet name="VAT ANALYSIS_IVOT" sheetId="84" r:id="rId4"/>
    <sheet name="TRIAL BALANCE_PIVOT" sheetId="99" r:id="rId5"/>
    <sheet name="1601eMONITORING 2019" sheetId="91" state="hidden" r:id="rId6"/>
    <sheet name="Credtable wtax_Wtax expanded" sheetId="96" r:id="rId7"/>
    <sheet name="JOURNAL ENTRIES" sheetId="40" r:id="rId8"/>
    <sheet name="SOURCE CODE" sheetId="82" state="hidden" r:id="rId9"/>
    <sheet name="ENTRY GUIDE" sheetId="86" state="hidden" r:id="rId10"/>
    <sheet name="Transactions" sheetId="85" state="hidden" r:id="rId11"/>
    <sheet name="REPLENISHMENT TEMPLATE" sheetId="89" state="hidden" r:id="rId12"/>
  </sheets>
  <externalReferences>
    <externalReference r:id="rId13"/>
    <externalReference r:id="rId14"/>
    <externalReference r:id="rId15"/>
    <externalReference r:id="rId16"/>
    <externalReference r:id="rId17"/>
  </externalReferences>
  <definedNames>
    <definedName name="_xlnm.Print_Area" localSheetId="7">'JOURNAL ENTRIES'!$B$6:$S$82</definedName>
    <definedName name="_xlnm.Print_Area" localSheetId="11">'REPLENISHMENT TEMPLATE'!$B$66:$M$153</definedName>
  </definedNames>
  <calcPr calcId="152511"/>
  <pivotCaches>
    <pivotCache cacheId="55" r:id="rId18"/>
    <pivotCache cacheId="61" r:id="rId19"/>
  </pivotCaches>
</workbook>
</file>

<file path=xl/calcChain.xml><?xml version="1.0" encoding="utf-8"?>
<calcChain xmlns="http://schemas.openxmlformats.org/spreadsheetml/2006/main">
  <c r="C20" i="40" l="1"/>
  <c r="O20" i="40"/>
  <c r="Q20" i="40"/>
  <c r="S20" i="40"/>
  <c r="J21" i="40"/>
  <c r="K21" i="40"/>
  <c r="C19" i="40"/>
  <c r="O19" i="40"/>
  <c r="Q19" i="40"/>
  <c r="S19" i="40"/>
  <c r="C18" i="40"/>
  <c r="G18" i="40"/>
  <c r="H18" i="40"/>
  <c r="I18" i="40"/>
  <c r="O18" i="40"/>
  <c r="Q18" i="40"/>
  <c r="S18" i="40"/>
  <c r="G13" i="84"/>
  <c r="C17" i="40" l="1"/>
  <c r="G12" i="84"/>
  <c r="O17" i="40" l="1"/>
  <c r="Q17" i="40"/>
  <c r="S17" i="40"/>
  <c r="R16" i="91" l="1"/>
  <c r="R13" i="91"/>
  <c r="R15" i="91"/>
  <c r="R17" i="91" s="1"/>
  <c r="R18" i="91" s="1"/>
  <c r="D883" i="82"/>
  <c r="D882" i="82"/>
  <c r="D881" i="82"/>
  <c r="D880" i="82"/>
  <c r="D879" i="82"/>
  <c r="D878" i="82"/>
  <c r="D877" i="82"/>
  <c r="D876" i="82"/>
  <c r="D875" i="82"/>
  <c r="D874" i="82"/>
  <c r="D873" i="82"/>
  <c r="D872" i="82"/>
  <c r="D871" i="82"/>
  <c r="D870" i="82"/>
  <c r="D869" i="82"/>
  <c r="D868" i="82"/>
  <c r="D867" i="82"/>
  <c r="D866" i="82"/>
  <c r="D865" i="82"/>
  <c r="D864" i="82"/>
  <c r="D863" i="82"/>
  <c r="D862" i="82"/>
  <c r="D861" i="82"/>
  <c r="D860" i="82"/>
  <c r="D858" i="82"/>
  <c r="D857" i="82"/>
  <c r="D856" i="82"/>
  <c r="D855" i="82"/>
  <c r="D854" i="82"/>
  <c r="D853" i="82"/>
  <c r="D852" i="82"/>
  <c r="D851" i="82"/>
  <c r="D850" i="82"/>
  <c r="D849" i="82"/>
  <c r="D848" i="82"/>
  <c r="D847" i="82"/>
  <c r="D846" i="82"/>
  <c r="D845" i="82"/>
  <c r="D844" i="82"/>
  <c r="D843" i="82"/>
  <c r="D842" i="82"/>
  <c r="D841" i="82"/>
  <c r="D840" i="82"/>
  <c r="D839" i="82"/>
  <c r="I42" i="96"/>
  <c r="G16" i="84"/>
  <c r="I16" i="84" l="1"/>
  <c r="D530" i="82"/>
  <c r="D6" i="82"/>
  <c r="D7" i="82"/>
  <c r="D8" i="82"/>
  <c r="D9" i="82"/>
  <c r="D10" i="82"/>
  <c r="D11" i="82"/>
  <c r="D12" i="82"/>
  <c r="D13" i="82"/>
  <c r="D14" i="82"/>
  <c r="D15" i="82"/>
  <c r="D16" i="82"/>
  <c r="D17" i="82"/>
  <c r="D18" i="82"/>
  <c r="D19" i="82"/>
  <c r="D20" i="82"/>
  <c r="D21" i="82"/>
  <c r="D22" i="82"/>
  <c r="D23" i="82"/>
  <c r="D24" i="82"/>
  <c r="D25" i="82"/>
  <c r="D26" i="82"/>
  <c r="D27" i="82"/>
  <c r="D28" i="82"/>
  <c r="D29" i="82"/>
  <c r="D30" i="82"/>
  <c r="D31" i="82"/>
  <c r="D32" i="82"/>
  <c r="D33" i="82"/>
  <c r="D34" i="82"/>
  <c r="D35" i="82"/>
  <c r="D36" i="82"/>
  <c r="D37" i="82"/>
  <c r="D38" i="82"/>
  <c r="D39" i="82"/>
  <c r="D40" i="82"/>
  <c r="D41" i="82"/>
  <c r="D42" i="82"/>
  <c r="D43" i="82"/>
  <c r="D44" i="82"/>
  <c r="D45" i="82"/>
  <c r="D46" i="82"/>
  <c r="D47" i="82"/>
  <c r="D48" i="82"/>
  <c r="D49" i="82"/>
  <c r="D50" i="82"/>
  <c r="D51" i="82"/>
  <c r="D52" i="82"/>
  <c r="D53" i="82"/>
  <c r="D54" i="82"/>
  <c r="D55" i="82"/>
  <c r="D56" i="82"/>
  <c r="D57" i="82"/>
  <c r="D58" i="82"/>
  <c r="D59" i="82"/>
  <c r="D60" i="82"/>
  <c r="D61" i="82"/>
  <c r="D62" i="82"/>
  <c r="D63" i="82"/>
  <c r="D64" i="82"/>
  <c r="D65" i="82"/>
  <c r="D66" i="82"/>
  <c r="D67" i="82"/>
  <c r="D68" i="82"/>
  <c r="D69" i="82"/>
  <c r="D70" i="82"/>
  <c r="D71" i="82"/>
  <c r="D72" i="82"/>
  <c r="D73" i="82"/>
  <c r="D74" i="82"/>
  <c r="D75" i="82"/>
  <c r="D76" i="82"/>
  <c r="D77" i="82"/>
  <c r="D78" i="82"/>
  <c r="D79" i="82"/>
  <c r="D80" i="82"/>
  <c r="D81" i="82"/>
  <c r="D82" i="82"/>
  <c r="D83" i="82"/>
  <c r="D84" i="82"/>
  <c r="D85" i="82"/>
  <c r="D86" i="82"/>
  <c r="D87" i="82"/>
  <c r="D88" i="82"/>
  <c r="D89" i="82"/>
  <c r="D90" i="82"/>
  <c r="D91" i="82"/>
  <c r="D92" i="82"/>
  <c r="D93" i="82"/>
  <c r="D94" i="82"/>
  <c r="D95" i="82"/>
  <c r="D96" i="82"/>
  <c r="D97" i="82"/>
  <c r="D98" i="82"/>
  <c r="D99" i="82"/>
  <c r="D100" i="82"/>
  <c r="D101" i="82"/>
  <c r="D102" i="82"/>
  <c r="D103" i="82"/>
  <c r="D104" i="82"/>
  <c r="D105" i="82"/>
  <c r="D106" i="82"/>
  <c r="D107" i="82"/>
  <c r="D108" i="82"/>
  <c r="D109" i="82"/>
  <c r="D110" i="82"/>
  <c r="D111" i="82"/>
  <c r="D112" i="82"/>
  <c r="D113" i="82"/>
  <c r="D114" i="82"/>
  <c r="D115" i="82"/>
  <c r="D116" i="82"/>
  <c r="D117" i="82"/>
  <c r="D118" i="82"/>
  <c r="D119" i="82"/>
  <c r="D120" i="82"/>
  <c r="D121" i="82"/>
  <c r="D122" i="82"/>
  <c r="D123" i="82"/>
  <c r="D124" i="82"/>
  <c r="D125" i="82"/>
  <c r="D126" i="82"/>
  <c r="D127" i="82"/>
  <c r="D128" i="82"/>
  <c r="D129" i="82"/>
  <c r="D130" i="82"/>
  <c r="D131" i="82"/>
  <c r="D132" i="82"/>
  <c r="D133" i="82"/>
  <c r="D134" i="82"/>
  <c r="D135" i="82"/>
  <c r="D136" i="82"/>
  <c r="D137" i="82"/>
  <c r="D138" i="82"/>
  <c r="D139" i="82"/>
  <c r="D140" i="82"/>
  <c r="D141" i="82"/>
  <c r="D142" i="82"/>
  <c r="D143" i="82"/>
  <c r="D144" i="82"/>
  <c r="D145" i="82"/>
  <c r="D146" i="82"/>
  <c r="D147" i="82"/>
  <c r="D148" i="82"/>
  <c r="D149" i="82"/>
  <c r="D150" i="82"/>
  <c r="D151" i="82"/>
  <c r="D152" i="82"/>
  <c r="D153" i="82"/>
  <c r="D154" i="82"/>
  <c r="D155" i="82"/>
  <c r="D156" i="82"/>
  <c r="D157" i="82"/>
  <c r="D158" i="82"/>
  <c r="D159" i="82"/>
  <c r="D160" i="82"/>
  <c r="D161" i="82"/>
  <c r="D162" i="82"/>
  <c r="D163" i="82"/>
  <c r="D164" i="82"/>
  <c r="D165" i="82"/>
  <c r="D166" i="82"/>
  <c r="D167" i="82"/>
  <c r="D168" i="82"/>
  <c r="D169" i="82"/>
  <c r="D170" i="82"/>
  <c r="D171" i="82"/>
  <c r="D172" i="82"/>
  <c r="D173" i="82"/>
  <c r="D174" i="82"/>
  <c r="D175" i="82"/>
  <c r="D176" i="82"/>
  <c r="D177" i="82"/>
  <c r="D178" i="82"/>
  <c r="D179" i="82"/>
  <c r="D180" i="82"/>
  <c r="D181" i="82"/>
  <c r="D182" i="82"/>
  <c r="D183" i="82"/>
  <c r="D184" i="82"/>
  <c r="D185" i="82"/>
  <c r="D186" i="82"/>
  <c r="D187" i="82"/>
  <c r="D188" i="82"/>
  <c r="D189" i="82"/>
  <c r="D190" i="82"/>
  <c r="D191" i="82"/>
  <c r="D192" i="82"/>
  <c r="D193" i="82"/>
  <c r="D194" i="82"/>
  <c r="D195" i="82"/>
  <c r="D196" i="82"/>
  <c r="D197" i="82"/>
  <c r="D198" i="82"/>
  <c r="D199" i="82"/>
  <c r="D200" i="82"/>
  <c r="D201" i="82"/>
  <c r="D202" i="82"/>
  <c r="D203" i="82"/>
  <c r="D204" i="82"/>
  <c r="D205" i="82"/>
  <c r="D206" i="82"/>
  <c r="D207" i="82"/>
  <c r="D208" i="82"/>
  <c r="D209" i="82"/>
  <c r="D210" i="82"/>
  <c r="D211" i="82"/>
  <c r="D212" i="82"/>
  <c r="D213" i="82"/>
  <c r="D214" i="82"/>
  <c r="D215" i="82"/>
  <c r="D216" i="82"/>
  <c r="D217" i="82"/>
  <c r="D218" i="82"/>
  <c r="D219" i="82"/>
  <c r="D220" i="82"/>
  <c r="D221" i="82"/>
  <c r="D222" i="82"/>
  <c r="D223" i="82"/>
  <c r="D224" i="82"/>
  <c r="D225" i="82"/>
  <c r="D226" i="82"/>
  <c r="D227" i="82"/>
  <c r="D228" i="82"/>
  <c r="D229" i="82"/>
  <c r="D230" i="82"/>
  <c r="D231" i="82"/>
  <c r="D232" i="82"/>
  <c r="D233" i="82"/>
  <c r="D234" i="82"/>
  <c r="D235" i="82"/>
  <c r="D236" i="82"/>
  <c r="D237" i="82"/>
  <c r="D238" i="82"/>
  <c r="D239" i="82"/>
  <c r="D240" i="82"/>
  <c r="D241" i="82"/>
  <c r="D242" i="82"/>
  <c r="D243" i="82"/>
  <c r="D244" i="82"/>
  <c r="D245" i="82"/>
  <c r="D246" i="82"/>
  <c r="D247" i="82"/>
  <c r="D248" i="82"/>
  <c r="D249" i="82"/>
  <c r="D250" i="82"/>
  <c r="D251" i="82"/>
  <c r="D252" i="82"/>
  <c r="D253" i="82"/>
  <c r="D254" i="82"/>
  <c r="D255" i="82"/>
  <c r="D256" i="82"/>
  <c r="D257" i="82"/>
  <c r="D258" i="82"/>
  <c r="D259" i="82"/>
  <c r="D260" i="82"/>
  <c r="D261" i="82"/>
  <c r="D262" i="82"/>
  <c r="D263" i="82"/>
  <c r="D264" i="82"/>
  <c r="D265" i="82"/>
  <c r="D266" i="82"/>
  <c r="D267" i="82"/>
  <c r="D268" i="82"/>
  <c r="D269" i="82"/>
  <c r="D270" i="82"/>
  <c r="D271" i="82"/>
  <c r="D272" i="82"/>
  <c r="D273" i="82"/>
  <c r="D274" i="82"/>
  <c r="D275" i="82"/>
  <c r="D276" i="82"/>
  <c r="D277" i="82"/>
  <c r="D278" i="82"/>
  <c r="D279" i="82"/>
  <c r="D280" i="82"/>
  <c r="D281" i="82"/>
  <c r="D282" i="82"/>
  <c r="D283" i="82"/>
  <c r="D284" i="82"/>
  <c r="D285" i="82"/>
  <c r="D286" i="82"/>
  <c r="D287" i="82"/>
  <c r="D288" i="82"/>
  <c r="D289" i="82"/>
  <c r="D290" i="82"/>
  <c r="D291" i="82"/>
  <c r="D292" i="82"/>
  <c r="D293" i="82"/>
  <c r="D294" i="82"/>
  <c r="D295" i="82"/>
  <c r="D296" i="82"/>
  <c r="D297" i="82"/>
  <c r="D298" i="82"/>
  <c r="D299" i="82"/>
  <c r="D300" i="82"/>
  <c r="D301" i="82"/>
  <c r="D302" i="82"/>
  <c r="D303" i="82"/>
  <c r="D304" i="82"/>
  <c r="D305" i="82"/>
  <c r="D306" i="82"/>
  <c r="D307" i="82"/>
  <c r="D308" i="82"/>
  <c r="D309" i="82"/>
  <c r="D310" i="82"/>
  <c r="D311" i="82"/>
  <c r="D312" i="82"/>
  <c r="D313" i="82"/>
  <c r="D314" i="82"/>
  <c r="D315" i="82"/>
  <c r="D316" i="82"/>
  <c r="D317" i="82"/>
  <c r="D318" i="82"/>
  <c r="D319" i="82"/>
  <c r="D320" i="82"/>
  <c r="D321" i="82"/>
  <c r="D322" i="82"/>
  <c r="D323" i="82"/>
  <c r="D324" i="82"/>
  <c r="D325" i="82"/>
  <c r="D326" i="82"/>
  <c r="D327" i="82"/>
  <c r="D328" i="82"/>
  <c r="D329" i="82"/>
  <c r="D330" i="82"/>
  <c r="D331" i="82"/>
  <c r="D332" i="82"/>
  <c r="D333" i="82"/>
  <c r="D334" i="82"/>
  <c r="D335" i="82"/>
  <c r="D336" i="82"/>
  <c r="D337" i="82"/>
  <c r="D338" i="82"/>
  <c r="D339" i="82"/>
  <c r="D340" i="82"/>
  <c r="D341" i="82"/>
  <c r="D342" i="82"/>
  <c r="D343" i="82"/>
  <c r="D344" i="82"/>
  <c r="D345" i="82"/>
  <c r="D346" i="82"/>
  <c r="D347" i="82"/>
  <c r="D348" i="82"/>
  <c r="D349" i="82"/>
  <c r="D350" i="82"/>
  <c r="D351" i="82"/>
  <c r="D352" i="82"/>
  <c r="D353" i="82"/>
  <c r="D354" i="82"/>
  <c r="D355" i="82"/>
  <c r="D356" i="82"/>
  <c r="D357" i="82"/>
  <c r="D358" i="82"/>
  <c r="D359" i="82"/>
  <c r="D360" i="82"/>
  <c r="D361" i="82"/>
  <c r="D362" i="82"/>
  <c r="D363" i="82"/>
  <c r="D364" i="82"/>
  <c r="D365" i="82"/>
  <c r="D366" i="82"/>
  <c r="D367" i="82"/>
  <c r="D368" i="82"/>
  <c r="D369" i="82"/>
  <c r="D370" i="82"/>
  <c r="D371" i="82"/>
  <c r="D372" i="82"/>
  <c r="D373" i="82"/>
  <c r="D374" i="82"/>
  <c r="D375" i="82"/>
  <c r="D376" i="82"/>
  <c r="D377" i="82"/>
  <c r="D378" i="82"/>
  <c r="D379" i="82"/>
  <c r="D380" i="82"/>
  <c r="D381" i="82"/>
  <c r="D382" i="82"/>
  <c r="D383" i="82"/>
  <c r="D384" i="82"/>
  <c r="D385" i="82"/>
  <c r="D386" i="82"/>
  <c r="D387" i="82"/>
  <c r="D388" i="82"/>
  <c r="D389" i="82"/>
  <c r="D390" i="82"/>
  <c r="D391" i="82"/>
  <c r="D392" i="82"/>
  <c r="D393" i="82"/>
  <c r="D394" i="82"/>
  <c r="D395" i="82"/>
  <c r="D396" i="82"/>
  <c r="D397" i="82"/>
  <c r="D398" i="82"/>
  <c r="D399" i="82"/>
  <c r="D400" i="82"/>
  <c r="D401" i="82"/>
  <c r="D402" i="82"/>
  <c r="D403" i="82"/>
  <c r="D404" i="82"/>
  <c r="D405" i="82"/>
  <c r="D406" i="82"/>
  <c r="D407" i="82"/>
  <c r="D408" i="82"/>
  <c r="D409" i="82"/>
  <c r="D410" i="82"/>
  <c r="D411" i="82"/>
  <c r="D412" i="82"/>
  <c r="D413" i="82"/>
  <c r="D414" i="82"/>
  <c r="D415" i="82"/>
  <c r="D416" i="82"/>
  <c r="D417" i="82"/>
  <c r="D418" i="82"/>
  <c r="D419" i="82"/>
  <c r="D420" i="82"/>
  <c r="D421" i="82"/>
  <c r="D422" i="82"/>
  <c r="D423" i="82"/>
  <c r="D424" i="82"/>
  <c r="D425" i="82"/>
  <c r="D426" i="82"/>
  <c r="D427" i="82"/>
  <c r="D428" i="82"/>
  <c r="D429" i="82"/>
  <c r="D430" i="82"/>
  <c r="D431" i="82"/>
  <c r="D432" i="82"/>
  <c r="D433" i="82"/>
  <c r="D434" i="82"/>
  <c r="D435" i="82"/>
  <c r="D436" i="82"/>
  <c r="D437" i="82"/>
  <c r="D438" i="82"/>
  <c r="D439" i="82"/>
  <c r="D440" i="82"/>
  <c r="D441" i="82"/>
  <c r="D442" i="82"/>
  <c r="D443" i="82"/>
  <c r="D444" i="82"/>
  <c r="D445" i="82"/>
  <c r="D446" i="82"/>
  <c r="D447" i="82"/>
  <c r="D448" i="82"/>
  <c r="D449" i="82"/>
  <c r="D450" i="82"/>
  <c r="D451" i="82"/>
  <c r="D452" i="82"/>
  <c r="D453" i="82"/>
  <c r="D454" i="82"/>
  <c r="D455" i="82"/>
  <c r="D456" i="82"/>
  <c r="D457" i="82"/>
  <c r="D458" i="82"/>
  <c r="D459" i="82"/>
  <c r="D460" i="82"/>
  <c r="D461" i="82"/>
  <c r="D462" i="82"/>
  <c r="D463" i="82"/>
  <c r="D464" i="82"/>
  <c r="D465" i="82"/>
  <c r="D466" i="82"/>
  <c r="D467" i="82"/>
  <c r="D468" i="82"/>
  <c r="D469" i="82"/>
  <c r="D470" i="82"/>
  <c r="D471" i="82"/>
  <c r="D472" i="82"/>
  <c r="D473" i="82"/>
  <c r="D474" i="82"/>
  <c r="D475" i="82"/>
  <c r="D476" i="82"/>
  <c r="D477" i="82"/>
  <c r="D478" i="82"/>
  <c r="D479" i="82"/>
  <c r="D480" i="82"/>
  <c r="D481" i="82"/>
  <c r="D482" i="82"/>
  <c r="D483" i="82"/>
  <c r="D484" i="82"/>
  <c r="D485" i="82"/>
  <c r="D486" i="82"/>
  <c r="D487" i="82"/>
  <c r="D488" i="82"/>
  <c r="D489" i="82"/>
  <c r="D490" i="82"/>
  <c r="D491" i="82"/>
  <c r="D492" i="82"/>
  <c r="D493" i="82"/>
  <c r="D494" i="82"/>
  <c r="D495" i="82"/>
  <c r="D496" i="82"/>
  <c r="D497" i="82"/>
  <c r="D498" i="82"/>
  <c r="D499" i="82"/>
  <c r="D500" i="82"/>
  <c r="D501" i="82"/>
  <c r="D502" i="82"/>
  <c r="D503" i="82"/>
  <c r="D504" i="82"/>
  <c r="D505" i="82"/>
  <c r="D506" i="82"/>
  <c r="D507" i="82"/>
  <c r="D508" i="82"/>
  <c r="D509" i="82"/>
  <c r="D510" i="82"/>
  <c r="D511" i="82"/>
  <c r="D512" i="82"/>
  <c r="D513" i="82"/>
  <c r="D514" i="82"/>
  <c r="D515" i="82"/>
  <c r="D516" i="82"/>
  <c r="D517" i="82"/>
  <c r="D518" i="82"/>
  <c r="D519" i="82"/>
  <c r="D520" i="82"/>
  <c r="D521" i="82"/>
  <c r="D522" i="82"/>
  <c r="D523" i="82"/>
  <c r="D524" i="82"/>
  <c r="D525" i="82"/>
  <c r="D526" i="82"/>
  <c r="D527" i="82"/>
  <c r="D528" i="82"/>
  <c r="D529" i="82"/>
  <c r="D531" i="82"/>
  <c r="D532" i="82"/>
  <c r="D533" i="82"/>
  <c r="D534" i="82"/>
  <c r="D535" i="82"/>
  <c r="D536" i="82"/>
  <c r="D537" i="82"/>
  <c r="D538" i="82"/>
  <c r="D539" i="82"/>
  <c r="D540" i="82"/>
  <c r="D541" i="82"/>
  <c r="D542" i="82"/>
  <c r="D543" i="82"/>
  <c r="D544" i="82"/>
  <c r="D545" i="82"/>
  <c r="D546" i="82"/>
  <c r="D547" i="82"/>
  <c r="D548" i="82"/>
  <c r="D549" i="82"/>
  <c r="D550" i="82"/>
  <c r="D551" i="82"/>
  <c r="D552" i="82"/>
  <c r="D553" i="82"/>
  <c r="D554" i="82"/>
  <c r="D555" i="82"/>
  <c r="D556" i="82"/>
  <c r="D557" i="82"/>
  <c r="D558" i="82"/>
  <c r="D559" i="82"/>
  <c r="D560" i="82"/>
  <c r="D561" i="82"/>
  <c r="D562" i="82"/>
  <c r="D563" i="82"/>
  <c r="D564" i="82"/>
  <c r="D565" i="82"/>
  <c r="D566" i="82"/>
  <c r="D567" i="82"/>
  <c r="D568" i="82"/>
  <c r="D569" i="82"/>
  <c r="D570" i="82"/>
  <c r="D571" i="82"/>
  <c r="D572" i="82"/>
  <c r="D573" i="82"/>
  <c r="D574" i="82"/>
  <c r="D575" i="82"/>
  <c r="D576" i="82"/>
  <c r="D577" i="82"/>
  <c r="D578" i="82"/>
  <c r="D579" i="82"/>
  <c r="D580" i="82"/>
  <c r="D581" i="82"/>
  <c r="D582" i="82"/>
  <c r="D583" i="82"/>
  <c r="D584" i="82"/>
  <c r="D585" i="82"/>
  <c r="D586" i="82"/>
  <c r="D587" i="82"/>
  <c r="D588" i="82"/>
  <c r="D589" i="82"/>
  <c r="D590" i="82"/>
  <c r="D591" i="82"/>
  <c r="D592" i="82"/>
  <c r="D593" i="82"/>
  <c r="D594" i="82"/>
  <c r="D595" i="82"/>
  <c r="D596" i="82"/>
  <c r="D597" i="82"/>
  <c r="D598" i="82"/>
  <c r="D599" i="82"/>
  <c r="D600" i="82"/>
  <c r="D601" i="82"/>
  <c r="D602" i="82"/>
  <c r="D603" i="82"/>
  <c r="D604" i="82"/>
  <c r="D605" i="82"/>
  <c r="D606" i="82"/>
  <c r="D607" i="82"/>
  <c r="D608" i="82"/>
  <c r="D609" i="82"/>
  <c r="D610" i="82"/>
  <c r="D611" i="82"/>
  <c r="D612" i="82"/>
  <c r="D613" i="82"/>
  <c r="D614" i="82"/>
  <c r="D615" i="82"/>
  <c r="D616" i="82"/>
  <c r="D617" i="82"/>
  <c r="D618" i="82"/>
  <c r="D619" i="82"/>
  <c r="D620" i="82"/>
  <c r="D621" i="82"/>
  <c r="D622" i="82"/>
  <c r="D623" i="82"/>
  <c r="D624" i="82"/>
  <c r="D625" i="82"/>
  <c r="D626" i="82"/>
  <c r="D627" i="82"/>
  <c r="D628" i="82"/>
  <c r="D629" i="82"/>
  <c r="D630" i="82"/>
  <c r="D631" i="82"/>
  <c r="D632" i="82"/>
  <c r="D633" i="82"/>
  <c r="D634" i="82"/>
  <c r="D635" i="82"/>
  <c r="D636" i="82"/>
  <c r="D637" i="82"/>
  <c r="D638" i="82"/>
  <c r="D639" i="82"/>
  <c r="D640" i="82"/>
  <c r="D641" i="82"/>
  <c r="D642" i="82"/>
  <c r="D643" i="82"/>
  <c r="D644" i="82"/>
  <c r="D645" i="82"/>
  <c r="D646" i="82"/>
  <c r="D647" i="82"/>
  <c r="D648" i="82"/>
  <c r="D649" i="82"/>
  <c r="D650" i="82"/>
  <c r="D651" i="82"/>
  <c r="D652" i="82"/>
  <c r="D653" i="82"/>
  <c r="D654" i="82"/>
  <c r="D655" i="82"/>
  <c r="D656" i="82"/>
  <c r="D657" i="82"/>
  <c r="D658" i="82"/>
  <c r="D659" i="82"/>
  <c r="D660" i="82"/>
  <c r="D661" i="82"/>
  <c r="D662" i="82"/>
  <c r="D663" i="82"/>
  <c r="D664" i="82"/>
  <c r="D665" i="82"/>
  <c r="D666" i="82"/>
  <c r="D667" i="82"/>
  <c r="D668" i="82"/>
  <c r="D669" i="82"/>
  <c r="D670" i="82"/>
  <c r="D671" i="82"/>
  <c r="D672" i="82"/>
  <c r="D673" i="82"/>
  <c r="D674" i="82"/>
  <c r="D675" i="82"/>
  <c r="D676" i="82"/>
  <c r="D677" i="82"/>
  <c r="D678" i="82"/>
  <c r="D679" i="82"/>
  <c r="D680" i="82"/>
  <c r="D681" i="82"/>
  <c r="D682" i="82"/>
  <c r="D683" i="82"/>
  <c r="D684" i="82"/>
  <c r="D685" i="82"/>
  <c r="D686" i="82"/>
  <c r="D687" i="82"/>
  <c r="D688" i="82"/>
  <c r="D689" i="82"/>
  <c r="D690" i="82"/>
  <c r="D691" i="82"/>
  <c r="D692" i="82"/>
  <c r="D693" i="82"/>
  <c r="D694" i="82"/>
  <c r="D695" i="82"/>
  <c r="D696" i="82"/>
  <c r="D697" i="82"/>
  <c r="D698" i="82"/>
  <c r="D699" i="82"/>
  <c r="D700" i="82"/>
  <c r="D701" i="82"/>
  <c r="D702" i="82"/>
  <c r="D703" i="82"/>
  <c r="D704" i="82"/>
  <c r="D705" i="82"/>
  <c r="D706" i="82"/>
  <c r="D707" i="82"/>
  <c r="D708" i="82"/>
  <c r="D709" i="82"/>
  <c r="D710" i="82"/>
  <c r="D711" i="82"/>
  <c r="D712" i="82"/>
  <c r="D713" i="82"/>
  <c r="D714" i="82"/>
  <c r="D715" i="82"/>
  <c r="D716" i="82"/>
  <c r="D717" i="82"/>
  <c r="D718" i="82"/>
  <c r="D719" i="82"/>
  <c r="D720" i="82"/>
  <c r="D721" i="82"/>
  <c r="D722" i="82"/>
  <c r="D723" i="82"/>
  <c r="D724" i="82"/>
  <c r="D725" i="82"/>
  <c r="D726" i="82"/>
  <c r="D727" i="82"/>
  <c r="D728" i="82"/>
  <c r="D729" i="82"/>
  <c r="D730" i="82"/>
  <c r="D731" i="82"/>
  <c r="D732" i="82"/>
  <c r="D733" i="82"/>
  <c r="D734" i="82"/>
  <c r="D735" i="82"/>
  <c r="D736" i="82"/>
  <c r="D737" i="82"/>
  <c r="D738" i="82"/>
  <c r="D739" i="82"/>
  <c r="D740" i="82"/>
  <c r="D741" i="82"/>
  <c r="D742" i="82"/>
  <c r="D743" i="82"/>
  <c r="D744" i="82"/>
  <c r="D745" i="82"/>
  <c r="D746" i="82"/>
  <c r="D747" i="82"/>
  <c r="D748" i="82"/>
  <c r="D749" i="82"/>
  <c r="D750" i="82"/>
  <c r="D751" i="82"/>
  <c r="D752" i="82"/>
  <c r="D753" i="82"/>
  <c r="D754" i="82"/>
  <c r="D755" i="82"/>
  <c r="D756" i="82"/>
  <c r="D757" i="82"/>
  <c r="D758" i="82"/>
  <c r="D759" i="82"/>
  <c r="D760" i="82"/>
  <c r="D761" i="82"/>
  <c r="D762" i="82"/>
  <c r="D763" i="82"/>
  <c r="D764" i="82"/>
  <c r="D765" i="82"/>
  <c r="D766" i="82"/>
  <c r="D767" i="82"/>
  <c r="D768" i="82"/>
  <c r="D769" i="82"/>
  <c r="D770" i="82"/>
  <c r="D771" i="82"/>
  <c r="D772" i="82"/>
  <c r="D773" i="82"/>
  <c r="D774" i="82"/>
  <c r="D775" i="82"/>
  <c r="D776" i="82"/>
  <c r="D777" i="82"/>
  <c r="D778" i="82"/>
  <c r="D779" i="82"/>
  <c r="D780" i="82"/>
  <c r="D781" i="82"/>
  <c r="D782" i="82"/>
  <c r="D783" i="82"/>
  <c r="D784" i="82"/>
  <c r="D785" i="82"/>
  <c r="D786" i="82"/>
  <c r="D787" i="82"/>
  <c r="D788" i="82"/>
  <c r="D789" i="82"/>
  <c r="D790" i="82"/>
  <c r="D791" i="82"/>
  <c r="D792" i="82"/>
  <c r="D793" i="82"/>
  <c r="D794" i="82"/>
  <c r="D795" i="82"/>
  <c r="D796" i="82"/>
  <c r="D797" i="82"/>
  <c r="D798" i="82"/>
  <c r="D799" i="82"/>
  <c r="D800" i="82"/>
  <c r="D801" i="82"/>
  <c r="D802" i="82"/>
  <c r="D803" i="82"/>
  <c r="D804" i="82"/>
  <c r="D805" i="82"/>
  <c r="D806" i="82"/>
  <c r="D807" i="82"/>
  <c r="D808" i="82"/>
  <c r="D809" i="82"/>
  <c r="D810" i="82"/>
  <c r="D811" i="82"/>
  <c r="D812" i="82"/>
  <c r="D813" i="82"/>
  <c r="D814" i="82"/>
  <c r="D815" i="82"/>
  <c r="D816" i="82"/>
  <c r="D817" i="82"/>
  <c r="D818" i="82"/>
  <c r="D819" i="82"/>
  <c r="D820" i="82"/>
  <c r="D821" i="82"/>
  <c r="D822" i="82"/>
  <c r="D823" i="82"/>
  <c r="D824" i="82"/>
  <c r="D825" i="82"/>
  <c r="D826" i="82"/>
  <c r="D827" i="82"/>
  <c r="D828" i="82"/>
  <c r="D829" i="82"/>
  <c r="D830" i="82"/>
  <c r="D831" i="82"/>
  <c r="D832" i="82"/>
  <c r="D833" i="82"/>
  <c r="D834" i="82"/>
  <c r="D835" i="82"/>
  <c r="D836" i="82"/>
  <c r="D837" i="82"/>
  <c r="D838" i="82"/>
  <c r="C28" i="116" l="1"/>
  <c r="C27" i="116"/>
  <c r="S15" i="91"/>
  <c r="C26" i="116"/>
  <c r="F75" i="116"/>
  <c r="N52" i="116"/>
  <c r="M52" i="116"/>
  <c r="L52" i="116"/>
  <c r="K52" i="116"/>
  <c r="J52" i="116"/>
  <c r="I52" i="116"/>
  <c r="H52" i="116"/>
  <c r="G52" i="116"/>
  <c r="F52" i="116"/>
  <c r="E52" i="116"/>
  <c r="D52" i="116"/>
  <c r="C52" i="116"/>
  <c r="N45" i="116"/>
  <c r="N47" i="116" s="1"/>
  <c r="N54" i="116" s="1"/>
  <c r="M45" i="116"/>
  <c r="M47" i="116" s="1"/>
  <c r="M54" i="116" s="1"/>
  <c r="D45" i="116"/>
  <c r="D47" i="116" s="1"/>
  <c r="D54" i="116" s="1"/>
  <c r="F40" i="116" s="1"/>
  <c r="C45" i="116"/>
  <c r="L42" i="116"/>
  <c r="K42" i="116"/>
  <c r="F41" i="116"/>
  <c r="H41" i="116" s="1"/>
  <c r="E41" i="116"/>
  <c r="E45" i="116" s="1"/>
  <c r="L28" i="116"/>
  <c r="K28" i="116"/>
  <c r="L27" i="116"/>
  <c r="K27" i="116"/>
  <c r="N26" i="116"/>
  <c r="M26" i="116"/>
  <c r="L26" i="116"/>
  <c r="J26" i="116"/>
  <c r="I26" i="116"/>
  <c r="H26" i="116"/>
  <c r="G26" i="116"/>
  <c r="F26" i="116"/>
  <c r="E26" i="116"/>
  <c r="D26" i="116"/>
  <c r="L24" i="116"/>
  <c r="K24" i="116"/>
  <c r="N21" i="116"/>
  <c r="N23" i="116" s="1"/>
  <c r="N25" i="116" s="1"/>
  <c r="N29" i="116" s="1"/>
  <c r="N31" i="116" s="1"/>
  <c r="M21" i="116"/>
  <c r="M23" i="116" s="1"/>
  <c r="M25" i="116" s="1"/>
  <c r="M29" i="116" s="1"/>
  <c r="M31" i="116" s="1"/>
  <c r="J21" i="116"/>
  <c r="J23" i="116" s="1"/>
  <c r="J25" i="116" s="1"/>
  <c r="I21" i="116"/>
  <c r="I23" i="116" s="1"/>
  <c r="I25" i="116" s="1"/>
  <c r="I29" i="116" s="1"/>
  <c r="H21" i="116"/>
  <c r="H23" i="116" s="1"/>
  <c r="H25" i="116" s="1"/>
  <c r="G21" i="116"/>
  <c r="G23" i="116" s="1"/>
  <c r="G25" i="116" s="1"/>
  <c r="G29" i="116" s="1"/>
  <c r="F21" i="116"/>
  <c r="F23" i="116" s="1"/>
  <c r="F25" i="116" s="1"/>
  <c r="E21" i="116"/>
  <c r="E23" i="116" s="1"/>
  <c r="E25" i="116" s="1"/>
  <c r="E29" i="116" s="1"/>
  <c r="D21" i="116"/>
  <c r="D23" i="116" s="1"/>
  <c r="D25" i="116" s="1"/>
  <c r="L20" i="116"/>
  <c r="K20" i="116"/>
  <c r="L19" i="116"/>
  <c r="N16" i="116"/>
  <c r="M16" i="116"/>
  <c r="L16" i="116"/>
  <c r="K16" i="116"/>
  <c r="J16" i="116"/>
  <c r="I16" i="116"/>
  <c r="H16" i="116"/>
  <c r="G16" i="116"/>
  <c r="F16" i="116"/>
  <c r="E16" i="116"/>
  <c r="D16" i="116"/>
  <c r="C16" i="116"/>
  <c r="N11" i="116"/>
  <c r="N17" i="116" s="1"/>
  <c r="N33" i="116" s="1"/>
  <c r="M11" i="116"/>
  <c r="M17" i="116" s="1"/>
  <c r="M33" i="116" s="1"/>
  <c r="L11" i="116"/>
  <c r="L17" i="116" s="1"/>
  <c r="L33" i="116" s="1"/>
  <c r="K11" i="116"/>
  <c r="K17" i="116" s="1"/>
  <c r="K33" i="116" s="1"/>
  <c r="J11" i="116"/>
  <c r="J17" i="116" s="1"/>
  <c r="J33" i="116" s="1"/>
  <c r="I11" i="116"/>
  <c r="I17" i="116" s="1"/>
  <c r="I33" i="116" s="1"/>
  <c r="H11" i="116"/>
  <c r="H17" i="116" s="1"/>
  <c r="H33" i="116" s="1"/>
  <c r="G11" i="116"/>
  <c r="G17" i="116" s="1"/>
  <c r="G33" i="116" s="1"/>
  <c r="F11" i="116"/>
  <c r="F17" i="116" s="1"/>
  <c r="F33" i="116" s="1"/>
  <c r="E11" i="116"/>
  <c r="E17" i="116" s="1"/>
  <c r="E33" i="116" s="1"/>
  <c r="D11" i="116"/>
  <c r="D17" i="116" s="1"/>
  <c r="D33" i="116" s="1"/>
  <c r="C11" i="116"/>
  <c r="C17" i="116" s="1"/>
  <c r="C33" i="116" s="1"/>
  <c r="F17" i="91"/>
  <c r="Q17" i="91"/>
  <c r="S9" i="91"/>
  <c r="T9" i="91" s="1"/>
  <c r="S10" i="91"/>
  <c r="T10" i="91" s="1"/>
  <c r="S11" i="91"/>
  <c r="T11" i="91" s="1"/>
  <c r="S13" i="91"/>
  <c r="T13" i="91" s="1"/>
  <c r="S14" i="91"/>
  <c r="T14" i="91" s="1"/>
  <c r="T15" i="91"/>
  <c r="L21" i="116" l="1"/>
  <c r="L23" i="116" s="1"/>
  <c r="L25" i="116" s="1"/>
  <c r="L29" i="116" s="1"/>
  <c r="L31" i="116" s="1"/>
  <c r="D29" i="116"/>
  <c r="D31" i="116" s="1"/>
  <c r="D34" i="116" s="1"/>
  <c r="F29" i="116"/>
  <c r="H29" i="116"/>
  <c r="H31" i="116" s="1"/>
  <c r="H34" i="116" s="1"/>
  <c r="H36" i="116" s="1"/>
  <c r="J29" i="116"/>
  <c r="K26" i="116"/>
  <c r="F45" i="116"/>
  <c r="F47" i="116" s="1"/>
  <c r="F54" i="116" s="1"/>
  <c r="G37" i="116"/>
  <c r="E37" i="116"/>
  <c r="E47" i="116" s="1"/>
  <c r="E54" i="116" s="1"/>
  <c r="M34" i="116"/>
  <c r="J41" i="116"/>
  <c r="L41" i="116" s="1"/>
  <c r="H45" i="116"/>
  <c r="L34" i="116"/>
  <c r="N34" i="116"/>
  <c r="G41" i="116"/>
  <c r="I41" i="116" s="1"/>
  <c r="K41" i="116" s="1"/>
  <c r="H47" i="116" l="1"/>
  <c r="H54" i="116" s="1"/>
  <c r="J40" i="116" s="1"/>
  <c r="J30" i="116"/>
  <c r="J31" i="116" s="1"/>
  <c r="J34" i="116" s="1"/>
  <c r="F30" i="116"/>
  <c r="F31" i="116" s="1"/>
  <c r="F34" i="116" s="1"/>
  <c r="E31" i="116"/>
  <c r="G45" i="116" l="1"/>
  <c r="G47" i="116" s="1"/>
  <c r="G54" i="116" s="1"/>
  <c r="G30" i="116"/>
  <c r="G31" i="116" s="1"/>
  <c r="E34" i="116"/>
  <c r="G34" i="116" l="1"/>
  <c r="G35" i="116" s="1"/>
  <c r="I30" i="116"/>
  <c r="I31" i="116" s="1"/>
  <c r="I34" i="116" s="1"/>
  <c r="K22" i="40" l="1"/>
  <c r="G16" i="91" l="1"/>
  <c r="G15" i="84"/>
  <c r="I15" i="84" l="1"/>
  <c r="G17" i="91"/>
  <c r="S16" i="91"/>
  <c r="T16" i="91" s="1"/>
  <c r="X57" i="95" l="1"/>
  <c r="AZ50" i="95"/>
  <c r="AW50" i="95"/>
  <c r="AT50" i="95"/>
  <c r="AQ50" i="95"/>
  <c r="AN50" i="95"/>
  <c r="AK50" i="95"/>
  <c r="AH50" i="95"/>
  <c r="AE50" i="95"/>
  <c r="AB50" i="95"/>
  <c r="Y50" i="95"/>
  <c r="V50" i="95"/>
  <c r="S50" i="95"/>
  <c r="P50" i="95"/>
  <c r="M50" i="95"/>
  <c r="J50" i="95"/>
  <c r="G50" i="95"/>
  <c r="D50" i="95"/>
  <c r="AQ43" i="95"/>
  <c r="AN43" i="95"/>
  <c r="AE43" i="95"/>
  <c r="AB43" i="95"/>
  <c r="V43" i="95"/>
  <c r="S43" i="95"/>
  <c r="J43" i="95"/>
  <c r="G43" i="95"/>
  <c r="D43" i="95"/>
  <c r="AX42" i="95"/>
  <c r="AY42" i="95" s="1"/>
  <c r="AZ42" i="95" s="1"/>
  <c r="O42" i="95"/>
  <c r="P42" i="95" s="1"/>
  <c r="P43" i="95" s="1"/>
  <c r="AX41" i="95"/>
  <c r="AK41" i="95"/>
  <c r="AJ41" i="95"/>
  <c r="AG41" i="95"/>
  <c r="Y41" i="95"/>
  <c r="Y43" i="95" s="1"/>
  <c r="M41" i="95"/>
  <c r="AT40" i="95"/>
  <c r="AR40" i="95"/>
  <c r="AU40" i="95" s="1"/>
  <c r="AV40" i="95" s="1"/>
  <c r="AW40" i="95" s="1"/>
  <c r="AG40" i="95"/>
  <c r="T40" i="95"/>
  <c r="W40" i="95" s="1"/>
  <c r="L40" i="95"/>
  <c r="M40" i="95" s="1"/>
  <c r="K40" i="95"/>
  <c r="V34" i="95"/>
  <c r="AA33" i="95"/>
  <c r="AF32" i="95"/>
  <c r="AF34" i="95" s="1"/>
  <c r="AC32" i="95"/>
  <c r="Z32" i="95"/>
  <c r="Z34" i="95" s="1"/>
  <c r="Z35" i="95" s="1"/>
  <c r="W32" i="95"/>
  <c r="X32" i="95" s="1"/>
  <c r="AR28" i="95"/>
  <c r="AF28" i="95"/>
  <c r="AF29" i="95" s="1"/>
  <c r="T28" i="95"/>
  <c r="AU27" i="95"/>
  <c r="AV27" i="95" s="1"/>
  <c r="AS27" i="95"/>
  <c r="AP27" i="95"/>
  <c r="AM27" i="95"/>
  <c r="AJ27" i="95"/>
  <c r="AI27" i="95"/>
  <c r="AG27" i="95"/>
  <c r="AD27" i="95"/>
  <c r="AA27" i="95"/>
  <c r="W27" i="95"/>
  <c r="X27" i="95" s="1"/>
  <c r="U27" i="95"/>
  <c r="R27" i="95"/>
  <c r="O27" i="95"/>
  <c r="I27" i="95"/>
  <c r="F27" i="95"/>
  <c r="C27" i="95"/>
  <c r="D27" i="95" s="1"/>
  <c r="AU26" i="95"/>
  <c r="AV26" i="95" s="1"/>
  <c r="AS26" i="95"/>
  <c r="AT26" i="95" s="1"/>
  <c r="AP26" i="95"/>
  <c r="AQ26" i="95" s="1"/>
  <c r="AM26" i="95"/>
  <c r="AN26" i="95" s="1"/>
  <c r="AI26" i="95"/>
  <c r="AJ26" i="95" s="1"/>
  <c r="AG26" i="95"/>
  <c r="AH26" i="95" s="1"/>
  <c r="AD26" i="95"/>
  <c r="AE26" i="95" s="1"/>
  <c r="AB26" i="95"/>
  <c r="AA26" i="95"/>
  <c r="W26" i="95"/>
  <c r="X26" i="95" s="1"/>
  <c r="U26" i="95"/>
  <c r="V26" i="95" s="1"/>
  <c r="R26" i="95"/>
  <c r="S26" i="95" s="1"/>
  <c r="O26" i="95"/>
  <c r="P26" i="95" s="1"/>
  <c r="K26" i="95"/>
  <c r="L26" i="95" s="1"/>
  <c r="I26" i="95"/>
  <c r="J26" i="95" s="1"/>
  <c r="F26" i="95"/>
  <c r="G26" i="95" s="1"/>
  <c r="C26" i="95"/>
  <c r="D26" i="95" s="1"/>
  <c r="AS25" i="95"/>
  <c r="AT25" i="95" s="1"/>
  <c r="AM25" i="95"/>
  <c r="AG25" i="95"/>
  <c r="AH25" i="95" s="1"/>
  <c r="AD25" i="95"/>
  <c r="AI25" i="95"/>
  <c r="U25" i="95"/>
  <c r="V25" i="95" s="1"/>
  <c r="I25" i="95"/>
  <c r="H28" i="95"/>
  <c r="B28" i="95"/>
  <c r="AU24" i="95"/>
  <c r="AV24" i="95" s="1"/>
  <c r="AS24" i="95"/>
  <c r="AT24" i="95" s="1"/>
  <c r="AQ24" i="95"/>
  <c r="AP24" i="95"/>
  <c r="AM24" i="95"/>
  <c r="AN24" i="95" s="1"/>
  <c r="AI24" i="95"/>
  <c r="AJ24" i="95" s="1"/>
  <c r="AG24" i="95"/>
  <c r="AH24" i="95" s="1"/>
  <c r="AD24" i="95"/>
  <c r="AE24" i="95" s="1"/>
  <c r="AA24" i="95"/>
  <c r="AB24" i="95" s="1"/>
  <c r="W24" i="95"/>
  <c r="U24" i="95"/>
  <c r="V24" i="95" s="1"/>
  <c r="R24" i="95"/>
  <c r="S24" i="95" s="1"/>
  <c r="P24" i="95"/>
  <c r="O24" i="95"/>
  <c r="K24" i="95"/>
  <c r="I24" i="95"/>
  <c r="J24" i="95" s="1"/>
  <c r="F24" i="95"/>
  <c r="G24" i="95" s="1"/>
  <c r="C24" i="95"/>
  <c r="D24" i="95" s="1"/>
  <c r="AU23" i="95"/>
  <c r="AS23" i="95"/>
  <c r="AP23" i="95"/>
  <c r="AM23" i="95"/>
  <c r="AN23" i="95" s="1"/>
  <c r="AI23" i="95"/>
  <c r="AG23" i="95"/>
  <c r="AH23" i="95" s="1"/>
  <c r="AD23" i="95"/>
  <c r="AD28" i="95" s="1"/>
  <c r="AA23" i="95"/>
  <c r="AB23" i="95" s="1"/>
  <c r="X23" i="95"/>
  <c r="W23" i="95"/>
  <c r="U23" i="95"/>
  <c r="R23" i="95"/>
  <c r="S23" i="95" s="1"/>
  <c r="O23" i="95"/>
  <c r="K23" i="95"/>
  <c r="I23" i="95"/>
  <c r="J23" i="95" s="1"/>
  <c r="F23" i="95"/>
  <c r="G23" i="95" s="1"/>
  <c r="C23" i="95"/>
  <c r="D23" i="95" s="1"/>
  <c r="AZ21" i="95"/>
  <c r="AT21" i="95"/>
  <c r="AQ21" i="95"/>
  <c r="AN21" i="95"/>
  <c r="AH21" i="95"/>
  <c r="AE21" i="95"/>
  <c r="AB21" i="95"/>
  <c r="V21" i="95"/>
  <c r="S21" i="95"/>
  <c r="P21" i="95"/>
  <c r="M21" i="95"/>
  <c r="J21" i="95"/>
  <c r="G21" i="95"/>
  <c r="C20" i="95"/>
  <c r="D20" i="95" s="1"/>
  <c r="D21" i="95" s="1"/>
  <c r="AW17" i="95"/>
  <c r="AW21" i="95" s="1"/>
  <c r="AK17" i="95"/>
  <c r="AK21" i="95" s="1"/>
  <c r="Y17" i="95"/>
  <c r="Y21" i="95" s="1"/>
  <c r="BD13" i="95"/>
  <c r="BD14" i="95" s="1"/>
  <c r="AR13" i="95"/>
  <c r="AO13" i="95"/>
  <c r="AF13" i="95"/>
  <c r="AC13" i="95"/>
  <c r="T13" i="95"/>
  <c r="Q13" i="95"/>
  <c r="AU12" i="95"/>
  <c r="AS12" i="95"/>
  <c r="AT12" i="95" s="1"/>
  <c r="AP12" i="95"/>
  <c r="AQ12" i="95" s="1"/>
  <c r="AM12" i="95"/>
  <c r="AN12" i="95" s="1"/>
  <c r="AI12" i="95"/>
  <c r="AJ12" i="95" s="1"/>
  <c r="AK12" i="95" s="1"/>
  <c r="AG12" i="95"/>
  <c r="AH12" i="95" s="1"/>
  <c r="AD12" i="95"/>
  <c r="AE12" i="95" s="1"/>
  <c r="AA12" i="95"/>
  <c r="AB12" i="95" s="1"/>
  <c r="W12" i="95"/>
  <c r="X12" i="95" s="1"/>
  <c r="Y12" i="95" s="1"/>
  <c r="U12" i="95"/>
  <c r="V12" i="95" s="1"/>
  <c r="R12" i="95"/>
  <c r="S12" i="95" s="1"/>
  <c r="O12" i="95"/>
  <c r="P12" i="95" s="1"/>
  <c r="K12" i="95"/>
  <c r="I12" i="95"/>
  <c r="J12" i="95" s="1"/>
  <c r="F12" i="95"/>
  <c r="G12" i="95" s="1"/>
  <c r="C12" i="95"/>
  <c r="D12" i="95" s="1"/>
  <c r="BE11" i="95"/>
  <c r="BF11" i="95" s="1"/>
  <c r="AU11" i="95"/>
  <c r="AV11" i="95" s="1"/>
  <c r="AW11" i="95" s="1"/>
  <c r="AS11" i="95"/>
  <c r="AT11" i="95" s="1"/>
  <c r="AP11" i="95"/>
  <c r="AQ11" i="95" s="1"/>
  <c r="AM11" i="95"/>
  <c r="AN11" i="95" s="1"/>
  <c r="AJ11" i="95"/>
  <c r="AK11" i="95" s="1"/>
  <c r="AI11" i="95"/>
  <c r="AG11" i="95"/>
  <c r="AH11" i="95" s="1"/>
  <c r="AD11" i="95"/>
  <c r="AE11" i="95" s="1"/>
  <c r="AA11" i="95"/>
  <c r="AB11" i="95" s="1"/>
  <c r="W11" i="95"/>
  <c r="U11" i="95"/>
  <c r="V11" i="95" s="1"/>
  <c r="R11" i="95"/>
  <c r="S11" i="95" s="1"/>
  <c r="O11" i="95"/>
  <c r="P11" i="95" s="1"/>
  <c r="K11" i="95"/>
  <c r="L11" i="95" s="1"/>
  <c r="I11" i="95"/>
  <c r="J11" i="95" s="1"/>
  <c r="F11" i="95"/>
  <c r="G11" i="95" s="1"/>
  <c r="C11" i="95"/>
  <c r="D11" i="95" s="1"/>
  <c r="AZ10" i="95"/>
  <c r="AY10" i="95"/>
  <c r="AU10" i="95"/>
  <c r="AV10" i="95" s="1"/>
  <c r="AS10" i="95"/>
  <c r="AT10" i="95" s="1"/>
  <c r="AP10" i="95"/>
  <c r="AQ10" i="95" s="1"/>
  <c r="AM10" i="95"/>
  <c r="AM5" i="95" s="1"/>
  <c r="AI10" i="95"/>
  <c r="AG10" i="95"/>
  <c r="AH10" i="95" s="1"/>
  <c r="AD10" i="95"/>
  <c r="AD5" i="95" s="1"/>
  <c r="AA10" i="95"/>
  <c r="AB10" i="95" s="1"/>
  <c r="W10" i="95"/>
  <c r="U10" i="95"/>
  <c r="V10" i="95" s="1"/>
  <c r="R10" i="95"/>
  <c r="R5" i="95" s="1"/>
  <c r="O10" i="95"/>
  <c r="P10" i="95" s="1"/>
  <c r="K10" i="95"/>
  <c r="L10" i="95" s="1"/>
  <c r="M10" i="95" s="1"/>
  <c r="I10" i="95"/>
  <c r="J10" i="95" s="1"/>
  <c r="F10" i="95"/>
  <c r="G10" i="95" s="1"/>
  <c r="D10" i="95"/>
  <c r="C10" i="95"/>
  <c r="AS9" i="95"/>
  <c r="AP9" i="95"/>
  <c r="AQ9" i="95" s="1"/>
  <c r="AM9" i="95"/>
  <c r="AM13" i="95" s="1"/>
  <c r="AL13" i="95"/>
  <c r="AI9" i="95"/>
  <c r="AI13" i="95" s="1"/>
  <c r="AG9" i="95"/>
  <c r="AH9" i="95" s="1"/>
  <c r="AD9" i="95"/>
  <c r="Z13" i="95"/>
  <c r="W9" i="95"/>
  <c r="U9" i="95"/>
  <c r="V9" i="95" s="1"/>
  <c r="R9" i="95"/>
  <c r="R13" i="95" s="1"/>
  <c r="O9" i="95"/>
  <c r="O13" i="95" s="1"/>
  <c r="I9" i="95"/>
  <c r="H13" i="95"/>
  <c r="E13" i="95"/>
  <c r="C9" i="95"/>
  <c r="C13" i="95" s="1"/>
  <c r="AA5" i="95"/>
  <c r="U5" i="95"/>
  <c r="I5" i="95"/>
  <c r="F5" i="95"/>
  <c r="C5" i="95"/>
  <c r="X4" i="95"/>
  <c r="S2" i="95"/>
  <c r="T2" i="95" s="1"/>
  <c r="G14" i="84"/>
  <c r="I14" i="84" l="1"/>
  <c r="AI5" i="95"/>
  <c r="AG5" i="95"/>
  <c r="AH5" i="95" s="1"/>
  <c r="AK24" i="95"/>
  <c r="J5" i="95"/>
  <c r="I13" i="95"/>
  <c r="AS13" i="95"/>
  <c r="Z37" i="95"/>
  <c r="Y23" i="95"/>
  <c r="AS28" i="95"/>
  <c r="AJ25" i="95"/>
  <c r="AK25" i="95" s="1"/>
  <c r="AI28" i="95"/>
  <c r="AH13" i="95"/>
  <c r="AQ13" i="95"/>
  <c r="AV12" i="95"/>
  <c r="AW12" i="95" s="1"/>
  <c r="L23" i="95"/>
  <c r="M23" i="95" s="1"/>
  <c r="AE23" i="95"/>
  <c r="AJ23" i="95"/>
  <c r="X24" i="95"/>
  <c r="Y24" i="95" s="1"/>
  <c r="C25" i="95"/>
  <c r="C28" i="95" s="1"/>
  <c r="W25" i="95"/>
  <c r="X25" i="95" s="1"/>
  <c r="X28" i="95" s="1"/>
  <c r="Y26" i="95"/>
  <c r="G27" i="95"/>
  <c r="AX32" i="95"/>
  <c r="AX34" i="95" s="1"/>
  <c r="AN10" i="95"/>
  <c r="AW10" i="95"/>
  <c r="AM28" i="95"/>
  <c r="AT23" i="95"/>
  <c r="AT28" i="95" s="1"/>
  <c r="AT29" i="95" s="1"/>
  <c r="O25" i="95"/>
  <c r="AW26" i="95"/>
  <c r="J27" i="95"/>
  <c r="AX11" i="95"/>
  <c r="AE25" i="95"/>
  <c r="AE28" i="95" s="1"/>
  <c r="AE29" i="95" s="1"/>
  <c r="AX26" i="95"/>
  <c r="AF35" i="95"/>
  <c r="S9" i="95"/>
  <c r="X10" i="95"/>
  <c r="Y10" i="95" s="1"/>
  <c r="AP5" i="95"/>
  <c r="F9" i="95"/>
  <c r="F13" i="95" s="1"/>
  <c r="J9" i="95"/>
  <c r="J13" i="95" s="1"/>
  <c r="AD13" i="95"/>
  <c r="AD2" i="95" s="1"/>
  <c r="AJ9" i="95"/>
  <c r="AK9" i="95" s="1"/>
  <c r="AN9" i="95"/>
  <c r="AN13" i="95" s="1"/>
  <c r="AT9" i="95"/>
  <c r="AT13" i="95" s="1"/>
  <c r="S10" i="95"/>
  <c r="AE10" i="95"/>
  <c r="AJ10" i="95"/>
  <c r="AK10" i="95" s="1"/>
  <c r="X11" i="95"/>
  <c r="Y11" i="95" s="1"/>
  <c r="AQ23" i="95"/>
  <c r="AH2" i="95"/>
  <c r="O5" i="95"/>
  <c r="W5" i="95" s="1"/>
  <c r="AS5" i="95"/>
  <c r="B13" i="95"/>
  <c r="D9" i="95"/>
  <c r="D13" i="95" s="1"/>
  <c r="K9" i="95"/>
  <c r="V13" i="95"/>
  <c r="AA9" i="95"/>
  <c r="AE9" i="95"/>
  <c r="AE13" i="95" s="1"/>
  <c r="AP13" i="95"/>
  <c r="AY32" i="95"/>
  <c r="AY34" i="95" s="1"/>
  <c r="AX12" i="95"/>
  <c r="L12" i="95"/>
  <c r="M12" i="95" s="1"/>
  <c r="U13" i="95"/>
  <c r="AG13" i="95"/>
  <c r="U28" i="95"/>
  <c r="V23" i="95"/>
  <c r="V28" i="95" s="1"/>
  <c r="V29" i="95" s="1"/>
  <c r="V35" i="95" s="1"/>
  <c r="AX24" i="95"/>
  <c r="L24" i="95"/>
  <c r="AY26" i="95"/>
  <c r="AZ26" i="95" s="1"/>
  <c r="W13" i="95"/>
  <c r="N13" i="95"/>
  <c r="P9" i="95"/>
  <c r="P13" i="95" s="1"/>
  <c r="X9" i="95"/>
  <c r="Y9" i="95" s="1"/>
  <c r="O28" i="95"/>
  <c r="P23" i="95"/>
  <c r="AV23" i="95"/>
  <c r="AW23" i="95" s="1"/>
  <c r="AU9" i="95"/>
  <c r="M11" i="95"/>
  <c r="AG28" i="95"/>
  <c r="AK23" i="95"/>
  <c r="F25" i="95"/>
  <c r="G25" i="95" s="1"/>
  <c r="G28" i="95" s="1"/>
  <c r="G29" i="95" s="1"/>
  <c r="E28" i="95"/>
  <c r="K25" i="95"/>
  <c r="R25" i="95"/>
  <c r="S25" i="95" s="1"/>
  <c r="S28" i="95" s="1"/>
  <c r="Q28" i="95"/>
  <c r="AN25" i="95"/>
  <c r="AN28" i="95" s="1"/>
  <c r="AK26" i="95"/>
  <c r="X40" i="95"/>
  <c r="AY41" i="95"/>
  <c r="AZ41" i="95" s="1"/>
  <c r="AH28" i="95"/>
  <c r="AA25" i="95"/>
  <c r="AB25" i="95" s="1"/>
  <c r="AB28" i="95" s="1"/>
  <c r="Z28" i="95"/>
  <c r="K27" i="95"/>
  <c r="AF40" i="95"/>
  <c r="AI40" i="95" s="1"/>
  <c r="AJ40" i="95" s="1"/>
  <c r="AK40" i="95" s="1"/>
  <c r="AH40" i="95"/>
  <c r="AH43" i="95" s="1"/>
  <c r="I28" i="95"/>
  <c r="AX23" i="95"/>
  <c r="AW24" i="95"/>
  <c r="J25" i="95"/>
  <c r="J28" i="95" s="1"/>
  <c r="Y25" i="95"/>
  <c r="AO28" i="95"/>
  <c r="AP25" i="95"/>
  <c r="AQ25" i="95" s="1"/>
  <c r="P25" i="95"/>
  <c r="AU25" i="95"/>
  <c r="AU28" i="95" s="1"/>
  <c r="AC28" i="95"/>
  <c r="AC29" i="95" s="1"/>
  <c r="N28" i="95"/>
  <c r="AL28" i="95"/>
  <c r="AT41" i="95"/>
  <c r="AW41" i="95" s="1"/>
  <c r="M26" i="95"/>
  <c r="AZ11" i="95" l="1"/>
  <c r="AY11" i="95"/>
  <c r="Y28" i="95"/>
  <c r="AD3" i="95"/>
  <c r="AK28" i="95"/>
  <c r="AK29" i="95" s="1"/>
  <c r="F28" i="95"/>
  <c r="D25" i="95"/>
  <c r="D28" i="95" s="1"/>
  <c r="C4" i="95" s="1"/>
  <c r="C6" i="95" s="1"/>
  <c r="AS4" i="95"/>
  <c r="AS6" i="95" s="1"/>
  <c r="AT32" i="95" s="1"/>
  <c r="AT34" i="95" s="1"/>
  <c r="AT35" i="95" s="1"/>
  <c r="AT37" i="95" s="1"/>
  <c r="AX40" i="95"/>
  <c r="AY40" i="95" s="1"/>
  <c r="AZ40" i="95" s="1"/>
  <c r="AZ43" i="95" s="1"/>
  <c r="AP28" i="95"/>
  <c r="W28" i="95"/>
  <c r="AJ28" i="95"/>
  <c r="AD4" i="95"/>
  <c r="AD6" i="95" s="1"/>
  <c r="AE32" i="95" s="1"/>
  <c r="AE34" i="95" s="1"/>
  <c r="AE35" i="95" s="1"/>
  <c r="AE37" i="95" s="1"/>
  <c r="G9" i="95"/>
  <c r="G13" i="95" s="1"/>
  <c r="AI1" i="95"/>
  <c r="AH4" i="95"/>
  <c r="AB29" i="95"/>
  <c r="R4" i="95"/>
  <c r="R6" i="95" s="1"/>
  <c r="S32" i="95" s="1"/>
  <c r="S34" i="95" s="1"/>
  <c r="S29" i="95"/>
  <c r="Y13" i="95"/>
  <c r="I4" i="95"/>
  <c r="J29" i="95"/>
  <c r="AM4" i="95"/>
  <c r="AM6" i="95" s="1"/>
  <c r="AN32" i="95" s="1"/>
  <c r="AN29" i="95"/>
  <c r="Y29" i="95"/>
  <c r="Y4" i="95"/>
  <c r="L25" i="95"/>
  <c r="AX25" i="95"/>
  <c r="AG4" i="95"/>
  <c r="AG6" i="95" s="1"/>
  <c r="AH32" i="95" s="1"/>
  <c r="AH34" i="95" s="1"/>
  <c r="AG2" i="95"/>
  <c r="AG3" i="95" s="1"/>
  <c r="AY12" i="95"/>
  <c r="AZ12" i="95" s="1"/>
  <c r="AZ32" i="95"/>
  <c r="AZ34" i="95" s="1"/>
  <c r="AH29" i="95"/>
  <c r="AA13" i="95"/>
  <c r="AB9" i="95"/>
  <c r="AB13" i="95" s="1"/>
  <c r="S13" i="95"/>
  <c r="AV25" i="95"/>
  <c r="AW25" i="95" s="1"/>
  <c r="AW28" i="95" s="1"/>
  <c r="AW29" i="95" s="1"/>
  <c r="L27" i="95"/>
  <c r="M27" i="95"/>
  <c r="AX27" i="95"/>
  <c r="AY27" i="95" s="1"/>
  <c r="AA28" i="95"/>
  <c r="AU13" i="95"/>
  <c r="AV9" i="95"/>
  <c r="AV13" i="95" s="1"/>
  <c r="X13" i="95"/>
  <c r="AY24" i="95"/>
  <c r="AZ24" i="95" s="1"/>
  <c r="U4" i="95"/>
  <c r="U6" i="95" s="1"/>
  <c r="V37" i="95"/>
  <c r="F4" i="95"/>
  <c r="F6" i="95" s="1"/>
  <c r="G32" i="95" s="1"/>
  <c r="G34" i="95" s="1"/>
  <c r="G35" i="95" s="1"/>
  <c r="G37" i="95" s="1"/>
  <c r="AY23" i="95"/>
  <c r="AZ23" i="95" s="1"/>
  <c r="R28" i="95"/>
  <c r="AT43" i="95"/>
  <c r="K28" i="95"/>
  <c r="P28" i="95"/>
  <c r="M24" i="95"/>
  <c r="AK13" i="95"/>
  <c r="K13" i="95"/>
  <c r="AJ3" i="95" s="1"/>
  <c r="AJ4" i="95" s="1"/>
  <c r="L9" i="95"/>
  <c r="L13" i="95" s="1"/>
  <c r="C19" i="116" s="1"/>
  <c r="AX9" i="95"/>
  <c r="AQ28" i="95"/>
  <c r="AQ29" i="95" s="1"/>
  <c r="AJ13" i="95"/>
  <c r="C21" i="116" l="1"/>
  <c r="C23" i="116" s="1"/>
  <c r="K19" i="116"/>
  <c r="K21" i="116" s="1"/>
  <c r="K23" i="116" s="1"/>
  <c r="K25" i="116" s="1"/>
  <c r="K29" i="116" s="1"/>
  <c r="K31" i="116" s="1"/>
  <c r="K34" i="116" s="1"/>
  <c r="D29" i="95"/>
  <c r="L28" i="95"/>
  <c r="AX28" i="95"/>
  <c r="M25" i="95"/>
  <c r="M28" i="95" s="1"/>
  <c r="M29" i="95" s="1"/>
  <c r="AW9" i="95"/>
  <c r="AW13" i="95" s="1"/>
  <c r="AH35" i="95"/>
  <c r="AH37" i="95" s="1"/>
  <c r="AH45" i="95" s="1"/>
  <c r="AH52" i="95" s="1"/>
  <c r="S35" i="95"/>
  <c r="S37" i="95" s="1"/>
  <c r="M9" i="95"/>
  <c r="M13" i="95" s="1"/>
  <c r="AT56" i="95"/>
  <c r="AT45" i="95"/>
  <c r="AT52" i="95" s="1"/>
  <c r="AN34" i="95"/>
  <c r="AN35" i="95" s="1"/>
  <c r="AN37" i="95" s="1"/>
  <c r="AX13" i="95"/>
  <c r="AY9" i="95"/>
  <c r="AZ9" i="95" s="1"/>
  <c r="AZ13" i="95" s="1"/>
  <c r="AE56" i="95"/>
  <c r="AE45" i="95"/>
  <c r="AE52" i="95" s="1"/>
  <c r="AP4" i="95"/>
  <c r="AP6" i="95" s="1"/>
  <c r="AQ32" i="95" s="1"/>
  <c r="AQ34" i="95" s="1"/>
  <c r="AQ35" i="95" s="1"/>
  <c r="AQ37" i="95" s="1"/>
  <c r="P29" i="95"/>
  <c r="O4" i="95"/>
  <c r="AH56" i="95"/>
  <c r="G56" i="95"/>
  <c r="G45" i="95"/>
  <c r="G52" i="95" s="1"/>
  <c r="G53" i="95" s="1"/>
  <c r="AV28" i="95"/>
  <c r="V56" i="95"/>
  <c r="V45" i="95"/>
  <c r="V52" i="95" s="1"/>
  <c r="AA4" i="95"/>
  <c r="AH3" i="95"/>
  <c r="AI2" i="95" s="1"/>
  <c r="AI3" i="95" s="1"/>
  <c r="AA2" i="95"/>
  <c r="AA3" i="95" s="1"/>
  <c r="AY25" i="95"/>
  <c r="AY28" i="95" s="1"/>
  <c r="J4" i="95"/>
  <c r="I6" i="95"/>
  <c r="J32" i="95" s="1"/>
  <c r="J34" i="95" s="1"/>
  <c r="J35" i="95" s="1"/>
  <c r="J37" i="95" s="1"/>
  <c r="D32" i="95"/>
  <c r="C25" i="116" l="1"/>
  <c r="C29" i="116" s="1"/>
  <c r="C31" i="116" s="1"/>
  <c r="C34" i="116" s="1"/>
  <c r="C35" i="116" s="1"/>
  <c r="C37" i="116" s="1"/>
  <c r="C47" i="116" s="1"/>
  <c r="C54" i="116" s="1"/>
  <c r="I40" i="116" s="1"/>
  <c r="I45" i="116" s="1"/>
  <c r="I47" i="116" s="1"/>
  <c r="I54" i="116" s="1"/>
  <c r="C36" i="116"/>
  <c r="AZ25" i="95"/>
  <c r="AZ28" i="95" s="1"/>
  <c r="AZ29" i="95" s="1"/>
  <c r="AZ35" i="95" s="1"/>
  <c r="AZ37" i="95" s="1"/>
  <c r="J6" i="95"/>
  <c r="AQ56" i="95"/>
  <c r="AQ45" i="95"/>
  <c r="AQ52" i="95" s="1"/>
  <c r="AN56" i="95"/>
  <c r="AN45" i="95"/>
  <c r="AN52" i="95" s="1"/>
  <c r="G55" i="95"/>
  <c r="J56" i="95"/>
  <c r="J45" i="95"/>
  <c r="J52" i="95" s="1"/>
  <c r="J53" i="95" s="1"/>
  <c r="M32" i="95"/>
  <c r="M34" i="95" s="1"/>
  <c r="M35" i="95" s="1"/>
  <c r="M37" i="95" s="1"/>
  <c r="D34" i="95"/>
  <c r="D35" i="95" s="1"/>
  <c r="D37" i="95" s="1"/>
  <c r="AA6" i="95"/>
  <c r="AB32" i="95" s="1"/>
  <c r="AI4" i="95"/>
  <c r="AI6" i="95" s="1"/>
  <c r="O6" i="95"/>
  <c r="P32" i="95" s="1"/>
  <c r="W4" i="95"/>
  <c r="W6" i="95" s="1"/>
  <c r="AE53" i="95"/>
  <c r="AE55" i="95"/>
  <c r="AY13" i="95"/>
  <c r="BD16" i="95" s="1"/>
  <c r="BD17" i="95" s="1"/>
  <c r="BD18" i="95" s="1"/>
  <c r="AY4" i="95"/>
  <c r="AH53" i="95"/>
  <c r="AH55" i="95"/>
  <c r="V53" i="95"/>
  <c r="V54" i="95"/>
  <c r="V55" i="95" s="1"/>
  <c r="S56" i="95"/>
  <c r="S45" i="95"/>
  <c r="S52" i="95" s="1"/>
  <c r="AW32" i="95"/>
  <c r="AW34" i="95" s="1"/>
  <c r="AW35" i="95" s="1"/>
  <c r="AW37" i="95" s="1"/>
  <c r="J43" i="116" l="1"/>
  <c r="J45" i="116" s="1"/>
  <c r="J47" i="116" s="1"/>
  <c r="J54" i="116" s="1"/>
  <c r="L40" i="116" s="1"/>
  <c r="L45" i="116" s="1"/>
  <c r="L47" i="116" s="1"/>
  <c r="L54" i="116" s="1"/>
  <c r="K40" i="116"/>
  <c r="K45" i="116" s="1"/>
  <c r="K47" i="116" s="1"/>
  <c r="K54" i="116" s="1"/>
  <c r="AW39" i="95"/>
  <c r="AW43" i="95" s="1"/>
  <c r="AW45" i="95" s="1"/>
  <c r="AW52" i="95" s="1"/>
  <c r="M56" i="95"/>
  <c r="AK32" i="95"/>
  <c r="AK34" i="95" s="1"/>
  <c r="AK35" i="95" s="1"/>
  <c r="AK37" i="95" s="1"/>
  <c r="AB34" i="95"/>
  <c r="AB35" i="95" s="1"/>
  <c r="AB37" i="95" s="1"/>
  <c r="J55" i="95"/>
  <c r="S53" i="95"/>
  <c r="S55" i="95"/>
  <c r="D56" i="95"/>
  <c r="D45" i="95"/>
  <c r="D52" i="95" s="1"/>
  <c r="D53" i="95" s="1"/>
  <c r="P34" i="95"/>
  <c r="P35" i="95" s="1"/>
  <c r="P37" i="95" s="1"/>
  <c r="Y32" i="95"/>
  <c r="Y34" i="95" s="1"/>
  <c r="Y35" i="95" s="1"/>
  <c r="Y37" i="95" s="1"/>
  <c r="AW56" i="95"/>
  <c r="AZ56" i="95"/>
  <c r="AZ45" i="95"/>
  <c r="AZ52" i="95" s="1"/>
  <c r="D55" i="95" l="1"/>
  <c r="M39" i="95"/>
  <c r="M43" i="95" s="1"/>
  <c r="M45" i="95" s="1"/>
  <c r="M52" i="95" s="1"/>
  <c r="M53" i="95" s="1"/>
  <c r="Y56" i="95"/>
  <c r="Y45" i="95"/>
  <c r="Y52" i="95" s="1"/>
  <c r="AB56" i="95"/>
  <c r="AB45" i="95"/>
  <c r="AB52" i="95" s="1"/>
  <c r="P56" i="95"/>
  <c r="P45" i="95"/>
  <c r="P52" i="95" s="1"/>
  <c r="P53" i="95" s="1"/>
  <c r="AK56" i="95"/>
  <c r="AB55" i="95" l="1"/>
  <c r="AK39" i="95"/>
  <c r="AK43" i="95" s="1"/>
  <c r="AK45" i="95" s="1"/>
  <c r="AK52" i="95" s="1"/>
  <c r="AK53" i="95" s="1"/>
  <c r="AB53" i="95"/>
  <c r="Y55" i="95"/>
  <c r="Y53" i="95"/>
  <c r="M55" i="95"/>
  <c r="P55" i="95"/>
  <c r="AZ53" i="95" l="1"/>
  <c r="F71" i="81" l="1"/>
  <c r="I13" i="84" l="1"/>
  <c r="I12" i="84"/>
  <c r="E12" i="91"/>
  <c r="S12" i="91" l="1"/>
  <c r="E17" i="91"/>
  <c r="T12" i="91"/>
  <c r="T17" i="91" s="1"/>
  <c r="S17" i="91"/>
  <c r="Q563" i="82" l="1"/>
  <c r="Q562" i="82"/>
  <c r="I562" i="82"/>
  <c r="Q561" i="82"/>
  <c r="I561" i="82"/>
  <c r="Q560" i="82"/>
  <c r="I560" i="82"/>
  <c r="Q559" i="82"/>
  <c r="I559" i="82"/>
  <c r="Q558" i="82"/>
  <c r="I558" i="82"/>
  <c r="Q557" i="82"/>
  <c r="I557" i="82"/>
  <c r="Q556" i="82"/>
  <c r="I556" i="82"/>
  <c r="Q555" i="82"/>
  <c r="I555" i="82"/>
  <c r="Q554" i="82"/>
  <c r="I554" i="82"/>
  <c r="Q553" i="82"/>
  <c r="I553" i="82"/>
  <c r="Q552" i="82"/>
  <c r="I552" i="82"/>
  <c r="Q551" i="82"/>
  <c r="I551" i="82"/>
  <c r="Q550" i="82"/>
  <c r="I550" i="82"/>
  <c r="Q549" i="82"/>
  <c r="I549" i="82"/>
  <c r="Q548" i="82"/>
  <c r="I548" i="82"/>
  <c r="Q547" i="82"/>
  <c r="I547" i="82"/>
  <c r="Q546" i="82"/>
  <c r="I546" i="82"/>
  <c r="Q545" i="82"/>
  <c r="I545" i="82"/>
  <c r="Q544" i="82"/>
  <c r="I544" i="82"/>
  <c r="Q543" i="82"/>
  <c r="I543" i="82"/>
  <c r="Q542" i="82"/>
  <c r="I542" i="82"/>
  <c r="Q541" i="82"/>
  <c r="I541" i="82"/>
  <c r="Q540" i="82"/>
  <c r="I540" i="82"/>
  <c r="Q539" i="82"/>
  <c r="I539" i="82"/>
  <c r="Q538" i="82"/>
  <c r="I538" i="82"/>
  <c r="Q537" i="82"/>
  <c r="I537" i="82"/>
  <c r="Q536" i="82"/>
  <c r="I536" i="82"/>
  <c r="Q535" i="82"/>
  <c r="I535" i="82"/>
  <c r="Q534" i="82"/>
  <c r="I534" i="82"/>
  <c r="Q533" i="82"/>
  <c r="I533" i="82"/>
  <c r="Q532" i="82"/>
  <c r="I532" i="82"/>
  <c r="Q531" i="82"/>
  <c r="I531" i="82"/>
  <c r="Q530" i="82"/>
  <c r="I530" i="82"/>
  <c r="Q529" i="82"/>
  <c r="I529" i="82"/>
  <c r="Q528" i="82"/>
  <c r="I528" i="82"/>
  <c r="Q527" i="82"/>
  <c r="I527" i="82"/>
  <c r="Q526" i="82"/>
  <c r="I526" i="82"/>
  <c r="Q525" i="82"/>
  <c r="I525" i="82"/>
  <c r="Q524" i="82"/>
  <c r="I524" i="82"/>
  <c r="Q523" i="82"/>
  <c r="I523" i="82"/>
  <c r="Q522" i="82"/>
  <c r="I522" i="82"/>
  <c r="Q521" i="82"/>
  <c r="I521" i="82"/>
  <c r="Q520" i="82"/>
  <c r="I520" i="82"/>
  <c r="Q519" i="82"/>
  <c r="I519" i="82"/>
  <c r="Q518" i="82"/>
  <c r="I518" i="82"/>
  <c r="Q517" i="82"/>
  <c r="I517" i="82"/>
  <c r="Q516" i="82"/>
  <c r="I516" i="82"/>
  <c r="Q515" i="82"/>
  <c r="I515" i="82"/>
  <c r="Q514" i="82"/>
  <c r="I514" i="82"/>
  <c r="Q513" i="82"/>
  <c r="I513" i="82"/>
  <c r="Q512" i="82"/>
  <c r="I512" i="82"/>
  <c r="Q511" i="82"/>
  <c r="I511" i="82"/>
  <c r="Q510" i="82"/>
  <c r="I510" i="82"/>
  <c r="Q509" i="82"/>
  <c r="I509" i="82"/>
  <c r="Q508" i="82"/>
  <c r="I508" i="82"/>
  <c r="Q507" i="82"/>
  <c r="I507" i="82"/>
  <c r="Q506" i="82"/>
  <c r="I506" i="82"/>
  <c r="Q505" i="82"/>
  <c r="I505" i="82"/>
  <c r="Q504" i="82"/>
  <c r="I504" i="82"/>
  <c r="Q503" i="82"/>
  <c r="I503" i="82"/>
  <c r="Q502" i="82"/>
  <c r="I502" i="82"/>
  <c r="Q501" i="82"/>
  <c r="I501" i="82"/>
  <c r="Q500" i="82"/>
  <c r="I500" i="82"/>
  <c r="Q499" i="82"/>
  <c r="I499" i="82"/>
  <c r="Q498" i="82"/>
  <c r="I498" i="82"/>
  <c r="Q497" i="82"/>
  <c r="I497" i="82"/>
  <c r="Q496" i="82"/>
  <c r="I496" i="82"/>
  <c r="Q495" i="82"/>
  <c r="I495" i="82"/>
  <c r="Q494" i="82"/>
  <c r="I494" i="82"/>
  <c r="Q493" i="82"/>
  <c r="I493" i="82"/>
  <c r="Q492" i="82"/>
  <c r="I492" i="82"/>
  <c r="Q491" i="82"/>
  <c r="I491" i="82"/>
  <c r="Q490" i="82"/>
  <c r="I490" i="82"/>
  <c r="Q489" i="82"/>
  <c r="I489" i="82"/>
  <c r="Q488" i="82"/>
  <c r="I488" i="82"/>
  <c r="Q487" i="82"/>
  <c r="I487" i="82"/>
  <c r="Q486" i="82"/>
  <c r="I486" i="82"/>
  <c r="Q485" i="82"/>
  <c r="I485" i="82"/>
  <c r="Q484" i="82"/>
  <c r="I484" i="82"/>
  <c r="Q483" i="82"/>
  <c r="I483" i="82"/>
  <c r="Q482" i="82"/>
  <c r="I482" i="82"/>
  <c r="Q481" i="82"/>
  <c r="I481" i="82"/>
  <c r="Q480" i="82"/>
  <c r="I480" i="82"/>
  <c r="Q479" i="82"/>
  <c r="I479" i="82"/>
  <c r="Q478" i="82"/>
  <c r="I478" i="82"/>
  <c r="Q477" i="82"/>
  <c r="I477" i="82"/>
  <c r="Q476" i="82"/>
  <c r="I476" i="82"/>
  <c r="Q475" i="82"/>
  <c r="I475" i="82"/>
  <c r="Q474" i="82"/>
  <c r="I474" i="82"/>
  <c r="Q473" i="82"/>
  <c r="I473" i="82"/>
  <c r="Q472" i="82"/>
  <c r="I472" i="82"/>
  <c r="Q471" i="82"/>
  <c r="I471" i="82"/>
  <c r="Q470" i="82"/>
  <c r="I470" i="82"/>
  <c r="Q469" i="82"/>
  <c r="I469" i="82"/>
  <c r="Q468" i="82"/>
  <c r="I468" i="82"/>
  <c r="Q467" i="82"/>
  <c r="I467" i="82"/>
  <c r="Q466" i="82"/>
  <c r="I466" i="82"/>
  <c r="Q465" i="82"/>
  <c r="I465" i="82"/>
  <c r="Q464" i="82"/>
  <c r="I464" i="82"/>
  <c r="Q463" i="82"/>
  <c r="I463" i="82"/>
  <c r="Q462" i="82"/>
  <c r="I462" i="82"/>
  <c r="Q461" i="82"/>
  <c r="I461" i="82"/>
  <c r="Q460" i="82"/>
  <c r="I460" i="82"/>
  <c r="Q459" i="82"/>
  <c r="I459" i="82"/>
  <c r="Q458" i="82"/>
  <c r="I458" i="82"/>
  <c r="Q457" i="82"/>
  <c r="I457" i="82"/>
  <c r="Q456" i="82"/>
  <c r="I456" i="82"/>
  <c r="Q455" i="82"/>
  <c r="I455" i="82"/>
  <c r="Q454" i="82"/>
  <c r="I454" i="82"/>
  <c r="Q453" i="82"/>
  <c r="I453" i="82"/>
  <c r="Q452" i="82"/>
  <c r="I452" i="82"/>
  <c r="Q451" i="82"/>
  <c r="I451" i="82"/>
  <c r="Q450" i="82"/>
  <c r="I450" i="82"/>
  <c r="Q449" i="82"/>
  <c r="I449" i="82"/>
  <c r="Q448" i="82"/>
  <c r="I448" i="82"/>
  <c r="Q447" i="82"/>
  <c r="I447" i="82"/>
  <c r="Q446" i="82"/>
  <c r="I446" i="82"/>
  <c r="Q445" i="82"/>
  <c r="I445" i="82"/>
  <c r="Q444" i="82"/>
  <c r="I444" i="82"/>
  <c r="Q443" i="82"/>
  <c r="I443" i="82"/>
  <c r="Q442" i="82"/>
  <c r="I442" i="82"/>
  <c r="Q441" i="82"/>
  <c r="I441" i="82"/>
  <c r="Q440" i="82"/>
  <c r="I440" i="82"/>
  <c r="Q439" i="82"/>
  <c r="I439" i="82"/>
  <c r="Q438" i="82"/>
  <c r="I438" i="82"/>
  <c r="Q437" i="82"/>
  <c r="I437" i="82"/>
  <c r="Q436" i="82"/>
  <c r="I436" i="82"/>
  <c r="Q435" i="82"/>
  <c r="I435" i="82"/>
  <c r="Q434" i="82"/>
  <c r="I434" i="82"/>
  <c r="Q433" i="82"/>
  <c r="I433" i="82"/>
  <c r="Q432" i="82"/>
  <c r="I432" i="82"/>
  <c r="Q431" i="82"/>
  <c r="I431" i="82"/>
  <c r="Q430" i="82"/>
  <c r="I430" i="82"/>
  <c r="Q429" i="82"/>
  <c r="I429" i="82"/>
  <c r="Q428" i="82"/>
  <c r="I428" i="82"/>
  <c r="Q427" i="82"/>
  <c r="I427" i="82"/>
  <c r="Q426" i="82"/>
  <c r="I426" i="82"/>
  <c r="Q425" i="82"/>
  <c r="I425" i="82"/>
  <c r="Q424" i="82"/>
  <c r="I424" i="82"/>
  <c r="Q423" i="82"/>
  <c r="I423" i="82"/>
  <c r="Q422" i="82"/>
  <c r="I422" i="82"/>
  <c r="Q421" i="82"/>
  <c r="I421" i="82"/>
  <c r="Q420" i="82"/>
  <c r="I420" i="82"/>
  <c r="Q419" i="82"/>
  <c r="I419" i="82"/>
  <c r="Q418" i="82"/>
  <c r="I418" i="82"/>
  <c r="Q417" i="82"/>
  <c r="I417" i="82"/>
  <c r="Q416" i="82"/>
  <c r="I416" i="82"/>
  <c r="Q415" i="82"/>
  <c r="I415" i="82"/>
  <c r="Q414" i="82"/>
  <c r="I414" i="82"/>
  <c r="Q413" i="82"/>
  <c r="I413" i="82"/>
  <c r="Q412" i="82"/>
  <c r="I412" i="82"/>
  <c r="Q411" i="82"/>
  <c r="I411" i="82"/>
  <c r="Q410" i="82"/>
  <c r="I410" i="82"/>
  <c r="Q409" i="82"/>
  <c r="I409" i="82"/>
  <c r="Q408" i="82"/>
  <c r="I408" i="82"/>
  <c r="Q407" i="82"/>
  <c r="I407" i="82"/>
  <c r="Q406" i="82"/>
  <c r="I406" i="82"/>
  <c r="Q405" i="82"/>
  <c r="I405" i="82"/>
  <c r="Q404" i="82"/>
  <c r="I404" i="82"/>
  <c r="Q403" i="82"/>
  <c r="I403" i="82"/>
  <c r="Q402" i="82"/>
  <c r="I402" i="82"/>
  <c r="Q401" i="82"/>
  <c r="I401" i="82"/>
  <c r="Q400" i="82"/>
  <c r="I400" i="82"/>
  <c r="Q399" i="82"/>
  <c r="I399" i="82"/>
  <c r="Q398" i="82"/>
  <c r="I398" i="82"/>
  <c r="Q397" i="82"/>
  <c r="I397" i="82"/>
  <c r="Q396" i="82"/>
  <c r="I396" i="82"/>
  <c r="Q395" i="82"/>
  <c r="I395" i="82"/>
  <c r="Q394" i="82"/>
  <c r="I394" i="82"/>
  <c r="Q393" i="82"/>
  <c r="I393" i="82"/>
  <c r="Q392" i="82"/>
  <c r="I392" i="82"/>
  <c r="Q391" i="82"/>
  <c r="I391" i="82"/>
  <c r="Q390" i="82"/>
  <c r="I390" i="82"/>
  <c r="Q389" i="82"/>
  <c r="I389" i="82"/>
  <c r="Q388" i="82"/>
  <c r="I388" i="82"/>
  <c r="Q387" i="82"/>
  <c r="I387" i="82"/>
  <c r="Q386" i="82"/>
  <c r="I386" i="82"/>
  <c r="Q385" i="82"/>
  <c r="I385" i="82"/>
  <c r="Q384" i="82"/>
  <c r="I384" i="82"/>
  <c r="Q383" i="82"/>
  <c r="I383" i="82"/>
  <c r="Q382" i="82"/>
  <c r="I382" i="82"/>
  <c r="Q381" i="82"/>
  <c r="I381" i="82"/>
  <c r="Q380" i="82"/>
  <c r="I380" i="82"/>
  <c r="Q379" i="82"/>
  <c r="I379" i="82"/>
  <c r="Q378" i="82"/>
  <c r="I378" i="82"/>
  <c r="Q377" i="82"/>
  <c r="I377" i="82"/>
  <c r="Q376" i="82"/>
  <c r="I376" i="82"/>
  <c r="Q375" i="82"/>
  <c r="I375" i="82"/>
  <c r="Q374" i="82"/>
  <c r="I374" i="82"/>
  <c r="Q373" i="82"/>
  <c r="I373" i="82"/>
  <c r="Q372" i="82"/>
  <c r="I372" i="82"/>
  <c r="Q371" i="82"/>
  <c r="I371" i="82"/>
  <c r="Q370" i="82"/>
  <c r="I370" i="82"/>
  <c r="Q369" i="82"/>
  <c r="I369" i="82"/>
  <c r="Q368" i="82"/>
  <c r="I368" i="82"/>
  <c r="Q367" i="82"/>
  <c r="I367" i="82"/>
  <c r="Q366" i="82"/>
  <c r="I366" i="82"/>
  <c r="Q365" i="82"/>
  <c r="I365" i="82"/>
  <c r="Q364" i="82"/>
  <c r="I364" i="82"/>
  <c r="Q363" i="82"/>
  <c r="I363" i="82"/>
  <c r="Q362" i="82"/>
  <c r="I362" i="82"/>
  <c r="Q361" i="82"/>
  <c r="I361" i="82"/>
  <c r="Q360" i="82"/>
  <c r="I360" i="82"/>
  <c r="Q359" i="82"/>
  <c r="I359" i="82"/>
  <c r="Q358" i="82"/>
  <c r="I358" i="82"/>
  <c r="Q357" i="82"/>
  <c r="I357" i="82"/>
  <c r="Q356" i="82"/>
  <c r="I356" i="82"/>
  <c r="Q355" i="82"/>
  <c r="I355" i="82"/>
  <c r="Q354" i="82"/>
  <c r="I354" i="82"/>
  <c r="Q353" i="82"/>
  <c r="I353" i="82"/>
  <c r="Q352" i="82"/>
  <c r="I352" i="82"/>
  <c r="Q351" i="82"/>
  <c r="I351" i="82"/>
  <c r="Q350" i="82"/>
  <c r="I350" i="82"/>
  <c r="Q349" i="82"/>
  <c r="I349" i="82"/>
  <c r="Q348" i="82"/>
  <c r="I348" i="82"/>
  <c r="Q347" i="82"/>
  <c r="I347" i="82"/>
  <c r="Q346" i="82"/>
  <c r="I346" i="82"/>
  <c r="Q345" i="82"/>
  <c r="I345" i="82"/>
  <c r="Q344" i="82"/>
  <c r="I344" i="82"/>
  <c r="Q343" i="82"/>
  <c r="I343" i="82"/>
  <c r="Q342" i="82"/>
  <c r="I342" i="82"/>
  <c r="Q341" i="82"/>
  <c r="I341" i="82"/>
  <c r="Q340" i="82"/>
  <c r="I340" i="82"/>
  <c r="Q339" i="82"/>
  <c r="I339" i="82"/>
  <c r="Q338" i="82"/>
  <c r="I338" i="82"/>
  <c r="Q337" i="82"/>
  <c r="I337" i="82"/>
  <c r="Q336" i="82"/>
  <c r="I336" i="82"/>
  <c r="Q335" i="82"/>
  <c r="I335" i="82"/>
  <c r="Q334" i="82"/>
  <c r="I334" i="82"/>
  <c r="Q333" i="82"/>
  <c r="I333" i="82"/>
  <c r="Q332" i="82"/>
  <c r="I332" i="82"/>
  <c r="Q331" i="82"/>
  <c r="I331" i="82"/>
  <c r="Q330" i="82"/>
  <c r="I330" i="82"/>
  <c r="Q329" i="82"/>
  <c r="I329" i="82"/>
  <c r="Q328" i="82"/>
  <c r="I328" i="82"/>
  <c r="Q327" i="82"/>
  <c r="I327" i="82"/>
  <c r="Q326" i="82"/>
  <c r="I326" i="82"/>
  <c r="Q325" i="82"/>
  <c r="I325" i="82"/>
  <c r="Q324" i="82"/>
  <c r="I324" i="82"/>
  <c r="Q323" i="82"/>
  <c r="I323" i="82"/>
  <c r="Q322" i="82"/>
  <c r="I322" i="82"/>
  <c r="Q321" i="82"/>
  <c r="I321" i="82"/>
  <c r="Q320" i="82"/>
  <c r="I320" i="82"/>
  <c r="Q319" i="82"/>
  <c r="I319" i="82"/>
  <c r="Q318" i="82"/>
  <c r="I318" i="82"/>
  <c r="Q317" i="82"/>
  <c r="I317" i="82"/>
  <c r="Q316" i="82"/>
  <c r="I316" i="82"/>
  <c r="Q315" i="82"/>
  <c r="I315" i="82"/>
  <c r="Q314" i="82"/>
  <c r="I314" i="82"/>
  <c r="Q313" i="82"/>
  <c r="I313" i="82"/>
  <c r="Q312" i="82"/>
  <c r="I312" i="82"/>
  <c r="Q311" i="82"/>
  <c r="I311" i="82"/>
  <c r="Q310" i="82"/>
  <c r="I310" i="82"/>
  <c r="Q309" i="82"/>
  <c r="I309" i="82"/>
  <c r="Q308" i="82"/>
  <c r="I308" i="82"/>
  <c r="Q307" i="82"/>
  <c r="I307" i="82"/>
  <c r="Q306" i="82"/>
  <c r="I306" i="82"/>
  <c r="Q305" i="82"/>
  <c r="I305" i="82"/>
  <c r="Q304" i="82"/>
  <c r="I304" i="82"/>
  <c r="Q303" i="82"/>
  <c r="I303" i="82"/>
  <c r="Q302" i="82"/>
  <c r="I302" i="82"/>
  <c r="Q301" i="82"/>
  <c r="I301" i="82"/>
  <c r="Q300" i="82"/>
  <c r="I300" i="82"/>
  <c r="Q299" i="82"/>
  <c r="I299" i="82"/>
  <c r="Q298" i="82"/>
  <c r="I298" i="82"/>
  <c r="Q297" i="82"/>
  <c r="I297" i="82"/>
  <c r="Q296" i="82"/>
  <c r="I296" i="82"/>
  <c r="Q295" i="82"/>
  <c r="I295" i="82"/>
  <c r="Q294" i="82"/>
  <c r="I294" i="82"/>
  <c r="Q293" i="82"/>
  <c r="I293" i="82"/>
  <c r="Q292" i="82"/>
  <c r="I292" i="82"/>
  <c r="Q291" i="82"/>
  <c r="I291" i="82"/>
  <c r="Q290" i="82"/>
  <c r="I290" i="82"/>
  <c r="Q289" i="82"/>
  <c r="I289" i="82"/>
  <c r="Q288" i="82"/>
  <c r="I288" i="82"/>
  <c r="Q287" i="82"/>
  <c r="I287" i="82"/>
  <c r="Q286" i="82"/>
  <c r="I286" i="82"/>
  <c r="Q285" i="82"/>
  <c r="I285" i="82"/>
  <c r="Q284" i="82"/>
  <c r="I284" i="82"/>
  <c r="Q283" i="82"/>
  <c r="I283" i="82"/>
  <c r="Q282" i="82"/>
  <c r="I282" i="82"/>
  <c r="Q281" i="82"/>
  <c r="I281" i="82"/>
  <c r="Q280" i="82"/>
  <c r="I280" i="82"/>
  <c r="Q279" i="82"/>
  <c r="I279" i="82"/>
  <c r="Q278" i="82"/>
  <c r="I278" i="82"/>
  <c r="Q277" i="82"/>
  <c r="I277" i="82"/>
  <c r="Q276" i="82"/>
  <c r="I276" i="82"/>
  <c r="Q275" i="82"/>
  <c r="I275" i="82"/>
  <c r="Q274" i="82"/>
  <c r="I274" i="82"/>
  <c r="Q273" i="82"/>
  <c r="I273" i="82"/>
  <c r="Q272" i="82"/>
  <c r="I272" i="82"/>
  <c r="Q271" i="82"/>
  <c r="I271" i="82"/>
  <c r="Q270" i="82"/>
  <c r="I270" i="82"/>
  <c r="Q269" i="82"/>
  <c r="I269" i="82"/>
  <c r="Q268" i="82"/>
  <c r="I268" i="82"/>
  <c r="Q267" i="82"/>
  <c r="I267" i="82"/>
  <c r="Q266" i="82"/>
  <c r="I266" i="82"/>
  <c r="Q265" i="82"/>
  <c r="I265" i="82"/>
  <c r="Q264" i="82"/>
  <c r="I264" i="82"/>
  <c r="Q263" i="82"/>
  <c r="I263" i="82"/>
  <c r="Q262" i="82"/>
  <c r="I262" i="82"/>
  <c r="Q261" i="82"/>
  <c r="I261" i="82"/>
  <c r="Q260" i="82"/>
  <c r="I260" i="82"/>
  <c r="Q259" i="82"/>
  <c r="I259" i="82"/>
  <c r="Q258" i="82"/>
  <c r="I258" i="82"/>
  <c r="Q257" i="82"/>
  <c r="I257" i="82"/>
  <c r="Q256" i="82"/>
  <c r="I256" i="82"/>
  <c r="Q255" i="82"/>
  <c r="I255" i="82"/>
  <c r="Q254" i="82"/>
  <c r="I254" i="82"/>
  <c r="Q253" i="82"/>
  <c r="I253" i="82"/>
  <c r="Q252" i="82"/>
  <c r="I252" i="82"/>
  <c r="Q251" i="82"/>
  <c r="I251" i="82"/>
  <c r="Q250" i="82"/>
  <c r="I250" i="82"/>
  <c r="Q249" i="82"/>
  <c r="I249" i="82"/>
  <c r="Q248" i="82"/>
  <c r="I248" i="82"/>
  <c r="Q247" i="82"/>
  <c r="I247" i="82"/>
  <c r="Q246" i="82"/>
  <c r="I246" i="82"/>
  <c r="Q245" i="82"/>
  <c r="I245" i="82"/>
  <c r="Q244" i="82"/>
  <c r="I244" i="82"/>
  <c r="Q243" i="82"/>
  <c r="I243" i="82"/>
  <c r="Q242" i="82"/>
  <c r="I242" i="82"/>
  <c r="Q241" i="82"/>
  <c r="I241" i="82"/>
  <c r="Q240" i="82"/>
  <c r="I240" i="82"/>
  <c r="Q239" i="82"/>
  <c r="I239" i="82"/>
  <c r="Q238" i="82"/>
  <c r="I238" i="82"/>
  <c r="Q237" i="82"/>
  <c r="I237" i="82"/>
  <c r="Q236" i="82"/>
  <c r="I236" i="82"/>
  <c r="Q235" i="82"/>
  <c r="I235" i="82"/>
  <c r="Q234" i="82"/>
  <c r="I234" i="82"/>
  <c r="Q233" i="82"/>
  <c r="I233" i="82"/>
  <c r="Q232" i="82"/>
  <c r="I232" i="82"/>
  <c r="Q231" i="82"/>
  <c r="I231" i="82"/>
  <c r="Q230" i="82"/>
  <c r="I230" i="82"/>
  <c r="Q229" i="82"/>
  <c r="I229" i="82"/>
  <c r="Q228" i="82"/>
  <c r="I228" i="82"/>
  <c r="Q227" i="82"/>
  <c r="I227" i="82"/>
  <c r="Q226" i="82"/>
  <c r="I226" i="82"/>
  <c r="Q225" i="82"/>
  <c r="I225" i="82"/>
  <c r="Q224" i="82"/>
  <c r="I224" i="82"/>
  <c r="Q223" i="82"/>
  <c r="I223" i="82"/>
  <c r="Q222" i="82"/>
  <c r="I222" i="82"/>
  <c r="Q221" i="82"/>
  <c r="I221" i="82"/>
  <c r="Q220" i="82"/>
  <c r="I220" i="82"/>
  <c r="Q219" i="82"/>
  <c r="I219" i="82"/>
  <c r="Q218" i="82"/>
  <c r="I218" i="82"/>
  <c r="Q217" i="82"/>
  <c r="I217" i="82"/>
  <c r="Q216" i="82"/>
  <c r="I216" i="82"/>
  <c r="Q215" i="82"/>
  <c r="I215" i="82"/>
  <c r="Q214" i="82"/>
  <c r="I214" i="82"/>
  <c r="Q213" i="82"/>
  <c r="I213" i="82"/>
  <c r="Q212" i="82"/>
  <c r="I212" i="82"/>
  <c r="Q211" i="82"/>
  <c r="I211" i="82"/>
  <c r="Q210" i="82"/>
  <c r="I210" i="82"/>
  <c r="Q209" i="82"/>
  <c r="I209" i="82"/>
  <c r="Q208" i="82"/>
  <c r="I208" i="82"/>
  <c r="Q207" i="82"/>
  <c r="I207" i="82"/>
  <c r="Q206" i="82"/>
  <c r="I206" i="82"/>
  <c r="Q205" i="82"/>
  <c r="I205" i="82"/>
  <c r="Q204" i="82"/>
  <c r="I204" i="82"/>
  <c r="Q203" i="82"/>
  <c r="I203" i="82"/>
  <c r="Q202" i="82"/>
  <c r="I202" i="82"/>
  <c r="Q201" i="82"/>
  <c r="I201" i="82"/>
  <c r="Q200" i="82"/>
  <c r="I200" i="82"/>
  <c r="Q199" i="82"/>
  <c r="I199" i="82"/>
  <c r="Q198" i="82"/>
  <c r="I198" i="82"/>
  <c r="Q197" i="82"/>
  <c r="I197" i="82"/>
  <c r="Q196" i="82"/>
  <c r="I196" i="82"/>
  <c r="Q195" i="82"/>
  <c r="I195" i="82"/>
  <c r="Q194" i="82"/>
  <c r="I194" i="82"/>
  <c r="Q193" i="82"/>
  <c r="I193" i="82"/>
  <c r="Q192" i="82"/>
  <c r="I192" i="82"/>
  <c r="Q191" i="82"/>
  <c r="I191" i="82"/>
  <c r="Q190" i="82"/>
  <c r="I190" i="82"/>
  <c r="Q189" i="82"/>
  <c r="I189" i="82"/>
  <c r="Q188" i="82"/>
  <c r="I188" i="82"/>
  <c r="Q187" i="82"/>
  <c r="I187" i="82"/>
  <c r="Q186" i="82"/>
  <c r="I186" i="82"/>
  <c r="Q185" i="82"/>
  <c r="I185" i="82"/>
  <c r="Q184" i="82"/>
  <c r="I184" i="82"/>
  <c r="Q183" i="82"/>
  <c r="I183" i="82"/>
  <c r="Q182" i="82"/>
  <c r="I182" i="82"/>
  <c r="Q181" i="82"/>
  <c r="I181" i="82"/>
  <c r="Q180" i="82"/>
  <c r="I180" i="82"/>
  <c r="Q179" i="82"/>
  <c r="I179" i="82"/>
  <c r="Q178" i="82"/>
  <c r="I178" i="82"/>
  <c r="Q177" i="82"/>
  <c r="I177" i="82"/>
  <c r="Q176" i="82"/>
  <c r="I176" i="82"/>
  <c r="Q175" i="82"/>
  <c r="I175" i="82"/>
  <c r="Q174" i="82"/>
  <c r="I174" i="82"/>
  <c r="Q173" i="82"/>
  <c r="I173" i="82"/>
  <c r="Q172" i="82"/>
  <c r="I172" i="82"/>
  <c r="Q171" i="82"/>
  <c r="I171" i="82"/>
  <c r="Q170" i="82"/>
  <c r="I170" i="82"/>
  <c r="Q169" i="82"/>
  <c r="I169" i="82"/>
  <c r="Q168" i="82"/>
  <c r="I168" i="82"/>
  <c r="Q167" i="82"/>
  <c r="I167" i="82"/>
  <c r="Q166" i="82"/>
  <c r="I166" i="82"/>
  <c r="Q165" i="82"/>
  <c r="I165" i="82"/>
  <c r="Q164" i="82"/>
  <c r="I164" i="82"/>
  <c r="Q163" i="82"/>
  <c r="I163" i="82"/>
  <c r="Q162" i="82"/>
  <c r="I162" i="82"/>
  <c r="Q161" i="82"/>
  <c r="I161" i="82"/>
  <c r="Q160" i="82"/>
  <c r="I160" i="82"/>
  <c r="Q159" i="82"/>
  <c r="I159" i="82"/>
  <c r="Q158" i="82"/>
  <c r="I158" i="82"/>
  <c r="Q157" i="82"/>
  <c r="I157" i="82"/>
  <c r="Q156" i="82"/>
  <c r="I156" i="82"/>
  <c r="Q155" i="82"/>
  <c r="I155" i="82"/>
  <c r="Q154" i="82"/>
  <c r="I154" i="82"/>
  <c r="Q153" i="82"/>
  <c r="I153" i="82"/>
  <c r="Q152" i="82"/>
  <c r="I152" i="82"/>
  <c r="Q151" i="82"/>
  <c r="I151" i="82"/>
  <c r="Q150" i="82"/>
  <c r="I150" i="82"/>
  <c r="Q149" i="82"/>
  <c r="I149" i="82"/>
  <c r="Q148" i="82"/>
  <c r="I148" i="82"/>
  <c r="Q147" i="82"/>
  <c r="I147" i="82"/>
  <c r="Q146" i="82"/>
  <c r="I146" i="82"/>
  <c r="Q145" i="82"/>
  <c r="I145" i="82"/>
  <c r="Q144" i="82"/>
  <c r="I144" i="82"/>
  <c r="Q143" i="82"/>
  <c r="I143" i="82"/>
  <c r="Q142" i="82"/>
  <c r="I142" i="82"/>
  <c r="Q141" i="82"/>
  <c r="I141" i="82"/>
  <c r="Q140" i="82"/>
  <c r="I140" i="82"/>
  <c r="Q139" i="82"/>
  <c r="I139" i="82"/>
  <c r="Q138" i="82"/>
  <c r="I138" i="82"/>
  <c r="Q137" i="82"/>
  <c r="I137" i="82"/>
  <c r="Q136" i="82"/>
  <c r="I136" i="82"/>
  <c r="Q135" i="82"/>
  <c r="I135" i="82"/>
  <c r="Q134" i="82"/>
  <c r="I134" i="82"/>
  <c r="Q133" i="82"/>
  <c r="I133" i="82"/>
  <c r="Q132" i="82"/>
  <c r="I132" i="82"/>
  <c r="Q131" i="82"/>
  <c r="I131" i="82"/>
  <c r="Q130" i="82"/>
  <c r="I130" i="82"/>
  <c r="Q129" i="82"/>
  <c r="I129" i="82"/>
  <c r="Q128" i="82"/>
  <c r="I128" i="82"/>
  <c r="Q127" i="82"/>
  <c r="I127" i="82"/>
  <c r="Q126" i="82"/>
  <c r="I126" i="82"/>
  <c r="Q125" i="82"/>
  <c r="I125" i="82"/>
  <c r="Q124" i="82"/>
  <c r="I124" i="82"/>
  <c r="Q123" i="82"/>
  <c r="I123" i="82"/>
  <c r="Q122" i="82"/>
  <c r="I122" i="82"/>
  <c r="Q121" i="82"/>
  <c r="I121" i="82"/>
  <c r="Q120" i="82"/>
  <c r="I120" i="82"/>
  <c r="Q119" i="82"/>
  <c r="I119" i="82"/>
  <c r="Q118" i="82"/>
  <c r="I118" i="82"/>
  <c r="Q117" i="82"/>
  <c r="I117" i="82"/>
  <c r="Q116" i="82"/>
  <c r="I116" i="82"/>
  <c r="Q115" i="82"/>
  <c r="I115" i="82"/>
  <c r="Q114" i="82"/>
  <c r="I114" i="82"/>
  <c r="Q113" i="82"/>
  <c r="I113" i="82"/>
  <c r="Q112" i="82"/>
  <c r="Q111" i="82"/>
  <c r="Q110" i="82"/>
  <c r="Q109" i="82"/>
  <c r="Q108" i="82"/>
  <c r="Q107" i="82"/>
  <c r="Q106" i="82"/>
  <c r="Q105" i="82"/>
  <c r="Q104" i="82"/>
  <c r="Q103" i="82"/>
  <c r="Q102" i="82"/>
  <c r="Q101" i="82"/>
  <c r="Q100" i="82"/>
  <c r="Q99" i="82"/>
  <c r="Q98" i="82"/>
  <c r="Q97" i="82"/>
  <c r="Q96" i="82"/>
  <c r="Q95" i="82"/>
  <c r="Q94" i="82"/>
  <c r="Q93" i="82"/>
  <c r="Q92" i="82"/>
  <c r="Q91" i="82"/>
  <c r="Q90" i="82"/>
  <c r="Q89" i="82"/>
  <c r="Q88" i="82"/>
  <c r="Q87" i="82"/>
  <c r="Q86" i="82"/>
  <c r="Q85" i="82"/>
  <c r="Q84" i="82"/>
  <c r="Q83" i="82"/>
  <c r="Q82" i="82"/>
  <c r="Q81" i="82"/>
  <c r="Q80" i="82"/>
  <c r="Q79" i="82"/>
  <c r="Q78" i="82"/>
  <c r="Q77" i="82"/>
  <c r="Q76" i="82"/>
  <c r="Q75" i="82"/>
  <c r="Q74" i="82"/>
  <c r="Q73" i="82"/>
  <c r="Q72" i="82"/>
  <c r="Q71" i="82"/>
  <c r="Q70" i="82"/>
  <c r="Q69" i="82"/>
  <c r="Q68" i="82"/>
  <c r="Q67" i="82"/>
  <c r="Q66" i="82"/>
  <c r="Q65" i="82"/>
  <c r="Q64" i="82"/>
  <c r="Q63" i="82"/>
  <c r="Q62" i="82"/>
  <c r="Q61" i="82"/>
  <c r="Q60" i="82"/>
  <c r="Q59" i="82"/>
  <c r="Q58" i="82"/>
  <c r="Q57" i="82"/>
  <c r="Q56" i="82"/>
  <c r="Q55" i="82"/>
  <c r="Q54" i="82"/>
  <c r="Q53" i="82"/>
  <c r="Q52" i="82"/>
  <c r="Q51" i="82"/>
  <c r="Q50" i="82"/>
  <c r="Q49" i="82"/>
  <c r="Q48" i="82"/>
  <c r="Q47" i="82"/>
  <c r="Q46" i="82"/>
  <c r="Q45" i="82"/>
  <c r="Q44" i="82"/>
  <c r="Q43" i="82"/>
  <c r="Q42" i="82"/>
  <c r="Q41" i="82"/>
  <c r="Q40" i="82"/>
  <c r="Q39" i="82"/>
  <c r="Q38" i="82"/>
  <c r="Q37" i="82"/>
  <c r="Q36" i="82"/>
  <c r="Q35" i="82"/>
  <c r="Q34" i="82"/>
  <c r="Q33" i="82"/>
  <c r="Q32" i="82"/>
  <c r="Q31" i="82"/>
  <c r="Q30" i="82"/>
  <c r="Q29" i="82"/>
  <c r="Q28" i="82"/>
  <c r="Q27" i="82"/>
  <c r="Q26" i="82"/>
  <c r="Q25" i="82"/>
  <c r="Q24" i="82"/>
  <c r="Q23" i="82"/>
  <c r="Q22" i="82"/>
  <c r="Q21" i="82"/>
  <c r="Q20" i="82"/>
  <c r="Q19" i="82"/>
  <c r="Q18" i="82"/>
  <c r="Q17" i="82"/>
  <c r="Q16" i="82"/>
  <c r="Q15" i="82"/>
  <c r="Q14" i="82"/>
  <c r="Q13" i="82"/>
  <c r="Q12" i="82"/>
  <c r="Q11" i="82"/>
  <c r="Q10" i="82"/>
  <c r="Q9" i="82"/>
  <c r="Q8" i="82"/>
  <c r="Q7" i="82"/>
  <c r="K7" i="82"/>
  <c r="K8" i="82" s="1"/>
  <c r="G7" i="82"/>
  <c r="I7" i="82" s="1"/>
  <c r="Q6" i="82"/>
  <c r="M6" i="82"/>
  <c r="I6" i="82"/>
  <c r="K388" i="89"/>
  <c r="J388" i="89"/>
  <c r="H388" i="89"/>
  <c r="I388" i="89" s="1"/>
  <c r="E388" i="89"/>
  <c r="K387" i="89"/>
  <c r="J387" i="89"/>
  <c r="H387" i="89"/>
  <c r="I387" i="89" s="1"/>
  <c r="E387" i="89"/>
  <c r="K386" i="89"/>
  <c r="J386" i="89"/>
  <c r="H386" i="89"/>
  <c r="I386" i="89" s="1"/>
  <c r="E386" i="89"/>
  <c r="K385" i="89"/>
  <c r="J385" i="89"/>
  <c r="H385" i="89"/>
  <c r="I385" i="89" s="1"/>
  <c r="E385" i="89"/>
  <c r="K384" i="89"/>
  <c r="J384" i="89"/>
  <c r="H384" i="89"/>
  <c r="I384" i="89" s="1"/>
  <c r="E384" i="89"/>
  <c r="K383" i="89"/>
  <c r="J383" i="89"/>
  <c r="H383" i="89"/>
  <c r="I383" i="89" s="1"/>
  <c r="E383" i="89"/>
  <c r="K382" i="89"/>
  <c r="J382" i="89"/>
  <c r="H382" i="89"/>
  <c r="I382" i="89" s="1"/>
  <c r="E382" i="89"/>
  <c r="K381" i="89"/>
  <c r="J381" i="89"/>
  <c r="H381" i="89"/>
  <c r="I381" i="89" s="1"/>
  <c r="E381" i="89"/>
  <c r="K380" i="89"/>
  <c r="J380" i="89"/>
  <c r="I380" i="89"/>
  <c r="H380" i="89"/>
  <c r="E380" i="89"/>
  <c r="K379" i="89"/>
  <c r="J379" i="89"/>
  <c r="H379" i="89"/>
  <c r="I379" i="89" s="1"/>
  <c r="E379" i="89"/>
  <c r="K378" i="89"/>
  <c r="J378" i="89"/>
  <c r="H378" i="89"/>
  <c r="I378" i="89" s="1"/>
  <c r="E378" i="89"/>
  <c r="K377" i="89"/>
  <c r="J377" i="89"/>
  <c r="H377" i="89"/>
  <c r="I377" i="89" s="1"/>
  <c r="E377" i="89"/>
  <c r="K376" i="89"/>
  <c r="J376" i="89"/>
  <c r="I376" i="89"/>
  <c r="H376" i="89"/>
  <c r="E376" i="89"/>
  <c r="K375" i="89"/>
  <c r="J375" i="89"/>
  <c r="H375" i="89"/>
  <c r="I375" i="89" s="1"/>
  <c r="E375" i="89"/>
  <c r="K374" i="89"/>
  <c r="J374" i="89"/>
  <c r="H374" i="89"/>
  <c r="I374" i="89" s="1"/>
  <c r="E374" i="89"/>
  <c r="K373" i="89"/>
  <c r="J373" i="89"/>
  <c r="H373" i="89"/>
  <c r="I373" i="89" s="1"/>
  <c r="E373" i="89"/>
  <c r="K372" i="89"/>
  <c r="J372" i="89"/>
  <c r="H372" i="89"/>
  <c r="I372" i="89" s="1"/>
  <c r="E372" i="89"/>
  <c r="K371" i="89"/>
  <c r="J371" i="89"/>
  <c r="H371" i="89"/>
  <c r="I371" i="89" s="1"/>
  <c r="E371" i="89"/>
  <c r="K370" i="89"/>
  <c r="J370" i="89"/>
  <c r="H370" i="89"/>
  <c r="I370" i="89" s="1"/>
  <c r="E370" i="89"/>
  <c r="K369" i="89"/>
  <c r="J369" i="89"/>
  <c r="H369" i="89"/>
  <c r="I369" i="89" s="1"/>
  <c r="E369" i="89"/>
  <c r="K368" i="89"/>
  <c r="J368" i="89"/>
  <c r="H368" i="89"/>
  <c r="I368" i="89" s="1"/>
  <c r="E368" i="89"/>
  <c r="K367" i="89"/>
  <c r="J367" i="89"/>
  <c r="H367" i="89"/>
  <c r="I367" i="89" s="1"/>
  <c r="E367" i="89"/>
  <c r="K366" i="89"/>
  <c r="J366" i="89"/>
  <c r="H366" i="89"/>
  <c r="I366" i="89" s="1"/>
  <c r="E366" i="89"/>
  <c r="K365" i="89"/>
  <c r="J365" i="89"/>
  <c r="H365" i="89"/>
  <c r="I365" i="89" s="1"/>
  <c r="E365" i="89"/>
  <c r="K364" i="89"/>
  <c r="J364" i="89"/>
  <c r="H364" i="89"/>
  <c r="I364" i="89" s="1"/>
  <c r="E364" i="89"/>
  <c r="K363" i="89"/>
  <c r="J363" i="89"/>
  <c r="H363" i="89"/>
  <c r="I363" i="89" s="1"/>
  <c r="E363" i="89"/>
  <c r="K362" i="89"/>
  <c r="J362" i="89"/>
  <c r="H362" i="89"/>
  <c r="I362" i="89" s="1"/>
  <c r="E362" i="89"/>
  <c r="K361" i="89"/>
  <c r="J361" i="89"/>
  <c r="H361" i="89"/>
  <c r="I361" i="89" s="1"/>
  <c r="E361" i="89"/>
  <c r="K360" i="89"/>
  <c r="J360" i="89"/>
  <c r="H360" i="89"/>
  <c r="I360" i="89" s="1"/>
  <c r="E360" i="89"/>
  <c r="K359" i="89"/>
  <c r="J359" i="89"/>
  <c r="H359" i="89"/>
  <c r="I359" i="89" s="1"/>
  <c r="E359" i="89"/>
  <c r="K358" i="89"/>
  <c r="J358" i="89"/>
  <c r="H358" i="89"/>
  <c r="I358" i="89" s="1"/>
  <c r="E358" i="89"/>
  <c r="K357" i="89"/>
  <c r="J357" i="89"/>
  <c r="H357" i="89"/>
  <c r="I357" i="89" s="1"/>
  <c r="E357" i="89"/>
  <c r="K356" i="89"/>
  <c r="J356" i="89"/>
  <c r="H356" i="89"/>
  <c r="I356" i="89" s="1"/>
  <c r="E356" i="89"/>
  <c r="K355" i="89"/>
  <c r="J355" i="89"/>
  <c r="H355" i="89"/>
  <c r="I355" i="89" s="1"/>
  <c r="E355" i="89"/>
  <c r="K354" i="89"/>
  <c r="J354" i="89"/>
  <c r="H354" i="89"/>
  <c r="I354" i="89" s="1"/>
  <c r="E354" i="89"/>
  <c r="K353" i="89"/>
  <c r="J353" i="89"/>
  <c r="H353" i="89"/>
  <c r="I353" i="89" s="1"/>
  <c r="E353" i="89"/>
  <c r="K352" i="89"/>
  <c r="J352" i="89"/>
  <c r="H352" i="89"/>
  <c r="I352" i="89" s="1"/>
  <c r="E352" i="89"/>
  <c r="K351" i="89"/>
  <c r="J351" i="89"/>
  <c r="H351" i="89"/>
  <c r="I351" i="89" s="1"/>
  <c r="E351" i="89"/>
  <c r="K350" i="89"/>
  <c r="J350" i="89"/>
  <c r="H350" i="89"/>
  <c r="I350" i="89" s="1"/>
  <c r="E350" i="89"/>
  <c r="K349" i="89"/>
  <c r="J349" i="89"/>
  <c r="H349" i="89"/>
  <c r="I349" i="89" s="1"/>
  <c r="E349" i="89"/>
  <c r="K348" i="89"/>
  <c r="J348" i="89"/>
  <c r="I348" i="89"/>
  <c r="H348" i="89"/>
  <c r="E348" i="89"/>
  <c r="K347" i="89"/>
  <c r="J347" i="89"/>
  <c r="H347" i="89"/>
  <c r="I347" i="89" s="1"/>
  <c r="E347" i="89"/>
  <c r="K346" i="89"/>
  <c r="J346" i="89"/>
  <c r="H346" i="89"/>
  <c r="I346" i="89" s="1"/>
  <c r="E346" i="89"/>
  <c r="K345" i="89"/>
  <c r="J345" i="89"/>
  <c r="H345" i="89"/>
  <c r="I345" i="89" s="1"/>
  <c r="E345" i="89"/>
  <c r="K344" i="89"/>
  <c r="J344" i="89"/>
  <c r="H344" i="89"/>
  <c r="I344" i="89" s="1"/>
  <c r="E344" i="89"/>
  <c r="K343" i="89"/>
  <c r="J343" i="89"/>
  <c r="H343" i="89"/>
  <c r="I343" i="89" s="1"/>
  <c r="E343" i="89"/>
  <c r="K342" i="89"/>
  <c r="J342" i="89"/>
  <c r="H342" i="89"/>
  <c r="I342" i="89" s="1"/>
  <c r="E342" i="89"/>
  <c r="K341" i="89"/>
  <c r="J341" i="89"/>
  <c r="H341" i="89"/>
  <c r="I341" i="89" s="1"/>
  <c r="E341" i="89"/>
  <c r="K340" i="89"/>
  <c r="J340" i="89"/>
  <c r="H340" i="89"/>
  <c r="I340" i="89" s="1"/>
  <c r="E340" i="89"/>
  <c r="K339" i="89"/>
  <c r="J339" i="89"/>
  <c r="H339" i="89"/>
  <c r="I339" i="89" s="1"/>
  <c r="E339" i="89"/>
  <c r="K338" i="89"/>
  <c r="J338" i="89"/>
  <c r="H338" i="89"/>
  <c r="I338" i="89" s="1"/>
  <c r="E338" i="89"/>
  <c r="K337" i="89"/>
  <c r="J337" i="89"/>
  <c r="H337" i="89"/>
  <c r="I337" i="89" s="1"/>
  <c r="E337" i="89"/>
  <c r="K336" i="89"/>
  <c r="J336" i="89"/>
  <c r="H336" i="89"/>
  <c r="I336" i="89" s="1"/>
  <c r="E336" i="89"/>
  <c r="K335" i="89"/>
  <c r="J335" i="89"/>
  <c r="H335" i="89"/>
  <c r="I335" i="89" s="1"/>
  <c r="E335" i="89"/>
  <c r="K334" i="89"/>
  <c r="J334" i="89"/>
  <c r="H334" i="89"/>
  <c r="I334" i="89" s="1"/>
  <c r="E334" i="89"/>
  <c r="K333" i="89"/>
  <c r="J333" i="89"/>
  <c r="H333" i="89"/>
  <c r="I333" i="89" s="1"/>
  <c r="E333" i="89"/>
  <c r="K332" i="89"/>
  <c r="J332" i="89"/>
  <c r="H332" i="89"/>
  <c r="I332" i="89" s="1"/>
  <c r="E332" i="89"/>
  <c r="K331" i="89"/>
  <c r="J331" i="89"/>
  <c r="H331" i="89"/>
  <c r="I331" i="89" s="1"/>
  <c r="E331" i="89"/>
  <c r="K330" i="89"/>
  <c r="J330" i="89"/>
  <c r="H330" i="89"/>
  <c r="I330" i="89" s="1"/>
  <c r="E330" i="89"/>
  <c r="K329" i="89"/>
  <c r="J329" i="89"/>
  <c r="H329" i="89"/>
  <c r="I329" i="89" s="1"/>
  <c r="E329" i="89"/>
  <c r="K328" i="89"/>
  <c r="J328" i="89"/>
  <c r="H328" i="89"/>
  <c r="I328" i="89" s="1"/>
  <c r="E328" i="89"/>
  <c r="K327" i="89"/>
  <c r="J327" i="89"/>
  <c r="H327" i="89"/>
  <c r="I327" i="89" s="1"/>
  <c r="E327" i="89"/>
  <c r="K326" i="89"/>
  <c r="J326" i="89"/>
  <c r="H326" i="89"/>
  <c r="I326" i="89" s="1"/>
  <c r="E326" i="89"/>
  <c r="K325" i="89"/>
  <c r="J325" i="89"/>
  <c r="H325" i="89"/>
  <c r="I325" i="89" s="1"/>
  <c r="E325" i="89"/>
  <c r="K324" i="89"/>
  <c r="J324" i="89"/>
  <c r="H324" i="89"/>
  <c r="I324" i="89" s="1"/>
  <c r="E324" i="89"/>
  <c r="K323" i="89"/>
  <c r="J323" i="89"/>
  <c r="H323" i="89"/>
  <c r="I323" i="89" s="1"/>
  <c r="E323" i="89"/>
  <c r="K322" i="89"/>
  <c r="J322" i="89"/>
  <c r="H322" i="89"/>
  <c r="I322" i="89" s="1"/>
  <c r="E322" i="89"/>
  <c r="K321" i="89"/>
  <c r="J321" i="89"/>
  <c r="H321" i="89"/>
  <c r="I321" i="89" s="1"/>
  <c r="E321" i="89"/>
  <c r="K320" i="89"/>
  <c r="J320" i="89"/>
  <c r="H320" i="89"/>
  <c r="I320" i="89" s="1"/>
  <c r="E320" i="89"/>
  <c r="K319" i="89"/>
  <c r="J319" i="89"/>
  <c r="H319" i="89"/>
  <c r="I319" i="89" s="1"/>
  <c r="E319" i="89"/>
  <c r="K318" i="89"/>
  <c r="J318" i="89"/>
  <c r="H318" i="89"/>
  <c r="I318" i="89" s="1"/>
  <c r="E318" i="89"/>
  <c r="K317" i="89"/>
  <c r="J317" i="89"/>
  <c r="H317" i="89"/>
  <c r="I317" i="89" s="1"/>
  <c r="E317" i="89"/>
  <c r="K316" i="89"/>
  <c r="J316" i="89"/>
  <c r="H316" i="89"/>
  <c r="I316" i="89" s="1"/>
  <c r="E316" i="89"/>
  <c r="K315" i="89"/>
  <c r="J315" i="89"/>
  <c r="H315" i="89"/>
  <c r="I315" i="89" s="1"/>
  <c r="E315" i="89"/>
  <c r="K314" i="89"/>
  <c r="J314" i="89"/>
  <c r="H314" i="89"/>
  <c r="I314" i="89" s="1"/>
  <c r="E314" i="89"/>
  <c r="K313" i="89"/>
  <c r="J313" i="89"/>
  <c r="H313" i="89"/>
  <c r="I313" i="89" s="1"/>
  <c r="E313" i="89"/>
  <c r="K312" i="89"/>
  <c r="J312" i="89"/>
  <c r="H312" i="89"/>
  <c r="I312" i="89" s="1"/>
  <c r="E312" i="89"/>
  <c r="K311" i="89"/>
  <c r="J311" i="89"/>
  <c r="H311" i="89"/>
  <c r="I311" i="89" s="1"/>
  <c r="E311" i="89"/>
  <c r="K310" i="89"/>
  <c r="J310" i="89"/>
  <c r="H310" i="89"/>
  <c r="I310" i="89" s="1"/>
  <c r="E310" i="89"/>
  <c r="K309" i="89"/>
  <c r="J309" i="89"/>
  <c r="H309" i="89"/>
  <c r="I309" i="89" s="1"/>
  <c r="E309" i="89"/>
  <c r="K308" i="89"/>
  <c r="J308" i="89"/>
  <c r="H308" i="89"/>
  <c r="I308" i="89" s="1"/>
  <c r="E308" i="89"/>
  <c r="K307" i="89"/>
  <c r="J307" i="89"/>
  <c r="H307" i="89"/>
  <c r="I307" i="89" s="1"/>
  <c r="E307" i="89"/>
  <c r="K306" i="89"/>
  <c r="J306" i="89"/>
  <c r="H306" i="89"/>
  <c r="I306" i="89" s="1"/>
  <c r="E306" i="89"/>
  <c r="K305" i="89"/>
  <c r="J305" i="89"/>
  <c r="H305" i="89"/>
  <c r="I305" i="89" s="1"/>
  <c r="E305" i="89"/>
  <c r="K304" i="89"/>
  <c r="J304" i="89"/>
  <c r="H304" i="89"/>
  <c r="I304" i="89" s="1"/>
  <c r="E304" i="89"/>
  <c r="K303" i="89"/>
  <c r="J303" i="89"/>
  <c r="H303" i="89"/>
  <c r="I303" i="89" s="1"/>
  <c r="E303" i="89"/>
  <c r="K302" i="89"/>
  <c r="J302" i="89"/>
  <c r="H302" i="89"/>
  <c r="I302" i="89" s="1"/>
  <c r="E302" i="89"/>
  <c r="K301" i="89"/>
  <c r="J301" i="89"/>
  <c r="H301" i="89"/>
  <c r="I301" i="89" s="1"/>
  <c r="E301" i="89"/>
  <c r="K300" i="89"/>
  <c r="J300" i="89"/>
  <c r="H300" i="89"/>
  <c r="I300" i="89" s="1"/>
  <c r="E300" i="89"/>
  <c r="K299" i="89"/>
  <c r="J299" i="89"/>
  <c r="H299" i="89"/>
  <c r="I299" i="89" s="1"/>
  <c r="E299" i="89"/>
  <c r="K298" i="89"/>
  <c r="J298" i="89"/>
  <c r="H298" i="89"/>
  <c r="I298" i="89" s="1"/>
  <c r="E298" i="89"/>
  <c r="K297" i="89"/>
  <c r="J297" i="89"/>
  <c r="H297" i="89"/>
  <c r="I297" i="89" s="1"/>
  <c r="E297" i="89"/>
  <c r="K296" i="89"/>
  <c r="J296" i="89"/>
  <c r="H296" i="89"/>
  <c r="I296" i="89" s="1"/>
  <c r="E296" i="89"/>
  <c r="K295" i="89"/>
  <c r="J295" i="89"/>
  <c r="I295" i="89"/>
  <c r="H295" i="89"/>
  <c r="E295" i="89"/>
  <c r="K294" i="89"/>
  <c r="J294" i="89"/>
  <c r="H294" i="89"/>
  <c r="I294" i="89" s="1"/>
  <c r="E294" i="89"/>
  <c r="K293" i="89"/>
  <c r="J293" i="89"/>
  <c r="H293" i="89"/>
  <c r="I293" i="89" s="1"/>
  <c r="E293" i="89"/>
  <c r="K292" i="89"/>
  <c r="J292" i="89"/>
  <c r="H292" i="89"/>
  <c r="I292" i="89" s="1"/>
  <c r="E292" i="89"/>
  <c r="K291" i="89"/>
  <c r="J291" i="89"/>
  <c r="H291" i="89"/>
  <c r="I291" i="89" s="1"/>
  <c r="E291" i="89"/>
  <c r="K290" i="89"/>
  <c r="J290" i="89"/>
  <c r="H290" i="89"/>
  <c r="I290" i="89" s="1"/>
  <c r="E290" i="89"/>
  <c r="K289" i="89"/>
  <c r="J289" i="89"/>
  <c r="H289" i="89"/>
  <c r="I289" i="89" s="1"/>
  <c r="E289" i="89"/>
  <c r="K288" i="89"/>
  <c r="J288" i="89"/>
  <c r="H288" i="89"/>
  <c r="I288" i="89" s="1"/>
  <c r="E288" i="89"/>
  <c r="K287" i="89"/>
  <c r="J287" i="89"/>
  <c r="H287" i="89"/>
  <c r="I287" i="89" s="1"/>
  <c r="E287" i="89"/>
  <c r="K286" i="89"/>
  <c r="J286" i="89"/>
  <c r="H286" i="89"/>
  <c r="I286" i="89" s="1"/>
  <c r="E286" i="89"/>
  <c r="K285" i="89"/>
  <c r="J285" i="89"/>
  <c r="H285" i="89"/>
  <c r="I285" i="89" s="1"/>
  <c r="E285" i="89"/>
  <c r="K284" i="89"/>
  <c r="J284" i="89"/>
  <c r="H284" i="89"/>
  <c r="I284" i="89" s="1"/>
  <c r="E284" i="89"/>
  <c r="K283" i="89"/>
  <c r="J283" i="89"/>
  <c r="H283" i="89"/>
  <c r="I283" i="89" s="1"/>
  <c r="E283" i="89"/>
  <c r="K282" i="89"/>
  <c r="J282" i="89"/>
  <c r="H282" i="89"/>
  <c r="I282" i="89" s="1"/>
  <c r="E282" i="89"/>
  <c r="K281" i="89"/>
  <c r="J281" i="89"/>
  <c r="H281" i="89"/>
  <c r="I281" i="89" s="1"/>
  <c r="E281" i="89"/>
  <c r="K280" i="89"/>
  <c r="J280" i="89"/>
  <c r="I280" i="89"/>
  <c r="H280" i="89"/>
  <c r="E280" i="89"/>
  <c r="K279" i="89"/>
  <c r="J279" i="89"/>
  <c r="H279" i="89"/>
  <c r="I279" i="89" s="1"/>
  <c r="E279" i="89"/>
  <c r="K278" i="89"/>
  <c r="J278" i="89"/>
  <c r="H278" i="89"/>
  <c r="I278" i="89" s="1"/>
  <c r="E278" i="89"/>
  <c r="K277" i="89"/>
  <c r="J277" i="89"/>
  <c r="H277" i="89"/>
  <c r="I277" i="89" s="1"/>
  <c r="E277" i="89"/>
  <c r="K276" i="89"/>
  <c r="J276" i="89"/>
  <c r="H276" i="89"/>
  <c r="I276" i="89" s="1"/>
  <c r="E276" i="89"/>
  <c r="K275" i="89"/>
  <c r="J275" i="89"/>
  <c r="H275" i="89"/>
  <c r="I275" i="89" s="1"/>
  <c r="E275" i="89"/>
  <c r="K274" i="89"/>
  <c r="J274" i="89"/>
  <c r="H274" i="89"/>
  <c r="I274" i="89" s="1"/>
  <c r="E274" i="89"/>
  <c r="K273" i="89"/>
  <c r="J273" i="89"/>
  <c r="H273" i="89"/>
  <c r="I273" i="89" s="1"/>
  <c r="E273" i="89"/>
  <c r="K272" i="89"/>
  <c r="J272" i="89"/>
  <c r="H272" i="89"/>
  <c r="I272" i="89" s="1"/>
  <c r="E272" i="89"/>
  <c r="K271" i="89"/>
  <c r="J271" i="89"/>
  <c r="H271" i="89"/>
  <c r="I271" i="89" s="1"/>
  <c r="E271" i="89"/>
  <c r="K270" i="89"/>
  <c r="J270" i="89"/>
  <c r="H270" i="89"/>
  <c r="I270" i="89" s="1"/>
  <c r="E270" i="89"/>
  <c r="K269" i="89"/>
  <c r="J269" i="89"/>
  <c r="H269" i="89"/>
  <c r="I269" i="89" s="1"/>
  <c r="E269" i="89"/>
  <c r="K268" i="89"/>
  <c r="J268" i="89"/>
  <c r="H268" i="89"/>
  <c r="I268" i="89" s="1"/>
  <c r="E268" i="89"/>
  <c r="K267" i="89"/>
  <c r="J267" i="89"/>
  <c r="H267" i="89"/>
  <c r="I267" i="89" s="1"/>
  <c r="E267" i="89"/>
  <c r="K266" i="89"/>
  <c r="J266" i="89"/>
  <c r="H266" i="89"/>
  <c r="I266" i="89" s="1"/>
  <c r="E266" i="89"/>
  <c r="K265" i="89"/>
  <c r="J265" i="89"/>
  <c r="H265" i="89"/>
  <c r="I265" i="89" s="1"/>
  <c r="E265" i="89"/>
  <c r="K264" i="89"/>
  <c r="J264" i="89"/>
  <c r="H264" i="89"/>
  <c r="I264" i="89" s="1"/>
  <c r="E264" i="89"/>
  <c r="K263" i="89"/>
  <c r="J263" i="89"/>
  <c r="H263" i="89"/>
  <c r="I263" i="89" s="1"/>
  <c r="E263" i="89"/>
  <c r="K262" i="89"/>
  <c r="J262" i="89"/>
  <c r="H262" i="89"/>
  <c r="I262" i="89" s="1"/>
  <c r="E262" i="89"/>
  <c r="K261" i="89"/>
  <c r="J261" i="89"/>
  <c r="H261" i="89"/>
  <c r="I261" i="89" s="1"/>
  <c r="E261" i="89"/>
  <c r="K260" i="89"/>
  <c r="J260" i="89"/>
  <c r="H260" i="89"/>
  <c r="I260" i="89" s="1"/>
  <c r="E260" i="89"/>
  <c r="K259" i="89"/>
  <c r="J259" i="89"/>
  <c r="H259" i="89"/>
  <c r="I259" i="89" s="1"/>
  <c r="E259" i="89"/>
  <c r="K258" i="89"/>
  <c r="J258" i="89"/>
  <c r="H258" i="89"/>
  <c r="I258" i="89" s="1"/>
  <c r="E258" i="89"/>
  <c r="K257" i="89"/>
  <c r="J257" i="89"/>
  <c r="H257" i="89"/>
  <c r="I257" i="89" s="1"/>
  <c r="E257" i="89"/>
  <c r="K256" i="89"/>
  <c r="J256" i="89"/>
  <c r="H256" i="89"/>
  <c r="I256" i="89" s="1"/>
  <c r="E256" i="89"/>
  <c r="K255" i="89"/>
  <c r="J255" i="89"/>
  <c r="H255" i="89"/>
  <c r="I255" i="89" s="1"/>
  <c r="E255" i="89"/>
  <c r="K254" i="89"/>
  <c r="J254" i="89"/>
  <c r="H254" i="89"/>
  <c r="I254" i="89" s="1"/>
  <c r="E254" i="89"/>
  <c r="K253" i="89"/>
  <c r="J253" i="89"/>
  <c r="H253" i="89"/>
  <c r="I253" i="89" s="1"/>
  <c r="E253" i="89"/>
  <c r="K252" i="89"/>
  <c r="J252" i="89"/>
  <c r="H252" i="89"/>
  <c r="I252" i="89" s="1"/>
  <c r="E252" i="89"/>
  <c r="K251" i="89"/>
  <c r="J251" i="89"/>
  <c r="H251" i="89"/>
  <c r="I251" i="89" s="1"/>
  <c r="E251" i="89"/>
  <c r="K250" i="89"/>
  <c r="J250" i="89"/>
  <c r="H250" i="89"/>
  <c r="I250" i="89" s="1"/>
  <c r="E250" i="89"/>
  <c r="K249" i="89"/>
  <c r="J249" i="89"/>
  <c r="H249" i="89"/>
  <c r="I249" i="89" s="1"/>
  <c r="E249" i="89"/>
  <c r="K248" i="89"/>
  <c r="J248" i="89"/>
  <c r="H248" i="89"/>
  <c r="I248" i="89" s="1"/>
  <c r="E248" i="89"/>
  <c r="K247" i="89"/>
  <c r="J247" i="89"/>
  <c r="H247" i="89"/>
  <c r="I247" i="89" s="1"/>
  <c r="E247" i="89"/>
  <c r="K246" i="89"/>
  <c r="J246" i="89"/>
  <c r="H246" i="89"/>
  <c r="I246" i="89" s="1"/>
  <c r="E246" i="89"/>
  <c r="K245" i="89"/>
  <c r="J245" i="89"/>
  <c r="H245" i="89"/>
  <c r="I245" i="89" s="1"/>
  <c r="E245" i="89"/>
  <c r="K244" i="89"/>
  <c r="J244" i="89"/>
  <c r="H244" i="89"/>
  <c r="I244" i="89" s="1"/>
  <c r="E244" i="89"/>
  <c r="K243" i="89"/>
  <c r="J243" i="89"/>
  <c r="H243" i="89"/>
  <c r="I243" i="89" s="1"/>
  <c r="E243" i="89"/>
  <c r="K242" i="89"/>
  <c r="J242" i="89"/>
  <c r="H242" i="89"/>
  <c r="I242" i="89" s="1"/>
  <c r="E242" i="89"/>
  <c r="K241" i="89"/>
  <c r="J241" i="89"/>
  <c r="H241" i="89"/>
  <c r="I241" i="89" s="1"/>
  <c r="E241" i="89"/>
  <c r="K240" i="89"/>
  <c r="J240" i="89"/>
  <c r="H240" i="89"/>
  <c r="I240" i="89" s="1"/>
  <c r="E240" i="89"/>
  <c r="K239" i="89"/>
  <c r="J239" i="89"/>
  <c r="H239" i="89"/>
  <c r="I239" i="89" s="1"/>
  <c r="E239" i="89"/>
  <c r="K238" i="89"/>
  <c r="J238" i="89"/>
  <c r="I238" i="89"/>
  <c r="H238" i="89"/>
  <c r="E238" i="89"/>
  <c r="K237" i="89"/>
  <c r="J237" i="89"/>
  <c r="H237" i="89"/>
  <c r="I237" i="89" s="1"/>
  <c r="E237" i="89"/>
  <c r="K236" i="89"/>
  <c r="J236" i="89"/>
  <c r="H236" i="89"/>
  <c r="I236" i="89" s="1"/>
  <c r="E236" i="89"/>
  <c r="K235" i="89"/>
  <c r="J235" i="89"/>
  <c r="H235" i="89"/>
  <c r="I235" i="89" s="1"/>
  <c r="E235" i="89"/>
  <c r="K234" i="89"/>
  <c r="J234" i="89"/>
  <c r="H234" i="89"/>
  <c r="I234" i="89" s="1"/>
  <c r="E234" i="89"/>
  <c r="K233" i="89"/>
  <c r="J233" i="89"/>
  <c r="H233" i="89"/>
  <c r="I233" i="89" s="1"/>
  <c r="E233" i="89"/>
  <c r="K232" i="89"/>
  <c r="J232" i="89"/>
  <c r="H232" i="89"/>
  <c r="I232" i="89" s="1"/>
  <c r="E232" i="89"/>
  <c r="K231" i="89"/>
  <c r="J231" i="89"/>
  <c r="H231" i="89"/>
  <c r="I231" i="89" s="1"/>
  <c r="E231" i="89"/>
  <c r="K230" i="89"/>
  <c r="J230" i="89"/>
  <c r="H230" i="89"/>
  <c r="I230" i="89" s="1"/>
  <c r="E230" i="89"/>
  <c r="K229" i="89"/>
  <c r="J229" i="89"/>
  <c r="H229" i="89"/>
  <c r="I229" i="89" s="1"/>
  <c r="E229" i="89"/>
  <c r="K228" i="89"/>
  <c r="J228" i="89"/>
  <c r="H228" i="89"/>
  <c r="I228" i="89" s="1"/>
  <c r="E228" i="89"/>
  <c r="K227" i="89"/>
  <c r="J227" i="89"/>
  <c r="H227" i="89"/>
  <c r="I227" i="89" s="1"/>
  <c r="E227" i="89"/>
  <c r="K226" i="89"/>
  <c r="J226" i="89"/>
  <c r="H226" i="89"/>
  <c r="I226" i="89" s="1"/>
  <c r="E226" i="89"/>
  <c r="K225" i="89"/>
  <c r="J225" i="89"/>
  <c r="H225" i="89"/>
  <c r="I225" i="89" s="1"/>
  <c r="E225" i="89"/>
  <c r="K224" i="89"/>
  <c r="J224" i="89"/>
  <c r="H224" i="89"/>
  <c r="I224" i="89" s="1"/>
  <c r="E224" i="89"/>
  <c r="K223" i="89"/>
  <c r="J223" i="89"/>
  <c r="H223" i="89"/>
  <c r="I223" i="89" s="1"/>
  <c r="E223" i="89"/>
  <c r="K222" i="89"/>
  <c r="J222" i="89"/>
  <c r="H222" i="89"/>
  <c r="I222" i="89" s="1"/>
  <c r="E222" i="89"/>
  <c r="K221" i="89"/>
  <c r="J221" i="89"/>
  <c r="H221" i="89"/>
  <c r="I221" i="89" s="1"/>
  <c r="E221" i="89"/>
  <c r="K220" i="89"/>
  <c r="J220" i="89"/>
  <c r="H220" i="89"/>
  <c r="I220" i="89" s="1"/>
  <c r="E220" i="89"/>
  <c r="K219" i="89"/>
  <c r="J219" i="89"/>
  <c r="H219" i="89"/>
  <c r="I219" i="89" s="1"/>
  <c r="E219" i="89"/>
  <c r="K218" i="89"/>
  <c r="J218" i="89"/>
  <c r="H218" i="89"/>
  <c r="I218" i="89" s="1"/>
  <c r="E218" i="89"/>
  <c r="K217" i="89"/>
  <c r="J217" i="89"/>
  <c r="H217" i="89"/>
  <c r="I217" i="89" s="1"/>
  <c r="E217" i="89"/>
  <c r="K216" i="89"/>
  <c r="J216" i="89"/>
  <c r="I216" i="89"/>
  <c r="H216" i="89"/>
  <c r="E216" i="89"/>
  <c r="K215" i="89"/>
  <c r="J215" i="89"/>
  <c r="H215" i="89"/>
  <c r="I215" i="89" s="1"/>
  <c r="E215" i="89"/>
  <c r="K214" i="89"/>
  <c r="J214" i="89"/>
  <c r="H214" i="89"/>
  <c r="I214" i="89" s="1"/>
  <c r="E214" i="89"/>
  <c r="K213" i="89"/>
  <c r="J213" i="89"/>
  <c r="H213" i="89"/>
  <c r="I213" i="89" s="1"/>
  <c r="E213" i="89"/>
  <c r="K212" i="89"/>
  <c r="J212" i="89"/>
  <c r="H212" i="89"/>
  <c r="I212" i="89" s="1"/>
  <c r="E212" i="89"/>
  <c r="K211" i="89"/>
  <c r="J211" i="89"/>
  <c r="H211" i="89"/>
  <c r="I211" i="89" s="1"/>
  <c r="E211" i="89"/>
  <c r="K210" i="89"/>
  <c r="J210" i="89"/>
  <c r="H210" i="89"/>
  <c r="I210" i="89" s="1"/>
  <c r="E210" i="89"/>
  <c r="K209" i="89"/>
  <c r="J209" i="89"/>
  <c r="H209" i="89"/>
  <c r="I209" i="89" s="1"/>
  <c r="E209" i="89"/>
  <c r="K208" i="89"/>
  <c r="J208" i="89"/>
  <c r="H208" i="89"/>
  <c r="I208" i="89" s="1"/>
  <c r="E208" i="89"/>
  <c r="K207" i="89"/>
  <c r="J207" i="89"/>
  <c r="H207" i="89"/>
  <c r="I207" i="89" s="1"/>
  <c r="E207" i="89"/>
  <c r="K206" i="89"/>
  <c r="J206" i="89"/>
  <c r="H206" i="89"/>
  <c r="I206" i="89" s="1"/>
  <c r="E206" i="89"/>
  <c r="K205" i="89"/>
  <c r="J205" i="89"/>
  <c r="H205" i="89"/>
  <c r="I205" i="89" s="1"/>
  <c r="E205" i="89"/>
  <c r="K204" i="89"/>
  <c r="J204" i="89"/>
  <c r="H204" i="89"/>
  <c r="I204" i="89" s="1"/>
  <c r="E204" i="89"/>
  <c r="K203" i="89"/>
  <c r="J203" i="89"/>
  <c r="H203" i="89"/>
  <c r="I203" i="89" s="1"/>
  <c r="E203" i="89"/>
  <c r="K202" i="89"/>
  <c r="J202" i="89"/>
  <c r="H202" i="89"/>
  <c r="I202" i="89" s="1"/>
  <c r="E202" i="89"/>
  <c r="K201" i="89"/>
  <c r="J201" i="89"/>
  <c r="H201" i="89"/>
  <c r="I201" i="89" s="1"/>
  <c r="E201" i="89"/>
  <c r="K200" i="89"/>
  <c r="J200" i="89"/>
  <c r="H200" i="89"/>
  <c r="I200" i="89" s="1"/>
  <c r="E200" i="89"/>
  <c r="K199" i="89"/>
  <c r="J199" i="89"/>
  <c r="H199" i="89"/>
  <c r="I199" i="89" s="1"/>
  <c r="E199" i="89"/>
  <c r="K198" i="89"/>
  <c r="J198" i="89"/>
  <c r="H198" i="89"/>
  <c r="I198" i="89" s="1"/>
  <c r="E198" i="89"/>
  <c r="K197" i="89"/>
  <c r="J197" i="89"/>
  <c r="H197" i="89"/>
  <c r="I197" i="89" s="1"/>
  <c r="E197" i="89"/>
  <c r="K196" i="89"/>
  <c r="J196" i="89"/>
  <c r="H196" i="89"/>
  <c r="I196" i="89" s="1"/>
  <c r="E196" i="89"/>
  <c r="K195" i="89"/>
  <c r="J195" i="89"/>
  <c r="H195" i="89"/>
  <c r="I195" i="89" s="1"/>
  <c r="E195" i="89"/>
  <c r="K194" i="89"/>
  <c r="J194" i="89"/>
  <c r="H194" i="89"/>
  <c r="I194" i="89" s="1"/>
  <c r="E194" i="89"/>
  <c r="K193" i="89"/>
  <c r="J193" i="89"/>
  <c r="H193" i="89"/>
  <c r="I193" i="89" s="1"/>
  <c r="E193" i="89"/>
  <c r="K192" i="89"/>
  <c r="J192" i="89"/>
  <c r="H192" i="89"/>
  <c r="I192" i="89" s="1"/>
  <c r="E192" i="89"/>
  <c r="K191" i="89"/>
  <c r="J191" i="89"/>
  <c r="H191" i="89"/>
  <c r="I191" i="89" s="1"/>
  <c r="E191" i="89"/>
  <c r="K190" i="89"/>
  <c r="J190" i="89"/>
  <c r="H190" i="89"/>
  <c r="I190" i="89" s="1"/>
  <c r="E190" i="89"/>
  <c r="K189" i="89"/>
  <c r="J189" i="89"/>
  <c r="H189" i="89"/>
  <c r="I189" i="89" s="1"/>
  <c r="E189" i="89"/>
  <c r="K188" i="89"/>
  <c r="J188" i="89"/>
  <c r="H188" i="89"/>
  <c r="I188" i="89" s="1"/>
  <c r="E188" i="89"/>
  <c r="K187" i="89"/>
  <c r="J187" i="89"/>
  <c r="H187" i="89"/>
  <c r="I187" i="89" s="1"/>
  <c r="E187" i="89"/>
  <c r="K186" i="89"/>
  <c r="J186" i="89"/>
  <c r="H186" i="89"/>
  <c r="I186" i="89" s="1"/>
  <c r="E186" i="89"/>
  <c r="K185" i="89"/>
  <c r="J185" i="89"/>
  <c r="H185" i="89"/>
  <c r="I185" i="89" s="1"/>
  <c r="E185" i="89"/>
  <c r="K184" i="89"/>
  <c r="J184" i="89"/>
  <c r="H184" i="89"/>
  <c r="I184" i="89" s="1"/>
  <c r="E184" i="89"/>
  <c r="K183" i="89"/>
  <c r="J183" i="89"/>
  <c r="H183" i="89"/>
  <c r="I183" i="89" s="1"/>
  <c r="E183" i="89"/>
  <c r="K182" i="89"/>
  <c r="J182" i="89"/>
  <c r="H182" i="89"/>
  <c r="I182" i="89" s="1"/>
  <c r="E182" i="89"/>
  <c r="K181" i="89"/>
  <c r="J181" i="89"/>
  <c r="H181" i="89"/>
  <c r="I181" i="89" s="1"/>
  <c r="E181" i="89"/>
  <c r="K180" i="89"/>
  <c r="J180" i="89"/>
  <c r="H180" i="89"/>
  <c r="I180" i="89" s="1"/>
  <c r="E180" i="89"/>
  <c r="K179" i="89"/>
  <c r="J179" i="89"/>
  <c r="H179" i="89"/>
  <c r="I179" i="89" s="1"/>
  <c r="E179" i="89"/>
  <c r="K178" i="89"/>
  <c r="J178" i="89"/>
  <c r="H178" i="89"/>
  <c r="I178" i="89" s="1"/>
  <c r="E178" i="89"/>
  <c r="K177" i="89"/>
  <c r="J177" i="89"/>
  <c r="H177" i="89"/>
  <c r="I177" i="89" s="1"/>
  <c r="E177" i="89"/>
  <c r="J176" i="89"/>
  <c r="H176" i="89"/>
  <c r="I176" i="89" s="1"/>
  <c r="E176" i="89"/>
  <c r="J175" i="89"/>
  <c r="H175" i="89"/>
  <c r="I175" i="89" s="1"/>
  <c r="E175" i="89"/>
  <c r="J174" i="89"/>
  <c r="H174" i="89"/>
  <c r="I174" i="89" s="1"/>
  <c r="E174" i="89"/>
  <c r="J173" i="89"/>
  <c r="H173" i="89"/>
  <c r="I173" i="89" s="1"/>
  <c r="E173" i="89"/>
  <c r="J172" i="89"/>
  <c r="H172" i="89"/>
  <c r="I172" i="89" s="1"/>
  <c r="E172" i="89"/>
  <c r="J171" i="89"/>
  <c r="H171" i="89"/>
  <c r="I171" i="89" s="1"/>
  <c r="E171" i="89"/>
  <c r="J170" i="89"/>
  <c r="H170" i="89"/>
  <c r="I170" i="89" s="1"/>
  <c r="E170" i="89"/>
  <c r="J169" i="89"/>
  <c r="H169" i="89"/>
  <c r="I169" i="89" s="1"/>
  <c r="E169" i="89"/>
  <c r="J168" i="89"/>
  <c r="H168" i="89"/>
  <c r="I168" i="89" s="1"/>
  <c r="E168" i="89"/>
  <c r="J167" i="89"/>
  <c r="H167" i="89"/>
  <c r="I167" i="89" s="1"/>
  <c r="E167" i="89"/>
  <c r="J166" i="89"/>
  <c r="H166" i="89"/>
  <c r="I166" i="89" s="1"/>
  <c r="E166" i="89"/>
  <c r="J165" i="89"/>
  <c r="H165" i="89"/>
  <c r="I165" i="89" s="1"/>
  <c r="E165" i="89"/>
  <c r="J164" i="89"/>
  <c r="H164" i="89"/>
  <c r="I164" i="89" s="1"/>
  <c r="E164" i="89"/>
  <c r="J163" i="89"/>
  <c r="H163" i="89"/>
  <c r="I163" i="89" s="1"/>
  <c r="E163" i="89"/>
  <c r="J162" i="89"/>
  <c r="H162" i="89"/>
  <c r="I162" i="89" s="1"/>
  <c r="E162" i="89"/>
  <c r="J161" i="89"/>
  <c r="H161" i="89"/>
  <c r="I161" i="89" s="1"/>
  <c r="E161" i="89"/>
  <c r="J160" i="89"/>
  <c r="H160" i="89"/>
  <c r="I160" i="89" s="1"/>
  <c r="E160" i="89"/>
  <c r="J159" i="89"/>
  <c r="H159" i="89"/>
  <c r="I159" i="89" s="1"/>
  <c r="J158" i="89"/>
  <c r="H158" i="89"/>
  <c r="I158" i="89" s="1"/>
  <c r="E158" i="89"/>
  <c r="J157" i="89"/>
  <c r="H157" i="89"/>
  <c r="I157" i="89" s="1"/>
  <c r="E157" i="89"/>
  <c r="J156" i="89"/>
  <c r="H156" i="89"/>
  <c r="I156" i="89" s="1"/>
  <c r="E156" i="89"/>
  <c r="J155" i="89"/>
  <c r="H155" i="89"/>
  <c r="I155" i="89" s="1"/>
  <c r="E155" i="89"/>
  <c r="J154" i="89"/>
  <c r="H154" i="89"/>
  <c r="I154" i="89" s="1"/>
  <c r="E154" i="89"/>
  <c r="J153" i="89"/>
  <c r="I153" i="89"/>
  <c r="H153" i="89"/>
  <c r="E153" i="89"/>
  <c r="J152" i="89"/>
  <c r="I152" i="89"/>
  <c r="H152" i="89"/>
  <c r="E152" i="89"/>
  <c r="J151" i="89"/>
  <c r="I151" i="89"/>
  <c r="H151" i="89"/>
  <c r="E151" i="89"/>
  <c r="J150" i="89"/>
  <c r="I150" i="89"/>
  <c r="H150" i="89"/>
  <c r="E150" i="89"/>
  <c r="J149" i="89"/>
  <c r="I149" i="89"/>
  <c r="H149" i="89"/>
  <c r="E149" i="89"/>
  <c r="J148" i="89"/>
  <c r="I148" i="89"/>
  <c r="H148" i="89"/>
  <c r="E148" i="89"/>
  <c r="J147" i="89"/>
  <c r="I147" i="89"/>
  <c r="H147" i="89"/>
  <c r="E147" i="89"/>
  <c r="L146" i="89"/>
  <c r="K146" i="89" s="1"/>
  <c r="J146" i="89"/>
  <c r="H146" i="89"/>
  <c r="I146" i="89" s="1"/>
  <c r="E146" i="89"/>
  <c r="J145" i="89"/>
  <c r="I145" i="89"/>
  <c r="H145" i="89"/>
  <c r="E145" i="89"/>
  <c r="J144" i="89"/>
  <c r="I144" i="89"/>
  <c r="H144" i="89"/>
  <c r="E144" i="89"/>
  <c r="J143" i="89"/>
  <c r="I143" i="89"/>
  <c r="H143" i="89"/>
  <c r="E143" i="89"/>
  <c r="J142" i="89"/>
  <c r="I142" i="89"/>
  <c r="H142" i="89"/>
  <c r="E142" i="89"/>
  <c r="J141" i="89"/>
  <c r="I141" i="89"/>
  <c r="H141" i="89"/>
  <c r="E141" i="89"/>
  <c r="L140" i="89"/>
  <c r="K140" i="89" s="1"/>
  <c r="J140" i="89"/>
  <c r="H140" i="89"/>
  <c r="I140" i="89" s="1"/>
  <c r="E140" i="89"/>
  <c r="J139" i="89"/>
  <c r="I139" i="89"/>
  <c r="H139" i="89"/>
  <c r="E139" i="89"/>
  <c r="J138" i="89"/>
  <c r="I138" i="89"/>
  <c r="H138" i="89"/>
  <c r="E138" i="89"/>
  <c r="J137" i="89"/>
  <c r="I137" i="89"/>
  <c r="H137" i="89"/>
  <c r="E137" i="89"/>
  <c r="J136" i="89"/>
  <c r="H136" i="89"/>
  <c r="E136" i="89"/>
  <c r="J135" i="89"/>
  <c r="I135" i="89"/>
  <c r="H135" i="89"/>
  <c r="E135" i="89"/>
  <c r="J134" i="89"/>
  <c r="I134" i="89"/>
  <c r="H134" i="89"/>
  <c r="E134" i="89"/>
  <c r="J133" i="89"/>
  <c r="I133" i="89"/>
  <c r="H133" i="89"/>
  <c r="E133" i="89"/>
  <c r="K132" i="89"/>
  <c r="J132" i="89"/>
  <c r="H132" i="89"/>
  <c r="I132" i="89" s="1"/>
  <c r="E132" i="89"/>
  <c r="J131" i="89"/>
  <c r="I131" i="89"/>
  <c r="H131" i="89"/>
  <c r="E131" i="89"/>
  <c r="J130" i="89"/>
  <c r="I130" i="89"/>
  <c r="H130" i="89"/>
  <c r="E130" i="89"/>
  <c r="J129" i="89"/>
  <c r="I129" i="89"/>
  <c r="H129" i="89"/>
  <c r="E129" i="89"/>
  <c r="J128" i="89"/>
  <c r="I128" i="89"/>
  <c r="H128" i="89"/>
  <c r="E128" i="89"/>
  <c r="J127" i="89"/>
  <c r="I127" i="89"/>
  <c r="H127" i="89"/>
  <c r="E127" i="89"/>
  <c r="J126" i="89"/>
  <c r="I126" i="89"/>
  <c r="H126" i="89"/>
  <c r="E126" i="89"/>
  <c r="J125" i="89"/>
  <c r="I125" i="89"/>
  <c r="H125" i="89"/>
  <c r="E125" i="89"/>
  <c r="J124" i="89"/>
  <c r="I124" i="89"/>
  <c r="H124" i="89"/>
  <c r="E124" i="89"/>
  <c r="J123" i="89"/>
  <c r="I123" i="89"/>
  <c r="H123" i="89"/>
  <c r="E123" i="89"/>
  <c r="J122" i="89"/>
  <c r="I122" i="89"/>
  <c r="H122" i="89"/>
  <c r="E122" i="89"/>
  <c r="J121" i="89"/>
  <c r="I121" i="89"/>
  <c r="H121" i="89"/>
  <c r="E121" i="89"/>
  <c r="J120" i="89"/>
  <c r="I120" i="89"/>
  <c r="H120" i="89"/>
  <c r="E120" i="89"/>
  <c r="J119" i="89"/>
  <c r="I119" i="89"/>
  <c r="H119" i="89"/>
  <c r="E119" i="89"/>
  <c r="J118" i="89"/>
  <c r="I118" i="89"/>
  <c r="H118" i="89"/>
  <c r="E118" i="89"/>
  <c r="J117" i="89"/>
  <c r="I117" i="89"/>
  <c r="H117" i="89"/>
  <c r="E117" i="89"/>
  <c r="J116" i="89"/>
  <c r="I116" i="89"/>
  <c r="H116" i="89"/>
  <c r="E116" i="89"/>
  <c r="J115" i="89"/>
  <c r="I115" i="89"/>
  <c r="H115" i="89"/>
  <c r="E115" i="89"/>
  <c r="J114" i="89"/>
  <c r="I114" i="89"/>
  <c r="H114" i="89"/>
  <c r="E114" i="89"/>
  <c r="L113" i="89"/>
  <c r="K113" i="89" s="1"/>
  <c r="J113" i="89"/>
  <c r="H113" i="89"/>
  <c r="I113" i="89" s="1"/>
  <c r="E113" i="89"/>
  <c r="J112" i="89"/>
  <c r="I112" i="89"/>
  <c r="H112" i="89"/>
  <c r="E112" i="89"/>
  <c r="J111" i="89"/>
  <c r="I111" i="89"/>
  <c r="H111" i="89"/>
  <c r="E111" i="89"/>
  <c r="J110" i="89"/>
  <c r="I110" i="89"/>
  <c r="H110" i="89"/>
  <c r="E110" i="89"/>
  <c r="L109" i="89"/>
  <c r="K109" i="89" s="1"/>
  <c r="J109" i="89"/>
  <c r="H109" i="89"/>
  <c r="I109" i="89" s="1"/>
  <c r="E109" i="89"/>
  <c r="J108" i="89"/>
  <c r="I108" i="89"/>
  <c r="H108" i="89"/>
  <c r="E108" i="89"/>
  <c r="J107" i="89"/>
  <c r="I107" i="89"/>
  <c r="H107" i="89"/>
  <c r="E107" i="89"/>
  <c r="J106" i="89"/>
  <c r="I106" i="89"/>
  <c r="H106" i="89"/>
  <c r="E106" i="89"/>
  <c r="J105" i="89"/>
  <c r="I105" i="89"/>
  <c r="H105" i="89"/>
  <c r="E105" i="89"/>
  <c r="J104" i="89"/>
  <c r="I104" i="89"/>
  <c r="H104" i="89"/>
  <c r="E104" i="89"/>
  <c r="J103" i="89"/>
  <c r="I103" i="89"/>
  <c r="H103" i="89"/>
  <c r="E103" i="89"/>
  <c r="J102" i="89"/>
  <c r="I102" i="89"/>
  <c r="H102" i="89"/>
  <c r="E102" i="89"/>
  <c r="J101" i="89"/>
  <c r="I101" i="89"/>
  <c r="H101" i="89"/>
  <c r="E101" i="89"/>
  <c r="J100" i="89"/>
  <c r="I100" i="89"/>
  <c r="H100" i="89"/>
  <c r="E100" i="89"/>
  <c r="J99" i="89"/>
  <c r="I99" i="89"/>
  <c r="H99" i="89"/>
  <c r="E99" i="89"/>
  <c r="J98" i="89"/>
  <c r="I98" i="89"/>
  <c r="H98" i="89"/>
  <c r="E98" i="89"/>
  <c r="J97" i="89"/>
  <c r="I97" i="89"/>
  <c r="H97" i="89"/>
  <c r="E97" i="89"/>
  <c r="J96" i="89"/>
  <c r="I96" i="89"/>
  <c r="H96" i="89"/>
  <c r="E96" i="89"/>
  <c r="J95" i="89"/>
  <c r="H95" i="89"/>
  <c r="E95" i="89"/>
  <c r="J94" i="89"/>
  <c r="I94" i="89"/>
  <c r="H94" i="89"/>
  <c r="E94" i="89"/>
  <c r="J93" i="89"/>
  <c r="I93" i="89"/>
  <c r="H93" i="89"/>
  <c r="E93" i="89"/>
  <c r="J92" i="89"/>
  <c r="I92" i="89"/>
  <c r="H92" i="89"/>
  <c r="E92" i="89"/>
  <c r="J91" i="89"/>
  <c r="I91" i="89"/>
  <c r="H91" i="89"/>
  <c r="E91" i="89"/>
  <c r="J90" i="89"/>
  <c r="I90" i="89"/>
  <c r="H90" i="89"/>
  <c r="E90" i="89"/>
  <c r="J89" i="89"/>
  <c r="I89" i="89"/>
  <c r="H89" i="89"/>
  <c r="E89" i="89"/>
  <c r="J88" i="89"/>
  <c r="I88" i="89"/>
  <c r="H88" i="89"/>
  <c r="E88" i="89"/>
  <c r="J87" i="89"/>
  <c r="I87" i="89"/>
  <c r="H87" i="89"/>
  <c r="E87" i="89"/>
  <c r="J86" i="89"/>
  <c r="I86" i="89"/>
  <c r="H86" i="89"/>
  <c r="E86" i="89"/>
  <c r="J85" i="89"/>
  <c r="I85" i="89"/>
  <c r="H85" i="89"/>
  <c r="E85" i="89"/>
  <c r="J84" i="89"/>
  <c r="I84" i="89"/>
  <c r="H84" i="89"/>
  <c r="E84" i="89"/>
  <c r="J83" i="89"/>
  <c r="I83" i="89"/>
  <c r="H83" i="89"/>
  <c r="E83" i="89"/>
  <c r="J82" i="89"/>
  <c r="I82" i="89"/>
  <c r="H82" i="89"/>
  <c r="E82" i="89"/>
  <c r="J81" i="89"/>
  <c r="I81" i="89"/>
  <c r="H81" i="89"/>
  <c r="E81" i="89"/>
  <c r="J80" i="89"/>
  <c r="I80" i="89"/>
  <c r="H80" i="89"/>
  <c r="E80" i="89"/>
  <c r="J79" i="89"/>
  <c r="I79" i="89"/>
  <c r="H79" i="89"/>
  <c r="E79" i="89"/>
  <c r="J78" i="89"/>
  <c r="I78" i="89"/>
  <c r="H78" i="89"/>
  <c r="E78" i="89"/>
  <c r="J77" i="89"/>
  <c r="I77" i="89"/>
  <c r="H77" i="89"/>
  <c r="E77" i="89"/>
  <c r="J76" i="89"/>
  <c r="I76" i="89"/>
  <c r="H76" i="89"/>
  <c r="E76" i="89"/>
  <c r="J75" i="89"/>
  <c r="I75" i="89"/>
  <c r="H75" i="89"/>
  <c r="E75" i="89"/>
  <c r="J74" i="89"/>
  <c r="I74" i="89"/>
  <c r="H74" i="89"/>
  <c r="E74" i="89"/>
  <c r="J73" i="89"/>
  <c r="I73" i="89"/>
  <c r="H73" i="89"/>
  <c r="E73" i="89"/>
  <c r="J72" i="89"/>
  <c r="I72" i="89"/>
  <c r="H72" i="89"/>
  <c r="E72" i="89"/>
  <c r="J71" i="89"/>
  <c r="I71" i="89"/>
  <c r="H71" i="89"/>
  <c r="E71" i="89"/>
  <c r="J70" i="89"/>
  <c r="I70" i="89"/>
  <c r="H70" i="89"/>
  <c r="E70" i="89"/>
  <c r="J69" i="89"/>
  <c r="I69" i="89"/>
  <c r="H69" i="89"/>
  <c r="E69" i="89"/>
  <c r="J68" i="89"/>
  <c r="I68" i="89"/>
  <c r="H68" i="89"/>
  <c r="E68" i="89"/>
  <c r="J67" i="89"/>
  <c r="I67" i="89"/>
  <c r="H67" i="89"/>
  <c r="E67" i="89"/>
  <c r="J66" i="89"/>
  <c r="I66" i="89"/>
  <c r="H66" i="89"/>
  <c r="E66" i="89"/>
  <c r="J65" i="89"/>
  <c r="I65" i="89"/>
  <c r="H65" i="89"/>
  <c r="E65" i="89"/>
  <c r="J64" i="89"/>
  <c r="I64" i="89"/>
  <c r="H64" i="89"/>
  <c r="E64" i="89"/>
  <c r="J63" i="89"/>
  <c r="I63" i="89"/>
  <c r="H63" i="89"/>
  <c r="E63" i="89"/>
  <c r="J62" i="89"/>
  <c r="I62" i="89"/>
  <c r="H62" i="89"/>
  <c r="E62" i="89"/>
  <c r="J61" i="89"/>
  <c r="I61" i="89"/>
  <c r="H61" i="89"/>
  <c r="E61" i="89"/>
  <c r="J60" i="89"/>
  <c r="I60" i="89"/>
  <c r="H60" i="89"/>
  <c r="E60" i="89"/>
  <c r="J59" i="89"/>
  <c r="I59" i="89"/>
  <c r="H59" i="89"/>
  <c r="E59" i="89"/>
  <c r="J58" i="89"/>
  <c r="I58" i="89"/>
  <c r="H58" i="89"/>
  <c r="E58" i="89"/>
  <c r="J57" i="89"/>
  <c r="I57" i="89"/>
  <c r="H57" i="89"/>
  <c r="E57" i="89"/>
  <c r="J56" i="89"/>
  <c r="I56" i="89"/>
  <c r="H56" i="89"/>
  <c r="E56" i="89"/>
  <c r="J55" i="89"/>
  <c r="I55" i="89"/>
  <c r="H55" i="89"/>
  <c r="E55" i="89"/>
  <c r="J54" i="89"/>
  <c r="I54" i="89"/>
  <c r="H54" i="89"/>
  <c r="E54" i="89"/>
  <c r="J53" i="89"/>
  <c r="I53" i="89"/>
  <c r="H53" i="89"/>
  <c r="E53" i="89"/>
  <c r="J52" i="89"/>
  <c r="I52" i="89"/>
  <c r="H52" i="89"/>
  <c r="E52" i="89"/>
  <c r="J51" i="89"/>
  <c r="I51" i="89"/>
  <c r="H51" i="89"/>
  <c r="E51" i="89"/>
  <c r="J50" i="89"/>
  <c r="I50" i="89"/>
  <c r="H50" i="89"/>
  <c r="E50" i="89"/>
  <c r="J49" i="89"/>
  <c r="I49" i="89"/>
  <c r="H49" i="89"/>
  <c r="E49" i="89"/>
  <c r="J48" i="89"/>
  <c r="I48" i="89"/>
  <c r="H48" i="89"/>
  <c r="E48" i="89"/>
  <c r="J47" i="89"/>
  <c r="I47" i="89"/>
  <c r="H47" i="89"/>
  <c r="E47" i="89"/>
  <c r="J46" i="89"/>
  <c r="I46" i="89"/>
  <c r="H46" i="89"/>
  <c r="E46" i="89"/>
  <c r="K45" i="89"/>
  <c r="J45" i="89"/>
  <c r="H45" i="89"/>
  <c r="I45" i="89" s="1"/>
  <c r="E45" i="89"/>
  <c r="J44" i="89"/>
  <c r="I44" i="89"/>
  <c r="H44" i="89"/>
  <c r="E44" i="89"/>
  <c r="J43" i="89"/>
  <c r="I43" i="89"/>
  <c r="H43" i="89"/>
  <c r="E43" i="89"/>
  <c r="J42" i="89"/>
  <c r="I42" i="89"/>
  <c r="H42" i="89"/>
  <c r="E42" i="89"/>
  <c r="J41" i="89"/>
  <c r="I41" i="89"/>
  <c r="H41" i="89"/>
  <c r="E41" i="89"/>
  <c r="J40" i="89"/>
  <c r="I40" i="89"/>
  <c r="H40" i="89"/>
  <c r="E40" i="89"/>
  <c r="J39" i="89"/>
  <c r="I39" i="89"/>
  <c r="H39" i="89"/>
  <c r="E39" i="89"/>
  <c r="J38" i="89"/>
  <c r="I38" i="89"/>
  <c r="H38" i="89"/>
  <c r="E38" i="89"/>
  <c r="J37" i="89"/>
  <c r="I37" i="89"/>
  <c r="H37" i="89"/>
  <c r="E37" i="89"/>
  <c r="J36" i="89"/>
  <c r="I36" i="89"/>
  <c r="H36" i="89"/>
  <c r="E36" i="89"/>
  <c r="J35" i="89"/>
  <c r="I35" i="89"/>
  <c r="H35" i="89"/>
  <c r="E35" i="89"/>
  <c r="J34" i="89"/>
  <c r="I34" i="89"/>
  <c r="H34" i="89"/>
  <c r="E34" i="89"/>
  <c r="L33" i="89"/>
  <c r="K33" i="89" s="1"/>
  <c r="J33" i="89"/>
  <c r="H33" i="89"/>
  <c r="I33" i="89" s="1"/>
  <c r="E33" i="89"/>
  <c r="J32" i="89"/>
  <c r="I32" i="89"/>
  <c r="H32" i="89"/>
  <c r="E32" i="89"/>
  <c r="J31" i="89"/>
  <c r="I31" i="89"/>
  <c r="H31" i="89"/>
  <c r="E31" i="89"/>
  <c r="J30" i="89"/>
  <c r="I30" i="89"/>
  <c r="H30" i="89"/>
  <c r="E30" i="89"/>
  <c r="J29" i="89"/>
  <c r="I29" i="89"/>
  <c r="H29" i="89"/>
  <c r="E29" i="89"/>
  <c r="J28" i="89"/>
  <c r="I28" i="89"/>
  <c r="H28" i="89"/>
  <c r="E28" i="89"/>
  <c r="J27" i="89"/>
  <c r="I27" i="89"/>
  <c r="H27" i="89"/>
  <c r="E27" i="89"/>
  <c r="J26" i="89"/>
  <c r="I26" i="89"/>
  <c r="H26" i="89"/>
  <c r="E26" i="89"/>
  <c r="J25" i="89"/>
  <c r="I25" i="89"/>
  <c r="H25" i="89"/>
  <c r="E25" i="89"/>
  <c r="J24" i="89"/>
  <c r="I24" i="89"/>
  <c r="H24" i="89"/>
  <c r="E24" i="89"/>
  <c r="J23" i="89"/>
  <c r="I23" i="89"/>
  <c r="H23" i="89"/>
  <c r="E23" i="89"/>
  <c r="J22" i="89"/>
  <c r="I22" i="89"/>
  <c r="H22" i="89"/>
  <c r="E22" i="89"/>
  <c r="J21" i="89"/>
  <c r="I21" i="89"/>
  <c r="H21" i="89"/>
  <c r="E21" i="89"/>
  <c r="J20" i="89"/>
  <c r="I20" i="89"/>
  <c r="H20" i="89"/>
  <c r="E20" i="89"/>
  <c r="J19" i="89"/>
  <c r="I19" i="89"/>
  <c r="H19" i="89"/>
  <c r="E19" i="89"/>
  <c r="J18" i="89"/>
  <c r="H18" i="89"/>
  <c r="E18" i="89"/>
  <c r="J17" i="89"/>
  <c r="I17" i="89"/>
  <c r="H17" i="89"/>
  <c r="L16" i="89"/>
  <c r="K16" i="89" s="1"/>
  <c r="J16" i="89"/>
  <c r="H16" i="89"/>
  <c r="I16" i="89" s="1"/>
  <c r="E16" i="89"/>
  <c r="J15" i="89"/>
  <c r="I15" i="89"/>
  <c r="H15" i="89"/>
  <c r="J14" i="89"/>
  <c r="I14" i="89"/>
  <c r="H14" i="89"/>
  <c r="E14" i="89"/>
  <c r="J13" i="89"/>
  <c r="I13" i="89"/>
  <c r="H13" i="89"/>
  <c r="E13" i="89"/>
  <c r="J12" i="89"/>
  <c r="I12" i="89"/>
  <c r="H12" i="89"/>
  <c r="E12" i="89"/>
  <c r="J11" i="89"/>
  <c r="I11" i="89"/>
  <c r="H11" i="89"/>
  <c r="E11" i="89"/>
  <c r="K10" i="89"/>
  <c r="J10" i="89"/>
  <c r="H10" i="89"/>
  <c r="I10" i="89" s="1"/>
  <c r="E10" i="89"/>
  <c r="B234" i="81"/>
  <c r="B233" i="81"/>
  <c r="B232" i="81"/>
  <c r="B231" i="81"/>
  <c r="B230" i="81"/>
  <c r="B229" i="81"/>
  <c r="B228" i="81"/>
  <c r="B227" i="81"/>
  <c r="B226" i="81"/>
  <c r="B225" i="81"/>
  <c r="B224" i="81"/>
  <c r="F160" i="81"/>
  <c r="F159" i="81"/>
  <c r="F158" i="81"/>
  <c r="F157" i="81"/>
  <c r="F156" i="81"/>
  <c r="F155" i="81"/>
  <c r="F154" i="81"/>
  <c r="F153" i="81"/>
  <c r="F152" i="81"/>
  <c r="F151" i="81"/>
  <c r="F150" i="81"/>
  <c r="F149" i="81"/>
  <c r="F148" i="81"/>
  <c r="F147" i="81"/>
  <c r="F146" i="81"/>
  <c r="F145" i="81"/>
  <c r="F144" i="81"/>
  <c r="F143" i="81"/>
  <c r="F142" i="81"/>
  <c r="F141" i="81"/>
  <c r="F140" i="81"/>
  <c r="F139" i="81"/>
  <c r="F138" i="81"/>
  <c r="F137" i="81"/>
  <c r="F136" i="81"/>
  <c r="F135" i="81"/>
  <c r="F134" i="81"/>
  <c r="F133" i="81"/>
  <c r="F132" i="81"/>
  <c r="F131" i="81"/>
  <c r="F130" i="81"/>
  <c r="F129" i="81"/>
  <c r="F128" i="81"/>
  <c r="F127" i="81"/>
  <c r="F126" i="81"/>
  <c r="F125" i="81"/>
  <c r="F124" i="81"/>
  <c r="F123" i="81"/>
  <c r="F122" i="81"/>
  <c r="F121" i="81"/>
  <c r="F120" i="81"/>
  <c r="F119" i="81"/>
  <c r="F118" i="81"/>
  <c r="F117" i="81"/>
  <c r="F116" i="81"/>
  <c r="F115" i="81"/>
  <c r="F114" i="81"/>
  <c r="F113" i="81"/>
  <c r="F112" i="81"/>
  <c r="F111" i="81"/>
  <c r="F110" i="81"/>
  <c r="F109" i="81"/>
  <c r="F108" i="81"/>
  <c r="F107" i="81"/>
  <c r="F106" i="81"/>
  <c r="F105" i="81"/>
  <c r="F104" i="81"/>
  <c r="F103" i="81"/>
  <c r="F102" i="81"/>
  <c r="F101" i="81"/>
  <c r="F100" i="81"/>
  <c r="F99" i="81"/>
  <c r="F98" i="81"/>
  <c r="F97" i="81"/>
  <c r="F96" i="81"/>
  <c r="F95" i="81"/>
  <c r="F94" i="81"/>
  <c r="F93" i="81"/>
  <c r="F92" i="81"/>
  <c r="F91" i="81"/>
  <c r="F90" i="81"/>
  <c r="F89" i="81"/>
  <c r="F88" i="81"/>
  <c r="F87" i="81"/>
  <c r="F86" i="81"/>
  <c r="F85" i="81"/>
  <c r="F84" i="81"/>
  <c r="F83" i="81"/>
  <c r="F82" i="81"/>
  <c r="F81" i="81"/>
  <c r="F80" i="81"/>
  <c r="F79" i="81"/>
  <c r="F78" i="81"/>
  <c r="F77" i="81"/>
  <c r="F76" i="81"/>
  <c r="F75" i="81"/>
  <c r="F74" i="81"/>
  <c r="F73" i="81"/>
  <c r="F72" i="81"/>
  <c r="F70" i="81"/>
  <c r="F69" i="81"/>
  <c r="F68" i="81"/>
  <c r="F67" i="81"/>
  <c r="F66" i="81"/>
  <c r="F65" i="81"/>
  <c r="F64" i="81"/>
  <c r="F63" i="81"/>
  <c r="F62" i="81"/>
  <c r="F61" i="81"/>
  <c r="F60" i="81"/>
  <c r="F59" i="81"/>
  <c r="F58" i="81"/>
  <c r="F57" i="81"/>
  <c r="F56" i="81"/>
  <c r="F55" i="81"/>
  <c r="F54" i="81"/>
  <c r="F53" i="81"/>
  <c r="F52" i="81"/>
  <c r="F51" i="81"/>
  <c r="F50" i="81"/>
  <c r="F49" i="81"/>
  <c r="F48" i="81"/>
  <c r="F47" i="81"/>
  <c r="F46" i="81"/>
  <c r="F45" i="81"/>
  <c r="F44" i="81"/>
  <c r="F43" i="81"/>
  <c r="F42" i="81"/>
  <c r="F41" i="81"/>
  <c r="F40" i="81"/>
  <c r="F39" i="81"/>
  <c r="F38" i="81"/>
  <c r="F37" i="81"/>
  <c r="F36" i="81"/>
  <c r="F35" i="81"/>
  <c r="F34" i="81"/>
  <c r="F33" i="81"/>
  <c r="F32" i="81"/>
  <c r="F31" i="81"/>
  <c r="F30" i="81"/>
  <c r="F29" i="81"/>
  <c r="F28" i="81"/>
  <c r="F27" i="81"/>
  <c r="F26" i="81"/>
  <c r="F25" i="81"/>
  <c r="F24" i="81"/>
  <c r="F23" i="81"/>
  <c r="F22" i="81"/>
  <c r="F21" i="81"/>
  <c r="F20" i="81"/>
  <c r="F19" i="81"/>
  <c r="F18" i="81"/>
  <c r="F17" i="81"/>
  <c r="F16" i="81"/>
  <c r="F15" i="81"/>
  <c r="F14" i="81"/>
  <c r="F13" i="81"/>
  <c r="F12" i="81"/>
  <c r="F11" i="81"/>
  <c r="F10" i="81"/>
  <c r="F9" i="81"/>
  <c r="F8" i="81"/>
  <c r="F7" i="81"/>
  <c r="F6" i="81"/>
  <c r="F5" i="81"/>
  <c r="F4" i="81"/>
  <c r="I53" i="86"/>
  <c r="H53" i="86"/>
  <c r="M51" i="86"/>
  <c r="M52" i="86" s="1"/>
  <c r="I41" i="86"/>
  <c r="H41" i="86"/>
  <c r="M39" i="86"/>
  <c r="M38" i="86"/>
  <c r="M40" i="86" s="1"/>
  <c r="M41" i="86" s="1"/>
  <c r="I28" i="86"/>
  <c r="H24" i="86"/>
  <c r="H28" i="86" s="1"/>
  <c r="H20" i="86"/>
  <c r="I20" i="86" s="1"/>
  <c r="H16" i="86"/>
  <c r="I16" i="86" s="1"/>
  <c r="A1235" i="40"/>
  <c r="L14" i="40"/>
  <c r="N13" i="40"/>
  <c r="M13" i="40"/>
  <c r="N12" i="40"/>
  <c r="M12" i="40"/>
  <c r="N9" i="40"/>
  <c r="M9" i="40"/>
  <c r="N8" i="40"/>
  <c r="M8" i="40"/>
  <c r="M7" i="82" l="1"/>
  <c r="M8" i="82"/>
  <c r="K9" i="82"/>
  <c r="E159" i="89"/>
  <c r="N14" i="40"/>
  <c r="G8" i="82"/>
  <c r="M14" i="40"/>
  <c r="O8" i="40"/>
  <c r="K15" i="40"/>
  <c r="M9" i="82" l="1"/>
  <c r="K10" i="82"/>
  <c r="I8" i="82"/>
  <c r="G9" i="82"/>
  <c r="M10" i="82" l="1"/>
  <c r="K11" i="82"/>
  <c r="G10" i="82"/>
  <c r="I9" i="82"/>
  <c r="M11" i="82" l="1"/>
  <c r="K12" i="82"/>
  <c r="G11" i="82"/>
  <c r="I10" i="82"/>
  <c r="M12" i="82" l="1"/>
  <c r="K13" i="82"/>
  <c r="I11" i="82"/>
  <c r="G12" i="82"/>
  <c r="M13" i="82" l="1"/>
  <c r="K14" i="82"/>
  <c r="I12" i="82"/>
  <c r="G13" i="82"/>
  <c r="M14" i="82" l="1"/>
  <c r="K15" i="82"/>
  <c r="G14" i="82"/>
  <c r="I13" i="82"/>
  <c r="M15" i="82" l="1"/>
  <c r="K16" i="82"/>
  <c r="I14" i="82"/>
  <c r="G15" i="82"/>
  <c r="M16" i="82" l="1"/>
  <c r="K17" i="82"/>
  <c r="G16" i="82"/>
  <c r="I15" i="82"/>
  <c r="M17" i="82" l="1"/>
  <c r="K18" i="82"/>
  <c r="I16" i="82"/>
  <c r="G17" i="82"/>
  <c r="M18" i="82" l="1"/>
  <c r="K19" i="82"/>
  <c r="I17" i="82"/>
  <c r="G18" i="82"/>
  <c r="M19" i="82" l="1"/>
  <c r="K20" i="82"/>
  <c r="I18" i="82"/>
  <c r="G19" i="82"/>
  <c r="M20" i="82" l="1"/>
  <c r="K21" i="82"/>
  <c r="G20" i="82"/>
  <c r="I19" i="82"/>
  <c r="M21" i="82" l="1"/>
  <c r="K22" i="82"/>
  <c r="G21" i="82"/>
  <c r="I20" i="82"/>
  <c r="M22" i="82" l="1"/>
  <c r="K23" i="82"/>
  <c r="G22" i="82"/>
  <c r="I21" i="82"/>
  <c r="M23" i="82" l="1"/>
  <c r="K24" i="82"/>
  <c r="I22" i="82"/>
  <c r="G23" i="82"/>
  <c r="M24" i="82" l="1"/>
  <c r="K25" i="82"/>
  <c r="I23" i="82"/>
  <c r="G24" i="82"/>
  <c r="M25" i="82" l="1"/>
  <c r="K26" i="82"/>
  <c r="G25" i="82"/>
  <c r="I24" i="82"/>
  <c r="M26" i="82" l="1"/>
  <c r="K27" i="82"/>
  <c r="G26" i="82"/>
  <c r="I25" i="82"/>
  <c r="M27" i="82" l="1"/>
  <c r="K28" i="82"/>
  <c r="I26" i="82"/>
  <c r="G27" i="82"/>
  <c r="M28" i="82" l="1"/>
  <c r="K29" i="82"/>
  <c r="I27" i="82"/>
  <c r="G28" i="82"/>
  <c r="M29" i="82" l="1"/>
  <c r="K30" i="82"/>
  <c r="G29" i="82"/>
  <c r="I28" i="82"/>
  <c r="M30" i="82" l="1"/>
  <c r="K31" i="82"/>
  <c r="G30" i="82"/>
  <c r="I29" i="82"/>
  <c r="M31" i="82" l="1"/>
  <c r="K32" i="82"/>
  <c r="G31" i="82"/>
  <c r="I30" i="82"/>
  <c r="M32" i="82" l="1"/>
  <c r="K33" i="82"/>
  <c r="G32" i="82"/>
  <c r="I31" i="82"/>
  <c r="M33" i="82" l="1"/>
  <c r="K34" i="82"/>
  <c r="G33" i="82"/>
  <c r="I32" i="82"/>
  <c r="M34" i="82" l="1"/>
  <c r="K35" i="82"/>
  <c r="I33" i="82"/>
  <c r="G34" i="82"/>
  <c r="M35" i="82" l="1"/>
  <c r="K36" i="82"/>
  <c r="I34" i="82"/>
  <c r="G35" i="82"/>
  <c r="M36" i="82" l="1"/>
  <c r="K37" i="82"/>
  <c r="G36" i="82"/>
  <c r="I35" i="82"/>
  <c r="M37" i="82" l="1"/>
  <c r="K38" i="82"/>
  <c r="G37" i="82"/>
  <c r="I36" i="82"/>
  <c r="M38" i="82" l="1"/>
  <c r="K39" i="82"/>
  <c r="G38" i="82"/>
  <c r="I37" i="82"/>
  <c r="M39" i="82" l="1"/>
  <c r="K40" i="82"/>
  <c r="I38" i="82"/>
  <c r="G39" i="82"/>
  <c r="M40" i="82" l="1"/>
  <c r="K41" i="82"/>
  <c r="G40" i="82"/>
  <c r="I39" i="82"/>
  <c r="M41" i="82" l="1"/>
  <c r="K42" i="82"/>
  <c r="I40" i="82"/>
  <c r="G41" i="82"/>
  <c r="M42" i="82" l="1"/>
  <c r="K43" i="82"/>
  <c r="G42" i="82"/>
  <c r="I41" i="82"/>
  <c r="M43" i="82" l="1"/>
  <c r="K44" i="82"/>
  <c r="I42" i="82"/>
  <c r="G43" i="82"/>
  <c r="M44" i="82" l="1"/>
  <c r="K45" i="82"/>
  <c r="I43" i="82"/>
  <c r="G44" i="82"/>
  <c r="M45" i="82" l="1"/>
  <c r="K46" i="82"/>
  <c r="I44" i="82"/>
  <c r="G45" i="82"/>
  <c r="M46" i="82" l="1"/>
  <c r="K47" i="82"/>
  <c r="G46" i="82"/>
  <c r="I45" i="82"/>
  <c r="M47" i="82" l="1"/>
  <c r="K48" i="82"/>
  <c r="I46" i="82"/>
  <c r="G47" i="82"/>
  <c r="M48" i="82" l="1"/>
  <c r="K49" i="82"/>
  <c r="G48" i="82"/>
  <c r="I47" i="82"/>
  <c r="M49" i="82" l="1"/>
  <c r="K50" i="82"/>
  <c r="I48" i="82"/>
  <c r="G49" i="82"/>
  <c r="M50" i="82" l="1"/>
  <c r="K51" i="82"/>
  <c r="I49" i="82"/>
  <c r="G50" i="82"/>
  <c r="M51" i="82" l="1"/>
  <c r="K52" i="82"/>
  <c r="I50" i="82"/>
  <c r="G51" i="82"/>
  <c r="M52" i="82" l="1"/>
  <c r="K53" i="82"/>
  <c r="G52" i="82"/>
  <c r="I51" i="82"/>
  <c r="M53" i="82" l="1"/>
  <c r="K54" i="82"/>
  <c r="G53" i="82"/>
  <c r="I52" i="82"/>
  <c r="M54" i="82" l="1"/>
  <c r="K55" i="82"/>
  <c r="I53" i="82"/>
  <c r="G54" i="82"/>
  <c r="M55" i="82" l="1"/>
  <c r="K56" i="82"/>
  <c r="G55" i="82"/>
  <c r="I54" i="82"/>
  <c r="M56" i="82" l="1"/>
  <c r="K57" i="82"/>
  <c r="G56" i="82"/>
  <c r="I55" i="82"/>
  <c r="M57" i="82" l="1"/>
  <c r="K58" i="82"/>
  <c r="I56" i="82"/>
  <c r="G57" i="82"/>
  <c r="M58" i="82" l="1"/>
  <c r="K59" i="82"/>
  <c r="G58" i="82"/>
  <c r="I57" i="82"/>
  <c r="M59" i="82" l="1"/>
  <c r="K60" i="82"/>
  <c r="I58" i="82"/>
  <c r="G59" i="82"/>
  <c r="M60" i="82" l="1"/>
  <c r="K61" i="82"/>
  <c r="G60" i="82"/>
  <c r="I59" i="82"/>
  <c r="K62" i="82" l="1"/>
  <c r="M61" i="82"/>
  <c r="I60" i="82"/>
  <c r="G61" i="82"/>
  <c r="K63" i="82" l="1"/>
  <c r="M62" i="82"/>
  <c r="G62" i="82"/>
  <c r="I61" i="82"/>
  <c r="K64" i="82" l="1"/>
  <c r="M63" i="82"/>
  <c r="G63" i="82"/>
  <c r="I62" i="82"/>
  <c r="K65" i="82" l="1"/>
  <c r="M64" i="82"/>
  <c r="G64" i="82"/>
  <c r="I63" i="82"/>
  <c r="K66" i="82" l="1"/>
  <c r="M65" i="82"/>
  <c r="I64" i="82"/>
  <c r="G65" i="82"/>
  <c r="K67" i="82" l="1"/>
  <c r="M66" i="82"/>
  <c r="G66" i="82"/>
  <c r="I65" i="82"/>
  <c r="K68" i="82" l="1"/>
  <c r="M67" i="82"/>
  <c r="I66" i="82"/>
  <c r="G67" i="82"/>
  <c r="K69" i="82" l="1"/>
  <c r="M68" i="82"/>
  <c r="I67" i="82"/>
  <c r="G68" i="82"/>
  <c r="K70" i="82" l="1"/>
  <c r="M69" i="82"/>
  <c r="I68" i="82"/>
  <c r="G69" i="82"/>
  <c r="K71" i="82" l="1"/>
  <c r="M70" i="82"/>
  <c r="G70" i="82"/>
  <c r="I69" i="82"/>
  <c r="K72" i="82" l="1"/>
  <c r="M71" i="82"/>
  <c r="I70" i="82"/>
  <c r="G71" i="82"/>
  <c r="K73" i="82" l="1"/>
  <c r="M72" i="82"/>
  <c r="I71" i="82"/>
  <c r="G72" i="82"/>
  <c r="K74" i="82" l="1"/>
  <c r="M73" i="82"/>
  <c r="I72" i="82"/>
  <c r="G73" i="82"/>
  <c r="K75" i="82" l="1"/>
  <c r="M74" i="82"/>
  <c r="G74" i="82"/>
  <c r="I73" i="82"/>
  <c r="K76" i="82" l="1"/>
  <c r="M75" i="82"/>
  <c r="G75" i="82"/>
  <c r="I74" i="82"/>
  <c r="K77" i="82" l="1"/>
  <c r="M76" i="82"/>
  <c r="I75" i="82"/>
  <c r="G76" i="82"/>
  <c r="K78" i="82" l="1"/>
  <c r="M77" i="82"/>
  <c r="I76" i="82"/>
  <c r="G77" i="82"/>
  <c r="K79" i="82" l="1"/>
  <c r="M78" i="82"/>
  <c r="I77" i="82"/>
  <c r="G78" i="82"/>
  <c r="K80" i="82" l="1"/>
  <c r="M79" i="82"/>
  <c r="I78" i="82"/>
  <c r="G79" i="82"/>
  <c r="K81" i="82" l="1"/>
  <c r="M80" i="82"/>
  <c r="G80" i="82"/>
  <c r="I79" i="82"/>
  <c r="K82" i="82" l="1"/>
  <c r="M81" i="82"/>
  <c r="I80" i="82"/>
  <c r="G81" i="82"/>
  <c r="K83" i="82" l="1"/>
  <c r="M82" i="82"/>
  <c r="G82" i="82"/>
  <c r="I81" i="82"/>
  <c r="K84" i="82" l="1"/>
  <c r="M83" i="82"/>
  <c r="I82" i="82"/>
  <c r="G83" i="82"/>
  <c r="K85" i="82" l="1"/>
  <c r="M84" i="82"/>
  <c r="G84" i="82"/>
  <c r="I83" i="82"/>
  <c r="K86" i="82" l="1"/>
  <c r="M85" i="82"/>
  <c r="I84" i="82"/>
  <c r="G85" i="82"/>
  <c r="K87" i="82" l="1"/>
  <c r="M86" i="82"/>
  <c r="I85" i="82"/>
  <c r="G86" i="82"/>
  <c r="K88" i="82" l="1"/>
  <c r="M87" i="82"/>
  <c r="G87" i="82"/>
  <c r="I86" i="82"/>
  <c r="K89" i="82" l="1"/>
  <c r="M88" i="82"/>
  <c r="G88" i="82"/>
  <c r="I87" i="82"/>
  <c r="K90" i="82" l="1"/>
  <c r="M89" i="82"/>
  <c r="I88" i="82"/>
  <c r="G89" i="82"/>
  <c r="K91" i="82" l="1"/>
  <c r="M90" i="82"/>
  <c r="I89" i="82"/>
  <c r="G90" i="82"/>
  <c r="K92" i="82" l="1"/>
  <c r="M91" i="82"/>
  <c r="I90" i="82"/>
  <c r="G91" i="82"/>
  <c r="K93" i="82" l="1"/>
  <c r="M92" i="82"/>
  <c r="I91" i="82"/>
  <c r="G92" i="82"/>
  <c r="K94" i="82" l="1"/>
  <c r="M93" i="82"/>
  <c r="G93" i="82"/>
  <c r="I92" i="82"/>
  <c r="K95" i="82" l="1"/>
  <c r="M94" i="82"/>
  <c r="I93" i="82"/>
  <c r="G94" i="82"/>
  <c r="K96" i="82" l="1"/>
  <c r="M95" i="82"/>
  <c r="G95" i="82"/>
  <c r="I94" i="82"/>
  <c r="K97" i="82" l="1"/>
  <c r="M96" i="82"/>
  <c r="G96" i="82"/>
  <c r="I95" i="82"/>
  <c r="K98" i="82" l="1"/>
  <c r="M97" i="82"/>
  <c r="I96" i="82"/>
  <c r="G97" i="82"/>
  <c r="K99" i="82" l="1"/>
  <c r="M98" i="82"/>
  <c r="I97" i="82"/>
  <c r="G98" i="82"/>
  <c r="K100" i="82" l="1"/>
  <c r="M99" i="82"/>
  <c r="G99" i="82"/>
  <c r="I98" i="82"/>
  <c r="K101" i="82" l="1"/>
  <c r="M100" i="82"/>
  <c r="G100" i="82"/>
  <c r="I99" i="82"/>
  <c r="K102" i="82" l="1"/>
  <c r="M101" i="82"/>
  <c r="I100" i="82"/>
  <c r="G101" i="82"/>
  <c r="K103" i="82" l="1"/>
  <c r="M102" i="82"/>
  <c r="G102" i="82"/>
  <c r="I101" i="82"/>
  <c r="K104" i="82" l="1"/>
  <c r="M103" i="82"/>
  <c r="I102" i="82"/>
  <c r="G103" i="82"/>
  <c r="K105" i="82" l="1"/>
  <c r="M104" i="82"/>
  <c r="I103" i="82"/>
  <c r="G104" i="82"/>
  <c r="K106" i="82" l="1"/>
  <c r="M105" i="82"/>
  <c r="I104" i="82"/>
  <c r="G105" i="82"/>
  <c r="K107" i="82" l="1"/>
  <c r="M106" i="82"/>
  <c r="I105" i="82"/>
  <c r="G106" i="82"/>
  <c r="K108" i="82" l="1"/>
  <c r="M107" i="82"/>
  <c r="I106" i="82"/>
  <c r="G107" i="82"/>
  <c r="K109" i="82" l="1"/>
  <c r="M108" i="82"/>
  <c r="I107" i="82"/>
  <c r="G108" i="82"/>
  <c r="K110" i="82" l="1"/>
  <c r="M109" i="82"/>
  <c r="I108" i="82"/>
  <c r="G109" i="82"/>
  <c r="K111" i="82" l="1"/>
  <c r="M110" i="82"/>
  <c r="I109" i="82"/>
  <c r="G110" i="82"/>
  <c r="K112" i="82" l="1"/>
  <c r="M111" i="82"/>
  <c r="I110" i="82"/>
  <c r="G111" i="82"/>
  <c r="K113" i="82" l="1"/>
  <c r="M112" i="82"/>
  <c r="I111" i="82"/>
  <c r="G112" i="82"/>
  <c r="I112" i="82" s="1"/>
  <c r="K114" i="82" l="1"/>
  <c r="M113" i="82"/>
  <c r="K115" i="82" l="1"/>
  <c r="M114" i="82"/>
  <c r="K116" i="82" l="1"/>
  <c r="M115" i="82"/>
  <c r="K117" i="82" l="1"/>
  <c r="M116" i="82"/>
  <c r="K118" i="82" l="1"/>
  <c r="M117" i="82"/>
  <c r="K119" i="82" l="1"/>
  <c r="M118" i="82"/>
  <c r="K120" i="82" l="1"/>
  <c r="M119" i="82"/>
  <c r="K121" i="82" l="1"/>
  <c r="M120" i="82"/>
  <c r="K122" i="82" l="1"/>
  <c r="M121" i="82"/>
  <c r="K123" i="82" l="1"/>
  <c r="M122" i="82"/>
  <c r="K124" i="82" l="1"/>
  <c r="M123" i="82"/>
  <c r="K125" i="82" l="1"/>
  <c r="M124" i="82"/>
  <c r="K126" i="82" l="1"/>
  <c r="M125" i="82"/>
  <c r="K127" i="82" l="1"/>
  <c r="M126" i="82"/>
  <c r="K128" i="82" l="1"/>
  <c r="M127" i="82"/>
  <c r="K129" i="82" l="1"/>
  <c r="M128" i="82"/>
  <c r="K130" i="82" l="1"/>
  <c r="M129" i="82"/>
  <c r="K131" i="82" l="1"/>
  <c r="M130" i="82"/>
  <c r="K132" i="82" l="1"/>
  <c r="M131" i="82"/>
  <c r="K133" i="82" l="1"/>
  <c r="M132" i="82"/>
  <c r="K134" i="82" l="1"/>
  <c r="M133" i="82"/>
  <c r="K135" i="82" l="1"/>
  <c r="M134" i="82"/>
  <c r="K136" i="82" l="1"/>
  <c r="M135" i="82"/>
  <c r="K137" i="82" l="1"/>
  <c r="M136" i="82"/>
  <c r="K138" i="82" l="1"/>
  <c r="M137" i="82"/>
  <c r="K139" i="82" l="1"/>
  <c r="M138" i="82"/>
  <c r="K140" i="82" l="1"/>
  <c r="M139" i="82"/>
  <c r="K141" i="82" l="1"/>
  <c r="M140" i="82"/>
  <c r="K142" i="82" l="1"/>
  <c r="M141" i="82"/>
  <c r="K143" i="82" l="1"/>
  <c r="M142" i="82"/>
  <c r="K144" i="82" l="1"/>
  <c r="M143" i="82"/>
  <c r="K145" i="82" l="1"/>
  <c r="M144" i="82"/>
  <c r="K146" i="82" l="1"/>
  <c r="M145" i="82"/>
  <c r="K147" i="82" l="1"/>
  <c r="M146" i="82"/>
  <c r="K148" i="82" l="1"/>
  <c r="M147" i="82"/>
  <c r="K149" i="82" l="1"/>
  <c r="M148" i="82"/>
  <c r="K150" i="82" l="1"/>
  <c r="M149" i="82"/>
  <c r="K151" i="82" l="1"/>
  <c r="M150" i="82"/>
  <c r="K152" i="82" l="1"/>
  <c r="M151" i="82"/>
  <c r="K153" i="82" l="1"/>
  <c r="M152" i="82"/>
  <c r="K154" i="82" l="1"/>
  <c r="M153" i="82"/>
  <c r="K155" i="82" l="1"/>
  <c r="M154" i="82"/>
  <c r="K156" i="82" l="1"/>
  <c r="M155" i="82"/>
  <c r="K157" i="82" l="1"/>
  <c r="M156" i="82"/>
  <c r="K158" i="82" l="1"/>
  <c r="M157" i="82"/>
  <c r="K159" i="82" l="1"/>
  <c r="M158" i="82"/>
  <c r="K160" i="82" l="1"/>
  <c r="M159" i="82"/>
  <c r="K161" i="82" l="1"/>
  <c r="M160" i="82"/>
  <c r="K162" i="82" l="1"/>
  <c r="M161" i="82"/>
  <c r="K163" i="82" l="1"/>
  <c r="M162" i="82"/>
  <c r="K164" i="82" l="1"/>
  <c r="M163" i="82"/>
  <c r="K165" i="82" l="1"/>
  <c r="M164" i="82"/>
  <c r="K166" i="82" l="1"/>
  <c r="M165" i="82"/>
  <c r="K167" i="82" l="1"/>
  <c r="M166" i="82"/>
  <c r="K168" i="82" l="1"/>
  <c r="M167" i="82"/>
  <c r="K169" i="82" l="1"/>
  <c r="M168" i="82"/>
  <c r="K170" i="82" l="1"/>
  <c r="M169" i="82"/>
  <c r="K171" i="82" l="1"/>
  <c r="M170" i="82"/>
  <c r="K172" i="82" l="1"/>
  <c r="M171" i="82"/>
  <c r="K173" i="82" l="1"/>
  <c r="M172" i="82"/>
  <c r="K174" i="82" l="1"/>
  <c r="M173" i="82"/>
  <c r="K175" i="82" l="1"/>
  <c r="M174" i="82"/>
  <c r="K176" i="82" l="1"/>
  <c r="M175" i="82"/>
  <c r="K177" i="82" l="1"/>
  <c r="M176" i="82"/>
  <c r="K178" i="82" l="1"/>
  <c r="M177" i="82"/>
  <c r="K179" i="82" l="1"/>
  <c r="M178" i="82"/>
  <c r="K180" i="82" l="1"/>
  <c r="M179" i="82"/>
  <c r="K181" i="82" l="1"/>
  <c r="M180" i="82"/>
  <c r="K182" i="82" l="1"/>
  <c r="M181" i="82"/>
  <c r="K183" i="82" l="1"/>
  <c r="M182" i="82"/>
  <c r="K184" i="82" l="1"/>
  <c r="M183" i="82"/>
  <c r="M184" i="82" l="1"/>
  <c r="K185" i="82"/>
  <c r="K186" i="82" l="1"/>
  <c r="M185" i="82"/>
  <c r="K187" i="82" l="1"/>
  <c r="M186" i="82"/>
  <c r="K188" i="82" l="1"/>
  <c r="M187" i="82"/>
  <c r="K189" i="82" l="1"/>
  <c r="M188" i="82"/>
  <c r="K190" i="82" l="1"/>
  <c r="M189" i="82"/>
  <c r="K191" i="82" l="1"/>
  <c r="M190" i="82"/>
  <c r="K192" i="82" l="1"/>
  <c r="M191" i="82"/>
  <c r="K193" i="82" l="1"/>
  <c r="M192" i="82"/>
  <c r="K194" i="82" l="1"/>
  <c r="M193" i="82"/>
  <c r="K195" i="82" l="1"/>
  <c r="M194" i="82"/>
  <c r="K196" i="82" l="1"/>
  <c r="M195" i="82"/>
  <c r="K197" i="82" l="1"/>
  <c r="M196" i="82"/>
  <c r="K198" i="82" l="1"/>
  <c r="M197" i="82"/>
  <c r="K199" i="82" l="1"/>
  <c r="M198" i="82"/>
  <c r="K200" i="82" l="1"/>
  <c r="M199" i="82"/>
  <c r="K201" i="82" l="1"/>
  <c r="M200" i="82"/>
  <c r="K202" i="82" l="1"/>
  <c r="M201" i="82"/>
  <c r="K203" i="82" l="1"/>
  <c r="M202" i="82"/>
  <c r="M203" i="82" l="1"/>
  <c r="K204" i="82"/>
  <c r="K205" i="82" l="1"/>
  <c r="M204" i="82"/>
  <c r="K206" i="82" l="1"/>
  <c r="M205" i="82"/>
  <c r="K207" i="82" l="1"/>
  <c r="M206" i="82"/>
  <c r="K208" i="82" l="1"/>
  <c r="M207" i="82"/>
  <c r="K209" i="82" l="1"/>
  <c r="M208" i="82"/>
  <c r="K210" i="82" l="1"/>
  <c r="M209" i="82"/>
  <c r="K211" i="82" l="1"/>
  <c r="M210" i="82"/>
  <c r="K212" i="82" l="1"/>
  <c r="M211" i="82"/>
  <c r="K213" i="82" l="1"/>
  <c r="M212" i="82"/>
  <c r="K214" i="82" l="1"/>
  <c r="M213" i="82"/>
  <c r="K215" i="82" l="1"/>
  <c r="M214" i="82"/>
  <c r="K216" i="82" l="1"/>
  <c r="M215" i="82"/>
  <c r="K217" i="82" l="1"/>
  <c r="M216" i="82"/>
  <c r="K218" i="82" l="1"/>
  <c r="M217" i="82"/>
  <c r="K219" i="82" l="1"/>
  <c r="M218" i="82"/>
  <c r="K220" i="82" l="1"/>
  <c r="M219" i="82"/>
  <c r="K221" i="82" l="1"/>
  <c r="M220" i="82"/>
  <c r="K222" i="82" l="1"/>
  <c r="M221" i="82"/>
  <c r="K223" i="82" l="1"/>
  <c r="M222" i="82"/>
  <c r="K224" i="82" l="1"/>
  <c r="M223" i="82"/>
  <c r="K225" i="82" l="1"/>
  <c r="M224" i="82"/>
  <c r="K226" i="82" l="1"/>
  <c r="M225" i="82"/>
  <c r="K227" i="82" l="1"/>
  <c r="M226" i="82"/>
  <c r="K228" i="82" l="1"/>
  <c r="M227" i="82"/>
  <c r="K229" i="82" l="1"/>
  <c r="M228" i="82"/>
  <c r="K230" i="82" l="1"/>
  <c r="M229" i="82"/>
  <c r="K231" i="82" l="1"/>
  <c r="M230" i="82"/>
  <c r="K232" i="82" l="1"/>
  <c r="M231" i="82"/>
  <c r="K233" i="82" l="1"/>
  <c r="M232" i="82"/>
  <c r="K234" i="82" l="1"/>
  <c r="M233" i="82"/>
  <c r="K235" i="82" l="1"/>
  <c r="M234" i="82"/>
  <c r="K236" i="82" l="1"/>
  <c r="M235" i="82"/>
  <c r="K237" i="82" l="1"/>
  <c r="M236" i="82"/>
  <c r="M237" i="82" l="1"/>
  <c r="K238" i="82"/>
  <c r="K239" i="82" l="1"/>
  <c r="M238" i="82"/>
  <c r="K240" i="82" l="1"/>
  <c r="M239" i="82"/>
  <c r="K241" i="82" l="1"/>
  <c r="M240" i="82"/>
  <c r="K242" i="82" l="1"/>
  <c r="M241" i="82"/>
  <c r="K243" i="82" l="1"/>
  <c r="M242" i="82"/>
  <c r="K244" i="82" l="1"/>
  <c r="M243" i="82"/>
  <c r="K245" i="82" l="1"/>
  <c r="M244" i="82"/>
  <c r="K246" i="82" l="1"/>
  <c r="M245" i="82"/>
  <c r="K247" i="82" l="1"/>
  <c r="M246" i="82"/>
  <c r="K248" i="82" l="1"/>
  <c r="M247" i="82"/>
  <c r="K249" i="82" l="1"/>
  <c r="M248" i="82"/>
  <c r="K250" i="82" l="1"/>
  <c r="M249" i="82"/>
  <c r="K251" i="82" l="1"/>
  <c r="M250" i="82"/>
  <c r="K252" i="82" l="1"/>
  <c r="M251" i="82"/>
  <c r="K253" i="82" l="1"/>
  <c r="M252" i="82"/>
  <c r="K254" i="82" l="1"/>
  <c r="M253" i="82"/>
  <c r="K255" i="82" l="1"/>
  <c r="M254" i="82"/>
  <c r="K256" i="82" l="1"/>
  <c r="M255" i="82"/>
  <c r="K257" i="82" l="1"/>
  <c r="M256" i="82"/>
  <c r="K258" i="82" l="1"/>
  <c r="M257" i="82"/>
  <c r="K259" i="82" l="1"/>
  <c r="M258" i="82"/>
  <c r="K260" i="82" l="1"/>
  <c r="M259" i="82"/>
  <c r="K261" i="82" l="1"/>
  <c r="M260" i="82"/>
  <c r="K262" i="82" l="1"/>
  <c r="M261" i="82"/>
  <c r="K263" i="82" l="1"/>
  <c r="M262" i="82"/>
  <c r="K264" i="82" l="1"/>
  <c r="M263" i="82"/>
  <c r="K265" i="82" l="1"/>
  <c r="M264" i="82"/>
  <c r="K266" i="82" l="1"/>
  <c r="M265" i="82"/>
  <c r="K267" i="82" l="1"/>
  <c r="M266" i="82"/>
  <c r="K268" i="82" l="1"/>
  <c r="M267" i="82"/>
  <c r="K269" i="82" l="1"/>
  <c r="M268" i="82"/>
  <c r="K270" i="82" l="1"/>
  <c r="M269" i="82"/>
  <c r="K271" i="82" l="1"/>
  <c r="M270" i="82"/>
  <c r="K272" i="82" l="1"/>
  <c r="M271" i="82"/>
  <c r="K273" i="82" l="1"/>
  <c r="M272" i="82"/>
  <c r="K274" i="82" l="1"/>
  <c r="M273" i="82"/>
  <c r="K275" i="82" l="1"/>
  <c r="M274" i="82"/>
  <c r="K276" i="82" l="1"/>
  <c r="M275" i="82"/>
  <c r="K277" i="82" l="1"/>
  <c r="M276" i="82"/>
  <c r="K278" i="82" l="1"/>
  <c r="M277" i="82"/>
  <c r="K279" i="82" l="1"/>
  <c r="M278" i="82"/>
  <c r="K280" i="82" l="1"/>
  <c r="M279" i="82"/>
  <c r="K281" i="82" l="1"/>
  <c r="M280" i="82"/>
  <c r="K282" i="82" l="1"/>
  <c r="M281" i="82"/>
  <c r="K283" i="82" l="1"/>
  <c r="M282" i="82"/>
  <c r="K284" i="82" l="1"/>
  <c r="M283" i="82"/>
  <c r="K285" i="82" l="1"/>
  <c r="M284" i="82"/>
  <c r="K286" i="82" l="1"/>
  <c r="M285" i="82"/>
  <c r="K287" i="82" l="1"/>
  <c r="M286" i="82"/>
  <c r="K288" i="82" l="1"/>
  <c r="M287" i="82"/>
  <c r="K289" i="82" l="1"/>
  <c r="M288" i="82"/>
  <c r="K290" i="82" l="1"/>
  <c r="M289" i="82"/>
  <c r="K291" i="82" l="1"/>
  <c r="M290" i="82"/>
  <c r="K292" i="82" l="1"/>
  <c r="M291" i="82"/>
  <c r="K293" i="82" l="1"/>
  <c r="M292" i="82"/>
  <c r="K294" i="82" l="1"/>
  <c r="M293" i="82"/>
  <c r="K295" i="82" l="1"/>
  <c r="M294" i="82"/>
  <c r="K296" i="82" l="1"/>
  <c r="M295" i="82"/>
  <c r="K297" i="82" l="1"/>
  <c r="M296" i="82"/>
  <c r="K298" i="82" l="1"/>
  <c r="M297" i="82"/>
  <c r="K299" i="82" l="1"/>
  <c r="M298" i="82"/>
  <c r="K300" i="82" l="1"/>
  <c r="M299" i="82"/>
  <c r="K301" i="82" l="1"/>
  <c r="M300" i="82"/>
  <c r="K302" i="82" l="1"/>
  <c r="M301" i="82"/>
  <c r="K303" i="82" l="1"/>
  <c r="M302" i="82"/>
  <c r="K304" i="82" l="1"/>
  <c r="M303" i="82"/>
  <c r="K305" i="82" l="1"/>
  <c r="M304" i="82"/>
  <c r="K306" i="82" l="1"/>
  <c r="M305" i="82"/>
  <c r="K307" i="82" l="1"/>
  <c r="M306" i="82"/>
  <c r="K308" i="82" l="1"/>
  <c r="M307" i="82"/>
  <c r="K309" i="82" l="1"/>
  <c r="M308" i="82"/>
  <c r="K310" i="82" l="1"/>
  <c r="M309" i="82"/>
  <c r="K311" i="82" l="1"/>
  <c r="M310" i="82"/>
  <c r="K312" i="82" l="1"/>
  <c r="M311" i="82"/>
  <c r="K313" i="82" l="1"/>
  <c r="M312" i="82"/>
  <c r="K314" i="82" l="1"/>
  <c r="M313" i="82"/>
  <c r="K315" i="82" l="1"/>
  <c r="M314" i="82"/>
  <c r="K316" i="82" l="1"/>
  <c r="M315" i="82"/>
  <c r="K317" i="82" l="1"/>
  <c r="M316" i="82"/>
  <c r="K318" i="82" l="1"/>
  <c r="M317" i="82"/>
  <c r="K319" i="82" l="1"/>
  <c r="M318" i="82"/>
  <c r="K320" i="82" l="1"/>
  <c r="M319" i="82"/>
  <c r="K321" i="82" l="1"/>
  <c r="M320" i="82"/>
  <c r="K322" i="82" l="1"/>
  <c r="M321" i="82"/>
  <c r="M322" i="82" l="1"/>
  <c r="K323" i="82"/>
  <c r="K324" i="82" l="1"/>
  <c r="M323" i="82"/>
  <c r="K325" i="82" l="1"/>
  <c r="M324" i="82"/>
  <c r="K326" i="82" l="1"/>
  <c r="M325" i="82"/>
  <c r="K327" i="82" l="1"/>
  <c r="M326" i="82"/>
  <c r="K328" i="82" l="1"/>
  <c r="M327" i="82"/>
  <c r="K329" i="82" l="1"/>
  <c r="M328" i="82"/>
  <c r="K330" i="82" l="1"/>
  <c r="M329" i="82"/>
  <c r="K331" i="82" l="1"/>
  <c r="M330" i="82"/>
  <c r="K332" i="82" l="1"/>
  <c r="M331" i="82"/>
  <c r="K333" i="82" l="1"/>
  <c r="M332" i="82"/>
  <c r="K334" i="82" l="1"/>
  <c r="M333" i="82"/>
  <c r="K335" i="82" l="1"/>
  <c r="M334" i="82"/>
  <c r="K336" i="82" l="1"/>
  <c r="M335" i="82"/>
  <c r="K337" i="82" l="1"/>
  <c r="M336" i="82"/>
  <c r="K338" i="82" l="1"/>
  <c r="M337" i="82"/>
  <c r="K339" i="82" l="1"/>
  <c r="M338" i="82"/>
  <c r="K340" i="82" l="1"/>
  <c r="M339" i="82"/>
  <c r="K341" i="82" l="1"/>
  <c r="M340" i="82"/>
  <c r="K342" i="82" l="1"/>
  <c r="M341" i="82"/>
  <c r="K343" i="82" l="1"/>
  <c r="M342" i="82"/>
  <c r="K344" i="82" l="1"/>
  <c r="M343" i="82"/>
  <c r="K345" i="82" l="1"/>
  <c r="M344" i="82"/>
  <c r="K346" i="82" l="1"/>
  <c r="M345" i="82"/>
  <c r="K347" i="82" l="1"/>
  <c r="M346" i="82"/>
  <c r="K348" i="82" l="1"/>
  <c r="M347" i="82"/>
  <c r="K349" i="82" l="1"/>
  <c r="M348" i="82"/>
  <c r="K350" i="82" l="1"/>
  <c r="M349" i="82"/>
  <c r="M350" i="82" l="1"/>
  <c r="K351" i="82"/>
  <c r="M351" i="82" l="1"/>
  <c r="K352" i="82"/>
  <c r="M352" i="82" l="1"/>
  <c r="K353" i="82"/>
  <c r="M353" i="82" l="1"/>
  <c r="K354" i="82"/>
  <c r="M354" i="82" l="1"/>
  <c r="K355" i="82"/>
  <c r="M355" i="82" l="1"/>
  <c r="K356" i="82"/>
  <c r="K357" i="82" l="1"/>
  <c r="M356" i="82"/>
  <c r="K358" i="82" l="1"/>
  <c r="M357" i="82"/>
  <c r="K359" i="82" l="1"/>
  <c r="M358" i="82"/>
  <c r="K360" i="82" l="1"/>
  <c r="M359" i="82"/>
  <c r="M360" i="82" l="1"/>
  <c r="K361" i="82"/>
  <c r="K362" i="82" l="1"/>
  <c r="M361" i="82"/>
  <c r="K363" i="82" l="1"/>
  <c r="M362" i="82"/>
  <c r="M363" i="82" l="1"/>
  <c r="K364" i="82"/>
  <c r="K365" i="82" l="1"/>
  <c r="M364" i="82"/>
  <c r="K366" i="82" l="1"/>
  <c r="M365" i="82"/>
  <c r="K367" i="82" l="1"/>
  <c r="M366" i="82"/>
  <c r="K368" i="82" l="1"/>
  <c r="M367" i="82"/>
  <c r="K369" i="82" l="1"/>
  <c r="M368" i="82"/>
  <c r="K370" i="82" l="1"/>
  <c r="M369" i="82"/>
  <c r="K371" i="82" l="1"/>
  <c r="M370" i="82"/>
  <c r="K372" i="82" l="1"/>
  <c r="M371" i="82"/>
  <c r="K373" i="82" l="1"/>
  <c r="M372" i="82"/>
  <c r="K374" i="82" l="1"/>
  <c r="M373" i="82"/>
  <c r="K375" i="82" l="1"/>
  <c r="M374" i="82"/>
  <c r="K376" i="82" l="1"/>
  <c r="M375" i="82"/>
  <c r="K377" i="82" l="1"/>
  <c r="M376" i="82"/>
  <c r="K378" i="82" l="1"/>
  <c r="M377" i="82"/>
  <c r="K379" i="82" l="1"/>
  <c r="M378" i="82"/>
  <c r="K380" i="82" l="1"/>
  <c r="M379" i="82"/>
  <c r="K381" i="82" l="1"/>
  <c r="M380" i="82"/>
  <c r="K382" i="82" l="1"/>
  <c r="M381" i="82"/>
  <c r="K383" i="82" l="1"/>
  <c r="M382" i="82"/>
  <c r="K384" i="82" l="1"/>
  <c r="M383" i="82"/>
  <c r="K385" i="82" l="1"/>
  <c r="M384" i="82"/>
  <c r="K386" i="82" l="1"/>
  <c r="M385" i="82"/>
  <c r="K387" i="82" l="1"/>
  <c r="M386" i="82"/>
  <c r="K388" i="82" l="1"/>
  <c r="M387" i="82"/>
  <c r="K389" i="82" l="1"/>
  <c r="M388" i="82"/>
  <c r="K390" i="82" l="1"/>
  <c r="M389" i="82"/>
  <c r="K391" i="82" l="1"/>
  <c r="M390" i="82"/>
  <c r="K392" i="82" l="1"/>
  <c r="M391" i="82"/>
  <c r="K393" i="82" l="1"/>
  <c r="M392" i="82"/>
  <c r="K394" i="82" l="1"/>
  <c r="M393" i="82"/>
  <c r="K395" i="82" l="1"/>
  <c r="M394" i="82"/>
  <c r="K396" i="82" l="1"/>
  <c r="M395" i="82"/>
  <c r="K397" i="82" l="1"/>
  <c r="M396" i="82"/>
  <c r="K398" i="82" l="1"/>
  <c r="M397" i="82"/>
  <c r="K399" i="82" l="1"/>
  <c r="M398" i="82"/>
  <c r="K400" i="82" l="1"/>
  <c r="M399" i="82"/>
  <c r="K401" i="82" l="1"/>
  <c r="M400" i="82"/>
  <c r="K402" i="82" l="1"/>
  <c r="M401" i="82"/>
  <c r="K403" i="82" l="1"/>
  <c r="M402" i="82"/>
  <c r="K404" i="82" l="1"/>
  <c r="M403" i="82"/>
  <c r="K405" i="82" l="1"/>
  <c r="M404" i="82"/>
  <c r="K406" i="82" l="1"/>
  <c r="M405" i="82"/>
  <c r="K407" i="82" l="1"/>
  <c r="M406" i="82"/>
  <c r="K408" i="82" l="1"/>
  <c r="M407" i="82"/>
  <c r="K409" i="82" l="1"/>
  <c r="M408" i="82"/>
  <c r="K410" i="82" l="1"/>
  <c r="M409" i="82"/>
  <c r="K411" i="82" l="1"/>
  <c r="M410" i="82"/>
  <c r="K412" i="82" l="1"/>
  <c r="M411" i="82"/>
  <c r="K413" i="82" l="1"/>
  <c r="M412" i="82"/>
  <c r="K414" i="82" l="1"/>
  <c r="M413" i="82"/>
  <c r="K415" i="82" l="1"/>
  <c r="M414" i="82"/>
  <c r="K416" i="82" l="1"/>
  <c r="M415" i="82"/>
  <c r="K417" i="82" l="1"/>
  <c r="M416" i="82"/>
  <c r="K418" i="82" l="1"/>
  <c r="M417" i="82"/>
  <c r="K419" i="82" l="1"/>
  <c r="M418" i="82"/>
  <c r="K420" i="82" l="1"/>
  <c r="M419" i="82"/>
  <c r="K421" i="82" l="1"/>
  <c r="M420" i="82"/>
  <c r="K422" i="82" l="1"/>
  <c r="M421" i="82"/>
  <c r="K423" i="82" l="1"/>
  <c r="M422" i="82"/>
  <c r="K424" i="82" l="1"/>
  <c r="M423" i="82"/>
  <c r="K425" i="82" l="1"/>
  <c r="M424" i="82"/>
  <c r="K426" i="82" l="1"/>
  <c r="M425" i="82"/>
  <c r="K427" i="82" l="1"/>
  <c r="M426" i="82"/>
  <c r="K428" i="82" l="1"/>
  <c r="M427" i="82"/>
  <c r="K429" i="82" l="1"/>
  <c r="M428" i="82"/>
  <c r="K430" i="82" l="1"/>
  <c r="M429" i="82"/>
  <c r="K431" i="82" l="1"/>
  <c r="M430" i="82"/>
  <c r="K432" i="82" l="1"/>
  <c r="M431" i="82"/>
  <c r="K433" i="82" l="1"/>
  <c r="M432" i="82"/>
  <c r="K434" i="82" l="1"/>
  <c r="M433" i="82"/>
  <c r="K435" i="82" l="1"/>
  <c r="M434" i="82"/>
  <c r="K436" i="82" l="1"/>
  <c r="M435" i="82"/>
  <c r="K437" i="82" l="1"/>
  <c r="M436" i="82"/>
  <c r="K438" i="82" l="1"/>
  <c r="M437" i="82"/>
  <c r="K439" i="82" l="1"/>
  <c r="M438" i="82"/>
  <c r="K440" i="82" l="1"/>
  <c r="M439" i="82"/>
  <c r="K441" i="82" l="1"/>
  <c r="M440" i="82"/>
  <c r="K442" i="82" l="1"/>
  <c r="M441" i="82"/>
  <c r="K443" i="82" l="1"/>
  <c r="M442" i="82"/>
  <c r="K444" i="82" l="1"/>
  <c r="M443" i="82"/>
  <c r="K445" i="82" l="1"/>
  <c r="M444" i="82"/>
  <c r="K446" i="82" l="1"/>
  <c r="M445" i="82"/>
  <c r="K447" i="82" l="1"/>
  <c r="M446" i="82"/>
  <c r="K448" i="82" l="1"/>
  <c r="M447" i="82"/>
  <c r="K449" i="82" l="1"/>
  <c r="M448" i="82"/>
  <c r="K450" i="82" l="1"/>
  <c r="M449" i="82"/>
  <c r="K451" i="82" l="1"/>
  <c r="M450" i="82"/>
  <c r="K452" i="82" l="1"/>
  <c r="M451" i="82"/>
  <c r="K453" i="82" l="1"/>
  <c r="M452" i="82"/>
  <c r="K454" i="82" l="1"/>
  <c r="M453" i="82"/>
  <c r="K455" i="82" l="1"/>
  <c r="M454" i="82"/>
  <c r="K456" i="82" l="1"/>
  <c r="M455" i="82"/>
  <c r="K457" i="82" l="1"/>
  <c r="M456" i="82"/>
  <c r="K458" i="82" l="1"/>
  <c r="M457" i="82"/>
  <c r="K459" i="82" l="1"/>
  <c r="M458" i="82"/>
  <c r="K460" i="82" l="1"/>
  <c r="M459" i="82"/>
  <c r="K461" i="82" l="1"/>
  <c r="M460" i="82"/>
  <c r="K462" i="82" l="1"/>
  <c r="M461" i="82"/>
  <c r="K463" i="82" l="1"/>
  <c r="M462" i="82"/>
  <c r="K464" i="82" l="1"/>
  <c r="M463" i="82"/>
  <c r="K465" i="82" l="1"/>
  <c r="M464" i="82"/>
  <c r="K466" i="82" l="1"/>
  <c r="M465" i="82"/>
  <c r="K467" i="82" l="1"/>
  <c r="M466" i="82"/>
  <c r="K468" i="82" l="1"/>
  <c r="M467" i="82"/>
  <c r="K469" i="82" l="1"/>
  <c r="M468" i="82"/>
  <c r="K470" i="82" l="1"/>
  <c r="M469" i="82"/>
  <c r="K471" i="82" l="1"/>
  <c r="M470" i="82"/>
  <c r="K472" i="82" l="1"/>
  <c r="M471" i="82"/>
  <c r="K473" i="82" l="1"/>
  <c r="M472" i="82"/>
  <c r="K474" i="82" l="1"/>
  <c r="M473" i="82"/>
  <c r="K475" i="82" l="1"/>
  <c r="M474" i="82"/>
  <c r="K476" i="82" l="1"/>
  <c r="M475" i="82"/>
  <c r="K477" i="82" l="1"/>
  <c r="M476" i="82"/>
  <c r="K478" i="82" l="1"/>
  <c r="M477" i="82"/>
  <c r="K479" i="82" l="1"/>
  <c r="M478" i="82"/>
  <c r="K480" i="82" l="1"/>
  <c r="M479" i="82"/>
  <c r="K481" i="82" l="1"/>
  <c r="M480" i="82"/>
  <c r="K482" i="82" l="1"/>
  <c r="M481" i="82"/>
  <c r="K483" i="82" l="1"/>
  <c r="M482" i="82"/>
  <c r="K484" i="82" l="1"/>
  <c r="M483" i="82"/>
  <c r="K485" i="82" l="1"/>
  <c r="M484" i="82"/>
  <c r="K486" i="82" l="1"/>
  <c r="M485" i="82"/>
  <c r="K487" i="82" l="1"/>
  <c r="M486" i="82"/>
  <c r="K488" i="82" l="1"/>
  <c r="M487" i="82"/>
  <c r="K489" i="82" l="1"/>
  <c r="M488" i="82"/>
  <c r="K490" i="82" l="1"/>
  <c r="M489" i="82"/>
  <c r="K491" i="82" l="1"/>
  <c r="M490" i="82"/>
  <c r="K492" i="82" l="1"/>
  <c r="M491" i="82"/>
  <c r="K493" i="82" l="1"/>
  <c r="M492" i="82"/>
  <c r="K494" i="82" l="1"/>
  <c r="M493" i="82"/>
  <c r="K495" i="82" l="1"/>
  <c r="M494" i="82"/>
  <c r="K496" i="82" l="1"/>
  <c r="M495" i="82"/>
  <c r="K497" i="82" l="1"/>
  <c r="M496" i="82"/>
  <c r="K498" i="82" l="1"/>
  <c r="M497" i="82"/>
  <c r="K499" i="82" l="1"/>
  <c r="M498" i="82"/>
  <c r="K500" i="82" l="1"/>
  <c r="M499" i="82"/>
  <c r="K501" i="82" l="1"/>
  <c r="M500" i="82"/>
  <c r="K502" i="82" l="1"/>
  <c r="M501" i="82"/>
  <c r="K503" i="82" l="1"/>
  <c r="M502" i="82"/>
  <c r="K504" i="82" l="1"/>
  <c r="M503" i="82"/>
  <c r="K505" i="82" l="1"/>
  <c r="M504" i="82"/>
  <c r="K506" i="82" l="1"/>
  <c r="M505" i="82"/>
  <c r="K507" i="82" l="1"/>
  <c r="M506" i="82"/>
  <c r="K508" i="82" l="1"/>
  <c r="M507" i="82"/>
  <c r="K509" i="82" l="1"/>
  <c r="M508" i="82"/>
  <c r="K510" i="82" l="1"/>
  <c r="M509" i="82"/>
  <c r="K511" i="82" l="1"/>
  <c r="M510" i="82"/>
  <c r="K512" i="82" l="1"/>
  <c r="M511" i="82"/>
  <c r="K513" i="82" l="1"/>
  <c r="M512" i="82"/>
  <c r="K514" i="82" l="1"/>
  <c r="M513" i="82"/>
  <c r="K515" i="82" l="1"/>
  <c r="M514" i="82"/>
  <c r="K516" i="82" l="1"/>
  <c r="M515" i="82"/>
  <c r="K517" i="82" l="1"/>
  <c r="M516" i="82"/>
  <c r="K518" i="82" l="1"/>
  <c r="M517" i="82"/>
  <c r="K519" i="82" l="1"/>
  <c r="M518" i="82"/>
  <c r="K520" i="82" l="1"/>
  <c r="M519" i="82"/>
  <c r="K521" i="82" l="1"/>
  <c r="M520" i="82"/>
  <c r="K522" i="82" l="1"/>
  <c r="M521" i="82"/>
  <c r="K523" i="82" l="1"/>
  <c r="M522" i="82"/>
  <c r="K524" i="82" l="1"/>
  <c r="M523" i="82"/>
  <c r="K525" i="82" l="1"/>
  <c r="M524" i="82"/>
  <c r="K526" i="82" l="1"/>
  <c r="M525" i="82"/>
  <c r="K527" i="82" l="1"/>
  <c r="M526" i="82"/>
  <c r="K528" i="82" l="1"/>
  <c r="M527" i="82"/>
  <c r="K529" i="82" l="1"/>
  <c r="M528" i="82"/>
  <c r="K530" i="82" l="1"/>
  <c r="M529" i="82"/>
  <c r="K531" i="82" l="1"/>
  <c r="M530" i="82"/>
  <c r="K532" i="82" l="1"/>
  <c r="M531" i="82"/>
  <c r="K533" i="82" l="1"/>
  <c r="M532" i="82"/>
  <c r="K534" i="82" l="1"/>
  <c r="M533" i="82"/>
  <c r="K535" i="82" l="1"/>
  <c r="M534" i="82"/>
  <c r="K536" i="82" l="1"/>
  <c r="M535" i="82"/>
  <c r="K537" i="82" l="1"/>
  <c r="M536" i="82"/>
  <c r="K538" i="82" l="1"/>
  <c r="M537" i="82"/>
  <c r="K539" i="82" l="1"/>
  <c r="M538" i="82"/>
  <c r="K540" i="82" l="1"/>
  <c r="M539" i="82"/>
  <c r="K541" i="82" l="1"/>
  <c r="M540" i="82"/>
  <c r="K542" i="82" l="1"/>
  <c r="M541" i="82"/>
  <c r="K543" i="82" l="1"/>
  <c r="M542" i="82"/>
  <c r="K544" i="82" l="1"/>
  <c r="M543" i="82"/>
  <c r="K545" i="82" l="1"/>
  <c r="M544" i="82"/>
  <c r="K546" i="82" l="1"/>
  <c r="M545" i="82"/>
  <c r="K547" i="82" l="1"/>
  <c r="M546" i="82"/>
  <c r="K548" i="82" l="1"/>
  <c r="M547" i="82"/>
  <c r="K549" i="82" l="1"/>
  <c r="M548" i="82"/>
  <c r="K550" i="82" l="1"/>
  <c r="M549" i="82"/>
  <c r="K551" i="82" l="1"/>
  <c r="M550" i="82"/>
  <c r="K552" i="82" l="1"/>
  <c r="M551" i="82"/>
  <c r="K553" i="82" l="1"/>
  <c r="M552" i="82"/>
  <c r="K554" i="82" l="1"/>
  <c r="M553" i="82"/>
  <c r="K555" i="82" l="1"/>
  <c r="M554" i="82"/>
  <c r="K556" i="82" l="1"/>
  <c r="M555" i="82"/>
  <c r="K557" i="82" l="1"/>
  <c r="M556" i="82"/>
  <c r="K558" i="82" l="1"/>
  <c r="M557" i="82"/>
  <c r="K559" i="82" l="1"/>
  <c r="M558" i="82"/>
  <c r="K560" i="82" l="1"/>
  <c r="M559" i="82"/>
  <c r="K561" i="82" l="1"/>
  <c r="M560" i="82"/>
  <c r="K562" i="82" l="1"/>
  <c r="M562" i="82" s="1"/>
  <c r="M561" i="82"/>
  <c r="I17" i="40"/>
  <c r="H17" i="40"/>
  <c r="G17" i="40"/>
  <c r="H19" i="40"/>
  <c r="I19" i="40"/>
  <c r="G19" i="40"/>
  <c r="H20" i="40"/>
  <c r="I20" i="40"/>
  <c r="G20" i="40"/>
</calcChain>
</file>

<file path=xl/comments1.xml><?xml version="1.0" encoding="utf-8"?>
<comments xmlns="http://schemas.openxmlformats.org/spreadsheetml/2006/main">
  <authors>
    <author>Author</author>
  </authors>
  <commentList>
    <comment ref="AZ1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Total Output for 2012</t>
        </r>
      </text>
    </comment>
    <comment ref="AZ3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Total Input for 2012</t>
        </r>
      </text>
    </comment>
    <comment ref="Y4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ask Nelly asa niya gikan?
85,939.16 as per 2550q...
Adjusted 58,483.27 (85,939.16-27455.89)
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G1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 per instruction undeclared sa March 2019 wala gipa declare for April 2019 (122,142.86) see msnger 5/20/19.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I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SEE ACTUAL 0605 FORM</t>
        </r>
      </text>
    </comment>
    <comment ref="K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SEE ACTUAL 0605 FORM
</t>
        </r>
      </text>
    </comment>
    <comment ref="M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AUG WORKERS ADVANCES
 DECLARED IN SEPTEMBER 2018(LESS 2,444.0)
</t>
        </r>
      </text>
    </comment>
    <comment ref="M1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AUG &amp; SEPT SUBCON DECLARED IN SEPTEMBER 2018
</t>
        </r>
      </text>
    </comment>
  </commentList>
</comments>
</file>

<file path=xl/sharedStrings.xml><?xml version="1.0" encoding="utf-8"?>
<sst xmlns="http://schemas.openxmlformats.org/spreadsheetml/2006/main" count="5719" uniqueCount="1478">
  <si>
    <t>GLOBAL DIAGNOSTICS COMPANY</t>
  </si>
  <si>
    <t>PURCHASES/EXPENSES (Jan-Dec)</t>
  </si>
  <si>
    <t>DR</t>
  </si>
  <si>
    <t>CR</t>
  </si>
  <si>
    <t>ASSETS</t>
  </si>
  <si>
    <t>Water</t>
  </si>
  <si>
    <t>Date</t>
  </si>
  <si>
    <t>Classification</t>
  </si>
  <si>
    <t>Interest Expense</t>
  </si>
  <si>
    <t>Light and Power</t>
  </si>
  <si>
    <t>Representation</t>
  </si>
  <si>
    <t>Telephone</t>
  </si>
  <si>
    <t>Transportation and Travel</t>
  </si>
  <si>
    <t>COST OF SALES</t>
  </si>
  <si>
    <t>AMOUNT</t>
  </si>
  <si>
    <t>INPUT/OUTPUT TAX CALCULATOR</t>
  </si>
  <si>
    <t>NET OF VAT</t>
  </si>
  <si>
    <t>INPUT/OUTPUT       VAT2</t>
  </si>
  <si>
    <t>EXPLANATION</t>
  </si>
  <si>
    <t>CHECK NUMBER</t>
  </si>
  <si>
    <t>ACCOUNT TITLE</t>
  </si>
  <si>
    <t>CHART CODE</t>
  </si>
  <si>
    <t>JOURNAL VOUCHER NO.</t>
  </si>
  <si>
    <t>CHECK VOUCHER NO.</t>
  </si>
  <si>
    <t>SPECIFIC DATE</t>
  </si>
  <si>
    <t>005-172-745-000</t>
  </si>
  <si>
    <t>246-969-491-008</t>
  </si>
  <si>
    <t>122-514-205-002</t>
  </si>
  <si>
    <t>467-506-702-000</t>
  </si>
  <si>
    <t>GLOBE TELECOM INC.</t>
  </si>
  <si>
    <t>MICROVALLEY COMPUTER SUPERSTORE</t>
  </si>
  <si>
    <t>NCCC SUPERMARKET</t>
  </si>
  <si>
    <t>ST. FRANCIS SHELL STATION</t>
  </si>
  <si>
    <t>ULTRA-V FUELS &amp; SERVICES</t>
  </si>
  <si>
    <t>DAVAO CITY</t>
  </si>
  <si>
    <t>TIN</t>
  </si>
  <si>
    <t>ADDRESS</t>
  </si>
  <si>
    <t>Account Title</t>
  </si>
  <si>
    <t>ACE HARDWARE</t>
  </si>
  <si>
    <t>QUIMPO BLVD., ECOLAND, DAVAO CITY</t>
  </si>
  <si>
    <t>DAVAO CITY TIMES TRADING</t>
  </si>
  <si>
    <t>CITI HARDWARE BACOLOD, INC.</t>
  </si>
  <si>
    <t>000-074-650-000</t>
  </si>
  <si>
    <t>005-919-438-012</t>
  </si>
  <si>
    <t>284-876-714-002</t>
  </si>
  <si>
    <t>INSULAR VILLAGE, LANANG, DAVAO CITY</t>
  </si>
  <si>
    <t>000-074-902-000</t>
  </si>
  <si>
    <t>UNITOP GENERAL MERCHANDISE INC.</t>
  </si>
  <si>
    <t>SASA, DAVAO CITY</t>
  </si>
  <si>
    <t>BAJADA, DAVAO CITY</t>
  </si>
  <si>
    <t>000-000-000-000</t>
  </si>
  <si>
    <t>246-347-154-005</t>
  </si>
  <si>
    <t>Chart Code:</t>
  </si>
  <si>
    <t>Bank Charges</t>
  </si>
  <si>
    <t>OUTPUT</t>
  </si>
  <si>
    <t>Freight &amp; handling</t>
  </si>
  <si>
    <t>INPUT</t>
  </si>
  <si>
    <t>Fuel &amp; Oil</t>
  </si>
  <si>
    <t>Miscellaneous</t>
  </si>
  <si>
    <t>Office Supplies</t>
  </si>
  <si>
    <t>Rental</t>
  </si>
  <si>
    <t>Cost of Sales</t>
  </si>
  <si>
    <t>Repairs &amp; Maintenance</t>
  </si>
  <si>
    <t>Retainers Fee</t>
  </si>
  <si>
    <t>Salaries &amp; Wages</t>
  </si>
  <si>
    <t>SSS/PHIC/Pag-ibig</t>
  </si>
  <si>
    <t>Taxes &amp; Licenses</t>
  </si>
  <si>
    <t>Occupancy Permit</t>
  </si>
  <si>
    <t>Subcon</t>
  </si>
  <si>
    <t>Meals</t>
  </si>
  <si>
    <t>Tools</t>
  </si>
  <si>
    <t>WORKERS ADVANCES</t>
  </si>
  <si>
    <t>Purchases - Construction Materials</t>
  </si>
  <si>
    <t>Salaries &amp; Wages - Subcon</t>
  </si>
  <si>
    <t>Salaries &amp; Wages - Arawan</t>
  </si>
  <si>
    <t>Agency Fee</t>
  </si>
  <si>
    <t>COST OF SERVICES</t>
  </si>
  <si>
    <t>Insurance Expense</t>
  </si>
  <si>
    <t>Medical Expenses</t>
  </si>
  <si>
    <t>Permits &amp; Processing Fees</t>
  </si>
  <si>
    <t>Service Fee</t>
  </si>
  <si>
    <t>Site Supplies</t>
  </si>
  <si>
    <t>Trainings &amp; Seminars</t>
  </si>
  <si>
    <t>Depreciation Expense</t>
  </si>
  <si>
    <t>Penalties &amp; Surcharges</t>
  </si>
  <si>
    <t>Postage &amp; 
Courier</t>
  </si>
  <si>
    <t>Professional Fee</t>
  </si>
  <si>
    <t>Provision for Income Tax</t>
  </si>
  <si>
    <t>Registration Fees</t>
  </si>
  <si>
    <t>Prints &amp; Publishings</t>
  </si>
  <si>
    <t>Salaries &amp; Allowances - 
S. Guards</t>
  </si>
  <si>
    <t>Salaries &amp; Allowances - Labor</t>
  </si>
  <si>
    <t>Salaries &amp; Wages - Office Staff</t>
  </si>
  <si>
    <t>Contract Works</t>
  </si>
  <si>
    <t>Employees Benefits</t>
  </si>
  <si>
    <t>Other Direct Costs</t>
  </si>
  <si>
    <t>Insurances, Registration, Legal Fees &amp; Processing</t>
  </si>
  <si>
    <t>Others</t>
  </si>
  <si>
    <t>Contributions</t>
  </si>
  <si>
    <t>Contract</t>
  </si>
  <si>
    <t>Overhead</t>
  </si>
  <si>
    <t>Service/Agency Fee</t>
  </si>
  <si>
    <t>Cash in Bank</t>
  </si>
  <si>
    <t>Input Tax</t>
  </si>
  <si>
    <t>Cash Advance</t>
  </si>
  <si>
    <t>Creditable Withholding Tax</t>
  </si>
  <si>
    <t>Output Tax</t>
  </si>
  <si>
    <t>Loan Payable - Nanay</t>
  </si>
  <si>
    <t>Ford Payment</t>
  </si>
  <si>
    <t>CLASSIFICATION</t>
  </si>
  <si>
    <t>OT/IT</t>
  </si>
  <si>
    <t>OPERATING EXPENSE</t>
  </si>
  <si>
    <t>REVENUE</t>
  </si>
  <si>
    <t>LIABILITIES</t>
  </si>
  <si>
    <t>Note:</t>
  </si>
  <si>
    <t>Only 3 digit for TIN Branch Code</t>
  </si>
  <si>
    <t xml:space="preserve">TIN </t>
  </si>
  <si>
    <t>SUPPLIER'S NAME</t>
  </si>
  <si>
    <t>Suppliers Name/TIN</t>
  </si>
  <si>
    <t>Check Number</t>
  </si>
  <si>
    <t>Bank Name</t>
  </si>
  <si>
    <t>Data Validation</t>
  </si>
  <si>
    <t xml:space="preserve">CV Number </t>
  </si>
  <si>
    <t>CV</t>
  </si>
  <si>
    <t>CV Number Data Validation</t>
  </si>
  <si>
    <t xml:space="preserve">JV Number </t>
  </si>
  <si>
    <t>JV</t>
  </si>
  <si>
    <t>JV Number Data Validation</t>
  </si>
  <si>
    <t>COST CENTER CODE</t>
  </si>
  <si>
    <t>CLIENTS</t>
  </si>
  <si>
    <t>VAT/NV</t>
  </si>
  <si>
    <t>005-247-530-010</t>
  </si>
  <si>
    <t>AP CARGO LOGISTIC NETWORK CORP</t>
  </si>
  <si>
    <t>AIRPORT VIEW COMPLEX, CARLOS P. GARCIA HIGHWAY, DAVAO CITY</t>
  </si>
  <si>
    <t>BPI</t>
  </si>
  <si>
    <t xml:space="preserve">GENERAL </t>
  </si>
  <si>
    <t>VAT</t>
  </si>
  <si>
    <t>003-460-168-158</t>
  </si>
  <si>
    <t>FREEMONT FOODS CORPORATION</t>
  </si>
  <si>
    <t>LOT 13 QUIMPO BLVD MATINA DAVAO CITY</t>
  </si>
  <si>
    <t>STA. ANA WHARF</t>
  </si>
  <si>
    <t>NV</t>
  </si>
  <si>
    <t>430-297-368-000</t>
  </si>
  <si>
    <t>GREEN TREE DJG ENTERPRISES</t>
  </si>
  <si>
    <t>RAMON MAGSAYSAY AVE., DAVAO CITY</t>
  </si>
  <si>
    <t>HB1 BUHANGIN</t>
  </si>
  <si>
    <t>469-267-413-002</t>
  </si>
  <si>
    <t>HARBOUR CITY DIMSUM</t>
  </si>
  <si>
    <t>162A&amp; 163 SM LANANG PREMIER, LANANG, DAVAO CITY</t>
  </si>
  <si>
    <t>MAXX'S PET BUHANGIN</t>
  </si>
  <si>
    <t>404-461-835-005</t>
  </si>
  <si>
    <t>JOYO Marketing</t>
  </si>
  <si>
    <t>#15 sta ana realty investment corp ., sta ana ave, davao city</t>
  </si>
  <si>
    <t>SPM MA-A</t>
  </si>
  <si>
    <t>004-745-879-002</t>
  </si>
  <si>
    <t>MAE WESS CIMPANY, INC</t>
  </si>
  <si>
    <t>KINAWITNON, BABAK DIST, IGACOS, PHILS 8101</t>
  </si>
  <si>
    <t>PANACAN WAREHOUSE</t>
  </si>
  <si>
    <t>000-075-773-028</t>
  </si>
  <si>
    <t>MANDARIN TEA GARDEN</t>
  </si>
  <si>
    <t>KM 7, SASA, DAVAO CITY</t>
  </si>
  <si>
    <t>SPM MATI</t>
  </si>
  <si>
    <t>001-010-733-000</t>
  </si>
  <si>
    <t>Roy M. Castaneras</t>
  </si>
  <si>
    <t>SUTHERLAND GLOBAL SERVICES</t>
  </si>
  <si>
    <t>459-697-255-000</t>
  </si>
  <si>
    <t>SARANG MANNA RESTAURANT</t>
  </si>
  <si>
    <t>DOOR 4&amp;5 ATP BLDG., KM 7, LANANG BRGY RAFAEL RCASTILLO, DAVAO CITY</t>
  </si>
  <si>
    <t>PANACAN PIPE REPAIR</t>
  </si>
  <si>
    <t>205-741-640-063</t>
  </si>
  <si>
    <t>SERV CENTRAL, INC.</t>
  </si>
  <si>
    <t>PANACAN BATTERY CASE</t>
  </si>
  <si>
    <t>009-526-580-000</t>
  </si>
  <si>
    <t>SUPER KYMER GAS</t>
  </si>
  <si>
    <t>KM 24, BUNAWAN, DAVAO CITY</t>
  </si>
  <si>
    <t>HMX/CM Bajada</t>
  </si>
  <si>
    <t>JOANNE LAO- CA WORKERS</t>
  </si>
  <si>
    <t>ECOLAND, DAVAO CITY</t>
  </si>
  <si>
    <t>NCCC HR</t>
  </si>
  <si>
    <t>DAVAO CITIHARDWARE INC</t>
  </si>
  <si>
    <t>SPM Panabo</t>
  </si>
  <si>
    <t>MINDA C.NERI</t>
  </si>
  <si>
    <t>NCCC Mati</t>
  </si>
  <si>
    <t>407-779-091-000</t>
  </si>
  <si>
    <t>MARCON STAINLESS STEEL</t>
  </si>
  <si>
    <t>GUADALUPE VILLAGE, MATINA DAVAO CITY</t>
  </si>
  <si>
    <t>CM Bolton</t>
  </si>
  <si>
    <t>005-978-517-007</t>
  </si>
  <si>
    <t>SOUTH MILANDIA INC.</t>
  </si>
  <si>
    <t>HR RECRUITMENT</t>
  </si>
  <si>
    <t>936-880-306-001</t>
  </si>
  <si>
    <t>HERCULES PAINT HAUS</t>
  </si>
  <si>
    <t>Mc ARTHUR HIGHWAY MATINA, DAVAO CITY</t>
  </si>
  <si>
    <t>006-039-599-005</t>
  </si>
  <si>
    <t>005-159-766-001</t>
  </si>
  <si>
    <t>COLOURLAND, INC</t>
  </si>
  <si>
    <t>ALBAY BLDG. Mc ARTHUR HIGHWAY, MATINA DAVAO CITY</t>
  </si>
  <si>
    <t>SERVICES</t>
  </si>
  <si>
    <t>005-160-067-000</t>
  </si>
  <si>
    <t>BLY ALUMINUM AND GLASS SUPPLY, INC</t>
  </si>
  <si>
    <t>MONTEVERDE AVE. POBLACION, DAVAO CITY</t>
  </si>
  <si>
    <t>169-367-328-003</t>
  </si>
  <si>
    <t>DAVAO ELECTRICAL SALES</t>
  </si>
  <si>
    <t>MAGSAYSAY AVE. DAVAO CITY</t>
  </si>
  <si>
    <t xml:space="preserve">OFFICE WATER CONSUMPTION </t>
  </si>
  <si>
    <t>THE PAPER TREE</t>
  </si>
  <si>
    <t>BOLTON ST. DAVAO CITY</t>
  </si>
  <si>
    <t>100-086-899-000</t>
  </si>
  <si>
    <t>NEW SPRINGFIELD AUTO SUPPLY</t>
  </si>
  <si>
    <t>288-365-268-000</t>
  </si>
  <si>
    <t>ELECTROFAB INDUSTRIAL SALES</t>
  </si>
  <si>
    <t>AGDAO, DAVAO CITY</t>
  </si>
  <si>
    <t>936-625-499-000</t>
  </si>
  <si>
    <t>GDY AIRTECH ENTERPRISES</t>
  </si>
  <si>
    <t>000-798-742-00011</t>
  </si>
  <si>
    <t>ORIENTAL ASSURANCE CORPORATION</t>
  </si>
  <si>
    <t>J.P. LAUREL AVE., BRGY 11B, DAVAO CITY</t>
  </si>
  <si>
    <t>005-989-925-000</t>
  </si>
  <si>
    <t>LTS PINNACLE HOLDINGS, INC.</t>
  </si>
  <si>
    <t>426-176-496-000</t>
  </si>
  <si>
    <t>CHEMBOND IND'L SUPPLY, INC</t>
  </si>
  <si>
    <t>ARAULLO STS, DAVAO CITY</t>
  </si>
  <si>
    <t>281-408-631-000</t>
  </si>
  <si>
    <t>LQM REFRIGERATION &amp; AIRCONDITIONING</t>
  </si>
  <si>
    <t>LANANG DAVAO CITY</t>
  </si>
  <si>
    <t>437-834-919-004</t>
  </si>
  <si>
    <t>DAVAO NXTGEN ENTERPRISE CORPORATION</t>
  </si>
  <si>
    <t>INSULAR VILLAGE LANANG, DAVAO CITY</t>
  </si>
  <si>
    <t>915-577-584-000</t>
  </si>
  <si>
    <t>DISA HARDWARE</t>
  </si>
  <si>
    <t>MATINA APLAYA, TAMOMO DAVAO CITY</t>
  </si>
  <si>
    <t xml:space="preserve">PACMAC BERNARD BENIZ </t>
  </si>
  <si>
    <t>IVAN LIM NHQ</t>
  </si>
  <si>
    <t>NHQ</t>
  </si>
  <si>
    <t>LA VISTA MONTE PH2</t>
  </si>
  <si>
    <t>MATINA DAVAO CITY</t>
  </si>
  <si>
    <t>ECOLAND ADVANCES</t>
  </si>
  <si>
    <t>BODEGA ADVANCES</t>
  </si>
  <si>
    <t>GIOVANNI ANGELITUD SPM MAA</t>
  </si>
  <si>
    <t>277-799-513-010</t>
  </si>
  <si>
    <t>OLIVER INDUSTRIAL PRODUCTS</t>
  </si>
  <si>
    <t>MONTEVERDE SR, AGDAO DAVAO CITY</t>
  </si>
  <si>
    <t>SUICO -LABOR</t>
  </si>
  <si>
    <t>MAXX PET</t>
  </si>
  <si>
    <t>GOLORAN - LABOR</t>
  </si>
  <si>
    <t>GOLORAN, KEVIN - LABOR</t>
  </si>
  <si>
    <t>JOEL MORALES</t>
  </si>
  <si>
    <t>HENRY'S SAND &amp; GRAVEL</t>
  </si>
  <si>
    <t>BUHANGIN, DAVAO CITY</t>
  </si>
  <si>
    <t>293-563-062-000</t>
  </si>
  <si>
    <t>GREENTECH ELECTRONICS,CO.</t>
  </si>
  <si>
    <t>TORRES ST., AGDAO PROPER DAVAO CITY</t>
  </si>
  <si>
    <t>006-179-147-002</t>
  </si>
  <si>
    <t>DAVAO REACH GLOBAL DISTRIBUTORS CORP</t>
  </si>
  <si>
    <t>SASA DAVAO CITY</t>
  </si>
  <si>
    <t>100-079-484-000</t>
  </si>
  <si>
    <t>DAVAO EVERFLEX ELECTRICAL &amp; GLASSWARE</t>
  </si>
  <si>
    <t>183-808-055-002</t>
  </si>
  <si>
    <t>GOLDEN GATE EXPRESS SERVICE</t>
  </si>
  <si>
    <t>LEYTE</t>
  </si>
  <si>
    <t>006-909-073-095</t>
  </si>
  <si>
    <t>PLDT</t>
  </si>
  <si>
    <t>BANGKAL DAVAO CITY</t>
  </si>
  <si>
    <t>NORJAID SAND &amp; GRAVEL</t>
  </si>
  <si>
    <t>RUEL PARAISO</t>
  </si>
  <si>
    <t>RITCHIE DORIFA</t>
  </si>
  <si>
    <t>195-403-038-001</t>
  </si>
  <si>
    <t>CM INTERIORS</t>
  </si>
  <si>
    <t>001-707-728-012</t>
  </si>
  <si>
    <t>HAFELE PHILIPPINES, INC.</t>
  </si>
  <si>
    <t>136-269-894-000</t>
  </si>
  <si>
    <t>T&amp;A FORTITIUDE MKTG</t>
  </si>
  <si>
    <t>TORRES ST., BRGY 15-B DAVAO CITY</t>
  </si>
  <si>
    <t>000-073-706-006</t>
  </si>
  <si>
    <t>ASIA GLASS PALACE, INC.</t>
  </si>
  <si>
    <t>CABAGUIO AVE. DAVAO CITY</t>
  </si>
  <si>
    <t>ECOLAND PAYROLL 8/18</t>
  </si>
  <si>
    <t>STA ANA PAYROLL 8/18</t>
  </si>
  <si>
    <t>MAXX PET PAYROLL 8/18</t>
  </si>
  <si>
    <t>931-746-637-000</t>
  </si>
  <si>
    <t>ENTERPRISES</t>
  </si>
  <si>
    <t>MONTEVERDE AVE., DAVAO CITY</t>
  </si>
  <si>
    <t>105-310-208-000</t>
  </si>
  <si>
    <t>MILAGROS CUDERA TANDUYAN</t>
  </si>
  <si>
    <t>100-080-605-000</t>
  </si>
  <si>
    <t>PETRON SERVICE STATION</t>
  </si>
  <si>
    <t>MONTEVERDE COR. GEMPESAW DAVAO CITY</t>
  </si>
  <si>
    <t>GIOVANNI ANGELITUD OCCUPANCY MAXX PET</t>
  </si>
  <si>
    <t>931-749-613-000</t>
  </si>
  <si>
    <t>STA ANA PETRON SERVICE STATION</t>
  </si>
  <si>
    <t>QUEZON BLVD, DAVAO CITY</t>
  </si>
  <si>
    <t>479-266-834-003</t>
  </si>
  <si>
    <t>VX PETROLEUM AND SERVICES</t>
  </si>
  <si>
    <t>LEON GARCIA ST., AGDAO DAVAO CITY</t>
  </si>
  <si>
    <t>005-159-791-000</t>
  </si>
  <si>
    <t>CONSTRUCTION &amp; HARDWARE SUPPLY, INC.</t>
  </si>
  <si>
    <t>POBLACION DAVAO CITY</t>
  </si>
  <si>
    <t>003-739-571-000</t>
  </si>
  <si>
    <t>DAVAO GENERAL HARDWARE CO.</t>
  </si>
  <si>
    <t>ALVAREZ ST. DAVAO CITY</t>
  </si>
  <si>
    <t>000-077-268-000</t>
  </si>
  <si>
    <t>S. HERRERA BROS., INC</t>
  </si>
  <si>
    <t>DELIVERY RECEIPT - VERGEL</t>
  </si>
  <si>
    <t>VERGEL BARQUIN TRANSPO</t>
  </si>
  <si>
    <t>484-597-081-000</t>
  </si>
  <si>
    <t>TIGATTO, BUHANGIN DAVAO CITY</t>
  </si>
  <si>
    <t>944-352-548-000</t>
  </si>
  <si>
    <t>BOMBALES ADVERTISING</t>
  </si>
  <si>
    <t>MATINA CROSSING, DAVAO CITY</t>
  </si>
  <si>
    <t>475-479-075-000</t>
  </si>
  <si>
    <t>S&amp;E BUILDING SOLUTIONS, INC.</t>
  </si>
  <si>
    <t>TALOMO DAVAO CITY</t>
  </si>
  <si>
    <t>000-261-243-000</t>
  </si>
  <si>
    <t>DCWD - OFC</t>
  </si>
  <si>
    <t>000-553-043-00000</t>
  </si>
  <si>
    <t>DLPC - OFC</t>
  </si>
  <si>
    <t>DCWD - CONSPLY</t>
  </si>
  <si>
    <t>941-311-769-000</t>
  </si>
  <si>
    <t>SOUTHERN PARADISE INTERIORS</t>
  </si>
  <si>
    <t>DENNIS VILLASENCIO - VARIOUS PROJECTS</t>
  </si>
  <si>
    <t>000-333-173-332</t>
  </si>
  <si>
    <t>GREENWICH</t>
  </si>
  <si>
    <t>SM ECOLAND DAVAO CITY</t>
  </si>
  <si>
    <t>004-488-008-000</t>
  </si>
  <si>
    <t>SKS INTERIORS INCORPORATED</t>
  </si>
  <si>
    <t>GUERRERO ST DAVAO CITY</t>
  </si>
  <si>
    <t>287-673-590-000</t>
  </si>
  <si>
    <t>ECO EDGE HOME INTERIORS &amp; SUPPLIES, INC.</t>
  </si>
  <si>
    <t>QUEZON ST., DAVAO CITY</t>
  </si>
  <si>
    <t>474-135-879-000</t>
  </si>
  <si>
    <t>GROUP 101 CARS, INC.</t>
  </si>
  <si>
    <t>268-054-558-000</t>
  </si>
  <si>
    <t>DIAZ MARKETING</t>
  </si>
  <si>
    <t>000--76-962-000</t>
  </si>
  <si>
    <t>TEBROS HARDWARE CORPORATION</t>
  </si>
  <si>
    <t>273-399-978-000</t>
  </si>
  <si>
    <t>DOMINGO JAIME JR. CAMINADE</t>
  </si>
  <si>
    <t>297-507-534-000</t>
  </si>
  <si>
    <t>LBI VULCANIZING PNEUMATIC SHOP</t>
  </si>
  <si>
    <t>BUCACA DAVAO CITY</t>
  </si>
  <si>
    <t>108-632-401-000</t>
  </si>
  <si>
    <t>STIVY PRTS CENTER</t>
  </si>
  <si>
    <t>189-547-630-000</t>
  </si>
  <si>
    <t>LUIS AUTO PARTS</t>
  </si>
  <si>
    <t>STA ANA AVE. DAVAO CITY</t>
  </si>
  <si>
    <t>OTHERS</t>
  </si>
  <si>
    <t>141-733-246-000</t>
  </si>
  <si>
    <t>NEW ARNAEZ ENTERPRISES</t>
  </si>
  <si>
    <t>BRGY 29-C DAVAO CITY</t>
  </si>
  <si>
    <t>J.V.C AIRE SYSTEMS</t>
  </si>
  <si>
    <t>155-451-317-000</t>
  </si>
  <si>
    <t>SANDAWA PLY HARDWARE</t>
  </si>
  <si>
    <t>SANDAWA ROAD ECOLAND DAVAO CITY</t>
  </si>
  <si>
    <t>004-426 -022-000</t>
  </si>
  <si>
    <t>PREVIA AUTO PARTS CENTER, INC.</t>
  </si>
  <si>
    <t>006-442-340-000</t>
  </si>
  <si>
    <t>PROPROJECT ORPORATION</t>
  </si>
  <si>
    <t>NEW MATINA DAVAO CITY</t>
  </si>
  <si>
    <t>100-075-933-000</t>
  </si>
  <si>
    <t>ECOLAND CALTEX GAS STATION</t>
  </si>
  <si>
    <t>RICE ALLOWANCE</t>
  </si>
  <si>
    <t>OTHERS TRUCK</t>
  </si>
  <si>
    <t>484-679-445-000</t>
  </si>
  <si>
    <t>ARADO ENTERPRISES</t>
  </si>
  <si>
    <t>926-912-061-002</t>
  </si>
  <si>
    <t>AVZ COCO LUMBER</t>
  </si>
  <si>
    <t>004-428-984-000</t>
  </si>
  <si>
    <t>SAFECON INDUSTRIES INC.</t>
  </si>
  <si>
    <t>MILAN ENTERPRISE</t>
  </si>
  <si>
    <t>GALVAFLEX ENTERPRISES</t>
  </si>
  <si>
    <t>STEWARD MEDICAL, PHARMA &amp; EQUIPMENT SUPPLIES</t>
  </si>
  <si>
    <t>919-918-226-000</t>
  </si>
  <si>
    <t>DOLORES AND DARLA SHELL GAS STATION</t>
  </si>
  <si>
    <t>CABANTIAN BUHANGIN DAVAO CITY</t>
  </si>
  <si>
    <t>006-171-689-114</t>
  </si>
  <si>
    <t>494-918-027-000</t>
  </si>
  <si>
    <t>AL AND G ALUMINUM SUPPLY</t>
  </si>
  <si>
    <t>275-581-068-000</t>
  </si>
  <si>
    <t>HALIFAX GLASS &amp; ALUMINUM SUPPLY, INC.</t>
  </si>
  <si>
    <t>MA. LIGAYA AQUI</t>
  </si>
  <si>
    <t>MA. CRISTINA A. MONTEAGUDO</t>
  </si>
  <si>
    <t xml:space="preserve">VERGEL BARQUIN </t>
  </si>
  <si>
    <t>001-226-121-002</t>
  </si>
  <si>
    <t>SEAWALK TRADING CORPORATION</t>
  </si>
  <si>
    <t>000-768-480-0067</t>
  </si>
  <si>
    <t>189-759-081-000</t>
  </si>
  <si>
    <t>EFAF ELECTRICAL SUPPLIES PHILS.</t>
  </si>
  <si>
    <t>OBRERO DAVAO CITY</t>
  </si>
  <si>
    <t>274-644-052-000</t>
  </si>
  <si>
    <t>DAVAO SYSTEMS PRODUCTS &amp; IND'L</t>
  </si>
  <si>
    <t>449-521-810-000</t>
  </si>
  <si>
    <t>PA FUEL 118 CORPORATION</t>
  </si>
  <si>
    <t>BRGY TALOMO DAVAO CITY</t>
  </si>
  <si>
    <t>279-945-509-000</t>
  </si>
  <si>
    <t>DAVAO GUERRERO BOLT SUPPLY</t>
  </si>
  <si>
    <t>DAVAO UNITED EDUCATIONAL SUPPLIES, INC.</t>
  </si>
  <si>
    <t>902-919-652-000</t>
  </si>
  <si>
    <t>LUCKY 3C HARDWARE AND ELECTRICAL SUPPLY</t>
  </si>
  <si>
    <t>NUENA RICE AND CORN SUPPLY</t>
  </si>
  <si>
    <t>JULIVILLE SUBD. , DAVAO CITY</t>
  </si>
  <si>
    <t>942-288-016-000</t>
  </si>
  <si>
    <t>MYLON MARKETING</t>
  </si>
  <si>
    <t>MA-A DAVAO CITY</t>
  </si>
  <si>
    <t>415-554-850-000</t>
  </si>
  <si>
    <t>BON HAI HARDWARE</t>
  </si>
  <si>
    <t>Purok 30 Km.6 Ma-a , Davao City</t>
  </si>
  <si>
    <t>JOHN P. JOSOL</t>
  </si>
  <si>
    <t>008-889-137-013</t>
  </si>
  <si>
    <t>MEMOREX CONCEPT, INC.</t>
  </si>
  <si>
    <t>76-A BUCANA, DAVAO  CITY</t>
  </si>
  <si>
    <t>006-841-974-000</t>
  </si>
  <si>
    <t>SOLAR FUEL CORPORATION</t>
  </si>
  <si>
    <t>LIZADA ST. DAVAO CITY</t>
  </si>
  <si>
    <t>008-024-612-003</t>
  </si>
  <si>
    <t>AMESCO DRUG</t>
  </si>
  <si>
    <t>#24 MAGSAYSAY AVE. DAVAO CITY</t>
  </si>
  <si>
    <t>NEW FARMACIA SUY HOO</t>
  </si>
  <si>
    <t>8 R.MAGSAYSAY AVE. DAVAO CITY</t>
  </si>
  <si>
    <t>431-213-119-001</t>
  </si>
  <si>
    <t>SILKY LLINE GENERAL MERCHANDISE</t>
  </si>
  <si>
    <t>ANTWEL BLDG. ALVAREZ ST. 27-C DAVAO CITY</t>
  </si>
  <si>
    <t>PARK AVENUE MOTORCYCLE PARTS</t>
  </si>
  <si>
    <t>000-275-000</t>
  </si>
  <si>
    <t>FIRST CENTURY PARTS &amp; HARDWARE CO. INC</t>
  </si>
  <si>
    <t>137 R. MAGSAYSAY, DAVAO CITY</t>
  </si>
  <si>
    <t>153-684-853-000</t>
  </si>
  <si>
    <t>BRANESMA TRAPAL SUPPLY</t>
  </si>
  <si>
    <t>DAVAO BAYAN CONSTRUCTION &amp; HARDWARE</t>
  </si>
  <si>
    <t>15 ALVAREZ ST. POBLACION DAVAO CITY</t>
  </si>
  <si>
    <t>MICAEL MARAMBON</t>
  </si>
  <si>
    <t>000-854-927-003</t>
  </si>
  <si>
    <t>SHAKEY'S PIZZA RESTAURANT</t>
  </si>
  <si>
    <t>SM ECOLAND, DAVAO CITY</t>
  </si>
  <si>
    <t>000-076-775-007</t>
  </si>
  <si>
    <t>COCO'S SOUTH BISTRO</t>
  </si>
  <si>
    <t>TULIP DRIVE,MATINA DAVAO CITY</t>
  </si>
  <si>
    <t>274-456-528-002</t>
  </si>
  <si>
    <t>LRC BAKERY VENTURES</t>
  </si>
  <si>
    <t>289-100-038-008</t>
  </si>
  <si>
    <t>EYE CRAFTER OPTICAL, INC.</t>
  </si>
  <si>
    <t>113-770-035-002</t>
  </si>
  <si>
    <t>LOURMON GARDEN</t>
  </si>
  <si>
    <t>SOCIAL SECURITY SYSTEM</t>
  </si>
  <si>
    <t>PALMA GIL ST. DAVAO CITY</t>
  </si>
  <si>
    <t>200-871-429-002</t>
  </si>
  <si>
    <t>SIMPLEX INDUSTRIAL CORPORATION</t>
  </si>
  <si>
    <t>VILLA ABRILLE ST. DAVAO CITY</t>
  </si>
  <si>
    <t>466-814-799-000</t>
  </si>
  <si>
    <t>SAVE MORE INDUSTRIAL HARDWARE-STA.ANA, INC.</t>
  </si>
  <si>
    <t>005-882-786-000</t>
  </si>
  <si>
    <t>SUPER STAR HARDWRE, INC.</t>
  </si>
  <si>
    <t>51 R.MAGSAYSAY, DAVAO CITY</t>
  </si>
  <si>
    <t>157-110-730-000</t>
  </si>
  <si>
    <t>INDON HARDWARE</t>
  </si>
  <si>
    <t>TIMES BEACH DAVAO CITY</t>
  </si>
  <si>
    <t>000-076-486-000</t>
  </si>
  <si>
    <t>KIM GUAN TRADING CO. INC.</t>
  </si>
  <si>
    <t>F.BANGOY ST. DAVAO CITY</t>
  </si>
  <si>
    <t>905-080-721-000</t>
  </si>
  <si>
    <t>DMT OXYGEN &amp; ACETYLENE ENTERPRISES</t>
  </si>
  <si>
    <t>SAWMILL ST. TALOMO, DAVAO CITY</t>
  </si>
  <si>
    <t>000-553-043-000</t>
  </si>
  <si>
    <t>DAVAO LIGHT &amp; POWER CO., INC</t>
  </si>
  <si>
    <t>R.CASTILLO DUTERTE AGDAO, DAVAO CITY</t>
  </si>
  <si>
    <t>100-084-511-000</t>
  </si>
  <si>
    <t>VELASCO BOOKSTORE</t>
  </si>
  <si>
    <t>CITY HALL DRIVE, DAVAO CITY</t>
  </si>
  <si>
    <t>477-046-317-000</t>
  </si>
  <si>
    <t>NORH CISA BUILDERS CENTER CORPORATION</t>
  </si>
  <si>
    <t>APOLLO ST. BUHANGIN, DAVO CITY</t>
  </si>
  <si>
    <t>TAF MARKETING</t>
  </si>
  <si>
    <t>TORRES ST. DAVAO CITY</t>
  </si>
  <si>
    <t>949-148-831-000</t>
  </si>
  <si>
    <t>A&amp;S CAD PLOTTING &amp; PRINTING SERVICES</t>
  </si>
  <si>
    <t>GREENTREE DJG ENTERPRISES</t>
  </si>
  <si>
    <t>R.MAGSAYSAY, DAVAO CITY</t>
  </si>
  <si>
    <t>708-919-621-000</t>
  </si>
  <si>
    <t>SCORPIOCOLOR PAINT HAUS</t>
  </si>
  <si>
    <t>136 R. MAGSAYSAY, DAVAO CITY</t>
  </si>
  <si>
    <t>103-208-219-000</t>
  </si>
  <si>
    <t>EMA ELECTRICAL DESIGNS &amp; ENGINEERING SEVICES</t>
  </si>
  <si>
    <t>MAGALLANES ST. DAVAO CITY</t>
  </si>
  <si>
    <t>ROSSANA C. UCAT</t>
  </si>
  <si>
    <t>000-074-291-002</t>
  </si>
  <si>
    <t>CISA MARKTING CO. INCOPARATED</t>
  </si>
  <si>
    <t>000-077-276-000</t>
  </si>
  <si>
    <t>MIT &amp; COMPANY</t>
  </si>
  <si>
    <t>RELIANCE REFREGERATION AND AIRCONDITIONING CORP</t>
  </si>
  <si>
    <t>JP CABAGUIO AVE. DAVAO CITY</t>
  </si>
  <si>
    <t>RJS-1 HARDWARE SOLUTION</t>
  </si>
  <si>
    <t>275-808-713-000</t>
  </si>
  <si>
    <t>NEW CJO HARDWARE</t>
  </si>
  <si>
    <t>478-364-703-000</t>
  </si>
  <si>
    <t>SAM'S CAR ACCESSORIES</t>
  </si>
  <si>
    <t>QUIRINI ST. DAVAO CITY</t>
  </si>
  <si>
    <t>006-909-073-092</t>
  </si>
  <si>
    <t>CUSTOMER FRONTLINE SOLUTION INC.</t>
  </si>
  <si>
    <t>PONCIANO  REYES ST. DAVAO CITY</t>
  </si>
  <si>
    <t>001-901-673-151</t>
  </si>
  <si>
    <t>SMART COMMINICTIONS, INC.</t>
  </si>
  <si>
    <t>436-0666648-000</t>
  </si>
  <si>
    <t>REN-REN FLOWER  SHOP</t>
  </si>
  <si>
    <t>BANKERHAN, DAVAO CITY</t>
  </si>
  <si>
    <t>PHIC</t>
  </si>
  <si>
    <t>009-606-695-000</t>
  </si>
  <si>
    <t>PRIME POWER INDUSTRIAL SUPPLY CORPORATION</t>
  </si>
  <si>
    <t>MONTEVERDE ST. DAVAO CITY</t>
  </si>
  <si>
    <t>124-049-449-00</t>
  </si>
  <si>
    <t>DAVAO DATAN HARDWARE AND PARTS</t>
  </si>
  <si>
    <t>005-702-964-000</t>
  </si>
  <si>
    <t>NEW DAVAO GOLDSTAR HARDWARE CO.,INC.</t>
  </si>
  <si>
    <t>LAPU-LAPU ST. AGDAO, DAVAO CITY</t>
  </si>
  <si>
    <t>946-932-829-000</t>
  </si>
  <si>
    <t>DAVAO KENSHIN PARTS SUPPLY and HARDWARE</t>
  </si>
  <si>
    <t>245-396-526-048</t>
  </si>
  <si>
    <t>DIGITEL MOBILE PHILS.,INC</t>
  </si>
  <si>
    <t>432-639-969-001</t>
  </si>
  <si>
    <t>DECO HUNGTA, INC.</t>
  </si>
  <si>
    <t>STO.NINO PANABO CITY</t>
  </si>
  <si>
    <t>261-125-821-002</t>
  </si>
  <si>
    <t>KCOPY REFILLING STATION</t>
  </si>
  <si>
    <t>006-171-819-000</t>
  </si>
  <si>
    <t>MINDANAO INDUSTRIAL TRADERS, INC</t>
  </si>
  <si>
    <t>ANDA ST. DAVAO CITY</t>
  </si>
  <si>
    <t>942-503-551-000</t>
  </si>
  <si>
    <t>CELEA HARDWARE &amp; LUMBER DEALER</t>
  </si>
  <si>
    <t>PUAN , DAVAO CITY</t>
  </si>
  <si>
    <t>AERO SKY MARKETING</t>
  </si>
  <si>
    <t>R. CASTILLP AGDAO , DAVAO CITY</t>
  </si>
  <si>
    <t>REGIE IAN DANIEGA</t>
  </si>
  <si>
    <t>OFFICE</t>
  </si>
  <si>
    <t>105-282-650-000</t>
  </si>
  <si>
    <t>NEW LUCKY STAR TINSMITH &amp; BLACKSMITH SHOP</t>
  </si>
  <si>
    <t>439-691-096-002</t>
  </si>
  <si>
    <t>GLAMOUR RESTO N CATERER</t>
  </si>
  <si>
    <t>PADRE GOMEZ, DAVAO CITY</t>
  </si>
  <si>
    <t>007-424-197-177</t>
  </si>
  <si>
    <t>JR MX MEMOXPRESS</t>
  </si>
  <si>
    <t>SAVEMORE BANGKAL, DAVAO CITY</t>
  </si>
  <si>
    <t>009-989-495-000</t>
  </si>
  <si>
    <t>DAVAO OUGI'S FOOD AND BEVERAGES INC.</t>
  </si>
  <si>
    <t>SM LANANG J.P. LAUREL, DAVAO CTY</t>
  </si>
  <si>
    <t>292-646-819-000</t>
  </si>
  <si>
    <t>SHANGHAI STAINLESS STEEL SUPPLY</t>
  </si>
  <si>
    <t>000-076-775-002</t>
  </si>
  <si>
    <t>ORIENTALFEAST BUFFET PALACE</t>
  </si>
  <si>
    <t>PAN ASIA HOT POT INC.</t>
  </si>
  <si>
    <t>SM CITY ECOLAND ,DAVA CITY</t>
  </si>
  <si>
    <t>WILCON DEPOT, INC</t>
  </si>
  <si>
    <t>006-171-663-027</t>
  </si>
  <si>
    <t>HARDWAREMAXX/BUHANGIN</t>
  </si>
  <si>
    <t>MEAL</t>
  </si>
  <si>
    <t>100-084-983-000</t>
  </si>
  <si>
    <t>DAVAO BOHOL TRADING</t>
  </si>
  <si>
    <t>100-066-843-000</t>
  </si>
  <si>
    <t>RMMA HARDWARE CONSTRUCTION</t>
  </si>
  <si>
    <t>006-408-276-000</t>
  </si>
  <si>
    <t>DDIS, INC.</t>
  </si>
  <si>
    <t>100-084-647-000</t>
  </si>
  <si>
    <t>EVERSTRONG DAVAO ENTERPRISES</t>
  </si>
  <si>
    <t>T. MONTEVERDE, DAVAO CITY</t>
  </si>
  <si>
    <t>004-780-008-156</t>
  </si>
  <si>
    <t>450-561-1771-000</t>
  </si>
  <si>
    <t>GREENBELT HARDWARE</t>
  </si>
  <si>
    <t>000-077-154-000</t>
  </si>
  <si>
    <t>UYANGURE HARDWARE CO., INC.</t>
  </si>
  <si>
    <t>006-039-599-000</t>
  </si>
  <si>
    <t>TRUST HARDWARE</t>
  </si>
  <si>
    <t>MONTEVERDE, DAVAO CITY</t>
  </si>
  <si>
    <t>911-602-982-000</t>
  </si>
  <si>
    <t>DAVAO LITO'S GRILL</t>
  </si>
  <si>
    <t>SAN PEDRO ST. DAVAO CITY</t>
  </si>
  <si>
    <t>CL LAO</t>
  </si>
  <si>
    <t>CL  LAO DESIGN</t>
  </si>
  <si>
    <t>CHALABAN METAL ROOF ENTERPRISES</t>
  </si>
  <si>
    <t>SAN FRANCISCO ST. BUHANGIN, DAVAO CITY</t>
  </si>
  <si>
    <t>297-664-352-002</t>
  </si>
  <si>
    <t>PRINTING REPUBLIC ADVERTISING</t>
  </si>
  <si>
    <t>CM RECTO ST. DAVAO CITY</t>
  </si>
  <si>
    <t>MT. ZION</t>
  </si>
  <si>
    <t>939-296-109-000</t>
  </si>
  <si>
    <t>OPALL UPHOLSTERY SERVCES</t>
  </si>
  <si>
    <t>004-777-324-000</t>
  </si>
  <si>
    <t>HILTI INC.</t>
  </si>
  <si>
    <t>ORTIGAS CENTRE, PASIG CITY</t>
  </si>
  <si>
    <t>946-931-326-000</t>
  </si>
  <si>
    <t>RACK ILLUMINATE EVENTS</t>
  </si>
  <si>
    <t>CATALUNAN PEQUENO, DAVAO CITY</t>
  </si>
  <si>
    <t>KARELLA MANAGEMENT CORP</t>
  </si>
  <si>
    <t>246-347-154-069</t>
  </si>
  <si>
    <t>UNITOP GEN  MDSE INC.</t>
  </si>
  <si>
    <t>SAADVEDRA ST. TORIL, DAVAO CITY</t>
  </si>
  <si>
    <t>493-505-217-000</t>
  </si>
  <si>
    <t>SHINCO HARDWARE</t>
  </si>
  <si>
    <t>BAGO APLAYA, DAVAO CITY</t>
  </si>
  <si>
    <t>452-471-234-000</t>
  </si>
  <si>
    <t>WELL DONE TRADING &amp; HARWARE CORP.</t>
  </si>
  <si>
    <t>008-522-812-002</t>
  </si>
  <si>
    <t>009-264-088-001</t>
  </si>
  <si>
    <t>009-192-878-030</t>
  </si>
  <si>
    <t>005-161-114-003</t>
  </si>
  <si>
    <t>131-337-537-000</t>
  </si>
  <si>
    <t>205-962-186-000</t>
  </si>
  <si>
    <t>004-751-415-000</t>
  </si>
  <si>
    <t>700-765-991-000</t>
  </si>
  <si>
    <t>100-084-959-000</t>
  </si>
  <si>
    <t>438-843-064-000</t>
  </si>
  <si>
    <t>006-039-599-003</t>
  </si>
  <si>
    <t>157-693-245-000</t>
  </si>
  <si>
    <t>CL LAO DESIGN &amp; CONSTRUCTION, INC.</t>
  </si>
  <si>
    <t>Ecoland, Davao City</t>
  </si>
  <si>
    <t>RECEIPTS AND DISBURSEMENTS ANALYSIS (PORTAL)</t>
  </si>
  <si>
    <t>For the year 2019</t>
  </si>
  <si>
    <t>PROJECT</t>
  </si>
  <si>
    <t>Copy Chart Code</t>
  </si>
  <si>
    <t>OR NUMBER</t>
  </si>
  <si>
    <t>009-192-878-00030</t>
  </si>
  <si>
    <t>483-159-245-000</t>
  </si>
  <si>
    <t>RPF AUTO MOTOR PARTS</t>
  </si>
  <si>
    <t>947-608-075-000</t>
  </si>
  <si>
    <t>DAVAO IKKIN CAR CARE CENTER</t>
  </si>
  <si>
    <t>MONTEVERDE ST., DAVAO CITY</t>
  </si>
  <si>
    <t>181-597-113-001</t>
  </si>
  <si>
    <t>NJF CLUTCH-BRAKE AND PARTS</t>
  </si>
  <si>
    <t>719-681-163-000</t>
  </si>
  <si>
    <t>LEONORA C. BABATE</t>
  </si>
  <si>
    <t>BUCANA, DAVAO CITY</t>
  </si>
  <si>
    <t>135-455-084-000</t>
  </si>
  <si>
    <t>CRUZADA AUTO SUPPLY</t>
  </si>
  <si>
    <t>453-941-603-000</t>
  </si>
  <si>
    <t>C-SKIES HARDWARE</t>
  </si>
  <si>
    <t>004-748-346-000</t>
  </si>
  <si>
    <t>DAVAO ECONOMIC AUTO PARTS CENTER, INC.</t>
  </si>
  <si>
    <t>280-579-978-002</t>
  </si>
  <si>
    <t>DNJ UNLAD MOTORCYCLE PARTS &amp; ACCESSORIES</t>
  </si>
  <si>
    <t>108-629-778-000</t>
  </si>
  <si>
    <t>JEFF STAR</t>
  </si>
  <si>
    <t>468-269-329-000</t>
  </si>
  <si>
    <t>ROSS BUILD N' SAVE</t>
  </si>
  <si>
    <t>LAND TRANSPORTATION OFFFCE LTO-XI</t>
  </si>
  <si>
    <t>000-326-712-000</t>
  </si>
  <si>
    <t>MACHINE BANKS CORPORATION</t>
  </si>
  <si>
    <t>BINONDO , MANILA</t>
  </si>
  <si>
    <t>ROY  CASTANERAS</t>
  </si>
  <si>
    <t>RCBC</t>
  </si>
  <si>
    <t>149-770-083-0002</t>
  </si>
  <si>
    <t>TIERRA VERDE MOTORIST HAVEN/PHOENIX</t>
  </si>
  <si>
    <t>000-076-767-000</t>
  </si>
  <si>
    <t>NATIONWIDE HARDWARE COMPANY, INC.</t>
  </si>
  <si>
    <t>EDEN / OFFICE PARTY</t>
  </si>
  <si>
    <t>000-144-976-00011</t>
  </si>
  <si>
    <t>SM SUPERVALUE, INC</t>
  </si>
  <si>
    <t>004-752-272-001</t>
  </si>
  <si>
    <t>EDEN MOUNTAIN RESORTS, INC.</t>
  </si>
  <si>
    <t>000-081-273-1248</t>
  </si>
  <si>
    <t>BEARING CENTER &amp; MACHINERY, INC.</t>
  </si>
  <si>
    <t>153-795-439-002</t>
  </si>
  <si>
    <t>DMD ELECTRONICS PARTS &amp; SERVICES</t>
  </si>
  <si>
    <t>ROXAS AVE. DAVAO CITY</t>
  </si>
  <si>
    <t>FOUR R-E ELECTRONICS &amp; REPAIR SHOP</t>
  </si>
  <si>
    <t>010-08-415-000</t>
  </si>
  <si>
    <t>JVC AIRE SYSTEM INC.</t>
  </si>
  <si>
    <t>103-159-693-000</t>
  </si>
  <si>
    <t>E.S. DIESEL CALIBRATION AND MACHINE SHOP</t>
  </si>
  <si>
    <t>ARELLANO ST. DAVAO CITY</t>
  </si>
  <si>
    <t>140-042-436-000</t>
  </si>
  <si>
    <t>EGAP MERCHANDISE</t>
  </si>
  <si>
    <t>128-824-012-000</t>
  </si>
  <si>
    <t>HAMAKITA HEAVY EQUIPMENT PARTS SUPPLY</t>
  </si>
  <si>
    <t>STA. ANA , DAVAO CITY</t>
  </si>
  <si>
    <t>200-741-954-00107</t>
  </si>
  <si>
    <t>PPI HOLDINGS, INC</t>
  </si>
  <si>
    <t>SM ECOLAND,DAVAO CITY</t>
  </si>
  <si>
    <t>200-088-519-022</t>
  </si>
  <si>
    <t>EO EXECUTIVE OPTICAL</t>
  </si>
  <si>
    <t>949-151-046-000</t>
  </si>
  <si>
    <t>KMA FOOD TRIP</t>
  </si>
  <si>
    <t>006-441-237-000</t>
  </si>
  <si>
    <t>AKH ANTONIO'S BAR NGRILL</t>
  </si>
  <si>
    <t>212-846-291-004</t>
  </si>
  <si>
    <t>AZON'S BONELESS LECHON</t>
  </si>
  <si>
    <t>000-518-668-000</t>
  </si>
  <si>
    <t>GRAND MENSENG HOTEL</t>
  </si>
  <si>
    <t>409-715-869-000</t>
  </si>
  <si>
    <t>MORSKITTY ENTERPRISES</t>
  </si>
  <si>
    <t>445-988-535-000</t>
  </si>
  <si>
    <t>3F FORTUNE SHOPPER'S CORP.</t>
  </si>
  <si>
    <t>DSG SON'S GROUP, INC.</t>
  </si>
  <si>
    <t>203-559-494-018</t>
  </si>
  <si>
    <t>FABULOUS JEANS &amp; SHIRTS &amp; GEN. MDSE</t>
  </si>
  <si>
    <t>ILUSTRE ST. , DAVAO CITY</t>
  </si>
  <si>
    <t>234-584-769-000</t>
  </si>
  <si>
    <t>CLLM ENTERPRISES</t>
  </si>
  <si>
    <t>931-749-211-0000</t>
  </si>
  <si>
    <t>NEW TZADA MARKETING &amp; GENERAL MERCHANDISE</t>
  </si>
  <si>
    <t>462-205-103-000</t>
  </si>
  <si>
    <t>FELMART LECHON</t>
  </si>
  <si>
    <t>PS BANK</t>
  </si>
  <si>
    <t>..</t>
  </si>
  <si>
    <t>000-264-711-001</t>
  </si>
  <si>
    <t>NEW DAVAO FAMOUS RESTAURANT CORPORATION</t>
  </si>
  <si>
    <t>418-672-126-002</t>
  </si>
  <si>
    <t>CAFÉ JULIETA</t>
  </si>
  <si>
    <t>404-020-129-001</t>
  </si>
  <si>
    <t>GOLDEN LAKEMORE CORPOATION</t>
  </si>
  <si>
    <t>SM ANNEX ECOLAND, DAVAO CITY</t>
  </si>
  <si>
    <t>193-005-428-001</t>
  </si>
  <si>
    <t>Z TOYS AND CANDIES</t>
  </si>
  <si>
    <t>GEMPESAW ST. DAVAO CITY</t>
  </si>
  <si>
    <t>100-086-283-000</t>
  </si>
  <si>
    <t>GREG MOTOR PARTS &amp; HARDWARE</t>
  </si>
  <si>
    <t>407-405-526-000</t>
  </si>
  <si>
    <t>EZGAB CORPORATON</t>
  </si>
  <si>
    <t>ABREEZA MALL J.P LAUREL</t>
  </si>
  <si>
    <t>453-694-241-000</t>
  </si>
  <si>
    <t>HELEN'S KITCHEN</t>
  </si>
  <si>
    <t>933-615-490-000</t>
  </si>
  <si>
    <t>ST. THERESE OF LISIEUX RELIGIOUS SUPPLY</t>
  </si>
  <si>
    <t>175-478-799-000</t>
  </si>
  <si>
    <t>ATTY. KAREN VALEN S. DE LEON-PADERNAL</t>
  </si>
  <si>
    <t>430-347-276-000</t>
  </si>
  <si>
    <t>NEW DAVAO BALITA MARKETING CORP.</t>
  </si>
  <si>
    <t>100-080-445-000</t>
  </si>
  <si>
    <t>CHENGCO TRADING</t>
  </si>
  <si>
    <t>MONTEVERD ST. DAVAO CITY</t>
  </si>
  <si>
    <t>941-305-288-001</t>
  </si>
  <si>
    <t>BOGSER'S BY THE SEA RESTAURANT</t>
  </si>
  <si>
    <t>004-425-656-005</t>
  </si>
  <si>
    <t>TSURU INCOPARATED</t>
  </si>
  <si>
    <t>JUNA AVE. MATINA, DAVAO CITY</t>
  </si>
  <si>
    <t>000-086-204-019</t>
  </si>
  <si>
    <t>STAR APPLIANCES CENTER</t>
  </si>
  <si>
    <t>124-925-819-000</t>
  </si>
  <si>
    <t>MARIO'S AUTO SUPPLY</t>
  </si>
  <si>
    <t>006-040-086-001</t>
  </si>
  <si>
    <t>ULTRUM CORPARATION</t>
  </si>
  <si>
    <t>SM QUIMPO BLVD. ECOLAND,DAVAO CITY</t>
  </si>
  <si>
    <t>722-605-615-000</t>
  </si>
  <si>
    <t>GEARTEK GADGETS</t>
  </si>
  <si>
    <t>VICTORIA PLAZA BAJADA,DAVAO CTY</t>
  </si>
  <si>
    <t>009-632-278-001</t>
  </si>
  <si>
    <t>THE EPICURIOUS GASTRO PUB</t>
  </si>
  <si>
    <t>BONIFACIO ST. DAVAO CITY</t>
  </si>
  <si>
    <t>292-184-082-000</t>
  </si>
  <si>
    <t>MONT D JOHAN COTTAGE INN &amp; RESTAURANT</t>
  </si>
  <si>
    <t>SAN MIGUEL,ARAKAN COTABATO</t>
  </si>
  <si>
    <t>200-035-311-011</t>
  </si>
  <si>
    <t>109-024-896-000</t>
  </si>
  <si>
    <t>WHS EMISSION TEST CENTER</t>
  </si>
  <si>
    <t>000-299-299-025</t>
  </si>
  <si>
    <t>ABACUS BOOK AND CASD CORP. (NATIONAL BOOKSTORE</t>
  </si>
  <si>
    <t>SM ECOLAND.DAVAO CITY</t>
  </si>
  <si>
    <t>922-061-824-000</t>
  </si>
  <si>
    <t>JPFA SERVICE CENTER</t>
  </si>
  <si>
    <t>BALUSONG MATINA,DAVAO CITY</t>
  </si>
  <si>
    <t>005-816-812-000</t>
  </si>
  <si>
    <t>FORD DAVAO</t>
  </si>
  <si>
    <t>458-181-661-000</t>
  </si>
  <si>
    <t>NEW KNB HARDWARE</t>
  </si>
  <si>
    <t>155-475-354-004</t>
  </si>
  <si>
    <t>CHILI PARK SEAFOODS MIX</t>
  </si>
  <si>
    <t>418-672-126-001</t>
  </si>
  <si>
    <t>MARINA TUNA</t>
  </si>
  <si>
    <t>434-630-290-000</t>
  </si>
  <si>
    <t>KEAN SOLID BLOCKS &amp; AGGREGATES INDUSTRIES CORP.</t>
  </si>
  <si>
    <t>EL RIO… DAVAO CITY</t>
  </si>
  <si>
    <t>436-001-281-000</t>
  </si>
  <si>
    <t>CADMIUM CORPORATION</t>
  </si>
  <si>
    <t>CATALUNAN GRANDE, DAVAO CITY</t>
  </si>
  <si>
    <t>100-079*-033-000</t>
  </si>
  <si>
    <t>DAVAO KIAN BEE TRADING</t>
  </si>
  <si>
    <t xml:space="preserve">JAKE JOSOL </t>
  </si>
  <si>
    <t>SUTHERLAND</t>
  </si>
  <si>
    <t>PANABO</t>
  </si>
  <si>
    <t>LA VISTA</t>
  </si>
  <si>
    <t>ECOLAND/BODEGA</t>
  </si>
  <si>
    <t>SPM CAT-GRAN</t>
  </si>
  <si>
    <t>Subject To Liquidation - Lao, Crisente</t>
  </si>
  <si>
    <t>VARIOUS SUPPLIER</t>
  </si>
  <si>
    <t>Column Labels</t>
  </si>
  <si>
    <t>Values</t>
  </si>
  <si>
    <t xml:space="preserve">TRIAL BALANCE </t>
  </si>
  <si>
    <t xml:space="preserve"> CR</t>
  </si>
  <si>
    <t xml:space="preserve"> DR</t>
  </si>
  <si>
    <t>PANACAN DC GRAVELLING FP</t>
  </si>
  <si>
    <t>HMX ACCESS DOOR RB</t>
  </si>
  <si>
    <t>SPM MAA SENTRO CO2 RB</t>
  </si>
  <si>
    <t>MAXX'S PET FB</t>
  </si>
  <si>
    <t>PANACAN DC METAL RAMP 1 FP</t>
  </si>
  <si>
    <t>PANACAN FIRE EXIT DOOR FP</t>
  </si>
  <si>
    <t>STA. ANA STORAGE SHED</t>
  </si>
  <si>
    <t>PANACAN PIP LEAK</t>
  </si>
  <si>
    <t>TIN2</t>
  </si>
  <si>
    <t>PARTICULARS</t>
  </si>
  <si>
    <t>Check Issuance</t>
  </si>
  <si>
    <t>Replenishments</t>
  </si>
  <si>
    <t>Payroll</t>
  </si>
  <si>
    <t>All Check Issuance</t>
  </si>
  <si>
    <t>Retainer's Fee</t>
  </si>
  <si>
    <t>VAT RATE</t>
  </si>
  <si>
    <t>Gross Amount</t>
  </si>
  <si>
    <t>Net of VAT</t>
  </si>
  <si>
    <t>amount billed</t>
  </si>
  <si>
    <t>SALES</t>
  </si>
  <si>
    <t>Supplies</t>
  </si>
  <si>
    <t>Services</t>
  </si>
  <si>
    <t>Net Amount</t>
  </si>
  <si>
    <t>Wthholding Tax</t>
  </si>
  <si>
    <t>Debit</t>
  </si>
  <si>
    <t>Credit</t>
  </si>
  <si>
    <t>Cash</t>
  </si>
  <si>
    <t>Creditablew/holding</t>
  </si>
  <si>
    <t>Revenue (Net of VAT)</t>
  </si>
  <si>
    <t>Output VAT</t>
  </si>
  <si>
    <t>Total</t>
  </si>
  <si>
    <t>Notes:</t>
  </si>
  <si>
    <t xml:space="preserve">Collection </t>
  </si>
  <si>
    <t>Journal Voucher</t>
  </si>
  <si>
    <t>Check Voucher</t>
  </si>
  <si>
    <t>every end of the month ENCODE</t>
  </si>
  <si>
    <t>Daily transaction</t>
  </si>
  <si>
    <t>Amount Received</t>
  </si>
  <si>
    <t>Tax Withheld (Creditable Withholding)</t>
  </si>
  <si>
    <t>Sales Amount (REVENUE)</t>
  </si>
  <si>
    <t>VAT (Output Tax)</t>
  </si>
  <si>
    <t>REPLENISHMENT REPORT</t>
  </si>
  <si>
    <t>VAT/NONVAT</t>
  </si>
  <si>
    <t>NV AMOUNT</t>
  </si>
  <si>
    <t>ACCOUNT CODE</t>
  </si>
  <si>
    <t>PROJECT NAME</t>
  </si>
  <si>
    <t>For the Monht of JANUARY 2019</t>
  </si>
  <si>
    <t>DATE</t>
  </si>
  <si>
    <t>SUPPLIERS NAME</t>
  </si>
  <si>
    <t>REMARKS</t>
  </si>
  <si>
    <t>ROY CASTANERAS</t>
  </si>
  <si>
    <t>12-34-531-0</t>
  </si>
  <si>
    <t>COLLECTION REPORT ENTRY - JOURNAL VOUCHER</t>
  </si>
  <si>
    <t>CHECK ISSUANCE - CHECK VOUCHER</t>
  </si>
  <si>
    <t>CASH</t>
  </si>
  <si>
    <t>(Analyse if VAT or Non VAT)</t>
  </si>
  <si>
    <t>If VAT</t>
  </si>
  <si>
    <t>Amount To be Paid</t>
  </si>
  <si>
    <t>Gross of VAT</t>
  </si>
  <si>
    <t>Withholding Tax</t>
  </si>
  <si>
    <t>PURCHASES (Net of VAT)</t>
  </si>
  <si>
    <t>VAT (Input tax)</t>
  </si>
  <si>
    <t>Withholding tax</t>
  </si>
  <si>
    <t>VAT CALCULATOR</t>
  </si>
  <si>
    <t>NEED TO JOURNALIZE</t>
  </si>
  <si>
    <t>Collection</t>
  </si>
  <si>
    <t xml:space="preserve"> Check Voucher</t>
  </si>
  <si>
    <t xml:space="preserve">Replenishment </t>
  </si>
  <si>
    <t>INPUT TAX</t>
  </si>
  <si>
    <t>every month</t>
  </si>
  <si>
    <t>every month (1st &amp; 2nd)</t>
  </si>
  <si>
    <t>108-604-760-000</t>
  </si>
  <si>
    <t>ARANDA ENGINEERING SERVICES</t>
  </si>
  <si>
    <t>MINTAL, DAVAO CITY</t>
  </si>
  <si>
    <t>BOGSERS</t>
  </si>
  <si>
    <t>480-749-787-000</t>
  </si>
  <si>
    <t>AMALGATED PROPERTIES AND MANAGEMENT CORP.</t>
  </si>
  <si>
    <t>461-522-651-000</t>
  </si>
  <si>
    <t>EUJHER SERVICES</t>
  </si>
  <si>
    <t>JACINTO ST., DAVAO CITY</t>
  </si>
  <si>
    <t>E-LIGHT ELECTRICAL, LIGHTNING, &amp; SUPPLIES</t>
  </si>
  <si>
    <t>P.O. 28/TINA</t>
  </si>
  <si>
    <t>TINA</t>
  </si>
  <si>
    <t>RODEL PORCALLA</t>
  </si>
  <si>
    <t>JAN.25-31`</t>
  </si>
  <si>
    <t>JACKY-JCO HARDWARE AND CONSTRUCTION SUPPLY</t>
  </si>
  <si>
    <t>N M R K HARDWARE, INC</t>
  </si>
  <si>
    <t>G-ELEVEN CONVENIENCE STORE</t>
  </si>
  <si>
    <t>ATIN INDUSTRIAL HARDWARE SUPPLY, INC.</t>
  </si>
  <si>
    <t>CL LAO DESIGN</t>
  </si>
  <si>
    <t>FRENCH BAKER</t>
  </si>
  <si>
    <t>OUT</t>
  </si>
  <si>
    <t>ROLDAN CAPUNO</t>
  </si>
  <si>
    <t>duct fan rpair 50%dp</t>
  </si>
  <si>
    <t>cctv DP</t>
  </si>
  <si>
    <t>DUCTING</t>
  </si>
  <si>
    <t>UZIENA HARDWARE</t>
  </si>
  <si>
    <t>TWO PILLARS</t>
  </si>
  <si>
    <t>BEGUIR FOODS, INC</t>
  </si>
  <si>
    <t>LA VISTA MONTE PH2 HOMEOWNERS</t>
  </si>
  <si>
    <t>MANNY WENDELL AMOR</t>
  </si>
  <si>
    <t>THUNDER ELECTRICAL SUPPLY</t>
  </si>
  <si>
    <t>00-174385</t>
  </si>
  <si>
    <t>GOLDEN BLACKSMITH</t>
  </si>
  <si>
    <t xml:space="preserve">TINA </t>
  </si>
  <si>
    <t>00-147758</t>
  </si>
  <si>
    <t>YANAR HARDWARE</t>
  </si>
  <si>
    <t>PROPROJECT CORPORATION</t>
  </si>
  <si>
    <t>DAVAO HOME BUILDERS CENTER</t>
  </si>
  <si>
    <t>UNI-CTY GEN. MDSE INC.</t>
  </si>
  <si>
    <t>00-129892</t>
  </si>
  <si>
    <t>00-129886</t>
  </si>
  <si>
    <t>JOED HANDY AND STEEL FABRICATION AND SERVICES</t>
  </si>
  <si>
    <t>MARYKNOLL COLLEGE OF PANABO</t>
  </si>
  <si>
    <t>BENEFACTOR</t>
  </si>
  <si>
    <t>OFFICE OF THE CITY TREASURER</t>
  </si>
  <si>
    <t>ZAIDA ENTERPRISES</t>
  </si>
  <si>
    <t>JAS-SIXTEEN ENTERPRISE</t>
  </si>
  <si>
    <t>TRUST HARDWARE PHIL. INC.</t>
  </si>
  <si>
    <t>TILES</t>
  </si>
  <si>
    <t>MCRV MARKETING</t>
  </si>
  <si>
    <t>V.S TAY, INCORPORATED</t>
  </si>
  <si>
    <t>THREADMASTER IDUSTRIAL CORP.</t>
  </si>
  <si>
    <t>SIR LAO</t>
  </si>
  <si>
    <t>PUrchases - Construction Materials</t>
  </si>
  <si>
    <t>ENG'R EMERLITO ALFEREZ</t>
  </si>
  <si>
    <t>Electrical Services</t>
  </si>
  <si>
    <t>CCTV Cash Advance</t>
  </si>
  <si>
    <t>TOMAS ELECTRICAL SUPPLY CORPORATION</t>
  </si>
  <si>
    <t>SPEED THIRTEEN CAB TAXI</t>
  </si>
  <si>
    <t>KRIZIA TAXI</t>
  </si>
  <si>
    <t xml:space="preserve">FELCRIS SUPERMARKE INC. </t>
  </si>
  <si>
    <t>FERNETTE ENTERPRISES</t>
  </si>
  <si>
    <t>NEW DAVAO STARLIGHT HARDWARE &amp; AUTO PARTS CORP.</t>
  </si>
  <si>
    <t>SR AND RM ENTERPRISES</t>
  </si>
  <si>
    <t>TSURUDA GENRICS PHARMACY AND MARKETING INC.</t>
  </si>
  <si>
    <t>CITI STAR SHOPPING CENTER, INC.</t>
  </si>
  <si>
    <t>CHOICE MART CATALUNAN</t>
  </si>
  <si>
    <t>FEB 1-7 2019</t>
  </si>
  <si>
    <t>DATA</t>
  </si>
  <si>
    <t>ROBERTO AGUIMOD</t>
  </si>
  <si>
    <t>Ceiling Installation</t>
  </si>
  <si>
    <t>EASTERN PETROLUEM CORP.</t>
  </si>
  <si>
    <t>John Josol-CCTV</t>
  </si>
  <si>
    <t>USPA SHOP/ RETAILER FUTUREHEADS</t>
  </si>
  <si>
    <t>AKL FUEL ACCESS, INC.</t>
  </si>
  <si>
    <t>C&amp;W VIDEO CENTER</t>
  </si>
  <si>
    <t>FB SHUTTER AND SERVICES</t>
  </si>
  <si>
    <t>DP 50%</t>
  </si>
  <si>
    <t>102-672-998-000</t>
  </si>
  <si>
    <t>009-484-514-000</t>
  </si>
  <si>
    <t>N M R K HARDWARE INC.</t>
  </si>
  <si>
    <t>CAT. GRANDE, DAVAO CITY</t>
  </si>
  <si>
    <t>284-316-400-000</t>
  </si>
  <si>
    <t>228-598-006-001</t>
  </si>
  <si>
    <t>SM ECOLAND, DAVAO CITY\</t>
  </si>
  <si>
    <t>900-579-577-000</t>
  </si>
  <si>
    <t>JOSEPH P. JOSOL</t>
  </si>
  <si>
    <t>440-274-659-000</t>
  </si>
  <si>
    <t>177-762-712-000</t>
  </si>
  <si>
    <t>E-LIGHT ELECTRICAL, LIGHTNING &amp; SUPPLIES</t>
  </si>
  <si>
    <t xml:space="preserve">RODEL PORCALLA </t>
  </si>
  <si>
    <t>009-410-605-000</t>
  </si>
  <si>
    <t>ATIN INDUSTRIAL HARDWARE SUPPLIES INC.</t>
  </si>
  <si>
    <t>278-752-760-000</t>
  </si>
  <si>
    <t>148-326-030-000</t>
  </si>
  <si>
    <t>009-764-107-000</t>
  </si>
  <si>
    <t>BEGUIR FOOD INC.</t>
  </si>
  <si>
    <t>471-258-349-000</t>
  </si>
  <si>
    <t>936-273-530</t>
  </si>
  <si>
    <t>279-390-300-000</t>
  </si>
  <si>
    <t>MATINA APLAYA, DAVAO CITY</t>
  </si>
  <si>
    <t>009-549-127-001</t>
  </si>
  <si>
    <t>116-217-511-000</t>
  </si>
  <si>
    <t>160-903-173-0003</t>
  </si>
  <si>
    <t>SANDAWA ROAD S.I.R DAVAO CITY</t>
  </si>
  <si>
    <t>006-345-486-013</t>
  </si>
  <si>
    <t xml:space="preserve">UNI-CITY GEN. MDSE. INC. </t>
  </si>
  <si>
    <t>007-075-365-0023</t>
  </si>
  <si>
    <t>G/F SM CITY DAVAO, ECOLAND, DAVAO CITY</t>
  </si>
  <si>
    <t>005-179-156-00032</t>
  </si>
  <si>
    <t>ULAS, TALOMO, DAVAO CITY</t>
  </si>
  <si>
    <t>DCWD OFC</t>
  </si>
  <si>
    <t>002-623-291-000</t>
  </si>
  <si>
    <t>948-316-069-000</t>
  </si>
  <si>
    <t>CAT, GRANDE, DAVAO CITY</t>
  </si>
  <si>
    <t>TRUST HARDWARE PHILS. INC.</t>
  </si>
  <si>
    <t xml:space="preserve"> ECOLAND DRIVE, MATINA, DAVAO CITY</t>
  </si>
  <si>
    <t>004-750-447-000</t>
  </si>
  <si>
    <t>THREADMASTER INDUSTRIAL CORP.</t>
  </si>
  <si>
    <t>98 GUERRERO ST. DAVAO CITY</t>
  </si>
  <si>
    <t>PANABO CITY</t>
  </si>
  <si>
    <t>251-447-635-001</t>
  </si>
  <si>
    <t xml:space="preserve">ZAIDA ENTERPRISE </t>
  </si>
  <si>
    <t>438-563-167-000</t>
  </si>
  <si>
    <t>008-234-308-016</t>
  </si>
  <si>
    <t>TSURUDA GENERICS PHARMACY AND MARKETING INC.</t>
  </si>
  <si>
    <t>421-227-621-003</t>
  </si>
  <si>
    <t>CITISTAR SHOPPING CENTER INC.</t>
  </si>
  <si>
    <t>006-171-689-050</t>
  </si>
  <si>
    <t>003-876-506-000</t>
  </si>
  <si>
    <t>#143 BUENAS BLDG., LIZADA ST., DAVAO CITY</t>
  </si>
  <si>
    <t>132-369-404-000</t>
  </si>
  <si>
    <t xml:space="preserve">FB SHUTTER AND SERVICES </t>
  </si>
  <si>
    <t>921-471-906</t>
  </si>
  <si>
    <t>DIVERSION, DAVAO CITY</t>
  </si>
  <si>
    <t>000-075-733 (033)</t>
  </si>
  <si>
    <t>FELCRIS SUPERMARKET INC.</t>
  </si>
  <si>
    <t>G/F CHIMES BLDG., DAVAO CITY</t>
  </si>
  <si>
    <t>485-205-103-000</t>
  </si>
  <si>
    <t>004-751-301-000</t>
  </si>
  <si>
    <t>R. MAGSAYSAY AVE., DAVAO CITY</t>
  </si>
  <si>
    <t>427-536-692-000</t>
  </si>
  <si>
    <t>AKL FUEL ACCESS INC.</t>
  </si>
  <si>
    <t>DATU ABENG ST., CALINAN, DAVAO CITY</t>
  </si>
  <si>
    <t>SR &amp; RM ENTERPRISES</t>
  </si>
  <si>
    <t>MATINA, DAVAO CITY</t>
  </si>
  <si>
    <t>946-937-321-000</t>
  </si>
  <si>
    <t>nv</t>
  </si>
  <si>
    <t>005-515-330-003</t>
  </si>
  <si>
    <t>SUPERTANK INTERNATIONAL CO.</t>
  </si>
  <si>
    <t>R. CASTILLO, DAVAO CITY</t>
  </si>
  <si>
    <t>008-040-277-000</t>
  </si>
  <si>
    <t>GERRY'S GRILL</t>
  </si>
  <si>
    <t>ABREEZA MALL J.P LAUREL, DAVAO CITY</t>
  </si>
  <si>
    <t>180-776-950-001</t>
  </si>
  <si>
    <t>KENT AND KL'S FASTFOOD</t>
  </si>
  <si>
    <t>948-323-428-000</t>
  </si>
  <si>
    <t>TIMES BEACH KAMBINGAN ATBP.</t>
  </si>
  <si>
    <t>936-858-836-001</t>
  </si>
  <si>
    <t>MC'DONALD'S</t>
  </si>
  <si>
    <t>SAN FRANCISCO, PANABO CITY</t>
  </si>
  <si>
    <t>005-159-276-000</t>
  </si>
  <si>
    <t>LOTS FOR LESS WAREHOUSE</t>
  </si>
  <si>
    <t>005-162-709</t>
  </si>
  <si>
    <t>LEENUEL CORPORATION</t>
  </si>
  <si>
    <t>296-111-555-021</t>
  </si>
  <si>
    <t>INKNOW CORPORATION</t>
  </si>
  <si>
    <t>004-780-008-138</t>
  </si>
  <si>
    <t>OCTAGON COMPUTER SUPERSTORE</t>
  </si>
  <si>
    <t>008-024-612-015</t>
  </si>
  <si>
    <t>273-822-056-000</t>
  </si>
  <si>
    <t>LOWNEL ENTERPRISES</t>
  </si>
  <si>
    <t>HB1+PHARMACY</t>
  </si>
  <si>
    <t>DOOR NO. 15&amp;16 SAN VICENTE, BUHANGIN, DAVAO CITY</t>
  </si>
  <si>
    <t>AVIDA</t>
  </si>
  <si>
    <t>466-813-600-000</t>
  </si>
  <si>
    <t>MINTAL BLUESKY HARDWARE, INC.</t>
  </si>
  <si>
    <t>435-879-380-000</t>
  </si>
  <si>
    <t>MULTISHIELD SECURITY SERVICES INC.</t>
  </si>
  <si>
    <t>008-583-546-001</t>
  </si>
  <si>
    <t>CEBU UNITED PRETTY DOOR CORP.</t>
  </si>
  <si>
    <t>926-981-193-000</t>
  </si>
  <si>
    <t>JAVIN LUMBER DEALER</t>
  </si>
  <si>
    <t>006-441-719-000</t>
  </si>
  <si>
    <t>QUALITEST SOLUTION &amp; TECHNOLOGIES INC.</t>
  </si>
  <si>
    <t>DIVERSION RD., BACACA, BUHANGIN, DAVAO CITY</t>
  </si>
  <si>
    <t>001-772-315-000</t>
  </si>
  <si>
    <t>DAVAO BETA SPRING INC.</t>
  </si>
  <si>
    <t>MALAGAMOT RD., PANACAN, DAVAO CITY</t>
  </si>
  <si>
    <t>MEC NETWORKS CORP.</t>
  </si>
  <si>
    <t>21ST AVE., 307 P. TUAZON BLVD., LUNGSOD QUEZON, METRO MANILA</t>
  </si>
  <si>
    <t>000-438-366-00525</t>
  </si>
  <si>
    <t>BANK OF PHILIPPINE ISLANDS</t>
  </si>
  <si>
    <t>282-931-410-000</t>
  </si>
  <si>
    <t>GADAL COMMERCIAL</t>
  </si>
  <si>
    <t>009-614-347-000</t>
  </si>
  <si>
    <t>SYNTREK AGRI-BIO CORPORATION</t>
  </si>
  <si>
    <t>GOV. DUTERTE ST., DAVAO CITY</t>
  </si>
  <si>
    <t>ADMIN</t>
  </si>
  <si>
    <t>204-332-439-003</t>
  </si>
  <si>
    <t>MUSTARD SEDD SYSTEM CORPORATION</t>
  </si>
  <si>
    <t>BANCO DE ORO</t>
  </si>
  <si>
    <t>005-679-709-000</t>
  </si>
  <si>
    <t>BRILLS MARKETING CORP.</t>
  </si>
  <si>
    <t>METRO MANILA</t>
  </si>
  <si>
    <t>JEROME MONTERO</t>
  </si>
  <si>
    <t>922-204-653</t>
  </si>
  <si>
    <t>008-036-310-004</t>
  </si>
  <si>
    <t>BLUCRAB PACIFICA RESTAURANT GROUP INC.</t>
  </si>
  <si>
    <t>000-074-320-000</t>
  </si>
  <si>
    <t>CRUZ ELECTRICAL &amp; COMSTRUCTION SUPPLY CORP.</t>
  </si>
  <si>
    <t>T. MONTEVERDE AVE., DAVAO CITY</t>
  </si>
  <si>
    <t>SPM MAA SENTROCO4 RB</t>
  </si>
  <si>
    <t>SPM MAA SENTRO CO3 RB</t>
  </si>
  <si>
    <t>SUTHERLAND PVC CLADDING</t>
  </si>
  <si>
    <t>SPM CAT GRAN REFURBISHMENT D/P</t>
  </si>
  <si>
    <t>SPM CATALUNAN GRANDE DP</t>
  </si>
  <si>
    <t>298-561-016-000</t>
  </si>
  <si>
    <t>448-414-064-000</t>
  </si>
  <si>
    <t>Particulars</t>
  </si>
  <si>
    <t>%</t>
  </si>
  <si>
    <t>april</t>
  </si>
  <si>
    <t>may</t>
  </si>
  <si>
    <t>june</t>
  </si>
  <si>
    <t>july</t>
  </si>
  <si>
    <t>aug</t>
  </si>
  <si>
    <t>sep</t>
  </si>
  <si>
    <t>oct</t>
  </si>
  <si>
    <t>nov</t>
  </si>
  <si>
    <t>dec</t>
  </si>
  <si>
    <t>Column2</t>
  </si>
  <si>
    <t>Rental (Corp)</t>
  </si>
  <si>
    <t>wc100</t>
  </si>
  <si>
    <t>Contractor (ind) - LABORER</t>
  </si>
  <si>
    <t>wi120</t>
  </si>
  <si>
    <t>Consultant</t>
  </si>
  <si>
    <t>WI050</t>
  </si>
  <si>
    <t>Accountant/Bookkeeping</t>
  </si>
  <si>
    <t>WI060</t>
  </si>
  <si>
    <t>Contractor (corp)-SUBCON</t>
  </si>
  <si>
    <t>wc120</t>
  </si>
  <si>
    <t>rental (ind)</t>
  </si>
  <si>
    <t>wi100</t>
  </si>
  <si>
    <t>RENTAL</t>
  </si>
  <si>
    <t>PURCHASES-Materials</t>
  </si>
  <si>
    <t>WC158</t>
  </si>
  <si>
    <t>PURCHASES-Services</t>
  </si>
  <si>
    <t>WC160</t>
  </si>
  <si>
    <t>TOTAL</t>
  </si>
  <si>
    <t>Difference</t>
  </si>
  <si>
    <t>TIN: 009-430-231-000</t>
  </si>
  <si>
    <t>VAT PAYABLE ANALYSIS</t>
  </si>
  <si>
    <t xml:space="preserve">MONTH </t>
  </si>
  <si>
    <t>VAT PAYABLE</t>
  </si>
  <si>
    <t>REVOLVING FUND</t>
  </si>
  <si>
    <t>closed code</t>
  </si>
  <si>
    <t>TRUST HOME DEPOT</t>
  </si>
  <si>
    <t>Prepared by:</t>
  </si>
  <si>
    <t>ROY M. CASTAÑERAS, CPA</t>
  </si>
  <si>
    <t>PAID</t>
  </si>
  <si>
    <t>AIV</t>
  </si>
  <si>
    <t>Schedule of Value-Added Tax Payments (BIR Form 2550M/Q)</t>
  </si>
  <si>
    <t>SIV</t>
  </si>
  <si>
    <t>DIFF</t>
  </si>
  <si>
    <t>JANUARY</t>
  </si>
  <si>
    <t>FEBRUARY</t>
  </si>
  <si>
    <t>MARCH</t>
  </si>
  <si>
    <t>1ST QTR</t>
  </si>
  <si>
    <t xml:space="preserve">APRIL </t>
  </si>
  <si>
    <t xml:space="preserve">MAY </t>
  </si>
  <si>
    <t>JUNE</t>
  </si>
  <si>
    <t xml:space="preserve">2ND QTR </t>
  </si>
  <si>
    <t>JULY</t>
  </si>
  <si>
    <t>AUGUST</t>
  </si>
  <si>
    <t>SEPTEMBER</t>
  </si>
  <si>
    <t>3RD QTR</t>
  </si>
  <si>
    <t>OCTOBER</t>
  </si>
  <si>
    <t>NOVEMBER</t>
  </si>
  <si>
    <t>DECEMBER</t>
  </si>
  <si>
    <t>4TH QTR</t>
  </si>
  <si>
    <t>Inclusive</t>
  </si>
  <si>
    <t>Exclusive</t>
  </si>
  <si>
    <t>Output/      Input</t>
  </si>
  <si>
    <t>Vatable Sales/Receipt-Private</t>
  </si>
  <si>
    <t>Exclusive of VAT</t>
  </si>
  <si>
    <t>Sale to Government</t>
  </si>
  <si>
    <t>Previous YR Sales</t>
  </si>
  <si>
    <t>Target Sales</t>
  </si>
  <si>
    <t>Zero-Rated Sales/Receipts</t>
  </si>
  <si>
    <t>Exempt Sales/Receipts</t>
  </si>
  <si>
    <t>Total Sales/Receipts &amp; Output Tax Due</t>
  </si>
  <si>
    <t>Less: Allowable Input Tax</t>
  </si>
  <si>
    <t>Input Tax Carried Over from Previous Quarter</t>
  </si>
  <si>
    <t>Input Tax Deferred on Capital Goods Exceeding P1M from Previous Quarter</t>
  </si>
  <si>
    <t>Transitional Input Tax</t>
  </si>
  <si>
    <t>Presumptive Input Tax</t>
  </si>
  <si>
    <t>Current Transactions</t>
  </si>
  <si>
    <t>Purchase of Capital Goods not exceeding P1Million</t>
  </si>
  <si>
    <t>Purchase of Capital Goods exceeding P1Million</t>
  </si>
  <si>
    <t>Domestic Purchases of Goods Other than Capital Goods</t>
  </si>
  <si>
    <t>Domestic Purchase of Services</t>
  </si>
  <si>
    <r>
      <t>Purchases Not Qualified for Input Tax</t>
    </r>
    <r>
      <rPr>
        <b/>
        <sz val="11"/>
        <color theme="1"/>
        <rFont val="Calibri"/>
        <family val="2"/>
        <scheme val="minor"/>
      </rPr>
      <t xml:space="preserve"> (Others)</t>
    </r>
  </si>
  <si>
    <t>Total Current Transactions</t>
  </si>
  <si>
    <t>Total Available Input Tax</t>
  </si>
  <si>
    <t>Less: Deductions from Input Tax</t>
  </si>
  <si>
    <t>Input Tax on Purchases of Capital Goods exceeding P1M deferred for next Qtr</t>
  </si>
  <si>
    <t>Input Tax on Sale to Govt. closed to expense</t>
  </si>
  <si>
    <t>Input Tax allocable to Exempt Sales</t>
  </si>
  <si>
    <t>Total Allowable Input Tax</t>
  </si>
  <si>
    <t>Net VAT Payable</t>
  </si>
  <si>
    <t>Less: Tax Credits/Payments</t>
  </si>
  <si>
    <t>Monthly VAT Payments - Previous two months</t>
  </si>
  <si>
    <t>Creditable Value-Added Tax Withheld</t>
  </si>
  <si>
    <t>VAT Withheld on Sales to Government</t>
  </si>
  <si>
    <t>VAT paid in return previously filed, if this is an amended return</t>
  </si>
  <si>
    <t>Total Credits/Payments</t>
  </si>
  <si>
    <t>Tax Still Payable/(Overpayment)</t>
  </si>
  <si>
    <t>Add: Penalties</t>
  </si>
  <si>
    <t>Surcharge</t>
  </si>
  <si>
    <t>Interest</t>
  </si>
  <si>
    <t>Compromise</t>
  </si>
  <si>
    <t>TOTAL AMOUNT PAYABLE/(OVERPAYMENT)</t>
  </si>
  <si>
    <t>Per VAT Form (Paid)</t>
  </si>
  <si>
    <t>VAT Due / Ex-VAT Income</t>
  </si>
  <si>
    <t>+</t>
  </si>
  <si>
    <t>For the Year 2018</t>
  </si>
  <si>
    <t>LTS RETAIL SPECIALISTS, INC.</t>
  </si>
  <si>
    <t>MITECO HOME BUILDERS &amp; TRADING</t>
  </si>
  <si>
    <t xml:space="preserve">EUWIE Z TAXI </t>
  </si>
  <si>
    <t>SIENES GAS STATION</t>
  </si>
  <si>
    <t>GIOVANNI ANGELITUD</t>
  </si>
  <si>
    <t>MUSTARD SEED SYSTEM CORPORATION</t>
  </si>
  <si>
    <t>DENNIS VILLASENCIO</t>
  </si>
  <si>
    <t>8TELCOM, INC.</t>
  </si>
  <si>
    <t>GOLDEN BROWN SPECILATIES, INC.</t>
  </si>
  <si>
    <t>TAGUM COMMERCIAL &amp; REALTY CORP.</t>
  </si>
  <si>
    <t>RJS MATINA SHELL STATION</t>
  </si>
  <si>
    <t>CAMP SABROS MOUNTAIN RESORT</t>
  </si>
  <si>
    <t>PARAISO VERDE RESORT, INC.</t>
  </si>
  <si>
    <t>LTS HARDWARE INC.</t>
  </si>
  <si>
    <t>PAUL JEFFERSON A. JOSOL</t>
  </si>
  <si>
    <t>JUDITH A. BAIROY</t>
  </si>
  <si>
    <t>ICE GIANTS DESSERTS AND SNACKS INC.</t>
  </si>
  <si>
    <t>C.D.P. ENTERPRISES</t>
  </si>
  <si>
    <t>CHY 1983 ALUMINUM AND GLASS CORP.</t>
  </si>
  <si>
    <t>NEW TREND INDUSTRIAL SOLUTION, INC.</t>
  </si>
  <si>
    <t>RONEL ROSALYN</t>
  </si>
  <si>
    <t>BALMORCA</t>
  </si>
  <si>
    <t>MACHINE SHOP &amp; ENGINEERING WORKS</t>
  </si>
  <si>
    <t>MATARA HARDWARE</t>
  </si>
  <si>
    <t>DABAW TLCO HARDWARE CORP.</t>
  </si>
  <si>
    <t>AVIDA TOWERS CONDOMINIUM CORP.</t>
  </si>
  <si>
    <t>JERUME MONTERO</t>
  </si>
  <si>
    <t>WILLIE DEMORAL</t>
  </si>
  <si>
    <t xml:space="preserve">JOVANIE ROMERO </t>
  </si>
  <si>
    <t>CRISTITO LAO</t>
  </si>
  <si>
    <t>INFINITILAND DEVELOPMENT CORP.</t>
  </si>
  <si>
    <t>PRINCE EDUCATIONAL SUPPLY</t>
  </si>
  <si>
    <t>CHRIS UNLI BOLTS &amp; NUTS CENTER, INC.</t>
  </si>
  <si>
    <t>MINGGOY ENTERPRISES</t>
  </si>
  <si>
    <t>JA ROQUE MAX ENGINE SERVICES</t>
  </si>
  <si>
    <t>NICKEL &amp; DIME MARKETING</t>
  </si>
  <si>
    <t>KAREN VALEN S. DE LEON-PADERNAL</t>
  </si>
  <si>
    <t>BS SAFETRADE CORPORATION</t>
  </si>
  <si>
    <t>214 PLASTIC TRADING</t>
  </si>
  <si>
    <t>247-793-081-0001</t>
  </si>
  <si>
    <t>453-935-922-000</t>
  </si>
  <si>
    <t>178-130-560-006</t>
  </si>
  <si>
    <t>427-282-497-000</t>
  </si>
  <si>
    <t>124-031-343-000</t>
  </si>
  <si>
    <t>105-303-706-003</t>
  </si>
  <si>
    <t>006-439-217-000</t>
  </si>
  <si>
    <t>946-522-159-002</t>
  </si>
  <si>
    <t>006-173-958-000</t>
  </si>
  <si>
    <t>QUIRINO AVE., DIGOS CITY</t>
  </si>
  <si>
    <t>Davao City</t>
  </si>
  <si>
    <t xml:space="preserve"> DAVAO CITY</t>
  </si>
  <si>
    <t>CHAVES ST., DAVAO CITY</t>
  </si>
  <si>
    <t>ALVIN LIM BLDG. JUAN DELA CRUZ ST. DAVAO CITY</t>
  </si>
  <si>
    <t>009-571-850-000</t>
  </si>
  <si>
    <t>710-626-327-000</t>
  </si>
  <si>
    <t>162-351-937-001</t>
  </si>
  <si>
    <t>009-916-691-000</t>
  </si>
  <si>
    <t>431-767-519-000</t>
  </si>
  <si>
    <t>948-330-196</t>
  </si>
  <si>
    <t>005-880-582-012</t>
  </si>
  <si>
    <t>427-998-821-006</t>
  </si>
  <si>
    <t>006-171-663-017</t>
  </si>
  <si>
    <t>006-171-663-001</t>
  </si>
  <si>
    <t>108-686-325-001</t>
  </si>
  <si>
    <t>431-672-903-000</t>
  </si>
  <si>
    <t>189-779-034-000</t>
  </si>
  <si>
    <t>009-315-308-000</t>
  </si>
  <si>
    <t>299-207-212-001</t>
  </si>
  <si>
    <t>900-750-454-008</t>
  </si>
  <si>
    <t>294-426-052-006</t>
  </si>
  <si>
    <t>G/F OFFICE AVIDA TOWERS DAVAO C.M RECTO AVE., DAVAO CITY</t>
  </si>
  <si>
    <t>KAPATAGAN DIGOS CITY</t>
  </si>
  <si>
    <t>R. Magsaysay Ave., Davao City</t>
  </si>
  <si>
    <t>R. CASTILLO ST., AGDAO, DAVAO CITY</t>
  </si>
  <si>
    <t>MAA RD. CROSSING CITY JAIL, DAVAO CITY</t>
  </si>
  <si>
    <t>NATIONAL HIGHWAY, BRGY. CABANTIAN, DAVAO CTIY</t>
  </si>
  <si>
    <t>GENSAN DRIVE, ZONE 1, KORONODAL CITY</t>
  </si>
  <si>
    <t>Row Labels</t>
  </si>
  <si>
    <t>Grand Total</t>
  </si>
  <si>
    <t xml:space="preserve">Withholding Tax (Expanded) - Analysis </t>
  </si>
  <si>
    <t>Creditable Withholding Tax Analysis</t>
  </si>
  <si>
    <t>GOODS</t>
  </si>
  <si>
    <t>Withholding Tax - Expanded (Services)</t>
  </si>
  <si>
    <t>Withholding Tax - Expanded (Rental)</t>
  </si>
  <si>
    <t>Withholding Tax - Expanded (Professional)</t>
  </si>
  <si>
    <t>MAR</t>
  </si>
  <si>
    <t>FEB</t>
  </si>
  <si>
    <t>JAN</t>
  </si>
  <si>
    <t>ATC</t>
  </si>
  <si>
    <t>Withholding Tax - Expanded (goods)</t>
  </si>
  <si>
    <t>PECAYO CONSTRUCTION SUPPLY</t>
  </si>
  <si>
    <t>SAN NICOLAS TRADING</t>
  </si>
  <si>
    <t>EMV-FAV RESOURCES INC.</t>
  </si>
  <si>
    <t>PENONG'S SEAFOOD &amp; GRILL</t>
  </si>
  <si>
    <t>ITECH INDUSTRIAL SALES &amp; FABRICATION INC.</t>
  </si>
  <si>
    <t xml:space="preserve">JOHNMAEJEM ELECTRICAL SUPPLY </t>
  </si>
  <si>
    <t>POWER UP TIRES &amp; AUTO SUPPLY CORP.</t>
  </si>
  <si>
    <t>XENIX AUTO PARTS &amp; ACCESSORIES</t>
  </si>
  <si>
    <t>JOJET H. DOMINGO</t>
  </si>
  <si>
    <t>DAVAO DIAMOND INDUSTRIAL &amp; SUPPLY</t>
  </si>
  <si>
    <t>KAREN VALEN S. DE LEON - PADERNAL</t>
  </si>
  <si>
    <t>MORASTAR</t>
  </si>
  <si>
    <t>HARANA II</t>
  </si>
  <si>
    <t>CAPARRAL CYCLE PARTS</t>
  </si>
  <si>
    <t>ECOLAND PETRON SERVICE CENTER</t>
  </si>
  <si>
    <t>METRO DAVAO MARKETING</t>
  </si>
  <si>
    <t>KAREN BERSABAL</t>
  </si>
  <si>
    <t>EDWARD P. PALILED</t>
  </si>
  <si>
    <t>ARVY BATTERY SHOP</t>
  </si>
  <si>
    <t>NVR SACK TRADERS, INC.</t>
  </si>
  <si>
    <t>CRUZ ELECTRICAL &amp; CONSTRUCTION SUPPLY CORP</t>
  </si>
  <si>
    <t>(Multiple Items)</t>
  </si>
  <si>
    <t>APRI</t>
  </si>
  <si>
    <t>GROSS VALUE</t>
  </si>
  <si>
    <t>Schedule of ITR payments (Itemized Deductions)</t>
  </si>
  <si>
    <t>4th Qtr</t>
  </si>
  <si>
    <t>Original</t>
  </si>
  <si>
    <t>Gross Compensation Income</t>
  </si>
  <si>
    <t>Less: Non-Taxable/Exempt Compensation</t>
  </si>
  <si>
    <t>Gross Taxable Compensation Income</t>
  </si>
  <si>
    <t>Less: Deductions</t>
  </si>
  <si>
    <t>Premium on Healh &amp;/or Hospitalization (&gt;P2,400/yr)</t>
  </si>
  <si>
    <t>Personal Exemption</t>
  </si>
  <si>
    <t>Additional Exemption</t>
  </si>
  <si>
    <t>Total Deductions</t>
  </si>
  <si>
    <t>Total Compensation Income (Excess of Deductions)</t>
  </si>
  <si>
    <t>Add: Amount Received by a Partner from GPP</t>
  </si>
  <si>
    <t>Less: Cost of Sales/Services</t>
  </si>
  <si>
    <t>Gross Income from Operation</t>
  </si>
  <si>
    <t>Add: Other Income</t>
  </si>
  <si>
    <t>Total Gross Income</t>
  </si>
  <si>
    <t xml:space="preserve">VATable </t>
  </si>
  <si>
    <t>Non-VATable</t>
  </si>
  <si>
    <t>Taxable Income this Quarter</t>
  </si>
  <si>
    <t>Add: Taxable Income Previous Qtr/s</t>
  </si>
  <si>
    <t>Taxable Income To Date</t>
  </si>
  <si>
    <t>Add (Less):</t>
  </si>
  <si>
    <t>Total Taxable Income</t>
  </si>
  <si>
    <t>Prior Year's Excess Credits</t>
  </si>
  <si>
    <t>Tax Payment/s for the Previous Qtr/s</t>
  </si>
  <si>
    <t>Creditable Tax W/held for the Prev. Qtr/s</t>
  </si>
  <si>
    <t>Tax Paid in Return Previous Filed ( if Amended)</t>
  </si>
  <si>
    <t>Other Payment/s Made</t>
  </si>
  <si>
    <t>Total Tax Credits/Payments</t>
  </si>
  <si>
    <t>Tax Payable/(Overpayment)</t>
  </si>
  <si>
    <t>Total Penalties</t>
  </si>
  <si>
    <t>TOTAL AMOUNT PAYABLE / (OVERPAYMENT)</t>
  </si>
  <si>
    <t>For the Year 2019</t>
  </si>
  <si>
    <t>Total  DR</t>
  </si>
  <si>
    <t>Total  CR</t>
  </si>
  <si>
    <t>2013 Round-Off</t>
  </si>
  <si>
    <t>2012 Round-Off</t>
  </si>
  <si>
    <t>Amended</t>
  </si>
  <si>
    <r>
      <t xml:space="preserve">Sales/Revenues/Receipts/Fees </t>
    </r>
    <r>
      <rPr>
        <i/>
        <sz val="10"/>
        <color indexed="8"/>
        <rFont val="Cambria"/>
        <family val="1"/>
      </rPr>
      <t>(see Quickbooks)</t>
    </r>
  </si>
  <si>
    <t>Income Tax (Other Than MCIT) - 30%</t>
  </si>
  <si>
    <t>MCIT (2% of Total Gross Income)</t>
  </si>
  <si>
    <t>Tax Due (Which ever is higher)</t>
  </si>
  <si>
    <t>Creditable Tax W/held for This Qtr</t>
  </si>
  <si>
    <t>mcit</t>
  </si>
  <si>
    <t>ROY M. CASTAÑERAS, CPA, MBA CAR</t>
  </si>
  <si>
    <t>1st Qtr 2019</t>
  </si>
  <si>
    <t>2nd Qtr 2019</t>
  </si>
  <si>
    <t>3rd Qtr 2019</t>
  </si>
  <si>
    <t>277-957-806-023</t>
  </si>
  <si>
    <t xml:space="preserve">SM DAVAO CITY </t>
  </si>
  <si>
    <t>006-172-045-005</t>
  </si>
  <si>
    <t>BUGAC MAA, DAVAO CITY</t>
  </si>
  <si>
    <t>TORIL, DAVAO CITY</t>
  </si>
  <si>
    <t>SHANGHAI, MATINA APLAYA, DAVAO CITY</t>
  </si>
  <si>
    <t>SITIO ESCUELA, BRGY. CATALUNAN GRANDE, DAVAO CITY</t>
  </si>
  <si>
    <t>355 T. MONTEVERDE AVE., DAVAO CITY</t>
  </si>
  <si>
    <t>F. BANGOY ST. DAVAO CITY</t>
  </si>
  <si>
    <t>TORRES ST., DAVAO CITY</t>
  </si>
  <si>
    <t>JMO BLDG. QUIMPO BLVD., ECOLAND, DAVAO CITY</t>
  </si>
  <si>
    <t>CHAVEZ ST. DAVAO CITY</t>
  </si>
  <si>
    <t>009-655-774-000</t>
  </si>
  <si>
    <t>009-369-957-000</t>
  </si>
  <si>
    <t>182-843-076-000</t>
  </si>
  <si>
    <t>148-329-985-000</t>
  </si>
  <si>
    <t>102-669-560-000</t>
  </si>
  <si>
    <t>000-262-742-000</t>
  </si>
  <si>
    <t>260-007-268-000</t>
  </si>
  <si>
    <t>403-070-057-000</t>
  </si>
  <si>
    <t>915-580-428-001</t>
  </si>
  <si>
    <t>460-804-767-000</t>
  </si>
  <si>
    <t>725-562-096-000</t>
  </si>
  <si>
    <t>261-784-749-000</t>
  </si>
  <si>
    <t>422-644-248-000</t>
  </si>
  <si>
    <t>PAG-IBIG</t>
  </si>
  <si>
    <t>GREENTREE DJG ENTERPRISES INC.</t>
  </si>
  <si>
    <t>ORIENT FUEL</t>
  </si>
  <si>
    <t>PENONG'S SEAFOOD AND GRILL, INC.</t>
  </si>
  <si>
    <t>ROYAL PREMIER MARKETING</t>
  </si>
  <si>
    <t>SAN-LAI MARKETING</t>
  </si>
  <si>
    <t>IMPERIAL APPLIANCE PLAZA</t>
  </si>
  <si>
    <t>NCCC HARDWAREMAXX LTS.HARDWARE, INC.</t>
  </si>
  <si>
    <t>ITECH INDUSTRIAL SALES &amp; FABRICATION, INC.</t>
  </si>
  <si>
    <t>LACHI'S DESSERT BAKERY, INC.</t>
  </si>
  <si>
    <t>DAVAO FUTURE BRIGHT ENTERPRISES</t>
  </si>
  <si>
    <t>JOVEL AÑASCO</t>
  </si>
  <si>
    <t xml:space="preserve">JOJO JOSOL SAND &amp; GRAVEL </t>
  </si>
  <si>
    <t>JBMV INK TOUCH REFILLING STATION</t>
  </si>
  <si>
    <t>DONEY CHICKEN HOUSE, INC.</t>
  </si>
  <si>
    <t>PERIDOT SUITES</t>
  </si>
  <si>
    <t>THERESA ABENOJA</t>
  </si>
  <si>
    <t>MINDANAO DALTAN ENTERPRISES</t>
  </si>
  <si>
    <t>PAINTVILLE MIXING CENTER</t>
  </si>
  <si>
    <t>PEPE SABAN BLACKSMITH</t>
  </si>
  <si>
    <t>JANELLE GAS</t>
  </si>
  <si>
    <t>GOLDEN ARCHES/ MCDONALD</t>
  </si>
  <si>
    <t>DIAMOND HARDWARE REPUBLIC</t>
  </si>
  <si>
    <t>DR. MODERN GLASS AND ALUMINUM SUPPLY</t>
  </si>
  <si>
    <t>BRIGILDO ROMERO</t>
  </si>
  <si>
    <t>ROYAL DYNASTY LAND RESOURCES CORP.</t>
  </si>
  <si>
    <t>EBOY HARDWARE AND CONSTRUCTION SUPPLY</t>
  </si>
  <si>
    <t>YAKIMIX CORPORATION</t>
  </si>
  <si>
    <t>SEVEN SEAS WATERPARK RESORT</t>
  </si>
  <si>
    <t>DAIDOKORO DINER</t>
  </si>
  <si>
    <t>GAB'S YARD STEAK HOUSE AND GRILL</t>
  </si>
  <si>
    <t>PRAWN HOUSE SEAFOODS RESTAURANT</t>
  </si>
  <si>
    <t>GREAT WHITE WATER TOURS CORP.</t>
  </si>
  <si>
    <t>THE HOMESTEAD INN</t>
  </si>
  <si>
    <t>GRAND CITY HOTEL, INC.</t>
  </si>
  <si>
    <t>ARL BUKIDNON RESTO &amp; JAZZ BAR</t>
  </si>
  <si>
    <t>PJ NOTOS SA KANTO FOOD HAUZ</t>
  </si>
  <si>
    <t>KAREN VALLEN S. DE LEON- PADERNAL</t>
  </si>
  <si>
    <t>KAR ASIA, INC.</t>
  </si>
  <si>
    <t>DONUM DEI CAFÉ AND RESTAURANT</t>
  </si>
  <si>
    <t>ZTA ENTERPRISES</t>
  </si>
  <si>
    <t>DAVAO NATURAL STONE SUPPLY, INC.</t>
  </si>
  <si>
    <t>ARNULFO BANGA</t>
  </si>
  <si>
    <t>GERONDIO BERNARDO</t>
  </si>
  <si>
    <t>PAUL JEFFERSON JOSOL</t>
  </si>
  <si>
    <t>181-116-876-000</t>
  </si>
  <si>
    <t>FORTRICH ST., VALENCIA CITY</t>
  </si>
  <si>
    <t>182-344-383-000</t>
  </si>
  <si>
    <t>168 5TH ST., ECOLAND, P2 MATINA, DAVAO CITY</t>
  </si>
  <si>
    <t>009-730-542-000</t>
  </si>
  <si>
    <t>MCARTHUR HGHWAY, DAVAO CITY</t>
  </si>
  <si>
    <t>299-045-203-007</t>
  </si>
  <si>
    <t>R. CASTILLO, AGDAO, DAVAO CITY</t>
  </si>
  <si>
    <t>004-747-846-000</t>
  </si>
  <si>
    <t>JACINTO EXT., DAVAO CITY</t>
  </si>
  <si>
    <t>734-530-081-000</t>
  </si>
  <si>
    <t>E-1 UNIVERSITY AVE., JUNA SUBD., DAVAO CITY</t>
  </si>
  <si>
    <t>255-121-114-002</t>
  </si>
  <si>
    <t>122-390-277-002</t>
  </si>
  <si>
    <t>261-629-937-000</t>
  </si>
  <si>
    <t>PUROK ROAMCEVILLE, BRGY. STA CRUZ, KORONODAL CITY</t>
  </si>
  <si>
    <t>000-121-242-217</t>
  </si>
  <si>
    <t>002-915-620-000</t>
  </si>
  <si>
    <t>R.N ABEJUELA STS., CAGAYAN DE ORO CITY</t>
  </si>
  <si>
    <t>006-429-089-000</t>
  </si>
  <si>
    <t>ROSARIO ARCADE, LKKS CENTER, LAPASAN, CDO CITY</t>
  </si>
  <si>
    <t>737-578-146-000</t>
  </si>
  <si>
    <t>000-249-888-00014</t>
  </si>
  <si>
    <t>STA. CRUZ, BUGAC MAA, DAVAO CITY</t>
  </si>
  <si>
    <t>921-127-004-000</t>
  </si>
  <si>
    <t>DIAZ MALL, BOLTON ST., DAVAO CITY</t>
  </si>
  <si>
    <t>000-075-589-00000</t>
  </si>
  <si>
    <t>J.P LAUREL AVE., BAJADA, DAVAO CITY</t>
  </si>
  <si>
    <t>275-284-983-001</t>
  </si>
  <si>
    <t>006-171-663-018</t>
  </si>
  <si>
    <t>228-291-809-000</t>
  </si>
  <si>
    <t>135-136 VILLA ABRILLE BLDG., R. MAGSAYSAY, Davao City</t>
  </si>
  <si>
    <t>MAA, DAVAO CITY</t>
  </si>
  <si>
    <t>415-904-476-000</t>
  </si>
  <si>
    <t>CARMELITE DRIVE, JP LAUREL AVE., DAVAO CITY</t>
  </si>
  <si>
    <t>154-168-014-000</t>
  </si>
  <si>
    <t>SAN MIGUEL, MANOLO FORTICH, BUKIDNON</t>
  </si>
  <si>
    <t>916-699-070-006</t>
  </si>
  <si>
    <t>CENTRO AYALA MALL, CM RECTO AVE., CAGAYAN DE ORO CITY</t>
  </si>
  <si>
    <t>106-930-420-000</t>
  </si>
  <si>
    <t>124-060-815-000</t>
  </si>
  <si>
    <t>37 T. MONTEVERDE AVE., DAVAO CITY</t>
  </si>
  <si>
    <t>005-889-734-009</t>
  </si>
  <si>
    <t>ZONE 1 BARRA, OPOL, MISAMIS ORIENTAL</t>
  </si>
  <si>
    <t>142-901-567-002</t>
  </si>
  <si>
    <t>SAYRE HIGHWAY, VALENCIA CITY</t>
  </si>
  <si>
    <t>432-839-545-0000</t>
  </si>
  <si>
    <t>ABREEZA MALL, BAJADA, DAVAO CITY</t>
  </si>
  <si>
    <t>932-913-731-000</t>
  </si>
  <si>
    <t>008-738-689-007</t>
  </si>
  <si>
    <t>ULAS CROSSING, TALOMO, DAVAO CITY</t>
  </si>
  <si>
    <t>137-961-946-000</t>
  </si>
  <si>
    <t>May 2019</t>
  </si>
  <si>
    <t xml:space="preserve">  DR</t>
  </si>
  <si>
    <t xml:space="preserve">  CR</t>
  </si>
  <si>
    <t xml:space="preserve">   DR</t>
  </si>
  <si>
    <t xml:space="preserve">   CR</t>
  </si>
  <si>
    <t>Total   DR</t>
  </si>
  <si>
    <t>Total   CR</t>
  </si>
  <si>
    <t>MAY2</t>
  </si>
  <si>
    <t>CVI100001</t>
  </si>
  <si>
    <t>CVI100002</t>
  </si>
  <si>
    <t>CVI100003</t>
  </si>
  <si>
    <t>June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</si>
</sst>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_(* #,##0.00_);_(* \(#,##0.00\);_(* &quot;-&quot;??_);_(@_)"/>
    <numFmt numFmtId="165" formatCode="mmmm\ yyyy"/>
    <numFmt numFmtId="166" formatCode="000\-000\-000\-000"/>
    <numFmt numFmtId="167" formatCode="_(* #,##0.00_);_(* \(#,##0.00\);_(* \-??_);_(@_)"/>
    <numFmt numFmtId="168" formatCode="0.00_)"/>
    <numFmt numFmtId="169" formatCode="m/d/yyyy"/>
  </numFmts>
  <fonts count="5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sz val="8"/>
      <color theme="1"/>
      <name val="Century Gothic"/>
      <family val="2"/>
    </font>
    <font>
      <b/>
      <i/>
      <sz val="8"/>
      <color theme="1"/>
      <name val="Century Gothic"/>
      <family val="2"/>
    </font>
    <font>
      <b/>
      <sz val="8"/>
      <color theme="1"/>
      <name val="Century Gothic"/>
      <family val="2"/>
    </font>
    <font>
      <b/>
      <sz val="8"/>
      <color theme="0"/>
      <name val="Century Gothic"/>
      <family val="2"/>
    </font>
    <font>
      <i/>
      <sz val="8"/>
      <color theme="1"/>
      <name val="Century Gothic"/>
      <family val="2"/>
    </font>
    <font>
      <b/>
      <sz val="16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2"/>
      <color theme="0"/>
      <name val="Century Gothic"/>
      <family val="2"/>
    </font>
    <font>
      <sz val="11"/>
      <color rgb="FF9C0006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entury Gothic"/>
      <family val="2"/>
    </font>
    <font>
      <b/>
      <sz val="18"/>
      <color theme="1"/>
      <name val="Century Gothic"/>
      <family val="2"/>
    </font>
    <font>
      <i/>
      <sz val="10"/>
      <color theme="1"/>
      <name val="Century Gothic"/>
      <family val="2"/>
    </font>
    <font>
      <b/>
      <sz val="12"/>
      <color theme="1"/>
      <name val="Century Gothic"/>
      <family val="2"/>
    </font>
    <font>
      <b/>
      <sz val="11"/>
      <color theme="0"/>
      <name val="Century Gothic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Garamond"/>
      <family val="1"/>
    </font>
    <font>
      <sz val="1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theme="1"/>
      <name val="Century Gothic"/>
      <family val="2"/>
    </font>
    <font>
      <sz val="11"/>
      <color theme="1"/>
      <name val="Calibri"/>
      <family val="2"/>
      <scheme val="minor"/>
    </font>
    <font>
      <sz val="10"/>
      <name val="Century Gothic"/>
      <family val="2"/>
    </font>
    <font>
      <sz val="9"/>
      <color theme="1"/>
      <name val="Century Gothic"/>
      <family val="2"/>
    </font>
    <font>
      <sz val="9"/>
      <color rgb="FF222222"/>
      <name val="Century Gothic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0"/>
      <name val="Cambria"/>
      <family val="1"/>
      <scheme val="major"/>
    </font>
    <font>
      <b/>
      <sz val="10"/>
      <name val="Cambria"/>
      <family val="1"/>
      <scheme val="major"/>
    </font>
    <font>
      <b/>
      <sz val="10"/>
      <color theme="1"/>
      <name val="Cambria"/>
      <family val="1"/>
    </font>
    <font>
      <sz val="11"/>
      <name val="Calibri"/>
      <family val="2"/>
      <scheme val="minor"/>
    </font>
    <font>
      <sz val="11"/>
      <name val="Cambria"/>
      <family val="1"/>
      <scheme val="major"/>
    </font>
    <font>
      <sz val="10"/>
      <color rgb="FFFF0000"/>
      <name val="Cambria"/>
      <family val="2"/>
    </font>
    <font>
      <sz val="10"/>
      <color theme="3"/>
      <name val="Cambria"/>
      <family val="2"/>
    </font>
    <font>
      <b/>
      <sz val="11"/>
      <color rgb="FFFF0000"/>
      <name val="Calibri"/>
      <family val="2"/>
      <scheme val="minor"/>
    </font>
    <font>
      <b/>
      <sz val="11"/>
      <color theme="3"/>
      <name val="Cambria"/>
      <family val="1"/>
      <scheme val="major"/>
    </font>
    <font>
      <sz val="10"/>
      <color theme="1"/>
      <name val="Cambria"/>
      <family val="1"/>
      <scheme val="major"/>
    </font>
    <font>
      <b/>
      <sz val="10"/>
      <color theme="1"/>
      <name val="Cambria"/>
      <family val="1"/>
      <scheme val="major"/>
    </font>
    <font>
      <sz val="10"/>
      <color theme="1"/>
      <name val="Cambria"/>
      <family val="1"/>
    </font>
    <font>
      <sz val="11"/>
      <color theme="1"/>
      <name val="Cambria"/>
      <family val="1"/>
      <scheme val="major"/>
    </font>
    <font>
      <sz val="8"/>
      <name val="Arial"/>
      <family val="2"/>
    </font>
    <font>
      <b/>
      <i/>
      <sz val="16"/>
      <name val="Helv"/>
    </font>
    <font>
      <b/>
      <sz val="11"/>
      <color theme="1"/>
      <name val="Cambria"/>
      <family val="2"/>
    </font>
    <font>
      <i/>
      <sz val="10"/>
      <color indexed="8"/>
      <name val="Cambria"/>
      <family val="1"/>
    </font>
    <font>
      <b/>
      <sz val="11"/>
      <color theme="1"/>
      <name val="Cambria"/>
      <family val="1"/>
      <scheme val="major"/>
    </font>
    <font>
      <b/>
      <sz val="12"/>
      <color rgb="FFFF0000"/>
      <name val="Cambria"/>
      <family val="1"/>
    </font>
    <font>
      <sz val="12"/>
      <color rgb="FFFF0000"/>
      <name val="Calibri"/>
      <family val="2"/>
      <scheme val="minor"/>
    </font>
    <font>
      <sz val="8"/>
      <color theme="1"/>
      <name val="Century Gothic"/>
    </font>
    <font>
      <sz val="8"/>
      <color theme="0"/>
      <name val="Century Gothic"/>
    </font>
    <font>
      <i/>
      <sz val="8"/>
      <color theme="1"/>
      <name val="Century Gothic"/>
    </font>
  </fonts>
  <fills count="20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FFC7CE"/>
      </patternFill>
    </fill>
    <fill>
      <patternFill patternType="solid">
        <fgColor rgb="FF99FF6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5C93D6"/>
        <bgColor indexed="64"/>
      </patternFill>
    </fill>
    <fill>
      <patternFill patternType="solid">
        <fgColor rgb="FF5C93D6"/>
        <bgColor theme="4"/>
      </patternFill>
    </fill>
    <fill>
      <patternFill patternType="solid">
        <fgColor rgb="FF0F9699"/>
        <bgColor indexed="64"/>
      </patternFill>
    </fill>
    <fill>
      <patternFill patternType="solid">
        <fgColor rgb="FF07474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91B6E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</fills>
  <borders count="5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ck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/>
      <top style="thick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</borders>
  <cellStyleXfs count="16">
    <xf numFmtId="0" fontId="0" fillId="0" borderId="0"/>
    <xf numFmtId="164" fontId="1" fillId="0" borderId="0" applyFont="0" applyFill="0" applyBorder="0" applyAlignment="0" applyProtection="0"/>
    <xf numFmtId="0" fontId="2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14" fillId="3" borderId="0" applyNumberFormat="0" applyBorder="0" applyAlignment="0" applyProtection="0"/>
    <xf numFmtId="9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38" fontId="49" fillId="16" borderId="0" applyNumberFormat="0" applyBorder="0" applyAlignment="0" applyProtection="0"/>
    <xf numFmtId="10" fontId="49" fillId="17" borderId="10" applyNumberFormat="0" applyBorder="0" applyAlignment="0" applyProtection="0"/>
    <xf numFmtId="168" fontId="50" fillId="0" borderId="0"/>
    <xf numFmtId="0" fontId="2" fillId="0" borderId="0"/>
    <xf numFmtId="10" fontId="2" fillId="0" borderId="0" applyFont="0" applyFill="0" applyBorder="0" applyAlignment="0" applyProtection="0"/>
  </cellStyleXfs>
  <cellXfs count="486">
    <xf numFmtId="0" fontId="0" fillId="0" borderId="0" xfId="0"/>
    <xf numFmtId="0" fontId="5" fillId="0" borderId="0" xfId="0" applyNumberFormat="1" applyFont="1" applyFill="1" applyBorder="1" applyAlignment="1" applyProtection="1">
      <alignment horizontal="center"/>
      <protection locked="0"/>
    </xf>
    <xf numFmtId="0" fontId="5" fillId="0" borderId="0" xfId="0" applyFont="1" applyFill="1" applyBorder="1" applyProtection="1">
      <protection locked="0"/>
    </xf>
    <xf numFmtId="49" fontId="5" fillId="0" borderId="0" xfId="1" applyNumberFormat="1" applyFont="1" applyFill="1" applyBorder="1" applyAlignment="1" applyProtection="1">
      <alignment horizontal="center"/>
      <protection locked="0"/>
    </xf>
    <xf numFmtId="0" fontId="7" fillId="0" borderId="0" xfId="0" applyFont="1" applyFill="1" applyBorder="1" applyAlignment="1" applyProtection="1">
      <alignment horizontal="center" vertical="center" wrapText="1"/>
      <protection locked="0"/>
    </xf>
    <xf numFmtId="0" fontId="5" fillId="0" borderId="0" xfId="0" applyNumberFormat="1" applyFont="1" applyFill="1" applyBorder="1" applyProtection="1">
      <protection locked="0"/>
    </xf>
    <xf numFmtId="0" fontId="0" fillId="0" borderId="0" xfId="0" applyAlignment="1">
      <alignment horizontal="center"/>
    </xf>
    <xf numFmtId="0" fontId="5" fillId="0" borderId="0" xfId="0" applyFont="1" applyFill="1" applyBorder="1" applyAlignment="1" applyProtection="1">
      <alignment horizontal="center"/>
      <protection locked="0"/>
    </xf>
    <xf numFmtId="0" fontId="7" fillId="0" borderId="0" xfId="0" applyFont="1" applyFill="1" applyBorder="1" applyProtection="1">
      <protection hidden="1"/>
    </xf>
    <xf numFmtId="0" fontId="5" fillId="0" borderId="0" xfId="0" applyFont="1" applyFill="1" applyBorder="1" applyProtection="1">
      <protection hidden="1"/>
    </xf>
    <xf numFmtId="164" fontId="5" fillId="0" borderId="0" xfId="1" applyFont="1" applyFill="1" applyBorder="1" applyProtection="1">
      <protection hidden="1"/>
    </xf>
    <xf numFmtId="0" fontId="5" fillId="0" borderId="0" xfId="0" applyFont="1" applyFill="1" applyBorder="1" applyAlignment="1" applyProtection="1">
      <alignment shrinkToFit="1"/>
      <protection hidden="1"/>
    </xf>
    <xf numFmtId="0" fontId="6" fillId="0" borderId="0" xfId="0" applyNumberFormat="1" applyFont="1" applyFill="1" applyBorder="1" applyAlignment="1" applyProtection="1">
      <alignment vertical="center"/>
      <protection locked="0"/>
    </xf>
    <xf numFmtId="164" fontId="5" fillId="0" borderId="0" xfId="1" applyNumberFormat="1" applyFont="1" applyFill="1" applyBorder="1" applyAlignment="1" applyProtection="1">
      <alignment vertical="center"/>
      <protection locked="0"/>
    </xf>
    <xf numFmtId="0" fontId="5" fillId="0" borderId="0" xfId="0" applyFont="1" applyFill="1" applyBorder="1" applyAlignment="1" applyProtection="1">
      <alignment vertical="center"/>
      <protection locked="0"/>
    </xf>
    <xf numFmtId="0" fontId="5" fillId="0" borderId="0" xfId="0" applyNumberFormat="1" applyFont="1" applyFill="1" applyBorder="1" applyAlignment="1" applyProtection="1">
      <alignment vertical="center"/>
      <protection locked="0"/>
    </xf>
    <xf numFmtId="164" fontId="5" fillId="0" borderId="0" xfId="1" applyNumberFormat="1" applyFont="1" applyFill="1" applyBorder="1" applyAlignment="1" applyProtection="1">
      <alignment horizontal="left" vertical="center" shrinkToFit="1"/>
      <protection locked="0"/>
    </xf>
    <xf numFmtId="1" fontId="5" fillId="0" borderId="0" xfId="1" applyNumberFormat="1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vertical="center"/>
      <protection locked="0"/>
    </xf>
    <xf numFmtId="165" fontId="5" fillId="0" borderId="0" xfId="1" applyNumberFormat="1" applyFont="1" applyFill="1" applyBorder="1" applyAlignment="1" applyProtection="1">
      <alignment vertical="center"/>
      <protection hidden="1"/>
    </xf>
    <xf numFmtId="164" fontId="5" fillId="0" borderId="0" xfId="1" applyFont="1" applyFill="1" applyBorder="1" applyAlignment="1" applyProtection="1">
      <alignment horizontal="left" shrinkToFit="1"/>
      <protection locked="0"/>
    </xf>
    <xf numFmtId="0" fontId="5" fillId="0" borderId="0" xfId="0" applyFont="1" applyFill="1" applyBorder="1" applyAlignment="1" applyProtection="1">
      <alignment horizontal="left" shrinkToFit="1"/>
      <protection locked="0"/>
    </xf>
    <xf numFmtId="164" fontId="5" fillId="0" borderId="0" xfId="1" applyNumberFormat="1" applyFont="1" applyFill="1" applyBorder="1" applyAlignment="1" applyProtection="1">
      <alignment horizontal="center" vertical="center"/>
      <protection locked="0"/>
    </xf>
    <xf numFmtId="164" fontId="5" fillId="0" borderId="0" xfId="1" applyFont="1" applyFill="1" applyBorder="1" applyAlignment="1" applyProtection="1">
      <alignment vertical="center" shrinkToFit="1"/>
      <protection locked="0"/>
    </xf>
    <xf numFmtId="2" fontId="5" fillId="0" borderId="0" xfId="0" applyNumberFormat="1" applyFont="1" applyFill="1" applyBorder="1" applyAlignment="1" applyProtection="1">
      <alignment shrinkToFit="1"/>
      <protection hidden="1"/>
    </xf>
    <xf numFmtId="2" fontId="5" fillId="0" borderId="0" xfId="1" applyNumberFormat="1" applyFont="1" applyFill="1" applyBorder="1" applyAlignment="1" applyProtection="1">
      <alignment vertical="center" shrinkToFit="1"/>
      <protection locked="0"/>
    </xf>
    <xf numFmtId="0" fontId="0" fillId="0" borderId="0" xfId="0" applyFill="1"/>
    <xf numFmtId="0" fontId="7" fillId="4" borderId="0" xfId="0" applyFont="1" applyFill="1" applyBorder="1" applyAlignment="1">
      <alignment horizontal="center"/>
    </xf>
    <xf numFmtId="49" fontId="7" fillId="4" borderId="0" xfId="1" applyNumberFormat="1" applyFont="1" applyFill="1" applyBorder="1" applyAlignment="1">
      <alignment horizontal="center"/>
    </xf>
    <xf numFmtId="164" fontId="7" fillId="4" borderId="0" xfId="1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5" fillId="0" borderId="0" xfId="1" applyFont="1" applyFill="1" applyBorder="1" applyAlignment="1">
      <alignment horizontal="center"/>
    </xf>
    <xf numFmtId="164" fontId="5" fillId="0" borderId="0" xfId="1" applyFont="1" applyFill="1" applyBorder="1"/>
    <xf numFmtId="49" fontId="5" fillId="0" borderId="0" xfId="1" applyNumberFormat="1" applyFont="1" applyFill="1" applyBorder="1" applyAlignment="1">
      <alignment horizontal="center"/>
    </xf>
    <xf numFmtId="0" fontId="5" fillId="0" borderId="0" xfId="0" quotePrefix="1" applyNumberFormat="1" applyFont="1" applyFill="1" applyBorder="1" applyAlignment="1">
      <alignment horizontal="center"/>
    </xf>
    <xf numFmtId="0" fontId="5" fillId="0" borderId="0" xfId="0" quotePrefix="1" applyNumberFormat="1" applyFont="1" applyFill="1" applyBorder="1" applyAlignment="1">
      <alignment horizontal="left"/>
    </xf>
    <xf numFmtId="0" fontId="5" fillId="0" borderId="0" xfId="0" applyNumberFormat="1" applyFont="1" applyFill="1" applyBorder="1" applyAlignment="1">
      <alignment horizontal="center"/>
    </xf>
    <xf numFmtId="0" fontId="5" fillId="0" borderId="0" xfId="0" applyNumberFormat="1" applyFont="1" applyFill="1" applyBorder="1" applyAlignment="1">
      <alignment horizontal="left"/>
    </xf>
    <xf numFmtId="0" fontId="5" fillId="0" borderId="7" xfId="0" applyNumberFormat="1" applyFont="1" applyFill="1" applyBorder="1" applyAlignment="1">
      <alignment horizontal="center"/>
    </xf>
    <xf numFmtId="0" fontId="5" fillId="0" borderId="1" xfId="0" applyNumberFormat="1" applyFont="1" applyFill="1" applyBorder="1" applyAlignment="1">
      <alignment horizontal="left"/>
    </xf>
    <xf numFmtId="0" fontId="5" fillId="0" borderId="0" xfId="0" quotePrefix="1" applyFont="1" applyFill="1" applyBorder="1" applyAlignment="1">
      <alignment horizontal="center"/>
    </xf>
    <xf numFmtId="49" fontId="5" fillId="0" borderId="0" xfId="1" applyNumberFormat="1" applyFont="1" applyFill="1" applyBorder="1" applyAlignment="1">
      <alignment horizontal="left"/>
    </xf>
    <xf numFmtId="0" fontId="0" fillId="0" borderId="0" xfId="0" applyProtection="1">
      <protection hidden="1"/>
    </xf>
    <xf numFmtId="0" fontId="0" fillId="0" borderId="0" xfId="0" applyAlignment="1" applyProtection="1">
      <alignment horizontal="center"/>
      <protection hidden="1"/>
    </xf>
    <xf numFmtId="0" fontId="0" fillId="0" borderId="0" xfId="0" applyAlignment="1">
      <alignment horizontal="center" vertical="center"/>
    </xf>
    <xf numFmtId="0" fontId="0" fillId="0" borderId="0" xfId="0" applyAlignment="1" applyProtection="1">
      <alignment horizontal="center" vertical="center"/>
      <protection hidden="1"/>
    </xf>
    <xf numFmtId="0" fontId="12" fillId="2" borderId="0" xfId="0" applyFont="1" applyFill="1" applyBorder="1" applyAlignment="1">
      <alignment horizontal="center" vertical="center" wrapText="1" shrinkToFit="1"/>
    </xf>
    <xf numFmtId="0" fontId="12" fillId="2" borderId="4" xfId="0" applyFont="1" applyFill="1" applyBorder="1" applyAlignment="1">
      <alignment horizontal="center" vertical="center" wrapText="1" shrinkToFit="1"/>
    </xf>
    <xf numFmtId="0" fontId="0" fillId="0" borderId="0" xfId="0" applyAlignment="1">
      <alignment horizontal="center" vertical="center" wrapText="1"/>
    </xf>
    <xf numFmtId="0" fontId="0" fillId="0" borderId="0" xfId="0" applyAlignment="1" applyProtection="1">
      <alignment horizontal="center" vertical="center" wrapText="1"/>
      <protection hidden="1"/>
    </xf>
    <xf numFmtId="0" fontId="12" fillId="2" borderId="4" xfId="0" applyFont="1" applyFill="1" applyBorder="1" applyAlignment="1">
      <alignment horizontal="center" vertical="center" wrapText="1"/>
    </xf>
    <xf numFmtId="0" fontId="12" fillId="2" borderId="8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5" fillId="0" borderId="0" xfId="0" applyFont="1" applyFill="1" applyBorder="1" applyAlignment="1" applyProtection="1">
      <alignment horizontal="left"/>
      <protection locked="0"/>
    </xf>
    <xf numFmtId="0" fontId="15" fillId="0" borderId="0" xfId="0" applyFont="1" applyAlignment="1" applyProtection="1">
      <alignment horizontal="left"/>
      <protection locked="0"/>
    </xf>
    <xf numFmtId="0" fontId="5" fillId="0" borderId="0" xfId="1" applyNumberFormat="1" applyFont="1" applyFill="1" applyBorder="1" applyAlignment="1">
      <alignment horizontal="center"/>
    </xf>
    <xf numFmtId="0" fontId="19" fillId="0" borderId="0" xfId="0" applyNumberFormat="1" applyFont="1" applyFill="1" applyBorder="1" applyAlignment="1" applyProtection="1">
      <alignment horizontal="center"/>
      <protection locked="0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0" fillId="0" borderId="0" xfId="0" applyFill="1" applyAlignment="1">
      <alignment vertical="center"/>
    </xf>
    <xf numFmtId="0" fontId="16" fillId="0" borderId="0" xfId="0" applyFont="1" applyFill="1" applyAlignment="1" applyProtection="1">
      <alignment vertical="center"/>
      <protection locked="0"/>
    </xf>
    <xf numFmtId="166" fontId="16" fillId="0" borderId="0" xfId="0" applyNumberFormat="1" applyFont="1" applyFill="1" applyAlignment="1" applyProtection="1">
      <alignment vertical="center"/>
      <protection hidden="1"/>
    </xf>
    <xf numFmtId="0" fontId="16" fillId="0" borderId="0" xfId="0" applyFont="1" applyAlignment="1">
      <alignment vertical="center"/>
    </xf>
    <xf numFmtId="0" fontId="16" fillId="0" borderId="5" xfId="0" applyFont="1" applyFill="1" applyBorder="1" applyAlignment="1">
      <alignment horizontal="center" vertical="center"/>
    </xf>
    <xf numFmtId="0" fontId="16" fillId="0" borderId="2" xfId="0" applyFont="1" applyFill="1" applyBorder="1" applyAlignment="1">
      <alignment horizontal="center" vertical="center"/>
    </xf>
    <xf numFmtId="0" fontId="16" fillId="0" borderId="0" xfId="0" applyFont="1" applyFill="1" applyAlignment="1" applyProtection="1">
      <alignment horizontal="center" vertical="center"/>
      <protection locked="0"/>
    </xf>
    <xf numFmtId="0" fontId="16" fillId="0" borderId="0" xfId="0" applyFont="1" applyFill="1" applyAlignment="1" applyProtection="1">
      <alignment horizontal="center" vertical="center"/>
      <protection hidden="1"/>
    </xf>
    <xf numFmtId="0" fontId="16" fillId="0" borderId="2" xfId="0" applyFont="1" applyFill="1" applyBorder="1" applyAlignment="1">
      <alignment vertical="center"/>
    </xf>
    <xf numFmtId="0" fontId="16" fillId="0" borderId="0" xfId="0" applyFont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0" fontId="16" fillId="0" borderId="6" xfId="0" applyFont="1" applyFill="1" applyBorder="1" applyAlignment="1">
      <alignment horizontal="center" vertical="center"/>
    </xf>
    <xf numFmtId="0" fontId="16" fillId="0" borderId="3" xfId="0" applyFont="1" applyFill="1" applyBorder="1" applyAlignment="1">
      <alignment vertical="center"/>
    </xf>
    <xf numFmtId="0" fontId="16" fillId="0" borderId="0" xfId="0" applyFont="1" applyFill="1" applyAlignment="1">
      <alignment vertical="center"/>
    </xf>
    <xf numFmtId="166" fontId="16" fillId="0" borderId="0" xfId="0" applyNumberFormat="1" applyFont="1" applyFill="1" applyProtection="1">
      <protection hidden="1"/>
    </xf>
    <xf numFmtId="0" fontId="16" fillId="0" borderId="0" xfId="0" applyFont="1"/>
    <xf numFmtId="0" fontId="16" fillId="0" borderId="0" xfId="0" applyFont="1" applyFill="1" applyAlignment="1">
      <alignment horizontal="center"/>
    </xf>
    <xf numFmtId="0" fontId="16" fillId="0" borderId="0" xfId="0" applyFont="1" applyFill="1" applyAlignment="1" applyProtection="1">
      <alignment horizontal="center"/>
      <protection hidden="1"/>
    </xf>
    <xf numFmtId="166" fontId="16" fillId="0" borderId="0" xfId="0" applyNumberFormat="1" applyFont="1" applyFill="1" applyAlignment="1" applyProtection="1">
      <alignment vertical="center"/>
      <protection locked="0"/>
    </xf>
    <xf numFmtId="0" fontId="16" fillId="0" borderId="0" xfId="0" applyNumberFormat="1" applyFont="1" applyFill="1" applyAlignment="1">
      <alignment horizontal="center"/>
    </xf>
    <xf numFmtId="0" fontId="16" fillId="0" borderId="0" xfId="0" applyNumberFormat="1" applyFont="1" applyFill="1" applyAlignment="1" applyProtection="1">
      <alignment horizontal="center"/>
      <protection hidden="1"/>
    </xf>
    <xf numFmtId="0" fontId="16" fillId="0" borderId="0" xfId="0" applyFont="1" applyAlignment="1">
      <alignment horizontal="center"/>
    </xf>
    <xf numFmtId="0" fontId="16" fillId="0" borderId="0" xfId="0" applyFont="1" applyAlignment="1" applyProtection="1">
      <alignment horizontal="center"/>
      <protection hidden="1"/>
    </xf>
    <xf numFmtId="2" fontId="11" fillId="0" borderId="0" xfId="7" applyNumberFormat="1" applyFont="1" applyFill="1" applyBorder="1" applyAlignment="1" applyProtection="1">
      <alignment horizontal="center" vertical="center" shrinkToFit="1"/>
      <protection hidden="1"/>
    </xf>
    <xf numFmtId="164" fontId="5" fillId="5" borderId="11" xfId="1" applyNumberFormat="1" applyFont="1" applyFill="1" applyBorder="1" applyAlignment="1" applyProtection="1">
      <alignment horizontal="center"/>
      <protection locked="0"/>
    </xf>
    <xf numFmtId="164" fontId="5" fillId="5" borderId="11" xfId="1" applyNumberFormat="1" applyFont="1" applyFill="1" applyBorder="1" applyAlignment="1" applyProtection="1">
      <alignment horizontal="center" shrinkToFit="1"/>
      <protection hidden="1"/>
    </xf>
    <xf numFmtId="164" fontId="5" fillId="5" borderId="11" xfId="1" applyNumberFormat="1" applyFont="1" applyFill="1" applyBorder="1" applyProtection="1">
      <protection hidden="1"/>
    </xf>
    <xf numFmtId="164" fontId="5" fillId="5" borderId="1" xfId="1" applyNumberFormat="1" applyFont="1" applyFill="1" applyBorder="1" applyAlignment="1" applyProtection="1">
      <alignment horizontal="center"/>
      <protection locked="0"/>
    </xf>
    <xf numFmtId="164" fontId="5" fillId="5" borderId="1" xfId="1" applyNumberFormat="1" applyFont="1" applyFill="1" applyBorder="1" applyAlignment="1" applyProtection="1">
      <alignment horizontal="center" shrinkToFit="1"/>
      <protection hidden="1"/>
    </xf>
    <xf numFmtId="164" fontId="5" fillId="5" borderId="1" xfId="1" applyNumberFormat="1" applyFont="1" applyFill="1" applyBorder="1" applyProtection="1">
      <protection hidden="1"/>
    </xf>
    <xf numFmtId="164" fontId="5" fillId="5" borderId="9" xfId="1" applyNumberFormat="1" applyFont="1" applyFill="1" applyBorder="1" applyAlignment="1" applyProtection="1">
      <alignment horizontal="center"/>
      <protection locked="0"/>
    </xf>
    <xf numFmtId="164" fontId="5" fillId="5" borderId="9" xfId="1" applyNumberFormat="1" applyFont="1" applyFill="1" applyBorder="1" applyAlignment="1" applyProtection="1">
      <alignment horizontal="center" shrinkToFit="1"/>
      <protection hidden="1"/>
    </xf>
    <xf numFmtId="164" fontId="5" fillId="5" borderId="9" xfId="1" applyNumberFormat="1" applyFont="1" applyFill="1" applyBorder="1" applyProtection="1">
      <protection hidden="1"/>
    </xf>
    <xf numFmtId="0" fontId="8" fillId="7" borderId="10" xfId="0" applyFont="1" applyFill="1" applyBorder="1" applyAlignment="1">
      <alignment horizontal="center" vertical="center" wrapText="1"/>
    </xf>
    <xf numFmtId="164" fontId="8" fillId="6" borderId="10" xfId="1" applyNumberFormat="1" applyFont="1" applyFill="1" applyBorder="1" applyAlignment="1">
      <alignment horizontal="center"/>
    </xf>
    <xf numFmtId="164" fontId="8" fillId="6" borderId="10" xfId="1" applyNumberFormat="1" applyFont="1" applyFill="1" applyBorder="1" applyAlignment="1" applyProtection="1">
      <alignment horizontal="center"/>
      <protection hidden="1"/>
    </xf>
    <xf numFmtId="164" fontId="13" fillId="6" borderId="10" xfId="1" applyNumberFormat="1" applyFont="1" applyFill="1" applyBorder="1" applyProtection="1">
      <protection hidden="1"/>
    </xf>
    <xf numFmtId="14" fontId="0" fillId="0" borderId="0" xfId="0" applyNumberFormat="1" applyFill="1" applyProtection="1">
      <protection locked="0"/>
    </xf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1" applyFont="1"/>
    <xf numFmtId="0" fontId="0" fillId="0" borderId="0" xfId="0" pivotButton="1" applyAlignment="1">
      <alignment horizontal="center"/>
    </xf>
    <xf numFmtId="164" fontId="0" fillId="0" borderId="0" xfId="0" applyNumberFormat="1"/>
    <xf numFmtId="0" fontId="16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vertical="center"/>
    </xf>
    <xf numFmtId="0" fontId="5" fillId="0" borderId="0" xfId="1" applyNumberFormat="1" applyFont="1" applyFill="1" applyBorder="1" applyAlignment="1" applyProtection="1">
      <alignment horizontal="center" vertical="center"/>
      <protection locked="0"/>
    </xf>
    <xf numFmtId="0" fontId="5" fillId="0" borderId="0" xfId="1" applyNumberFormat="1" applyFont="1" applyFill="1" applyBorder="1" applyAlignment="1" applyProtection="1">
      <alignment horizontal="left" vertical="center" shrinkToFit="1"/>
      <protection locked="0"/>
    </xf>
    <xf numFmtId="10" fontId="0" fillId="0" borderId="0" xfId="8" applyNumberFormat="1" applyFont="1"/>
    <xf numFmtId="0" fontId="21" fillId="0" borderId="0" xfId="0" applyFont="1"/>
    <xf numFmtId="9" fontId="0" fillId="0" borderId="0" xfId="8" applyFont="1"/>
    <xf numFmtId="164" fontId="0" fillId="0" borderId="12" xfId="1" applyFont="1" applyBorder="1"/>
    <xf numFmtId="0" fontId="0" fillId="0" borderId="16" xfId="0" applyBorder="1"/>
    <xf numFmtId="0" fontId="0" fillId="0" borderId="0" xfId="0" applyBorder="1"/>
    <xf numFmtId="0" fontId="21" fillId="0" borderId="0" xfId="0" applyFont="1" applyBorder="1" applyAlignment="1">
      <alignment horizontal="center"/>
    </xf>
    <xf numFmtId="0" fontId="21" fillId="0" borderId="17" xfId="0" applyFont="1" applyBorder="1" applyAlignment="1">
      <alignment horizontal="center"/>
    </xf>
    <xf numFmtId="164" fontId="0" fillId="0" borderId="0" xfId="1" applyFont="1" applyBorder="1"/>
    <xf numFmtId="164" fontId="0" fillId="0" borderId="17" xfId="1" applyFont="1" applyBorder="1"/>
    <xf numFmtId="164" fontId="0" fillId="0" borderId="18" xfId="1" applyFont="1" applyBorder="1"/>
    <xf numFmtId="0" fontId="0" fillId="0" borderId="17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23" fillId="0" borderId="0" xfId="1" applyNumberFormat="1" applyFont="1" applyAlignment="1" applyProtection="1">
      <alignment horizontal="left"/>
      <protection locked="0"/>
    </xf>
    <xf numFmtId="0" fontId="0" fillId="0" borderId="0" xfId="0" applyAlignment="1" applyProtection="1">
      <alignment shrinkToFit="1"/>
      <protection hidden="1"/>
    </xf>
    <xf numFmtId="164" fontId="0" fillId="0" borderId="0" xfId="1" applyFont="1" applyProtection="1">
      <protection hidden="1"/>
    </xf>
    <xf numFmtId="0" fontId="0" fillId="0" borderId="0" xfId="0" applyAlignment="1">
      <alignment shrinkToFit="1"/>
    </xf>
    <xf numFmtId="0" fontId="24" fillId="0" borderId="0" xfId="1" applyNumberFormat="1" applyFont="1" applyAlignment="1" applyProtection="1">
      <alignment horizontal="left"/>
      <protection locked="0"/>
    </xf>
    <xf numFmtId="0" fontId="10" fillId="0" borderId="0" xfId="0" applyFont="1"/>
    <xf numFmtId="0" fontId="25" fillId="0" borderId="0" xfId="0" applyFont="1"/>
    <xf numFmtId="0" fontId="0" fillId="0" borderId="0" xfId="0" applyProtection="1">
      <protection locked="0"/>
    </xf>
    <xf numFmtId="0" fontId="26" fillId="0" borderId="0" xfId="0" applyFont="1"/>
    <xf numFmtId="0" fontId="0" fillId="8" borderId="0" xfId="0" applyFill="1" applyAlignment="1">
      <alignment horizontal="center" vertical="center" wrapText="1"/>
    </xf>
    <xf numFmtId="0" fontId="0" fillId="9" borderId="0" xfId="0" applyFill="1" applyAlignment="1" applyProtection="1">
      <alignment horizontal="center" vertical="center" wrapText="1"/>
      <protection hidden="1"/>
    </xf>
    <xf numFmtId="164" fontId="0" fillId="8" borderId="0" xfId="1" applyFont="1" applyFill="1" applyAlignment="1">
      <alignment horizontal="center" vertical="center" wrapText="1"/>
    </xf>
    <xf numFmtId="164" fontId="0" fillId="9" borderId="0" xfId="1" applyFont="1" applyFill="1" applyAlignment="1" applyProtection="1">
      <alignment horizontal="center" vertical="center" wrapText="1"/>
      <protection hidden="1"/>
    </xf>
    <xf numFmtId="0" fontId="0" fillId="8" borderId="0" xfId="0" applyFill="1" applyAlignment="1" applyProtection="1">
      <alignment horizontal="center" vertical="center" wrapText="1"/>
      <protection locked="0"/>
    </xf>
    <xf numFmtId="0" fontId="0" fillId="8" borderId="0" xfId="0" applyFill="1" applyAlignment="1" applyProtection="1">
      <alignment horizontal="center" vertical="center" shrinkToFit="1"/>
      <protection hidden="1"/>
    </xf>
    <xf numFmtId="0" fontId="0" fillId="0" borderId="0" xfId="0" applyFill="1" applyProtection="1">
      <protection locked="0"/>
    </xf>
    <xf numFmtId="0" fontId="0" fillId="0" borderId="0" xfId="0" applyFill="1" applyAlignment="1" applyProtection="1">
      <alignment shrinkToFit="1"/>
    </xf>
    <xf numFmtId="164" fontId="0" fillId="0" borderId="0" xfId="1" applyFont="1" applyFill="1" applyProtection="1">
      <protection locked="0"/>
    </xf>
    <xf numFmtId="0" fontId="0" fillId="0" borderId="0" xfId="0" applyFill="1" applyAlignment="1" applyProtection="1">
      <alignment horizontal="center"/>
      <protection locked="0"/>
    </xf>
    <xf numFmtId="164" fontId="0" fillId="0" borderId="0" xfId="1" applyFont="1" applyFill="1" applyProtection="1"/>
    <xf numFmtId="0" fontId="0" fillId="0" borderId="0" xfId="0" applyFill="1" applyAlignment="1" applyProtection="1">
      <alignment shrinkToFit="1"/>
      <protection locked="0"/>
    </xf>
    <xf numFmtId="0" fontId="0" fillId="0" borderId="0" xfId="0" applyNumberFormat="1" applyFill="1" applyAlignment="1" applyProtection="1">
      <alignment shrinkToFit="1"/>
    </xf>
    <xf numFmtId="16" fontId="0" fillId="0" borderId="0" xfId="0" applyNumberFormat="1" applyFill="1" applyProtection="1">
      <protection locked="0"/>
    </xf>
    <xf numFmtId="0" fontId="0" fillId="0" borderId="0" xfId="0" applyNumberFormat="1" applyFill="1" applyAlignment="1" applyProtection="1">
      <alignment horizontal="center"/>
      <protection locked="0"/>
    </xf>
    <xf numFmtId="0" fontId="0" fillId="0" borderId="16" xfId="0" applyFill="1" applyBorder="1"/>
    <xf numFmtId="0" fontId="27" fillId="0" borderId="0" xfId="0" applyFont="1" applyFill="1" applyAlignment="1" applyProtection="1">
      <alignment vertical="center"/>
      <protection locked="0"/>
    </xf>
    <xf numFmtId="166" fontId="27" fillId="0" borderId="0" xfId="0" applyNumberFormat="1" applyFont="1" applyFill="1" applyAlignment="1" applyProtection="1">
      <alignment vertical="center"/>
      <protection hidden="1"/>
    </xf>
    <xf numFmtId="166" fontId="27" fillId="0" borderId="0" xfId="0" applyNumberFormat="1" applyFont="1" applyFill="1" applyAlignment="1" applyProtection="1">
      <alignment vertical="center"/>
      <protection locked="0"/>
    </xf>
    <xf numFmtId="0" fontId="0" fillId="0" borderId="0" xfId="0" applyNumberFormat="1" applyFill="1" applyProtection="1">
      <protection locked="0"/>
    </xf>
    <xf numFmtId="0" fontId="0" fillId="0" borderId="0" xfId="0" applyNumberFormat="1" applyProtection="1">
      <protection hidden="1"/>
    </xf>
    <xf numFmtId="0" fontId="21" fillId="0" borderId="0" xfId="0" applyFont="1" applyFill="1" applyProtection="1">
      <protection locked="0"/>
    </xf>
    <xf numFmtId="164" fontId="28" fillId="0" borderId="0" xfId="1" applyNumberFormat="1" applyFont="1" applyFill="1" applyProtection="1"/>
    <xf numFmtId="164" fontId="0" fillId="0" borderId="0" xfId="1" applyFont="1" applyFill="1" applyAlignment="1" applyProtection="1">
      <alignment horizontal="center"/>
    </xf>
    <xf numFmtId="0" fontId="0" fillId="0" borderId="0" xfId="0" applyNumberFormat="1" applyFill="1" applyAlignment="1" applyProtection="1">
      <alignment shrinkToFit="1"/>
      <protection locked="0"/>
    </xf>
    <xf numFmtId="0" fontId="29" fillId="0" borderId="0" xfId="0" applyFont="1" applyAlignment="1">
      <alignment horizontal="center" vertical="center"/>
    </xf>
    <xf numFmtId="0" fontId="5" fillId="0" borderId="0" xfId="0" applyFont="1" applyFill="1" applyAlignment="1" applyProtection="1">
      <alignment vertical="center"/>
      <protection locked="0"/>
    </xf>
    <xf numFmtId="0" fontId="30" fillId="0" borderId="0" xfId="0" applyFont="1" applyFill="1" applyAlignment="1" applyProtection="1">
      <alignment vertical="center"/>
      <protection locked="0"/>
    </xf>
    <xf numFmtId="0" fontId="31" fillId="0" borderId="0" xfId="0" applyFont="1" applyAlignment="1">
      <alignment vertical="center"/>
    </xf>
    <xf numFmtId="166" fontId="30" fillId="0" borderId="0" xfId="0" applyNumberFormat="1" applyFont="1" applyFill="1" applyAlignment="1" applyProtection="1">
      <alignment vertical="center"/>
      <protection hidden="1"/>
    </xf>
    <xf numFmtId="0" fontId="11" fillId="10" borderId="1" xfId="7" applyFont="1" applyFill="1" applyBorder="1" applyAlignment="1" applyProtection="1">
      <alignment horizontal="center" vertical="center" wrapText="1"/>
      <protection locked="0"/>
    </xf>
    <xf numFmtId="0" fontId="11" fillId="10" borderId="1" xfId="7" applyFont="1" applyFill="1" applyBorder="1" applyAlignment="1" applyProtection="1">
      <alignment horizontal="center" vertical="center" wrapText="1"/>
      <protection hidden="1"/>
    </xf>
    <xf numFmtId="0" fontId="11" fillId="10" borderId="1" xfId="7" applyNumberFormat="1" applyFont="1" applyFill="1" applyBorder="1" applyAlignment="1" applyProtection="1">
      <alignment horizontal="center" vertical="center" wrapText="1"/>
      <protection locked="0"/>
    </xf>
    <xf numFmtId="49" fontId="11" fillId="10" borderId="1" xfId="7" applyNumberFormat="1" applyFont="1" applyFill="1" applyBorder="1" applyAlignment="1" applyProtection="1">
      <alignment horizontal="center" vertical="center" wrapText="1"/>
      <protection locked="0"/>
    </xf>
    <xf numFmtId="0" fontId="20" fillId="10" borderId="1" xfId="0" applyFont="1" applyFill="1" applyBorder="1" applyAlignment="1" applyProtection="1">
      <alignment horizontal="center" vertical="center" wrapText="1"/>
      <protection locked="0"/>
    </xf>
    <xf numFmtId="164" fontId="11" fillId="10" borderId="1" xfId="7" applyNumberFormat="1" applyFont="1" applyFill="1" applyBorder="1" applyAlignment="1" applyProtection="1">
      <alignment horizontal="center" vertical="center" wrapText="1"/>
      <protection locked="0"/>
    </xf>
    <xf numFmtId="164" fontId="11" fillId="10" borderId="1" xfId="7" applyNumberFormat="1" applyFont="1" applyFill="1" applyBorder="1" applyAlignment="1" applyProtection="1">
      <alignment horizontal="center" vertical="center" shrinkToFit="1"/>
      <protection hidden="1"/>
    </xf>
    <xf numFmtId="4" fontId="0" fillId="0" borderId="0" xfId="0" applyNumberFormat="1"/>
    <xf numFmtId="164" fontId="21" fillId="0" borderId="0" xfId="0" applyNumberFormat="1" applyFont="1"/>
    <xf numFmtId="0" fontId="12" fillId="2" borderId="0" xfId="0" applyFont="1" applyFill="1" applyBorder="1" applyAlignment="1">
      <alignment horizontal="center"/>
    </xf>
    <xf numFmtId="0" fontId="12" fillId="2" borderId="4" xfId="0" applyFont="1" applyFill="1" applyBorder="1" applyAlignment="1">
      <alignment horizontal="center"/>
    </xf>
    <xf numFmtId="164" fontId="12" fillId="2" borderId="4" xfId="1" applyNumberFormat="1" applyFont="1" applyFill="1" applyBorder="1" applyAlignment="1">
      <alignment horizontal="center"/>
    </xf>
    <xf numFmtId="164" fontId="12" fillId="2" borderId="4" xfId="1" applyNumberFormat="1" applyFont="1" applyFill="1" applyBorder="1"/>
    <xf numFmtId="0" fontId="0" fillId="11" borderId="5" xfId="0" applyFont="1" applyFill="1" applyBorder="1"/>
    <xf numFmtId="164" fontId="0" fillId="11" borderId="2" xfId="1" applyNumberFormat="1" applyFont="1" applyFill="1" applyBorder="1"/>
    <xf numFmtId="0" fontId="0" fillId="11" borderId="2" xfId="1" applyNumberFormat="1" applyFont="1" applyFill="1" applyBorder="1"/>
    <xf numFmtId="0" fontId="0" fillId="11" borderId="2" xfId="0" applyFont="1" applyFill="1" applyBorder="1"/>
    <xf numFmtId="0" fontId="0" fillId="12" borderId="6" xfId="0" applyFont="1" applyFill="1" applyBorder="1"/>
    <xf numFmtId="164" fontId="0" fillId="12" borderId="3" xfId="1" applyNumberFormat="1" applyFont="1" applyFill="1" applyBorder="1"/>
    <xf numFmtId="0" fontId="0" fillId="12" borderId="3" xfId="1" applyNumberFormat="1" applyFont="1" applyFill="1" applyBorder="1"/>
    <xf numFmtId="0" fontId="0" fillId="11" borderId="6" xfId="0" applyFont="1" applyFill="1" applyBorder="1"/>
    <xf numFmtId="164" fontId="0" fillId="11" borderId="3" xfId="1" applyNumberFormat="1" applyFont="1" applyFill="1" applyBorder="1"/>
    <xf numFmtId="0" fontId="0" fillId="11" borderId="3" xfId="1" applyNumberFormat="1" applyFont="1" applyFill="1" applyBorder="1"/>
    <xf numFmtId="0" fontId="0" fillId="11" borderId="3" xfId="0" applyFont="1" applyFill="1" applyBorder="1"/>
    <xf numFmtId="0" fontId="0" fillId="12" borderId="3" xfId="0" applyFont="1" applyFill="1" applyBorder="1"/>
    <xf numFmtId="164" fontId="0" fillId="0" borderId="14" xfId="1" applyFont="1" applyBorder="1"/>
    <xf numFmtId="0" fontId="23" fillId="0" borderId="0" xfId="0" applyFont="1" applyAlignment="1" applyProtection="1">
      <alignment horizontal="left"/>
      <protection locked="0"/>
    </xf>
    <xf numFmtId="0" fontId="24" fillId="0" borderId="0" xfId="0" applyFont="1" applyAlignment="1" applyProtection="1">
      <alignment horizontal="left"/>
      <protection locked="0"/>
    </xf>
    <xf numFmtId="0" fontId="9" fillId="0" borderId="0" xfId="0" applyFont="1" applyFill="1" applyBorder="1" applyAlignment="1" applyProtection="1">
      <alignment horizontal="left"/>
      <protection locked="0"/>
    </xf>
    <xf numFmtId="0" fontId="34" fillId="0" borderId="0" xfId="0" applyFont="1"/>
    <xf numFmtId="0" fontId="0" fillId="13" borderId="0" xfId="0" applyFill="1"/>
    <xf numFmtId="0" fontId="21" fillId="13" borderId="0" xfId="0" applyFont="1" applyFill="1" applyAlignment="1">
      <alignment horizontal="center"/>
    </xf>
    <xf numFmtId="164" fontId="0" fillId="0" borderId="23" xfId="0" applyNumberFormat="1" applyBorder="1"/>
    <xf numFmtId="0" fontId="0" fillId="0" borderId="24" xfId="0" applyBorder="1" applyAlignment="1">
      <alignment horizontal="center"/>
    </xf>
    <xf numFmtId="166" fontId="5" fillId="0" borderId="0" xfId="0" applyNumberFormat="1" applyFont="1" applyFill="1" applyAlignment="1" applyProtection="1">
      <alignment vertical="center"/>
      <protection locked="0"/>
    </xf>
    <xf numFmtId="166" fontId="30" fillId="0" borderId="0" xfId="0" applyNumberFormat="1" applyFont="1" applyFill="1" applyAlignment="1" applyProtection="1">
      <alignment vertical="center"/>
      <protection locked="0"/>
    </xf>
    <xf numFmtId="164" fontId="34" fillId="0" borderId="0" xfId="1" applyFont="1"/>
    <xf numFmtId="164" fontId="36" fillId="0" borderId="0" xfId="1" applyFont="1"/>
    <xf numFmtId="164" fontId="37" fillId="0" borderId="0" xfId="1" applyFont="1"/>
    <xf numFmtId="164" fontId="38" fillId="0" borderId="0" xfId="1" applyFont="1" applyAlignment="1">
      <alignment horizontal="center" vertical="center" wrapText="1"/>
    </xf>
    <xf numFmtId="164" fontId="0" fillId="0" borderId="10" xfId="1" applyFont="1" applyBorder="1" applyAlignment="1">
      <alignment horizontal="center" vertical="center" wrapText="1"/>
    </xf>
    <xf numFmtId="164" fontId="0" fillId="5" borderId="10" xfId="1" applyFont="1" applyFill="1" applyBorder="1" applyAlignment="1">
      <alignment horizontal="center" vertical="center" wrapText="1"/>
    </xf>
    <xf numFmtId="164" fontId="0" fillId="5" borderId="32" xfId="1" applyFont="1" applyFill="1" applyBorder="1" applyAlignment="1">
      <alignment horizontal="center" vertical="center" wrapText="1"/>
    </xf>
    <xf numFmtId="164" fontId="0" fillId="0" borderId="33" xfId="1" applyFont="1" applyBorder="1" applyAlignment="1">
      <alignment horizontal="center" vertical="center" wrapText="1"/>
    </xf>
    <xf numFmtId="164" fontId="0" fillId="5" borderId="34" xfId="1" applyFont="1" applyFill="1" applyBorder="1" applyAlignment="1">
      <alignment horizontal="center" vertical="center" wrapText="1"/>
    </xf>
    <xf numFmtId="164" fontId="0" fillId="0" borderId="0" xfId="1" applyFont="1" applyAlignment="1">
      <alignment horizontal="center" vertical="center" wrapText="1"/>
    </xf>
    <xf numFmtId="164" fontId="21" fillId="0" borderId="0" xfId="1" applyFont="1"/>
    <xf numFmtId="164" fontId="0" fillId="0" borderId="16" xfId="1" applyFont="1" applyBorder="1"/>
    <xf numFmtId="164" fontId="21" fillId="0" borderId="0" xfId="1" applyFont="1" applyBorder="1"/>
    <xf numFmtId="164" fontId="0" fillId="0" borderId="14" xfId="0" applyNumberFormat="1" applyFont="1" applyBorder="1"/>
    <xf numFmtId="164" fontId="22" fillId="0" borderId="0" xfId="1" applyFont="1" applyBorder="1"/>
    <xf numFmtId="164" fontId="0" fillId="0" borderId="35" xfId="1" applyFont="1" applyBorder="1"/>
    <xf numFmtId="164" fontId="39" fillId="0" borderId="10" xfId="0" applyNumberFormat="1" applyFont="1" applyBorder="1"/>
    <xf numFmtId="164" fontId="39" fillId="0" borderId="10" xfId="1" applyFont="1" applyBorder="1"/>
    <xf numFmtId="164" fontId="39" fillId="0" borderId="10" xfId="1" applyFont="1" applyFill="1" applyBorder="1" applyAlignment="1">
      <alignment horizontal="center"/>
    </xf>
    <xf numFmtId="164" fontId="0" fillId="0" borderId="36" xfId="1" applyFont="1" applyBorder="1"/>
    <xf numFmtId="164" fontId="0" fillId="0" borderId="32" xfId="1" applyFont="1" applyBorder="1"/>
    <xf numFmtId="164" fontId="0" fillId="0" borderId="33" xfId="1" applyFont="1" applyBorder="1"/>
    <xf numFmtId="164" fontId="0" fillId="0" borderId="37" xfId="1" applyFont="1" applyBorder="1"/>
    <xf numFmtId="164" fontId="0" fillId="0" borderId="0" xfId="1" applyFont="1" applyAlignment="1">
      <alignment horizontal="left" indent="1"/>
    </xf>
    <xf numFmtId="164" fontId="0" fillId="0" borderId="14" xfId="1" applyFont="1" applyBorder="1" applyAlignment="1">
      <alignment horizontal="left" indent="1"/>
    </xf>
    <xf numFmtId="164" fontId="0" fillId="0" borderId="13" xfId="1" applyFont="1" applyBorder="1"/>
    <xf numFmtId="164" fontId="0" fillId="0" borderId="15" xfId="1" applyFont="1" applyBorder="1"/>
    <xf numFmtId="164" fontId="0" fillId="0" borderId="38" xfId="1" applyFont="1" applyBorder="1"/>
    <xf numFmtId="164" fontId="0" fillId="0" borderId="0" xfId="1" applyFont="1" applyAlignment="1">
      <alignment horizontal="left" indent="2"/>
    </xf>
    <xf numFmtId="164" fontId="0" fillId="0" borderId="14" xfId="1" applyFont="1" applyBorder="1" applyAlignment="1">
      <alignment horizontal="left" indent="2"/>
    </xf>
    <xf numFmtId="164" fontId="0" fillId="0" borderId="36" xfId="1" applyFont="1" applyBorder="1" applyAlignment="1">
      <alignment horizontal="left"/>
    </xf>
    <xf numFmtId="164" fontId="0" fillId="0" borderId="0" xfId="1" applyFont="1" applyAlignment="1">
      <alignment horizontal="left"/>
    </xf>
    <xf numFmtId="164" fontId="0" fillId="0" borderId="0" xfId="1" quotePrefix="1" applyFont="1"/>
    <xf numFmtId="164" fontId="40" fillId="0" borderId="0" xfId="9" applyFont="1" applyFill="1" applyBorder="1" applyAlignment="1">
      <alignment vertical="center"/>
    </xf>
    <xf numFmtId="164" fontId="21" fillId="0" borderId="14" xfId="1" applyFont="1" applyFill="1" applyBorder="1" applyAlignment="1">
      <alignment horizontal="center" vertical="center"/>
    </xf>
    <xf numFmtId="164" fontId="38" fillId="0" borderId="12" xfId="1" applyFont="1" applyBorder="1"/>
    <xf numFmtId="164" fontId="38" fillId="0" borderId="39" xfId="1" applyFont="1" applyBorder="1"/>
    <xf numFmtId="164" fontId="38" fillId="0" borderId="18" xfId="1" applyFont="1" applyBorder="1"/>
    <xf numFmtId="164" fontId="38" fillId="0" borderId="40" xfId="1" applyFont="1" applyBorder="1"/>
    <xf numFmtId="164" fontId="41" fillId="0" borderId="0" xfId="1" applyFont="1"/>
    <xf numFmtId="164" fontId="42" fillId="0" borderId="0" xfId="1" applyFont="1"/>
    <xf numFmtId="164" fontId="0" fillId="0" borderId="22" xfId="0" applyNumberFormat="1" applyBorder="1"/>
    <xf numFmtId="164" fontId="0" fillId="0" borderId="24" xfId="0" applyNumberFormat="1" applyBorder="1"/>
    <xf numFmtId="0" fontId="21" fillId="0" borderId="41" xfId="0" applyFont="1" applyBorder="1" applyAlignment="1">
      <alignment horizontal="left"/>
    </xf>
    <xf numFmtId="0" fontId="21" fillId="0" borderId="0" xfId="0" pivotButton="1" applyFont="1"/>
    <xf numFmtId="164" fontId="5" fillId="0" borderId="0" xfId="0" applyNumberFormat="1" applyFont="1" applyFill="1" applyBorder="1" applyProtection="1">
      <protection hidden="1"/>
    </xf>
    <xf numFmtId="9" fontId="0" fillId="11" borderId="2" xfId="8" applyNumberFormat="1" applyFont="1" applyFill="1" applyBorder="1" applyAlignment="1">
      <alignment horizontal="center"/>
    </xf>
    <xf numFmtId="9" fontId="0" fillId="12" borderId="3" xfId="8" applyNumberFormat="1" applyFont="1" applyFill="1" applyBorder="1" applyAlignment="1">
      <alignment horizontal="center"/>
    </xf>
    <xf numFmtId="9" fontId="0" fillId="11" borderId="3" xfId="8" applyNumberFormat="1" applyFont="1" applyFill="1" applyBorder="1" applyAlignment="1">
      <alignment horizontal="center"/>
    </xf>
    <xf numFmtId="14" fontId="5" fillId="0" borderId="0" xfId="0" applyNumberFormat="1" applyFont="1" applyFill="1" applyBorder="1" applyAlignment="1" applyProtection="1">
      <alignment horizontal="center"/>
      <protection locked="0"/>
    </xf>
    <xf numFmtId="14" fontId="5" fillId="0" borderId="0" xfId="0" applyNumberFormat="1" applyFont="1" applyFill="1" applyBorder="1" applyAlignment="1" applyProtection="1">
      <alignment horizontal="left"/>
      <protection locked="0"/>
    </xf>
    <xf numFmtId="14" fontId="17" fillId="0" borderId="0" xfId="0" applyNumberFormat="1" applyFont="1" applyFill="1" applyBorder="1" applyAlignment="1" applyProtection="1">
      <alignment horizontal="left"/>
      <protection locked="0"/>
    </xf>
    <xf numFmtId="14" fontId="16" fillId="0" borderId="0" xfId="0" applyNumberFormat="1" applyFont="1" applyFill="1" applyBorder="1" applyAlignment="1" applyProtection="1">
      <alignment horizontal="left"/>
      <protection locked="0"/>
    </xf>
    <xf numFmtId="14" fontId="10" fillId="0" borderId="0" xfId="0" applyNumberFormat="1" applyFont="1" applyAlignment="1" applyProtection="1">
      <alignment horizontal="left"/>
      <protection locked="0"/>
    </xf>
    <xf numFmtId="14" fontId="15" fillId="0" borderId="0" xfId="0" applyNumberFormat="1" applyFont="1" applyAlignment="1" applyProtection="1">
      <alignment horizontal="left"/>
      <protection locked="0"/>
    </xf>
    <xf numFmtId="14" fontId="18" fillId="0" borderId="0" xfId="0" applyNumberFormat="1" applyFont="1" applyFill="1" applyBorder="1" applyAlignment="1" applyProtection="1">
      <alignment horizontal="left"/>
      <protection locked="0"/>
    </xf>
    <xf numFmtId="14" fontId="7" fillId="0" borderId="0" xfId="0" applyNumberFormat="1" applyFont="1" applyFill="1" applyBorder="1" applyAlignment="1" applyProtection="1">
      <alignment horizontal="left"/>
      <protection locked="0"/>
    </xf>
    <xf numFmtId="14" fontId="19" fillId="0" borderId="0" xfId="0" applyNumberFormat="1" applyFont="1" applyFill="1" applyBorder="1" applyProtection="1">
      <protection locked="0"/>
    </xf>
    <xf numFmtId="14" fontId="11" fillId="10" borderId="1" xfId="7" applyNumberFormat="1" applyFont="1" applyFill="1" applyBorder="1" applyAlignment="1" applyProtection="1">
      <alignment horizontal="center" vertical="center" wrapText="1"/>
      <protection locked="0"/>
    </xf>
    <xf numFmtId="14" fontId="9" fillId="0" borderId="0" xfId="0" applyNumberFormat="1" applyFont="1" applyFill="1" applyBorder="1" applyAlignment="1" applyProtection="1">
      <alignment horizontal="center" vertical="center"/>
      <protection locked="0"/>
    </xf>
    <xf numFmtId="14" fontId="5" fillId="0" borderId="0" xfId="0" applyNumberFormat="1" applyFont="1" applyFill="1" applyBorder="1" applyProtection="1">
      <protection locked="0"/>
    </xf>
    <xf numFmtId="14" fontId="8" fillId="0" borderId="0" xfId="0" applyNumberFormat="1" applyFont="1" applyFill="1" applyBorder="1" applyProtection="1">
      <protection hidden="1"/>
    </xf>
    <xf numFmtId="49" fontId="5" fillId="0" borderId="0" xfId="0" applyNumberFormat="1" applyFont="1" applyFill="1" applyBorder="1" applyAlignment="1" applyProtection="1">
      <alignment horizontal="center"/>
      <protection locked="0"/>
    </xf>
    <xf numFmtId="1" fontId="5" fillId="0" borderId="0" xfId="0" applyNumberFormat="1" applyFont="1" applyFill="1" applyBorder="1" applyAlignment="1" applyProtection="1">
      <alignment horizontal="center"/>
      <protection locked="0"/>
    </xf>
    <xf numFmtId="1" fontId="5" fillId="0" borderId="0" xfId="0" applyNumberFormat="1" applyFont="1" applyFill="1" applyBorder="1" applyAlignment="1" applyProtection="1">
      <alignment horizontal="left"/>
      <protection hidden="1"/>
    </xf>
    <xf numFmtId="164" fontId="5" fillId="0" borderId="0" xfId="0" applyNumberFormat="1" applyFont="1" applyFill="1" applyBorder="1" applyAlignment="1" applyProtection="1">
      <protection hidden="1"/>
    </xf>
    <xf numFmtId="164" fontId="7" fillId="0" borderId="0" xfId="0" applyNumberFormat="1" applyFont="1" applyFill="1" applyBorder="1" applyAlignment="1" applyProtection="1">
      <alignment horizontal="left" shrinkToFit="1"/>
      <protection locked="0"/>
    </xf>
    <xf numFmtId="0" fontId="21" fillId="0" borderId="0" xfId="0" applyFont="1" applyAlignment="1">
      <alignment horizontal="center"/>
    </xf>
    <xf numFmtId="0" fontId="21" fillId="0" borderId="0" xfId="0" applyFont="1" applyBorder="1" applyAlignment="1">
      <alignment horizontal="left"/>
    </xf>
    <xf numFmtId="164" fontId="0" fillId="0" borderId="0" xfId="0" applyNumberFormat="1" applyBorder="1"/>
    <xf numFmtId="164" fontId="0" fillId="11" borderId="2" xfId="1" applyFont="1" applyFill="1" applyBorder="1"/>
    <xf numFmtId="164" fontId="0" fillId="12" borderId="3" xfId="1" applyFont="1" applyFill="1" applyBorder="1"/>
    <xf numFmtId="164" fontId="0" fillId="11" borderId="3" xfId="1" applyFont="1" applyFill="1" applyBorder="1"/>
    <xf numFmtId="164" fontId="1" fillId="0" borderId="23" xfId="1" applyFont="1" applyBorder="1"/>
    <xf numFmtId="164" fontId="1" fillId="0" borderId="0" xfId="1" applyFont="1"/>
    <xf numFmtId="164" fontId="35" fillId="0" borderId="0" xfId="1" applyFont="1"/>
    <xf numFmtId="0" fontId="0" fillId="0" borderId="0" xfId="0" quotePrefix="1"/>
    <xf numFmtId="0" fontId="43" fillId="0" borderId="0" xfId="0" applyFont="1"/>
    <xf numFmtId="164" fontId="21" fillId="0" borderId="0" xfId="0" applyNumberFormat="1" applyFont="1" applyBorder="1"/>
    <xf numFmtId="0" fontId="21" fillId="0" borderId="0" xfId="0" applyFont="1" applyBorder="1"/>
    <xf numFmtId="164" fontId="37" fillId="0" borderId="0" xfId="1" applyFont="1" applyBorder="1" applyAlignment="1"/>
    <xf numFmtId="0" fontId="36" fillId="0" borderId="0" xfId="0" applyFont="1"/>
    <xf numFmtId="164" fontId="44" fillId="0" borderId="0" xfId="1" applyFont="1" applyBorder="1" applyAlignment="1"/>
    <xf numFmtId="164" fontId="36" fillId="0" borderId="0" xfId="1" applyFont="1" applyBorder="1" applyAlignment="1">
      <alignment horizontal="left"/>
    </xf>
    <xf numFmtId="164" fontId="37" fillId="0" borderId="0" xfId="1" applyFont="1" applyBorder="1" applyAlignment="1">
      <alignment horizontal="left"/>
    </xf>
    <xf numFmtId="164" fontId="36" fillId="0" borderId="10" xfId="1" applyFont="1" applyBorder="1" applyAlignment="1">
      <alignment horizontal="center"/>
    </xf>
    <xf numFmtId="164" fontId="36" fillId="0" borderId="16" xfId="1" applyFont="1" applyBorder="1" applyAlignment="1">
      <alignment horizontal="center"/>
    </xf>
    <xf numFmtId="164" fontId="36" fillId="15" borderId="13" xfId="1" applyFont="1" applyFill="1" applyBorder="1" applyAlignment="1">
      <alignment horizontal="center"/>
    </xf>
    <xf numFmtId="164" fontId="36" fillId="15" borderId="45" xfId="1" applyFont="1" applyFill="1" applyBorder="1" applyAlignment="1">
      <alignment horizontal="center"/>
    </xf>
    <xf numFmtId="0" fontId="45" fillId="0" borderId="42" xfId="0" applyFont="1" applyFill="1" applyBorder="1"/>
    <xf numFmtId="0" fontId="45" fillId="0" borderId="42" xfId="0" applyFont="1" applyFill="1" applyBorder="1" applyAlignment="1">
      <alignment horizontal="left" indent="1"/>
    </xf>
    <xf numFmtId="0" fontId="45" fillId="0" borderId="44" xfId="0" applyFont="1" applyFill="1" applyBorder="1" applyAlignment="1">
      <alignment horizontal="left"/>
    </xf>
    <xf numFmtId="0" fontId="47" fillId="0" borderId="0" xfId="0" applyFont="1"/>
    <xf numFmtId="167" fontId="36" fillId="0" borderId="0" xfId="1" applyNumberFormat="1" applyFont="1" applyFill="1" applyBorder="1" applyAlignment="1" applyProtection="1"/>
    <xf numFmtId="167" fontId="36" fillId="0" borderId="0" xfId="1" applyNumberFormat="1" applyFont="1" applyFill="1" applyBorder="1" applyAlignment="1" applyProtection="1">
      <alignment horizontal="center"/>
    </xf>
    <xf numFmtId="0" fontId="22" fillId="0" borderId="0" xfId="0" applyFont="1" applyAlignment="1">
      <alignment horizontal="left"/>
    </xf>
    <xf numFmtId="0" fontId="21" fillId="0" borderId="0" xfId="0" applyFont="1" applyAlignment="1">
      <alignment horizontal="left"/>
    </xf>
    <xf numFmtId="0" fontId="0" fillId="12" borderId="9" xfId="0" applyFont="1" applyFill="1" applyBorder="1"/>
    <xf numFmtId="164" fontId="39" fillId="12" borderId="3" xfId="1" applyNumberFormat="1" applyFont="1" applyFill="1" applyBorder="1"/>
    <xf numFmtId="164" fontId="51" fillId="0" borderId="0" xfId="1" applyFont="1" applyFill="1"/>
    <xf numFmtId="164" fontId="37" fillId="0" borderId="0" xfId="1" applyFont="1" applyFill="1" applyBorder="1" applyAlignment="1"/>
    <xf numFmtId="0" fontId="44" fillId="0" borderId="0" xfId="1" applyNumberFormat="1" applyFont="1" applyFill="1" applyBorder="1" applyAlignment="1"/>
    <xf numFmtId="164" fontId="36" fillId="0" borderId="0" xfId="1" applyFont="1" applyFill="1"/>
    <xf numFmtId="164" fontId="36" fillId="0" borderId="0" xfId="0" applyNumberFormat="1" applyFont="1" applyFill="1"/>
    <xf numFmtId="0" fontId="36" fillId="0" borderId="0" xfId="1" applyNumberFormat="1" applyFont="1" applyFill="1" applyBorder="1" applyAlignment="1">
      <alignment horizontal="left"/>
    </xf>
    <xf numFmtId="164" fontId="36" fillId="0" borderId="0" xfId="1" applyFont="1" applyFill="1" applyBorder="1" applyAlignment="1">
      <alignment horizontal="left"/>
    </xf>
    <xf numFmtId="164" fontId="36" fillId="0" borderId="0" xfId="0" applyNumberFormat="1" applyFont="1"/>
    <xf numFmtId="0" fontId="37" fillId="0" borderId="0" xfId="0" applyFont="1" applyFill="1" applyBorder="1" applyAlignment="1"/>
    <xf numFmtId="0" fontId="36" fillId="0" borderId="0" xfId="0" applyFont="1" applyBorder="1"/>
    <xf numFmtId="0" fontId="36" fillId="0" borderId="0" xfId="0" applyFont="1" applyFill="1" applyAlignment="1">
      <alignment horizontal="left"/>
    </xf>
    <xf numFmtId="0" fontId="36" fillId="0" borderId="25" xfId="0" applyFont="1" applyFill="1" applyBorder="1"/>
    <xf numFmtId="164" fontId="37" fillId="0" borderId="26" xfId="1" applyFont="1" applyFill="1" applyBorder="1" applyAlignment="1">
      <alignment horizontal="center"/>
    </xf>
    <xf numFmtId="164" fontId="37" fillId="0" borderId="28" xfId="1" applyFont="1" applyFill="1" applyBorder="1" applyAlignment="1">
      <alignment horizontal="center"/>
    </xf>
    <xf numFmtId="0" fontId="36" fillId="0" borderId="31" xfId="0" applyFont="1" applyFill="1" applyBorder="1"/>
    <xf numFmtId="164" fontId="37" fillId="0" borderId="10" xfId="1" applyFont="1" applyFill="1" applyBorder="1" applyAlignment="1">
      <alignment horizontal="center"/>
    </xf>
    <xf numFmtId="164" fontId="37" fillId="0" borderId="10" xfId="1" applyFont="1" applyBorder="1" applyAlignment="1">
      <alignment horizontal="center"/>
    </xf>
    <xf numFmtId="164" fontId="37" fillId="0" borderId="33" xfId="1" applyFont="1" applyBorder="1" applyAlignment="1">
      <alignment horizontal="center"/>
    </xf>
    <xf numFmtId="164" fontId="36" fillId="18" borderId="10" xfId="1" applyFont="1" applyFill="1" applyBorder="1" applyAlignment="1">
      <alignment horizontal="center"/>
    </xf>
    <xf numFmtId="0" fontId="36" fillId="0" borderId="42" xfId="0" applyFont="1" applyFill="1" applyBorder="1"/>
    <xf numFmtId="164" fontId="36" fillId="0" borderId="43" xfId="1" applyFont="1" applyFill="1" applyBorder="1" applyAlignment="1">
      <alignment horizontal="center"/>
    </xf>
    <xf numFmtId="164" fontId="36" fillId="0" borderId="16" xfId="1" applyFont="1" applyFill="1" applyBorder="1" applyAlignment="1">
      <alignment horizontal="center"/>
    </xf>
    <xf numFmtId="164" fontId="36" fillId="0" borderId="17" xfId="1" applyFont="1" applyFill="1" applyBorder="1" applyAlignment="1">
      <alignment horizontal="center"/>
    </xf>
    <xf numFmtId="164" fontId="36" fillId="0" borderId="42" xfId="1" applyFont="1" applyBorder="1" applyAlignment="1">
      <alignment horizontal="center"/>
    </xf>
    <xf numFmtId="164" fontId="36" fillId="0" borderId="17" xfId="1" applyFont="1" applyBorder="1" applyAlignment="1">
      <alignment horizontal="center"/>
    </xf>
    <xf numFmtId="164" fontId="36" fillId="18" borderId="16" xfId="1" applyFont="1" applyFill="1" applyBorder="1" applyAlignment="1">
      <alignment horizontal="center"/>
    </xf>
    <xf numFmtId="164" fontId="36" fillId="18" borderId="17" xfId="1" applyFont="1" applyFill="1" applyBorder="1" applyAlignment="1">
      <alignment horizontal="center"/>
    </xf>
    <xf numFmtId="164" fontId="36" fillId="0" borderId="42" xfId="1" applyFont="1" applyFill="1" applyBorder="1" applyAlignment="1">
      <alignment horizontal="center"/>
    </xf>
    <xf numFmtId="0" fontId="36" fillId="0" borderId="43" xfId="0" applyFont="1" applyFill="1" applyBorder="1"/>
    <xf numFmtId="164" fontId="36" fillId="0" borderId="13" xfId="1" applyFont="1" applyFill="1" applyBorder="1" applyAlignment="1">
      <alignment horizontal="center"/>
    </xf>
    <xf numFmtId="164" fontId="36" fillId="0" borderId="15" xfId="1" applyFont="1" applyFill="1" applyBorder="1" applyAlignment="1">
      <alignment horizontal="center"/>
    </xf>
    <xf numFmtId="164" fontId="36" fillId="15" borderId="43" xfId="1" applyFont="1" applyFill="1" applyBorder="1" applyAlignment="1">
      <alignment horizontal="center"/>
    </xf>
    <xf numFmtId="164" fontId="36" fillId="15" borderId="15" xfId="1" applyFont="1" applyFill="1" applyBorder="1" applyAlignment="1">
      <alignment horizontal="center"/>
    </xf>
    <xf numFmtId="164" fontId="36" fillId="18" borderId="13" xfId="1" applyFont="1" applyFill="1" applyBorder="1" applyAlignment="1">
      <alignment horizontal="center"/>
    </xf>
    <xf numFmtId="164" fontId="36" fillId="18" borderId="15" xfId="1" applyFont="1" applyFill="1" applyBorder="1" applyAlignment="1">
      <alignment horizontal="center"/>
    </xf>
    <xf numFmtId="164" fontId="36" fillId="0" borderId="13" xfId="1" applyFont="1" applyBorder="1" applyAlignment="1">
      <alignment horizontal="center"/>
    </xf>
    <xf numFmtId="164" fontId="36" fillId="0" borderId="15" xfId="1" applyFont="1" applyBorder="1" applyAlignment="1">
      <alignment horizontal="center"/>
    </xf>
    <xf numFmtId="0" fontId="36" fillId="0" borderId="42" xfId="0" applyFont="1" applyFill="1" applyBorder="1" applyAlignment="1">
      <alignment horizontal="left" indent="3"/>
    </xf>
    <xf numFmtId="0" fontId="36" fillId="0" borderId="43" xfId="0" applyFont="1" applyFill="1" applyBorder="1" applyAlignment="1">
      <alignment horizontal="left" indent="3"/>
    </xf>
    <xf numFmtId="0" fontId="36" fillId="0" borderId="44" xfId="0" applyFont="1" applyFill="1" applyBorder="1"/>
    <xf numFmtId="164" fontId="36" fillId="0" borderId="44" xfId="1" applyFont="1" applyFill="1" applyBorder="1" applyAlignment="1">
      <alignment horizontal="center"/>
    </xf>
    <xf numFmtId="164" fontId="36" fillId="0" borderId="45" xfId="1" applyFont="1" applyFill="1" applyBorder="1" applyAlignment="1">
      <alignment horizontal="center"/>
    </xf>
    <xf numFmtId="164" fontId="36" fillId="0" borderId="49" xfId="1" applyFont="1" applyFill="1" applyBorder="1" applyAlignment="1">
      <alignment horizontal="center"/>
    </xf>
    <xf numFmtId="164" fontId="36" fillId="15" borderId="44" xfId="1" applyFont="1" applyFill="1" applyBorder="1" applyAlignment="1">
      <alignment horizontal="center"/>
    </xf>
    <xf numFmtId="164" fontId="36" fillId="15" borderId="49" xfId="1" applyFont="1" applyFill="1" applyBorder="1" applyAlignment="1">
      <alignment horizontal="center"/>
    </xf>
    <xf numFmtId="164" fontId="36" fillId="18" borderId="45" xfId="1" applyFont="1" applyFill="1" applyBorder="1" applyAlignment="1">
      <alignment horizontal="center"/>
    </xf>
    <xf numFmtId="164" fontId="36" fillId="18" borderId="49" xfId="1" applyFont="1" applyFill="1" applyBorder="1" applyAlignment="1">
      <alignment horizontal="center"/>
    </xf>
    <xf numFmtId="164" fontId="36" fillId="0" borderId="45" xfId="1" applyFont="1" applyBorder="1" applyAlignment="1">
      <alignment horizontal="center"/>
    </xf>
    <xf numFmtId="164" fontId="36" fillId="0" borderId="49" xfId="1" applyFont="1" applyBorder="1" applyAlignment="1">
      <alignment horizontal="center"/>
    </xf>
    <xf numFmtId="164" fontId="1" fillId="0" borderId="42" xfId="1" applyFont="1" applyFill="1" applyBorder="1"/>
    <xf numFmtId="164" fontId="1" fillId="0" borderId="16" xfId="1" applyFont="1" applyFill="1" applyBorder="1"/>
    <xf numFmtId="164" fontId="1" fillId="0" borderId="17" xfId="1" applyFont="1" applyFill="1" applyBorder="1"/>
    <xf numFmtId="0" fontId="45" fillId="0" borderId="43" xfId="0" applyFont="1" applyFill="1" applyBorder="1"/>
    <xf numFmtId="164" fontId="1" fillId="0" borderId="43" xfId="1" applyFont="1" applyFill="1" applyBorder="1"/>
    <xf numFmtId="164" fontId="1" fillId="0" borderId="13" xfId="1" applyFont="1" applyFill="1" applyBorder="1"/>
    <xf numFmtId="164" fontId="1" fillId="0" borderId="15" xfId="1" applyFont="1" applyFill="1" applyBorder="1"/>
    <xf numFmtId="164" fontId="1" fillId="0" borderId="0" xfId="1" applyFont="1" applyAlignment="1">
      <alignment horizontal="left"/>
    </xf>
    <xf numFmtId="0" fontId="45" fillId="0" borderId="42" xfId="0" applyFont="1" applyFill="1" applyBorder="1" applyAlignment="1">
      <alignment horizontal="left" indent="3"/>
    </xf>
    <xf numFmtId="164" fontId="1" fillId="0" borderId="19" xfId="1" applyFont="1" applyFill="1" applyBorder="1"/>
    <xf numFmtId="164" fontId="1" fillId="0" borderId="21" xfId="1" applyFont="1" applyFill="1" applyBorder="1"/>
    <xf numFmtId="0" fontId="45" fillId="0" borderId="44" xfId="0" applyFont="1" applyFill="1" applyBorder="1"/>
    <xf numFmtId="164" fontId="1" fillId="0" borderId="44" xfId="1" applyFont="1" applyFill="1" applyBorder="1"/>
    <xf numFmtId="164" fontId="1" fillId="0" borderId="45" xfId="1" applyFont="1" applyFill="1" applyBorder="1"/>
    <xf numFmtId="164" fontId="1" fillId="0" borderId="49" xfId="1" applyFont="1" applyFill="1" applyBorder="1"/>
    <xf numFmtId="0" fontId="46" fillId="0" borderId="42" xfId="0" applyFont="1" applyFill="1" applyBorder="1"/>
    <xf numFmtId="164" fontId="21" fillId="0" borderId="42" xfId="1" applyFont="1" applyFill="1" applyBorder="1"/>
    <xf numFmtId="164" fontId="21" fillId="0" borderId="16" xfId="1" applyFont="1" applyFill="1" applyBorder="1"/>
    <xf numFmtId="164" fontId="21" fillId="0" borderId="17" xfId="1" applyFont="1" applyFill="1" applyBorder="1"/>
    <xf numFmtId="164" fontId="21" fillId="0" borderId="42" xfId="1" applyFont="1" applyBorder="1"/>
    <xf numFmtId="164" fontId="1" fillId="0" borderId="17" xfId="1" applyFont="1" applyBorder="1"/>
    <xf numFmtId="164" fontId="1" fillId="0" borderId="16" xfId="1" applyFont="1" applyBorder="1"/>
    <xf numFmtId="164" fontId="1" fillId="18" borderId="16" xfId="1" applyFont="1" applyFill="1" applyBorder="1"/>
    <xf numFmtId="164" fontId="1" fillId="18" borderId="17" xfId="1" applyFont="1" applyFill="1" applyBorder="1"/>
    <xf numFmtId="0" fontId="46" fillId="0" borderId="46" xfId="0" applyFont="1" applyFill="1" applyBorder="1"/>
    <xf numFmtId="164" fontId="21" fillId="0" borderId="46" xfId="1" applyFont="1" applyFill="1" applyBorder="1"/>
    <xf numFmtId="164" fontId="21" fillId="0" borderId="47" xfId="1" applyFont="1" applyFill="1" applyBorder="1"/>
    <xf numFmtId="164" fontId="21" fillId="0" borderId="50" xfId="1" applyFont="1" applyFill="1" applyBorder="1"/>
    <xf numFmtId="164" fontId="21" fillId="0" borderId="46" xfId="1" applyFont="1" applyBorder="1"/>
    <xf numFmtId="164" fontId="1" fillId="0" borderId="50" xfId="1" applyFont="1" applyBorder="1"/>
    <xf numFmtId="164" fontId="1" fillId="0" borderId="47" xfId="1" applyFont="1" applyBorder="1"/>
    <xf numFmtId="164" fontId="1" fillId="18" borderId="47" xfId="1" applyFont="1" applyFill="1" applyBorder="1"/>
    <xf numFmtId="164" fontId="1" fillId="18" borderId="50" xfId="1" applyFont="1" applyFill="1" applyBorder="1"/>
    <xf numFmtId="164" fontId="1" fillId="0" borderId="42" xfId="1" applyFont="1" applyBorder="1"/>
    <xf numFmtId="0" fontId="45" fillId="0" borderId="42" xfId="0" applyFont="1" applyFill="1" applyBorder="1" applyAlignment="1">
      <alignment horizontal="left" indent="4"/>
    </xf>
    <xf numFmtId="164" fontId="1" fillId="15" borderId="17" xfId="1" applyFont="1" applyFill="1" applyBorder="1"/>
    <xf numFmtId="164" fontId="1" fillId="15" borderId="16" xfId="1" applyFont="1" applyFill="1" applyBorder="1"/>
    <xf numFmtId="0" fontId="45" fillId="0" borderId="43" xfId="0" applyFont="1" applyFill="1" applyBorder="1" applyAlignment="1">
      <alignment horizontal="left" indent="4"/>
    </xf>
    <xf numFmtId="0" fontId="45" fillId="0" borderId="46" xfId="0" applyFont="1" applyFill="1" applyBorder="1"/>
    <xf numFmtId="164" fontId="1" fillId="0" borderId="46" xfId="1" applyFont="1" applyFill="1" applyBorder="1"/>
    <xf numFmtId="164" fontId="1" fillId="0" borderId="47" xfId="1" applyFont="1" applyFill="1" applyBorder="1"/>
    <xf numFmtId="164" fontId="1" fillId="0" borderId="50" xfId="1" applyFont="1" applyFill="1" applyBorder="1"/>
    <xf numFmtId="0" fontId="45" fillId="0" borderId="43" xfId="0" applyFont="1" applyFill="1" applyBorder="1" applyAlignment="1">
      <alignment horizontal="left" indent="3"/>
    </xf>
    <xf numFmtId="0" fontId="46" fillId="0" borderId="43" xfId="0" applyFont="1" applyFill="1" applyBorder="1"/>
    <xf numFmtId="164" fontId="38" fillId="0" borderId="48" xfId="1" applyFont="1" applyFill="1" applyBorder="1"/>
    <xf numFmtId="164" fontId="38" fillId="0" borderId="13" xfId="1" applyFont="1" applyFill="1" applyBorder="1"/>
    <xf numFmtId="164" fontId="38" fillId="0" borderId="15" xfId="1" applyFont="1" applyFill="1" applyBorder="1"/>
    <xf numFmtId="164" fontId="38" fillId="0" borderId="18" xfId="1" applyFont="1" applyFill="1" applyBorder="1"/>
    <xf numFmtId="164" fontId="0" fillId="0" borderId="0" xfId="0" applyNumberFormat="1" applyFill="1"/>
    <xf numFmtId="0" fontId="45" fillId="0" borderId="51" xfId="0" applyFont="1" applyFill="1" applyBorder="1" applyAlignment="1">
      <alignment horizontal="right"/>
    </xf>
    <xf numFmtId="164" fontId="47" fillId="0" borderId="51" xfId="1" applyFont="1" applyFill="1" applyBorder="1" applyAlignment="1"/>
    <xf numFmtId="0" fontId="47" fillId="0" borderId="0" xfId="0" applyFont="1" applyFill="1" applyBorder="1"/>
    <xf numFmtId="0" fontId="47" fillId="0" borderId="0" xfId="0" applyFont="1" applyBorder="1"/>
    <xf numFmtId="0" fontId="45" fillId="0" borderId="0" xfId="0" applyFont="1" applyFill="1" applyBorder="1"/>
    <xf numFmtId="10" fontId="1" fillId="0" borderId="0" xfId="8" applyNumberFormat="1" applyFont="1" applyFill="1" applyBorder="1"/>
    <xf numFmtId="164" fontId="1" fillId="0" borderId="0" xfId="1" applyFont="1" applyFill="1" applyBorder="1"/>
    <xf numFmtId="0" fontId="0" fillId="0" borderId="0" xfId="0" applyFill="1" applyBorder="1"/>
    <xf numFmtId="164" fontId="1" fillId="0" borderId="0" xfId="8" applyNumberFormat="1" applyFont="1" applyFill="1" applyBorder="1"/>
    <xf numFmtId="0" fontId="48" fillId="0" borderId="0" xfId="8" applyNumberFormat="1" applyFont="1" applyFill="1" applyBorder="1"/>
    <xf numFmtId="164" fontId="1" fillId="0" borderId="0" xfId="1" applyFont="1" applyBorder="1"/>
    <xf numFmtId="0" fontId="53" fillId="0" borderId="0" xfId="0" applyFont="1" applyFill="1" applyBorder="1"/>
    <xf numFmtId="0" fontId="53" fillId="0" borderId="0" xfId="1" applyNumberFormat="1" applyFont="1" applyFill="1" applyBorder="1"/>
    <xf numFmtId="0" fontId="53" fillId="0" borderId="0" xfId="1" applyNumberFormat="1" applyFont="1" applyBorder="1"/>
    <xf numFmtId="14" fontId="0" fillId="0" borderId="0" xfId="0" applyNumberFormat="1" applyFill="1" applyBorder="1" applyAlignment="1">
      <alignment horizontal="left"/>
    </xf>
    <xf numFmtId="0" fontId="36" fillId="0" borderId="0" xfId="1" applyNumberFormat="1" applyFont="1" applyFill="1" applyBorder="1" applyAlignment="1" applyProtection="1"/>
    <xf numFmtId="9" fontId="36" fillId="0" borderId="0" xfId="8" applyFont="1" applyFill="1" applyBorder="1" applyAlignment="1" applyProtection="1"/>
    <xf numFmtId="164" fontId="21" fillId="0" borderId="0" xfId="1" applyFont="1" applyBorder="1" applyAlignment="1">
      <alignment horizontal="center"/>
    </xf>
    <xf numFmtId="0" fontId="1" fillId="0" borderId="0" xfId="1" applyNumberFormat="1" applyFont="1" applyBorder="1" applyAlignment="1">
      <alignment wrapText="1"/>
    </xf>
    <xf numFmtId="164" fontId="54" fillId="0" borderId="48" xfId="1" applyFont="1" applyFill="1" applyBorder="1"/>
    <xf numFmtId="0" fontId="0" fillId="0" borderId="0" xfId="0" applyFill="1" applyBorder="1" applyAlignment="1">
      <alignment horizontal="center"/>
    </xf>
    <xf numFmtId="164" fontId="39" fillId="12" borderId="3" xfId="0" applyNumberFormat="1" applyFont="1" applyFill="1" applyBorder="1"/>
    <xf numFmtId="164" fontId="39" fillId="12" borderId="6" xfId="0" applyNumberFormat="1" applyFont="1" applyFill="1" applyBorder="1"/>
    <xf numFmtId="9" fontId="0" fillId="12" borderId="3" xfId="0" applyNumberFormat="1" applyFont="1" applyFill="1" applyBorder="1" applyAlignment="1">
      <alignment horizontal="center"/>
    </xf>
    <xf numFmtId="164" fontId="0" fillId="12" borderId="3" xfId="0" applyNumberFormat="1" applyFont="1" applyFill="1" applyBorder="1"/>
    <xf numFmtId="0" fontId="0" fillId="12" borderId="3" xfId="0" applyNumberFormat="1" applyFont="1" applyFill="1" applyBorder="1"/>
    <xf numFmtId="0" fontId="0" fillId="19" borderId="0" xfId="0" applyFont="1" applyFill="1"/>
    <xf numFmtId="0" fontId="21" fillId="19" borderId="0" xfId="0" applyFont="1" applyFill="1" applyAlignment="1">
      <alignment horizontal="center" vertical="center"/>
    </xf>
    <xf numFmtId="0" fontId="21" fillId="19" borderId="0" xfId="0" applyFont="1" applyFill="1" applyAlignment="1">
      <alignment horizontal="center"/>
    </xf>
    <xf numFmtId="0" fontId="9" fillId="19" borderId="0" xfId="0" applyFont="1" applyFill="1" applyBorder="1" applyAlignment="1" applyProtection="1">
      <alignment horizontal="left"/>
      <protection locked="0"/>
    </xf>
    <xf numFmtId="0" fontId="0" fillId="19" borderId="0" xfId="0" applyFill="1"/>
    <xf numFmtId="0" fontId="21" fillId="19" borderId="0" xfId="0" applyFont="1" applyFill="1"/>
    <xf numFmtId="0" fontId="0" fillId="0" borderId="10" xfId="0" pivotButton="1" applyBorder="1"/>
    <xf numFmtId="0" fontId="0" fillId="0" borderId="10" xfId="0" applyBorder="1"/>
    <xf numFmtId="0" fontId="0" fillId="0" borderId="48" xfId="0" applyBorder="1"/>
    <xf numFmtId="164" fontId="0" fillId="0" borderId="48" xfId="0" applyNumberFormat="1" applyBorder="1"/>
    <xf numFmtId="0" fontId="0" fillId="0" borderId="48" xfId="0" applyNumberFormat="1" applyBorder="1"/>
    <xf numFmtId="0" fontId="0" fillId="0" borderId="10" xfId="0" applyBorder="1" applyAlignment="1">
      <alignment horizontal="center"/>
    </xf>
    <xf numFmtId="164" fontId="55" fillId="0" borderId="0" xfId="0" applyNumberFormat="1" applyFont="1"/>
    <xf numFmtId="0" fontId="0" fillId="0" borderId="0" xfId="0" applyFont="1" applyAlignment="1">
      <alignment horizontal="center"/>
    </xf>
    <xf numFmtId="164" fontId="0" fillId="0" borderId="10" xfId="1" applyFont="1" applyBorder="1" applyAlignment="1">
      <alignment horizontal="center"/>
    </xf>
    <xf numFmtId="0" fontId="0" fillId="0" borderId="0" xfId="0" applyNumberFormat="1" applyBorder="1"/>
    <xf numFmtId="0" fontId="56" fillId="0" borderId="0" xfId="7" applyNumberFormat="1" applyFont="1" applyFill="1" applyBorder="1" applyAlignment="1" applyProtection="1">
      <alignment horizontal="center" vertical="center"/>
      <protection locked="0"/>
    </xf>
    <xf numFmtId="0" fontId="56" fillId="0" borderId="0" xfId="1" applyNumberFormat="1" applyFont="1" applyFill="1" applyBorder="1" applyAlignment="1" applyProtection="1">
      <alignment horizontal="center" vertical="center"/>
      <protection locked="0"/>
    </xf>
    <xf numFmtId="1" fontId="56" fillId="0" borderId="0" xfId="1" applyNumberFormat="1" applyFont="1" applyFill="1" applyBorder="1" applyAlignment="1" applyProtection="1">
      <alignment horizontal="center" vertical="center"/>
      <protection locked="0"/>
    </xf>
    <xf numFmtId="0" fontId="56" fillId="0" borderId="0" xfId="1" applyNumberFormat="1" applyFont="1" applyFill="1" applyBorder="1" applyAlignment="1" applyProtection="1">
      <alignment horizontal="left" vertical="center"/>
      <protection hidden="1"/>
    </xf>
    <xf numFmtId="165" fontId="56" fillId="0" borderId="0" xfId="1" applyNumberFormat="1" applyFont="1" applyFill="1" applyBorder="1" applyAlignment="1" applyProtection="1">
      <alignment horizontal="left" vertical="center"/>
      <protection hidden="1"/>
    </xf>
    <xf numFmtId="165" fontId="56" fillId="0" borderId="0" xfId="7" applyNumberFormat="1" applyFont="1" applyFill="1" applyBorder="1" applyAlignment="1" applyProtection="1">
      <alignment vertical="center"/>
      <protection hidden="1"/>
    </xf>
    <xf numFmtId="0" fontId="56" fillId="0" borderId="0" xfId="0" applyNumberFormat="1" applyFont="1" applyFill="1" applyBorder="1" applyAlignment="1" applyProtection="1">
      <alignment horizontal="center" vertical="center"/>
      <protection locked="0"/>
    </xf>
    <xf numFmtId="0" fontId="56" fillId="0" borderId="0" xfId="7" applyNumberFormat="1" applyFont="1" applyFill="1" applyBorder="1" applyAlignment="1" applyProtection="1">
      <alignment horizontal="left" vertical="center"/>
      <protection locked="0"/>
    </xf>
    <xf numFmtId="164" fontId="56" fillId="0" borderId="0" xfId="7" applyNumberFormat="1" applyFont="1" applyFill="1" applyBorder="1" applyAlignment="1" applyProtection="1">
      <alignment horizontal="left" vertical="center" shrinkToFit="1"/>
      <protection locked="0"/>
    </xf>
    <xf numFmtId="0" fontId="56" fillId="0" borderId="0" xfId="7" applyNumberFormat="1" applyFont="1" applyFill="1" applyBorder="1" applyAlignment="1" applyProtection="1">
      <alignment horizontal="left" vertical="center" shrinkToFit="1"/>
      <protection locked="0"/>
    </xf>
    <xf numFmtId="164" fontId="56" fillId="0" borderId="0" xfId="1" applyFont="1" applyFill="1" applyBorder="1" applyAlignment="1" applyProtection="1">
      <alignment vertical="center" shrinkToFit="1"/>
      <protection locked="0"/>
    </xf>
    <xf numFmtId="2" fontId="57" fillId="0" borderId="0" xfId="1" applyNumberFormat="1" applyFont="1" applyFill="1" applyBorder="1" applyAlignment="1" applyProtection="1">
      <alignment horizontal="center" vertical="center" shrinkToFit="1"/>
      <protection locked="0"/>
    </xf>
    <xf numFmtId="164" fontId="56" fillId="0" borderId="0" xfId="1" applyNumberFormat="1" applyFont="1" applyFill="1" applyBorder="1" applyAlignment="1" applyProtection="1">
      <alignment horizontal="right" vertical="center"/>
      <protection locked="0"/>
    </xf>
    <xf numFmtId="169" fontId="21" fillId="19" borderId="0" xfId="0" applyNumberFormat="1" applyFont="1" applyFill="1" applyAlignment="1">
      <alignment horizontal="center" vertical="center" wrapText="1"/>
    </xf>
    <xf numFmtId="169" fontId="21" fillId="0" borderId="10" xfId="0" applyNumberFormat="1" applyFont="1" applyBorder="1" applyAlignment="1">
      <alignment horizontal="center" vertical="center" wrapText="1"/>
    </xf>
    <xf numFmtId="0" fontId="5" fillId="0" borderId="0" xfId="7" applyNumberFormat="1" applyFont="1" applyFill="1" applyBorder="1" applyAlignment="1" applyProtection="1">
      <alignment horizontal="center" vertical="center"/>
      <protection locked="0"/>
    </xf>
    <xf numFmtId="164" fontId="39" fillId="0" borderId="32" xfId="0" applyNumberFormat="1" applyFont="1" applyBorder="1" applyAlignment="1">
      <alignment horizontal="center"/>
    </xf>
    <xf numFmtId="164" fontId="39" fillId="0" borderId="36" xfId="0" applyNumberFormat="1" applyFont="1" applyBorder="1" applyAlignment="1">
      <alignment horizontal="center"/>
    </xf>
    <xf numFmtId="164" fontId="39" fillId="0" borderId="33" xfId="0" applyNumberFormat="1" applyFont="1" applyBorder="1" applyAlignment="1">
      <alignment horizontal="center"/>
    </xf>
    <xf numFmtId="164" fontId="38" fillId="14" borderId="26" xfId="1" applyFont="1" applyFill="1" applyBorder="1" applyAlignment="1">
      <alignment horizontal="center" vertical="center" wrapText="1"/>
    </xf>
    <xf numFmtId="164" fontId="38" fillId="0" borderId="29" xfId="1" applyFont="1" applyBorder="1" applyAlignment="1">
      <alignment horizontal="center" vertical="center" wrapText="1"/>
    </xf>
    <xf numFmtId="164" fontId="38" fillId="0" borderId="28" xfId="1" applyFont="1" applyBorder="1" applyAlignment="1">
      <alignment horizontal="center" vertical="center" wrapText="1"/>
    </xf>
    <xf numFmtId="164" fontId="38" fillId="0" borderId="26" xfId="1" applyFont="1" applyBorder="1" applyAlignment="1">
      <alignment horizontal="center" vertical="center" wrapText="1"/>
    </xf>
    <xf numFmtId="164" fontId="38" fillId="0" borderId="27" xfId="1" applyFont="1" applyBorder="1" applyAlignment="1">
      <alignment horizontal="center" vertical="center" wrapText="1"/>
    </xf>
    <xf numFmtId="164" fontId="38" fillId="0" borderId="30" xfId="1" applyFont="1" applyBorder="1" applyAlignment="1">
      <alignment horizontal="center" vertical="center" wrapText="1"/>
    </xf>
    <xf numFmtId="164" fontId="38" fillId="0" borderId="25" xfId="1" applyFont="1" applyBorder="1" applyAlignment="1">
      <alignment horizontal="center" vertical="center" wrapText="1"/>
    </xf>
    <xf numFmtId="164" fontId="38" fillId="0" borderId="31" xfId="1" applyFont="1" applyBorder="1" applyAlignment="1">
      <alignment horizontal="center" vertical="center" wrapText="1"/>
    </xf>
    <xf numFmtId="164" fontId="47" fillId="0" borderId="51" xfId="1" applyFont="1" applyFill="1" applyBorder="1" applyAlignment="1">
      <alignment horizontal="center"/>
    </xf>
    <xf numFmtId="164" fontId="37" fillId="0" borderId="27" xfId="1" applyFont="1" applyFill="1" applyBorder="1" applyAlignment="1">
      <alignment horizontal="center"/>
    </xf>
    <xf numFmtId="164" fontId="37" fillId="0" borderId="28" xfId="1" applyFont="1" applyFill="1" applyBorder="1" applyAlignment="1">
      <alignment horizontal="center"/>
    </xf>
    <xf numFmtId="164" fontId="36" fillId="0" borderId="27" xfId="1" applyFont="1" applyFill="1" applyBorder="1" applyAlignment="1">
      <alignment horizontal="center"/>
    </xf>
    <xf numFmtId="164" fontId="36" fillId="0" borderId="28" xfId="1" applyFont="1" applyFill="1" applyBorder="1" applyAlignment="1">
      <alignment horizontal="center"/>
    </xf>
    <xf numFmtId="164" fontId="36" fillId="18" borderId="27" xfId="1" applyFont="1" applyFill="1" applyBorder="1" applyAlignment="1">
      <alignment horizontal="center"/>
    </xf>
    <xf numFmtId="164" fontId="36" fillId="18" borderId="28" xfId="1" applyFont="1" applyFill="1" applyBorder="1" applyAlignment="1">
      <alignment horizontal="center"/>
    </xf>
    <xf numFmtId="0" fontId="8" fillId="6" borderId="10" xfId="0" applyFont="1" applyFill="1" applyBorder="1" applyAlignment="1" applyProtection="1">
      <alignment horizontal="center"/>
      <protection locked="0"/>
    </xf>
    <xf numFmtId="0" fontId="7" fillId="0" borderId="20" xfId="0" applyFont="1" applyFill="1" applyBorder="1" applyAlignment="1" applyProtection="1">
      <alignment horizontal="center"/>
      <protection hidden="1"/>
    </xf>
    <xf numFmtId="0" fontId="21" fillId="0" borderId="13" xfId="0" applyFont="1" applyBorder="1" applyAlignment="1">
      <alignment horizontal="center"/>
    </xf>
    <xf numFmtId="0" fontId="21" fillId="0" borderId="14" xfId="0" applyFont="1" applyBorder="1" applyAlignment="1">
      <alignment horizontal="center"/>
    </xf>
    <xf numFmtId="0" fontId="21" fillId="0" borderId="15" xfId="0" applyFont="1" applyBorder="1" applyAlignment="1">
      <alignment horizontal="center"/>
    </xf>
    <xf numFmtId="169" fontId="58" fillId="0" borderId="0" xfId="0" applyNumberFormat="1" applyFont="1" applyFill="1" applyBorder="1" applyAlignment="1" applyProtection="1">
      <alignment horizontal="center" vertical="center"/>
      <protection locked="0"/>
    </xf>
    <xf numFmtId="0" fontId="56" fillId="0" borderId="0" xfId="0" applyNumberFormat="1" applyFont="1" applyFill="1" applyBorder="1" applyAlignment="1" applyProtection="1">
      <alignment vertical="center"/>
      <protection locked="0"/>
    </xf>
    <xf numFmtId="164" fontId="56" fillId="0" borderId="0" xfId="1" applyNumberFormat="1" applyFont="1" applyFill="1" applyBorder="1" applyAlignment="1" applyProtection="1">
      <alignment vertical="center"/>
      <protection locked="0"/>
    </xf>
    <xf numFmtId="165" fontId="56" fillId="0" borderId="0" xfId="1" applyNumberFormat="1" applyFont="1" applyFill="1" applyBorder="1" applyAlignment="1" applyProtection="1">
      <alignment vertical="center"/>
      <protection hidden="1"/>
    </xf>
    <xf numFmtId="0" fontId="56" fillId="0" borderId="0" xfId="1" applyNumberFormat="1" applyFont="1" applyFill="1" applyBorder="1" applyAlignment="1" applyProtection="1">
      <alignment horizontal="left" vertical="center"/>
      <protection locked="0"/>
    </xf>
    <xf numFmtId="164" fontId="56" fillId="0" borderId="0" xfId="1" applyNumberFormat="1" applyFont="1" applyFill="1" applyBorder="1" applyAlignment="1" applyProtection="1">
      <alignment horizontal="left" vertical="center" shrinkToFit="1"/>
      <protection locked="0"/>
    </xf>
    <xf numFmtId="0" fontId="56" fillId="0" borderId="0" xfId="1" applyNumberFormat="1" applyFont="1" applyFill="1" applyBorder="1" applyAlignment="1" applyProtection="1">
      <alignment horizontal="left" vertical="center" shrinkToFit="1"/>
      <protection locked="0"/>
    </xf>
    <xf numFmtId="2" fontId="56" fillId="0" borderId="0" xfId="1" applyNumberFormat="1" applyFont="1" applyFill="1" applyBorder="1" applyAlignment="1" applyProtection="1">
      <alignment vertical="center" shrinkToFit="1"/>
      <protection locked="0"/>
    </xf>
    <xf numFmtId="0" fontId="5" fillId="0" borderId="0" xfId="0" applyNumberFormat="1" applyFont="1" applyFill="1" applyBorder="1" applyAlignment="1" applyProtection="1">
      <alignment horizontal="center" vertical="center"/>
      <protection locked="0"/>
    </xf>
    <xf numFmtId="0" fontId="5" fillId="0" borderId="0" xfId="1" applyNumberFormat="1" applyFont="1" applyFill="1" applyBorder="1" applyAlignment="1" applyProtection="1">
      <alignment horizontal="left" vertical="center"/>
      <protection hidden="1"/>
    </xf>
    <xf numFmtId="165" fontId="5" fillId="0" borderId="0" xfId="1" applyNumberFormat="1" applyFont="1" applyFill="1" applyBorder="1" applyAlignment="1" applyProtection="1">
      <alignment horizontal="left" vertical="center"/>
      <protection hidden="1"/>
    </xf>
    <xf numFmtId="165" fontId="5" fillId="0" borderId="0" xfId="1" applyNumberFormat="1" applyFont="1" applyFill="1" applyBorder="1" applyAlignment="1" applyProtection="1">
      <alignment horizontal="right" vertical="center"/>
      <protection locked="0"/>
    </xf>
    <xf numFmtId="0" fontId="5" fillId="0" borderId="0" xfId="1" applyNumberFormat="1" applyFont="1" applyFill="1" applyBorder="1" applyAlignment="1" applyProtection="1">
      <alignment horizontal="left" vertical="center"/>
      <protection locked="0"/>
    </xf>
  </cellXfs>
  <cellStyles count="16">
    <cellStyle name="Bad" xfId="7" builtinId="27"/>
    <cellStyle name="Comma" xfId="1" builtinId="3"/>
    <cellStyle name="Comma 2" xfId="3"/>
    <cellStyle name="Comma 2 2" xfId="10"/>
    <cellStyle name="Comma 3" xfId="4"/>
    <cellStyle name="Comma 4" xfId="6"/>
    <cellStyle name="Comma 4 2" xfId="9"/>
    <cellStyle name="Grey" xfId="11"/>
    <cellStyle name="Input [yellow]" xfId="12"/>
    <cellStyle name="Normal" xfId="0" builtinId="0"/>
    <cellStyle name="Normal - Style1" xfId="13"/>
    <cellStyle name="Normal 2" xfId="2"/>
    <cellStyle name="Normal 2 2" xfId="14"/>
    <cellStyle name="Normal 3" xfId="5"/>
    <cellStyle name="Percent" xfId="8" builtinId="5"/>
    <cellStyle name="Percent [2]" xfId="15"/>
  </cellStyles>
  <dxfs count="896">
    <dxf>
      <alignment horizontal="center" readingOrder="0"/>
    </dxf>
    <dxf>
      <numFmt numFmtId="164" formatCode="_(* #,##0.00_);_(* \(#,##0.00\);_(* &quot;-&quot;??_);_(@_)"/>
    </dxf>
    <dxf>
      <numFmt numFmtId="164" formatCode="_(* #,##0.00_);_(* \(#,##0.00\);_(* &quot;-&quot;??_);_(@_)"/>
    </dxf>
    <dxf>
      <alignment horizontal="center" readingOrder="0"/>
    </dxf>
    <dxf>
      <font>
        <b/>
      </font>
    </dxf>
    <dxf>
      <border>
        <top style="thin">
          <color theme="0" tint="-0.14996795556505021"/>
        </top>
        <bottom style="thin">
          <color theme="0" tint="-0.14996795556505021"/>
        </bottom>
        <vertical style="thin">
          <color theme="0" tint="-0.14996795556505021"/>
        </vertical>
        <horizontal style="thin">
          <color theme="0" tint="-0.14996795556505021"/>
        </horizontal>
      </border>
    </dxf>
    <dxf>
      <border>
        <top style="thin">
          <color theme="0" tint="-0.14996795556505021"/>
        </top>
        <bottom style="thin">
          <color theme="0" tint="-0.14996795556505021"/>
        </bottom>
        <vertical style="thin">
          <color theme="0" tint="-0.14996795556505021"/>
        </vertical>
        <horizontal style="thin">
          <color theme="0" tint="-0.14996795556505021"/>
        </horizontal>
      </border>
    </dxf>
    <dxf>
      <numFmt numFmtId="164" formatCode="_(* #,##0.00_);_(* \(#,##0.00\);_(* &quot;-&quot;??_);_(@_)"/>
    </dxf>
    <dxf>
      <font>
        <b/>
      </font>
    </dxf>
    <dxf>
      <numFmt numFmtId="164" formatCode="_(* #,##0.00_);_(* \(#,##0.00\);_(* &quot;-&quot;??_);_(@_)"/>
    </dxf>
    <dxf>
      <alignment horizontal="center" readingOrder="0"/>
    </dxf>
    <dxf>
      <font>
        <b/>
      </font>
    </dxf>
    <dxf>
      <numFmt numFmtId="164" formatCode="_(* #,##0.00_);_(* \(#,##0.00\);_(* &quot;-&quot;??_);_(@_)"/>
    </dxf>
    <dxf>
      <font>
        <b/>
      </font>
    </dxf>
    <dxf>
      <alignment horizontal="center" readingOrder="0"/>
    </dxf>
    <dxf>
      <numFmt numFmtId="164" formatCode="_(* #,##0.00_);_(* \(#,##0.00\);_(* &quot;-&quot;??_);_(@_)"/>
    </dxf>
    <dxf>
      <numFmt numFmtId="164" formatCode="_(* #,##0.00_);_(* \(#,##0.00\);_(* &quot;-&quot;??_);_(@_)"/>
    </dxf>
    <dxf>
      <alignment horizontal="center" readingOrder="0"/>
    </dxf>
    <dxf>
      <font>
        <b/>
      </font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alignment vertical="center" wrapText="1" readingOrder="0"/>
    </dxf>
    <dxf>
      <alignment horizontal="center" vertical="center" wrapText="1" readingOrder="0"/>
    </dxf>
    <dxf>
      <alignment horizontal="center" indent="0" readingOrder="0"/>
    </dxf>
    <dxf>
      <alignment wrapText="0" readingOrder="0"/>
    </dxf>
    <dxf>
      <font>
        <b/>
      </font>
    </dxf>
    <dxf>
      <alignment wrapText="0" readingOrder="0"/>
    </dxf>
    <dxf>
      <font>
        <b/>
      </font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numFmt numFmtId="169" formatCode="m/d/yyyy"/>
      <alignment vertical="center" wrapText="1" readingOrder="0"/>
    </dxf>
    <dxf>
      <numFmt numFmtId="169" formatCode="m/d/yyyy"/>
      <alignment vertical="center" wrapText="1" readingOrder="0"/>
    </dxf>
    <dxf>
      <font>
        <color theme="0" tint="-0.14999847407452621"/>
      </font>
    </dxf>
    <dxf>
      <font>
        <color theme="0" tint="-0.14999847407452621"/>
      </font>
    </dxf>
    <dxf>
      <font>
        <color theme="0" tint="-0.14999847407452621"/>
      </font>
    </dxf>
    <dxf>
      <font>
        <color theme="0" tint="-0.14999847407452621"/>
      </font>
    </dxf>
    <dxf>
      <font>
        <color theme="0" tint="-0.14999847407452621"/>
      </font>
    </dxf>
    <dxf>
      <font>
        <color theme="0" tint="-0.14999847407452621"/>
      </font>
    </dxf>
    <dxf>
      <font>
        <color theme="0" tint="-0.14999847407452621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34998626667073579"/>
        </patternFill>
      </fill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alignment horizontal="center" readingOrder="0"/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bottom style="double">
          <color indexed="64"/>
        </bottom>
      </border>
    </dxf>
    <dxf>
      <border>
        <bottom style="double">
          <color indexed="64"/>
        </bottom>
      </border>
    </dxf>
    <dxf>
      <fill>
        <patternFill patternType="solid">
          <bgColor theme="0" tint="-0.34998626667073579"/>
        </patternFill>
      </fill>
    </dxf>
    <dxf>
      <font>
        <b/>
      </font>
    </dxf>
    <dxf>
      <font>
        <color rgb="FFFF0000"/>
      </font>
    </dxf>
    <dxf>
      <font>
        <sz val="12"/>
      </font>
    </dxf>
    <dxf>
      <alignment horizontal="left" readingOrder="0"/>
    </dxf>
    <dxf>
      <alignment horizontal="center" readingOrder="0"/>
    </dxf>
    <dxf>
      <alignment horizontal="center" readingOrder="0"/>
    </dxf>
    <dxf>
      <numFmt numFmtId="164" formatCode="_(* #,##0.00_);_(* \(#,##0.00\);_(* &quot;-&quot;??_);_(@_)"/>
    </dxf>
    <dxf>
      <numFmt numFmtId="164" formatCode="_(* #,##0.00_);_(* \(#,##0.00\);_(* &quot;-&quot;??_);_(@_)"/>
    </dxf>
    <dxf>
      <numFmt numFmtId="164" formatCode="_(* #,##0.00_);_(* \(#,##0.00\);_(* &quot;-&quot;??_);_(@_)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font>
        <color rgb="FFFF0000"/>
      </font>
    </dxf>
    <dxf>
      <font>
        <sz val="12"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alignment horizontal="center" readingOrder="0"/>
    </dxf>
    <dxf>
      <numFmt numFmtId="164" formatCode="_(* #,##0.00_);_(* \(#,##0.00\);_(* &quot;-&quot;??_);_(@_)"/>
    </dxf>
    <dxf>
      <numFmt numFmtId="164" formatCode="_(* #,##0.00_);_(* \(#,##0.00\);_(* &quot;-&quot;??_);_(@_)"/>
    </dxf>
    <dxf>
      <alignment horizontal="center" readingOrder="0"/>
    </dxf>
    <dxf>
      <font>
        <b/>
      </font>
    </dxf>
    <dxf>
      <border>
        <top style="thin">
          <color theme="0" tint="-0.14996795556505021"/>
        </top>
        <bottom style="thin">
          <color theme="0" tint="-0.14996795556505021"/>
        </bottom>
        <vertical style="thin">
          <color theme="0" tint="-0.14996795556505021"/>
        </vertical>
        <horizontal style="thin">
          <color theme="0" tint="-0.14996795556505021"/>
        </horizontal>
      </border>
    </dxf>
    <dxf>
      <border>
        <top style="thin">
          <color theme="0" tint="-0.14996795556505021"/>
        </top>
        <bottom style="thin">
          <color theme="0" tint="-0.14996795556505021"/>
        </bottom>
        <vertical style="thin">
          <color theme="0" tint="-0.14996795556505021"/>
        </vertical>
        <horizontal style="thin">
          <color theme="0" tint="-0.14996795556505021"/>
        </horizontal>
      </border>
    </dxf>
    <dxf>
      <alignment horizontal="center" readingOrder="0"/>
    </dxf>
    <dxf>
      <numFmt numFmtId="164" formatCode="_(* #,##0.00_);_(* \(#,##0.00\);_(* &quot;-&quot;??_);_(@_)"/>
    </dxf>
    <dxf>
      <numFmt numFmtId="164" formatCode="_(* #,##0.00_);_(* \(#,##0.00\);_(* &quot;-&quot;??_);_(@_)"/>
    </dxf>
    <dxf>
      <alignment horizontal="center" readingOrder="0"/>
    </dxf>
    <dxf>
      <font>
        <b/>
      </font>
    </dxf>
    <dxf>
      <border>
        <top style="thin">
          <color theme="0" tint="-0.14996795556505021"/>
        </top>
        <bottom style="thin">
          <color theme="0" tint="-0.14996795556505021"/>
        </bottom>
        <vertical style="thin">
          <color theme="0" tint="-0.14996795556505021"/>
        </vertical>
        <horizontal style="thin">
          <color theme="0" tint="-0.14996795556505021"/>
        </horizontal>
      </border>
    </dxf>
    <dxf>
      <border>
        <top style="thin">
          <color theme="0" tint="-0.14996795556505021"/>
        </top>
        <bottom style="thin">
          <color theme="0" tint="-0.14996795556505021"/>
        </bottom>
        <vertical style="thin">
          <color theme="0" tint="-0.14996795556505021"/>
        </vertical>
        <horizontal style="thin">
          <color theme="0" tint="-0.14996795556505021"/>
        </horizontal>
      </border>
    </dxf>
    <dxf>
      <numFmt numFmtId="164" formatCode="_(* #,##0.00_);_(* \(#,##0.00\);_(* &quot;-&quot;??_);_(@_)"/>
    </dxf>
    <dxf>
      <font>
        <b/>
      </font>
    </dxf>
    <dxf>
      <numFmt numFmtId="164" formatCode="_(* #,##0.00_);_(* \(#,##0.00\);_(* &quot;-&quot;??_);_(@_)"/>
    </dxf>
    <dxf>
      <alignment horizontal="center" readingOrder="0"/>
    </dxf>
    <dxf>
      <font>
        <b/>
      </font>
    </dxf>
    <dxf>
      <numFmt numFmtId="164" formatCode="_(* #,##0.00_);_(* \(#,##0.00\);_(* &quot;-&quot;??_);_(@_)"/>
    </dxf>
    <dxf>
      <font>
        <b/>
      </font>
    </dxf>
    <dxf>
      <alignment horizontal="center" readingOrder="0"/>
    </dxf>
    <dxf>
      <numFmt numFmtId="164" formatCode="_(* #,##0.00_);_(* \(#,##0.00\);_(* &quot;-&quot;??_);_(@_)"/>
    </dxf>
    <dxf>
      <numFmt numFmtId="164" formatCode="_(* #,##0.00_);_(* \(#,##0.00\);_(* &quot;-&quot;??_);_(@_)"/>
    </dxf>
    <dxf>
      <alignment horizontal="center" readingOrder="0"/>
    </dxf>
    <dxf>
      <font>
        <b/>
      </font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alignment vertical="center" wrapText="1" readingOrder="0"/>
    </dxf>
    <dxf>
      <alignment horizontal="center" vertical="center" wrapText="1" readingOrder="0"/>
    </dxf>
    <dxf>
      <alignment horizontal="center" indent="0" readingOrder="0"/>
    </dxf>
    <dxf>
      <alignment wrapText="0" readingOrder="0"/>
    </dxf>
    <dxf>
      <font>
        <b/>
      </font>
    </dxf>
    <dxf>
      <alignment wrapText="0" readingOrder="0"/>
    </dxf>
    <dxf>
      <font>
        <b/>
      </font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numFmt numFmtId="169" formatCode="m/d/yyyy"/>
      <alignment vertical="center" wrapText="1" readingOrder="0"/>
    </dxf>
    <dxf>
      <numFmt numFmtId="169" formatCode="m/d/yyyy"/>
      <alignment vertical="center" wrapText="1" readingOrder="0"/>
    </dxf>
    <dxf>
      <font>
        <color theme="0" tint="-0.14999847407452621"/>
      </font>
    </dxf>
    <dxf>
      <font>
        <color theme="0" tint="-0.14999847407452621"/>
      </font>
    </dxf>
    <dxf>
      <font>
        <color theme="0" tint="-0.14999847407452621"/>
      </font>
    </dxf>
    <dxf>
      <font>
        <color theme="0" tint="-0.14999847407452621"/>
      </font>
    </dxf>
    <dxf>
      <font>
        <color theme="0" tint="-0.14999847407452621"/>
      </font>
    </dxf>
    <dxf>
      <font>
        <color theme="0" tint="-0.14999847407452621"/>
      </font>
    </dxf>
    <dxf>
      <font>
        <color theme="0" tint="-0.14999847407452621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34998626667073579"/>
        </patternFill>
      </fill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alignment horizontal="center" readingOrder="0"/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bottom style="double">
          <color indexed="64"/>
        </bottom>
      </border>
    </dxf>
    <dxf>
      <border>
        <bottom style="double">
          <color indexed="64"/>
        </bottom>
      </border>
    </dxf>
    <dxf>
      <fill>
        <patternFill patternType="solid">
          <bgColor theme="0" tint="-0.34998626667073579"/>
        </patternFill>
      </fill>
    </dxf>
    <dxf>
      <font>
        <b/>
      </font>
    </dxf>
    <dxf>
      <font>
        <color rgb="FFFF0000"/>
      </font>
    </dxf>
    <dxf>
      <font>
        <sz val="12"/>
      </font>
    </dxf>
    <dxf>
      <alignment horizontal="left" readingOrder="0"/>
    </dxf>
    <dxf>
      <alignment horizontal="center" readingOrder="0"/>
    </dxf>
    <dxf>
      <alignment horizontal="center" readingOrder="0"/>
    </dxf>
    <dxf>
      <numFmt numFmtId="164" formatCode="_(* #,##0.00_);_(* \(#,##0.00\);_(* &quot;-&quot;??_);_(@_)"/>
    </dxf>
    <dxf>
      <numFmt numFmtId="164" formatCode="_(* #,##0.00_);_(* \(#,##0.00\);_(* &quot;-&quot;??_);_(@_)"/>
    </dxf>
    <dxf>
      <numFmt numFmtId="164" formatCode="_(* #,##0.00_);_(* \(#,##0.00\);_(* &quot;-&quot;??_);_(@_)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font>
        <color rgb="FFFF0000"/>
      </font>
    </dxf>
    <dxf>
      <font>
        <sz val="12"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numFmt numFmtId="164" formatCode="_(* #,##0.00_);_(* \(#,##0.00\);_(* &quot;-&quot;??_);_(@_)"/>
    </dxf>
    <dxf>
      <font>
        <b/>
      </font>
    </dxf>
    <dxf>
      <numFmt numFmtId="164" formatCode="_(* #,##0.00_);_(* \(#,##0.00\);_(* &quot;-&quot;??_);_(@_)"/>
    </dxf>
    <dxf>
      <alignment horizontal="center" readingOrder="0"/>
    </dxf>
    <dxf>
      <font>
        <b/>
      </font>
    </dxf>
    <dxf>
      <numFmt numFmtId="164" formatCode="_(* #,##0.00_);_(* \(#,##0.00\);_(* &quot;-&quot;??_);_(@_)"/>
    </dxf>
    <dxf>
      <font>
        <b/>
      </font>
    </dxf>
    <dxf>
      <alignment horizontal="center" readingOrder="0"/>
    </dxf>
    <dxf>
      <numFmt numFmtId="164" formatCode="_(* #,##0.00_);_(* \(#,##0.00\);_(* &quot;-&quot;??_);_(@_)"/>
    </dxf>
    <dxf>
      <numFmt numFmtId="164" formatCode="_(* #,##0.00_);_(* \(#,##0.00\);_(* &quot;-&quot;??_);_(@_)"/>
    </dxf>
    <dxf>
      <alignment horizontal="center" readingOrder="0"/>
    </dxf>
    <dxf>
      <font>
        <b/>
      </font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alignment vertical="center" wrapText="1" readingOrder="0"/>
    </dxf>
    <dxf>
      <alignment horizontal="center" vertical="center" wrapText="1" readingOrder="0"/>
    </dxf>
    <dxf>
      <alignment horizontal="center" indent="0" readingOrder="0"/>
    </dxf>
    <dxf>
      <alignment wrapText="0" readingOrder="0"/>
    </dxf>
    <dxf>
      <font>
        <b/>
      </font>
    </dxf>
    <dxf>
      <alignment wrapText="0" readingOrder="0"/>
    </dxf>
    <dxf>
      <font>
        <b/>
      </font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numFmt numFmtId="169" formatCode="m/d/yyyy"/>
      <alignment vertical="center" wrapText="1" readingOrder="0"/>
    </dxf>
    <dxf>
      <numFmt numFmtId="169" formatCode="m/d/yyyy"/>
      <alignment vertical="center" wrapText="1" readingOrder="0"/>
    </dxf>
    <dxf>
      <font>
        <color theme="0" tint="-0.14999847407452621"/>
      </font>
    </dxf>
    <dxf>
      <font>
        <color theme="0" tint="-0.14999847407452621"/>
      </font>
    </dxf>
    <dxf>
      <font>
        <color theme="0" tint="-0.14999847407452621"/>
      </font>
    </dxf>
    <dxf>
      <font>
        <color theme="0" tint="-0.14999847407452621"/>
      </font>
    </dxf>
    <dxf>
      <font>
        <color theme="0" tint="-0.14999847407452621"/>
      </font>
    </dxf>
    <dxf>
      <font>
        <color theme="0" tint="-0.14999847407452621"/>
      </font>
    </dxf>
    <dxf>
      <font>
        <color theme="0" tint="-0.14999847407452621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34998626667073579"/>
        </patternFill>
      </fill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alignment horizontal="center" readingOrder="0"/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bottom style="double">
          <color indexed="64"/>
        </bottom>
      </border>
    </dxf>
    <dxf>
      <border>
        <bottom style="double">
          <color indexed="64"/>
        </bottom>
      </border>
    </dxf>
    <dxf>
      <fill>
        <patternFill patternType="solid">
          <bgColor theme="0" tint="-0.34998626667073579"/>
        </patternFill>
      </fill>
    </dxf>
    <dxf>
      <font>
        <b/>
      </font>
    </dxf>
    <dxf>
      <font>
        <color rgb="FFFF0000"/>
      </font>
    </dxf>
    <dxf>
      <font>
        <sz val="12"/>
      </font>
    </dxf>
    <dxf>
      <alignment horizontal="left" readingOrder="0"/>
    </dxf>
    <dxf>
      <alignment horizontal="center" readingOrder="0"/>
    </dxf>
    <dxf>
      <alignment horizontal="center" readingOrder="0"/>
    </dxf>
    <dxf>
      <numFmt numFmtId="164" formatCode="_(* #,##0.00_);_(* \(#,##0.00\);_(* &quot;-&quot;??_);_(@_)"/>
    </dxf>
    <dxf>
      <numFmt numFmtId="164" formatCode="_(* #,##0.00_);_(* \(#,##0.00\);_(* &quot;-&quot;??_);_(@_)"/>
    </dxf>
    <dxf>
      <numFmt numFmtId="164" formatCode="_(* #,##0.00_);_(* \(#,##0.00\);_(* &quot;-&quot;??_);_(@_)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font>
        <color rgb="FFFF0000"/>
      </font>
    </dxf>
    <dxf>
      <font>
        <sz val="12"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alignment horizontal="center" readingOrder="0"/>
    </dxf>
    <dxf>
      <numFmt numFmtId="164" formatCode="_(* #,##0.00_);_(* \(#,##0.00\);_(* &quot;-&quot;??_);_(@_)"/>
    </dxf>
    <dxf>
      <numFmt numFmtId="164" formatCode="_(* #,##0.00_);_(* \(#,##0.00\);_(* &quot;-&quot;??_);_(@_)"/>
    </dxf>
    <dxf>
      <alignment horizontal="center" readingOrder="0"/>
    </dxf>
    <dxf>
      <font>
        <b/>
      </font>
    </dxf>
    <dxf>
      <border>
        <top style="thin">
          <color theme="0" tint="-0.14996795556505021"/>
        </top>
        <bottom style="thin">
          <color theme="0" tint="-0.14996795556505021"/>
        </bottom>
        <vertical style="thin">
          <color theme="0" tint="-0.14996795556505021"/>
        </vertical>
        <horizontal style="thin">
          <color theme="0" tint="-0.14996795556505021"/>
        </horizontal>
      </border>
    </dxf>
    <dxf>
      <border>
        <top style="thin">
          <color theme="0" tint="-0.14996795556505021"/>
        </top>
        <bottom style="thin">
          <color theme="0" tint="-0.14996795556505021"/>
        </bottom>
        <vertical style="thin">
          <color theme="0" tint="-0.14996795556505021"/>
        </vertical>
        <horizontal style="thin">
          <color theme="0" tint="-0.14996795556505021"/>
        </horizontal>
      </border>
    </dxf>
    <dxf>
      <alignment horizontal="center" readingOrder="0"/>
    </dxf>
    <dxf>
      <numFmt numFmtId="164" formatCode="_(* #,##0.00_);_(* \(#,##0.00\);_(* &quot;-&quot;??_);_(@_)"/>
    </dxf>
    <dxf>
      <numFmt numFmtId="164" formatCode="_(* #,##0.00_);_(* \(#,##0.00\);_(* &quot;-&quot;??_);_(@_)"/>
    </dxf>
    <dxf>
      <alignment horizontal="center" readingOrder="0"/>
    </dxf>
    <dxf>
      <font>
        <b/>
      </font>
    </dxf>
    <dxf>
      <border>
        <top style="thin">
          <color theme="0" tint="-0.14996795556505021"/>
        </top>
        <bottom style="thin">
          <color theme="0" tint="-0.14996795556505021"/>
        </bottom>
        <vertical style="thin">
          <color theme="0" tint="-0.14996795556505021"/>
        </vertical>
        <horizontal style="thin">
          <color theme="0" tint="-0.14996795556505021"/>
        </horizontal>
      </border>
    </dxf>
    <dxf>
      <border>
        <top style="thin">
          <color theme="0" tint="-0.14996795556505021"/>
        </top>
        <bottom style="thin">
          <color theme="0" tint="-0.14996795556505021"/>
        </bottom>
        <vertical style="thin">
          <color theme="0" tint="-0.14996795556505021"/>
        </vertical>
        <horizontal style="thin">
          <color theme="0" tint="-0.14996795556505021"/>
        </horizontal>
      </border>
    </dxf>
    <dxf>
      <numFmt numFmtId="164" formatCode="_(* #,##0.00_);_(* \(#,##0.00\);_(* &quot;-&quot;??_);_(@_)"/>
    </dxf>
    <dxf>
      <font>
        <b/>
      </font>
    </dxf>
    <dxf>
      <numFmt numFmtId="164" formatCode="_(* #,##0.00_);_(* \(#,##0.00\);_(* &quot;-&quot;??_);_(@_)"/>
    </dxf>
    <dxf>
      <alignment horizontal="center" readingOrder="0"/>
    </dxf>
    <dxf>
      <font>
        <b/>
      </font>
    </dxf>
    <dxf>
      <numFmt numFmtId="164" formatCode="_(* #,##0.00_);_(* \(#,##0.00\);_(* &quot;-&quot;??_);_(@_)"/>
    </dxf>
    <dxf>
      <font>
        <b/>
      </font>
    </dxf>
    <dxf>
      <alignment horizontal="center" readingOrder="0"/>
    </dxf>
    <dxf>
      <numFmt numFmtId="164" formatCode="_(* #,##0.00_);_(* \(#,##0.00\);_(* &quot;-&quot;??_);_(@_)"/>
    </dxf>
    <dxf>
      <numFmt numFmtId="164" formatCode="_(* #,##0.00_);_(* \(#,##0.00\);_(* &quot;-&quot;??_);_(@_)"/>
    </dxf>
    <dxf>
      <alignment horizontal="center" readingOrder="0"/>
    </dxf>
    <dxf>
      <font>
        <b/>
      </font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alignment vertical="center" wrapText="1" readingOrder="0"/>
    </dxf>
    <dxf>
      <alignment horizontal="center" vertical="center" wrapText="1" readingOrder="0"/>
    </dxf>
    <dxf>
      <alignment horizontal="center" indent="0" readingOrder="0"/>
    </dxf>
    <dxf>
      <alignment wrapText="0" readingOrder="0"/>
    </dxf>
    <dxf>
      <font>
        <b/>
      </font>
    </dxf>
    <dxf>
      <alignment wrapText="0" readingOrder="0"/>
    </dxf>
    <dxf>
      <font>
        <b/>
      </font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numFmt numFmtId="169" formatCode="m/d/yyyy"/>
      <alignment vertical="center" wrapText="1" readingOrder="0"/>
    </dxf>
    <dxf>
      <numFmt numFmtId="169" formatCode="m/d/yyyy"/>
      <alignment vertical="center" wrapText="1" readingOrder="0"/>
    </dxf>
    <dxf>
      <font>
        <color theme="0" tint="-0.14999847407452621"/>
      </font>
    </dxf>
    <dxf>
      <font>
        <color theme="0" tint="-0.14999847407452621"/>
      </font>
    </dxf>
    <dxf>
      <font>
        <color theme="0" tint="-0.14999847407452621"/>
      </font>
    </dxf>
    <dxf>
      <font>
        <color theme="0" tint="-0.14999847407452621"/>
      </font>
    </dxf>
    <dxf>
      <font>
        <color theme="0" tint="-0.14999847407452621"/>
      </font>
    </dxf>
    <dxf>
      <font>
        <color theme="0" tint="-0.14999847407452621"/>
      </font>
    </dxf>
    <dxf>
      <font>
        <color theme="0" tint="-0.14999847407452621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34998626667073579"/>
        </patternFill>
      </fill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alignment horizontal="center" readingOrder="0"/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bottom style="double">
          <color indexed="64"/>
        </bottom>
      </border>
    </dxf>
    <dxf>
      <border>
        <bottom style="double">
          <color indexed="64"/>
        </bottom>
      </border>
    </dxf>
    <dxf>
      <fill>
        <patternFill patternType="solid">
          <bgColor theme="0" tint="-0.34998626667073579"/>
        </patternFill>
      </fill>
    </dxf>
    <dxf>
      <font>
        <b/>
      </font>
    </dxf>
    <dxf>
      <font>
        <color rgb="FFFF0000"/>
      </font>
    </dxf>
    <dxf>
      <font>
        <sz val="12"/>
      </font>
    </dxf>
    <dxf>
      <alignment horizontal="left" readingOrder="0"/>
    </dxf>
    <dxf>
      <alignment horizontal="center" readingOrder="0"/>
    </dxf>
    <dxf>
      <alignment horizontal="center" readingOrder="0"/>
    </dxf>
    <dxf>
      <numFmt numFmtId="164" formatCode="_(* #,##0.00_);_(* \(#,##0.00\);_(* &quot;-&quot;??_);_(@_)"/>
    </dxf>
    <dxf>
      <numFmt numFmtId="164" formatCode="_(* #,##0.00_);_(* \(#,##0.00\);_(* &quot;-&quot;??_);_(@_)"/>
    </dxf>
    <dxf>
      <numFmt numFmtId="164" formatCode="_(* #,##0.00_);_(* \(#,##0.00\);_(* &quot;-&quot;??_);_(@_)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font>
        <color rgb="FFFF0000"/>
      </font>
    </dxf>
    <dxf>
      <font>
        <sz val="12"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numFmt numFmtId="164" formatCode="_(* #,##0.00_);_(* \(#,##0.00\);_(* &quot;-&quot;??_);_(@_)"/>
    </dxf>
    <dxf>
      <font>
        <b/>
      </font>
    </dxf>
    <dxf>
      <numFmt numFmtId="164" formatCode="_(* #,##0.00_);_(* \(#,##0.00\);_(* &quot;-&quot;??_);_(@_)"/>
    </dxf>
    <dxf>
      <alignment horizontal="center" readingOrder="0"/>
    </dxf>
    <dxf>
      <font>
        <b/>
      </font>
    </dxf>
    <dxf>
      <numFmt numFmtId="164" formatCode="_(* #,##0.00_);_(* \(#,##0.00\);_(* &quot;-&quot;??_);_(@_)"/>
    </dxf>
    <dxf>
      <font>
        <b/>
      </font>
    </dxf>
    <dxf>
      <alignment horizontal="center" readingOrder="0"/>
    </dxf>
    <dxf>
      <numFmt numFmtId="164" formatCode="_(* #,##0.00_);_(* \(#,##0.00\);_(* &quot;-&quot;??_);_(@_)"/>
    </dxf>
    <dxf>
      <numFmt numFmtId="164" formatCode="_(* #,##0.00_);_(* \(#,##0.00\);_(* &quot;-&quot;??_);_(@_)"/>
    </dxf>
    <dxf>
      <alignment horizontal="center" readingOrder="0"/>
    </dxf>
    <dxf>
      <font>
        <b/>
      </font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alignment vertical="center" wrapText="1" readingOrder="0"/>
    </dxf>
    <dxf>
      <alignment horizontal="center" vertical="center" wrapText="1" readingOrder="0"/>
    </dxf>
    <dxf>
      <alignment horizontal="center" indent="0" readingOrder="0"/>
    </dxf>
    <dxf>
      <alignment wrapText="0" readingOrder="0"/>
    </dxf>
    <dxf>
      <font>
        <b/>
      </font>
    </dxf>
    <dxf>
      <alignment wrapText="0" readingOrder="0"/>
    </dxf>
    <dxf>
      <font>
        <b/>
      </font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numFmt numFmtId="169" formatCode="m/d/yyyy"/>
      <alignment vertical="center" wrapText="1" readingOrder="0"/>
    </dxf>
    <dxf>
      <numFmt numFmtId="169" formatCode="m/d/yyyy"/>
      <alignment vertical="center" wrapText="1" readingOrder="0"/>
    </dxf>
    <dxf>
      <font>
        <color theme="0" tint="-0.14999847407452621"/>
      </font>
    </dxf>
    <dxf>
      <font>
        <color theme="0" tint="-0.14999847407452621"/>
      </font>
    </dxf>
    <dxf>
      <font>
        <color theme="0" tint="-0.14999847407452621"/>
      </font>
    </dxf>
    <dxf>
      <font>
        <color theme="0" tint="-0.14999847407452621"/>
      </font>
    </dxf>
    <dxf>
      <font>
        <color theme="0" tint="-0.14999847407452621"/>
      </font>
    </dxf>
    <dxf>
      <font>
        <color theme="0" tint="-0.14999847407452621"/>
      </font>
    </dxf>
    <dxf>
      <font>
        <color theme="0" tint="-0.14999847407452621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34998626667073579"/>
        </patternFill>
      </fill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alignment horizontal="center" readingOrder="0"/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bottom style="double">
          <color indexed="64"/>
        </bottom>
      </border>
    </dxf>
    <dxf>
      <border>
        <bottom style="double">
          <color indexed="64"/>
        </bottom>
      </border>
    </dxf>
    <dxf>
      <fill>
        <patternFill patternType="solid">
          <bgColor theme="0" tint="-0.34998626667073579"/>
        </patternFill>
      </fill>
    </dxf>
    <dxf>
      <font>
        <b/>
      </font>
    </dxf>
    <dxf>
      <font>
        <color rgb="FFFF0000"/>
      </font>
    </dxf>
    <dxf>
      <font>
        <sz val="12"/>
      </font>
    </dxf>
    <dxf>
      <alignment horizontal="left" readingOrder="0"/>
    </dxf>
    <dxf>
      <alignment horizontal="center" readingOrder="0"/>
    </dxf>
    <dxf>
      <alignment horizontal="center" readingOrder="0"/>
    </dxf>
    <dxf>
      <numFmt numFmtId="164" formatCode="_(* #,##0.00_);_(* \(#,##0.00\);_(* &quot;-&quot;??_);_(@_)"/>
    </dxf>
    <dxf>
      <numFmt numFmtId="164" formatCode="_(* #,##0.00_);_(* \(#,##0.00\);_(* &quot;-&quot;??_);_(@_)"/>
    </dxf>
    <dxf>
      <numFmt numFmtId="164" formatCode="_(* #,##0.00_);_(* \(#,##0.00\);_(* &quot;-&quot;??_);_(@_)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font>
        <color rgb="FFFF0000"/>
      </font>
    </dxf>
    <dxf>
      <font>
        <sz val="12"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alignment horizontal="center" readingOrder="0"/>
    </dxf>
    <dxf>
      <numFmt numFmtId="164" formatCode="_(* #,##0.00_);_(* \(#,##0.00\);_(* &quot;-&quot;??_);_(@_)"/>
    </dxf>
    <dxf>
      <numFmt numFmtId="164" formatCode="_(* #,##0.00_);_(* \(#,##0.00\);_(* &quot;-&quot;??_);_(@_)"/>
    </dxf>
    <dxf>
      <alignment horizontal="center" readingOrder="0"/>
    </dxf>
    <dxf>
      <font>
        <b/>
      </font>
    </dxf>
    <dxf>
      <border>
        <top style="thin">
          <color theme="0" tint="-0.14996795556505021"/>
        </top>
        <bottom style="thin">
          <color theme="0" tint="-0.14996795556505021"/>
        </bottom>
        <vertical style="thin">
          <color theme="0" tint="-0.14996795556505021"/>
        </vertical>
        <horizontal style="thin">
          <color theme="0" tint="-0.14996795556505021"/>
        </horizontal>
      </border>
    </dxf>
    <dxf>
      <border>
        <top style="thin">
          <color theme="0" tint="-0.14996795556505021"/>
        </top>
        <bottom style="thin">
          <color theme="0" tint="-0.14996795556505021"/>
        </bottom>
        <vertical style="thin">
          <color theme="0" tint="-0.14996795556505021"/>
        </vertical>
        <horizontal style="thin">
          <color theme="0" tint="-0.14996795556505021"/>
        </horizontal>
      </border>
    </dxf>
    <dxf>
      <alignment horizontal="center" readingOrder="0"/>
    </dxf>
    <dxf>
      <numFmt numFmtId="164" formatCode="_(* #,##0.00_);_(* \(#,##0.00\);_(* &quot;-&quot;??_);_(@_)"/>
    </dxf>
    <dxf>
      <numFmt numFmtId="164" formatCode="_(* #,##0.00_);_(* \(#,##0.00\);_(* &quot;-&quot;??_);_(@_)"/>
    </dxf>
    <dxf>
      <alignment horizontal="center" readingOrder="0"/>
    </dxf>
    <dxf>
      <font>
        <b/>
      </font>
    </dxf>
    <dxf>
      <border>
        <top style="thin">
          <color theme="0" tint="-0.14996795556505021"/>
        </top>
        <bottom style="thin">
          <color theme="0" tint="-0.14996795556505021"/>
        </bottom>
        <vertical style="thin">
          <color theme="0" tint="-0.14996795556505021"/>
        </vertical>
        <horizontal style="thin">
          <color theme="0" tint="-0.14996795556505021"/>
        </horizontal>
      </border>
    </dxf>
    <dxf>
      <border>
        <top style="thin">
          <color theme="0" tint="-0.14996795556505021"/>
        </top>
        <bottom style="thin">
          <color theme="0" tint="-0.14996795556505021"/>
        </bottom>
        <vertical style="thin">
          <color theme="0" tint="-0.14996795556505021"/>
        </vertical>
        <horizontal style="thin">
          <color theme="0" tint="-0.14996795556505021"/>
        </horizontal>
      </border>
    </dxf>
    <dxf>
      <numFmt numFmtId="164" formatCode="_(* #,##0.00_);_(* \(#,##0.00\);_(* &quot;-&quot;??_);_(@_)"/>
    </dxf>
    <dxf>
      <font>
        <b/>
      </font>
    </dxf>
    <dxf>
      <numFmt numFmtId="164" formatCode="_(* #,##0.00_);_(* \(#,##0.00\);_(* &quot;-&quot;??_);_(@_)"/>
    </dxf>
    <dxf>
      <alignment horizontal="center" readingOrder="0"/>
    </dxf>
    <dxf>
      <font>
        <b/>
      </font>
    </dxf>
    <dxf>
      <numFmt numFmtId="164" formatCode="_(* #,##0.00_);_(* \(#,##0.00\);_(* &quot;-&quot;??_);_(@_)"/>
    </dxf>
    <dxf>
      <font>
        <b/>
      </font>
    </dxf>
    <dxf>
      <alignment horizontal="center" readingOrder="0"/>
    </dxf>
    <dxf>
      <numFmt numFmtId="164" formatCode="_(* #,##0.00_);_(* \(#,##0.00\);_(* &quot;-&quot;??_);_(@_)"/>
    </dxf>
    <dxf>
      <numFmt numFmtId="164" formatCode="_(* #,##0.00_);_(* \(#,##0.00\);_(* &quot;-&quot;??_);_(@_)"/>
    </dxf>
    <dxf>
      <alignment horizontal="center" readingOrder="0"/>
    </dxf>
    <dxf>
      <font>
        <b/>
      </font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alignment vertical="center" wrapText="1" readingOrder="0"/>
    </dxf>
    <dxf>
      <alignment horizontal="center" vertical="center" wrapText="1" readingOrder="0"/>
    </dxf>
    <dxf>
      <alignment horizontal="center" indent="0" readingOrder="0"/>
    </dxf>
    <dxf>
      <alignment wrapText="0" readingOrder="0"/>
    </dxf>
    <dxf>
      <font>
        <b/>
      </font>
    </dxf>
    <dxf>
      <alignment wrapText="0" readingOrder="0"/>
    </dxf>
    <dxf>
      <font>
        <b/>
      </font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numFmt numFmtId="169" formatCode="m/d/yyyy"/>
      <alignment vertical="center" wrapText="1" readingOrder="0"/>
    </dxf>
    <dxf>
      <numFmt numFmtId="169" formatCode="m/d/yyyy"/>
      <alignment vertical="center" wrapText="1" readingOrder="0"/>
    </dxf>
    <dxf>
      <font>
        <color theme="0" tint="-0.14999847407452621"/>
      </font>
    </dxf>
    <dxf>
      <font>
        <color theme="0" tint="-0.14999847407452621"/>
      </font>
    </dxf>
    <dxf>
      <font>
        <color theme="0" tint="-0.14999847407452621"/>
      </font>
    </dxf>
    <dxf>
      <font>
        <color theme="0" tint="-0.14999847407452621"/>
      </font>
    </dxf>
    <dxf>
      <font>
        <color theme="0" tint="-0.14999847407452621"/>
      </font>
    </dxf>
    <dxf>
      <font>
        <color theme="0" tint="-0.14999847407452621"/>
      </font>
    </dxf>
    <dxf>
      <font>
        <color theme="0" tint="-0.14999847407452621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34998626667073579"/>
        </patternFill>
      </fill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alignment horizontal="center" readingOrder="0"/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bottom style="double">
          <color indexed="64"/>
        </bottom>
      </border>
    </dxf>
    <dxf>
      <border>
        <bottom style="double">
          <color indexed="64"/>
        </bottom>
      </border>
    </dxf>
    <dxf>
      <fill>
        <patternFill patternType="solid">
          <bgColor theme="0" tint="-0.34998626667073579"/>
        </patternFill>
      </fill>
    </dxf>
    <dxf>
      <font>
        <b/>
      </font>
    </dxf>
    <dxf>
      <font>
        <color rgb="FFFF0000"/>
      </font>
    </dxf>
    <dxf>
      <font>
        <sz val="12"/>
      </font>
    </dxf>
    <dxf>
      <alignment horizontal="left" readingOrder="0"/>
    </dxf>
    <dxf>
      <alignment horizontal="center" readingOrder="0"/>
    </dxf>
    <dxf>
      <alignment horizontal="center" readingOrder="0"/>
    </dxf>
    <dxf>
      <numFmt numFmtId="164" formatCode="_(* #,##0.00_);_(* \(#,##0.00\);_(* &quot;-&quot;??_);_(@_)"/>
    </dxf>
    <dxf>
      <numFmt numFmtId="164" formatCode="_(* #,##0.00_);_(* \(#,##0.00\);_(* &quot;-&quot;??_);_(@_)"/>
    </dxf>
    <dxf>
      <numFmt numFmtId="164" formatCode="_(* #,##0.00_);_(* \(#,##0.00\);_(* &quot;-&quot;??_);_(@_)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font>
        <color rgb="FFFF0000"/>
      </font>
    </dxf>
    <dxf>
      <font>
        <sz val="12"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1" readingOrder="0"/>
      <border diagonalUp="0" diagonalDown="0" outline="0">
        <left/>
        <right/>
        <top/>
        <bottom/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1" readingOrder="0"/>
      <border diagonalUp="0" diagonalDown="0" outline="0">
        <left/>
        <right/>
        <top/>
        <bottom/>
      </border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none"/>
      </font>
      <numFmt numFmtId="164" formatCode="_(* #,##0.00_);_(* \(#,##0.00\);_(* &quot;-&quot;??_);_(@_)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1" readingOrder="0"/>
      <border diagonalUp="0" diagonalDown="0" outline="0">
        <left/>
        <right/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none"/>
      </font>
      <numFmt numFmtId="164" formatCode="_(* #,##0.00_);_(* \(#,##0.00\);_(* &quot;-&quot;??_);_(@_)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1" readingOrder="0"/>
      <border diagonalUp="0" diagonalDown="0" outline="0">
        <left/>
        <right/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none"/>
      </font>
      <numFmt numFmtId="1" formatCode="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none"/>
      </font>
      <numFmt numFmtId="164" formatCode="_(* #,##0.00_);_(* \(#,##0.00\);_(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none"/>
      </font>
      <numFmt numFmtId="164" formatCode="_(* #,##0.00_);_(* \(#,##0.00\);_(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none"/>
      </font>
      <numFmt numFmtId="1" formatCode="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none"/>
      </font>
      <numFmt numFmtId="1" formatCode="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none"/>
      </font>
      <numFmt numFmtId="1" formatCode="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Century Gothic"/>
        <scheme val="none"/>
      </font>
      <numFmt numFmtId="19" formatCode="dd/mm/yyyy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none"/>
      </font>
      <numFmt numFmtId="19" formatCode="dd/mm/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0" hidden="0"/>
    </dxf>
    <dxf>
      <font>
        <strike val="0"/>
        <outline val="0"/>
        <shadow val="0"/>
        <u val="none"/>
        <vertAlign val="baseline"/>
        <sz val="8"/>
        <name val="Century Gothic"/>
        <scheme val="none"/>
      </font>
      <fill>
        <patternFill patternType="none">
          <bgColor auto="1"/>
        </patternFill>
      </fill>
      <protection locked="0" hidden="0"/>
    </dxf>
    <dxf>
      <font>
        <strike val="0"/>
        <outline val="0"/>
        <shadow val="0"/>
        <u val="none"/>
        <vertAlign val="baseline"/>
        <sz val="8"/>
        <name val="Century Gothic"/>
        <scheme val="none"/>
      </font>
      <fill>
        <patternFill patternType="none">
          <fgColor indexed="64"/>
          <bgColor auto="1"/>
        </patternFill>
      </fill>
      <alignment vertical="center" textRotation="0" wrapText="0" justifyLastLine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auto="1"/>
        </patternFill>
      </fill>
      <protection locked="0" hidden="0"/>
    </dxf>
    <dxf>
      <fill>
        <patternFill patternType="none">
          <fgColor indexed="64"/>
          <bgColor auto="1"/>
        </patternFill>
      </fill>
      <protection locked="0" hidden="0"/>
    </dxf>
    <dxf>
      <fill>
        <patternFill patternType="none">
          <fgColor indexed="64"/>
          <bgColor auto="1"/>
        </patternFill>
      </fill>
      <alignment textRotation="0" wrapText="0" justifyLastLine="0" shrinkToFit="1" readingOrder="0"/>
      <protection locked="0" hidden="0"/>
    </dxf>
    <dxf>
      <numFmt numFmtId="0" formatCode="General"/>
      <fill>
        <patternFill patternType="none">
          <fgColor indexed="64"/>
          <bgColor auto="1"/>
        </patternFill>
      </fill>
      <protection locked="0" hidden="0"/>
    </dxf>
    <dxf>
      <numFmt numFmtId="0" formatCode="General"/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  <protection locked="0" hidden="0"/>
    </dxf>
    <dxf>
      <fill>
        <patternFill patternType="none">
          <fgColor indexed="64"/>
          <bgColor auto="1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.00_);_(* \(#,##0.00\);_(* &quot;-&quot;??_);_(@_)"/>
      <fill>
        <patternFill patternType="none">
          <fgColor indexed="64"/>
          <bgColor indexed="65"/>
        </patternFill>
      </fill>
      <protection locked="1" hidden="0"/>
    </dxf>
    <dxf>
      <fill>
        <patternFill patternType="none">
          <fgColor indexed="64"/>
          <bgColor auto="1"/>
        </patternFill>
      </fill>
      <protection locked="1" hidden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protection locked="0" hidden="0"/>
    </dxf>
    <dxf>
      <fill>
        <patternFill patternType="none">
          <fgColor indexed="64"/>
          <bgColor auto="1"/>
        </patternFill>
      </fill>
      <protection locked="0" hidden="0"/>
    </dxf>
    <dxf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1" readingOrder="0"/>
      <protection locked="1" hidden="0"/>
    </dxf>
    <dxf>
      <fill>
        <patternFill patternType="none">
          <fgColor indexed="64"/>
          <bgColor auto="1"/>
        </patternFill>
      </fill>
      <protection locked="0" hidden="0"/>
    </dxf>
    <dxf>
      <fill>
        <patternFill patternType="none">
          <fgColor indexed="64"/>
          <bgColor auto="1"/>
        </patternFill>
      </fill>
      <protection locked="0" hidden="0"/>
    </dxf>
    <dxf>
      <fill>
        <patternFill patternType="none">
          <fgColor indexed="64"/>
          <bgColor auto="1"/>
        </patternFill>
      </fill>
      <protection locked="0" hidden="0"/>
    </dxf>
    <dxf>
      <fill>
        <patternFill patternType="none">
          <fgColor indexed="64"/>
          <bgColor auto="1"/>
        </patternFill>
      </fill>
      <protection locked="0" hidden="0"/>
    </dxf>
    <dxf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entury Gothic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Century Gothic"/>
        <scheme val="none"/>
      </font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entury Gothic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  <protection locked="1" hidden="1"/>
    </dxf>
    <dxf>
      <font>
        <strike val="0"/>
        <outline val="0"/>
        <shadow val="0"/>
        <u val="none"/>
        <vertAlign val="baseline"/>
        <sz val="10"/>
        <color theme="1"/>
        <name val="Century Gothic"/>
        <scheme val="none"/>
      </font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  <protection locked="1" hidden="1"/>
    </dxf>
    <dxf>
      <font>
        <strike val="0"/>
        <outline val="0"/>
        <shadow val="0"/>
        <u val="none"/>
        <vertAlign val="baseline"/>
        <sz val="10"/>
        <color theme="1"/>
        <name val="Century Gothic"/>
        <scheme val="none"/>
      </font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0"/>
        <color theme="1"/>
        <name val="Century Gothic"/>
        <scheme val="none"/>
      </font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  <protection locked="0" hidden="0"/>
    </dxf>
    <dxf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entury Gothic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  <protection locked="1" hidden="1"/>
    </dxf>
    <dxf>
      <font>
        <strike val="0"/>
        <outline val="0"/>
        <shadow val="0"/>
        <u val="none"/>
        <vertAlign val="baseline"/>
        <sz val="10"/>
        <color theme="1"/>
        <name val="Century Gothic"/>
        <scheme val="none"/>
      </font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  <protection locked="1" hidden="1"/>
    </dxf>
    <dxf>
      <font>
        <strike val="0"/>
        <outline val="0"/>
        <shadow val="0"/>
        <u val="none"/>
        <vertAlign val="baseline"/>
        <sz val="10"/>
        <color theme="1"/>
        <name val="Century Gothic"/>
        <scheme val="none"/>
      </font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0"/>
        <color theme="1"/>
        <name val="Century Gothic"/>
        <scheme val="none"/>
      </font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  <protection locked="0" hidden="0"/>
    </dxf>
    <dxf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entury Gothic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textRotation="0" indent="0" justifyLastLine="0" readingOrder="0"/>
    </dxf>
    <dxf>
      <font>
        <strike val="0"/>
        <outline val="0"/>
        <shadow val="0"/>
        <u val="none"/>
        <vertAlign val="baseline"/>
        <sz val="10"/>
        <color theme="1"/>
        <name val="Century Gothic"/>
        <scheme val="none"/>
      </font>
      <fill>
        <patternFill patternType="none">
          <fgColor indexed="64"/>
          <bgColor auto="1"/>
        </patternFill>
      </fill>
      <alignment horizontal="center" textRotation="0" indent="0" justifyLastLine="0" readingOrder="0"/>
    </dxf>
    <dxf>
      <font>
        <strike val="0"/>
        <outline val="0"/>
        <shadow val="0"/>
        <u val="none"/>
        <vertAlign val="baseline"/>
        <sz val="10"/>
        <color theme="1"/>
        <name val="Century Gothic"/>
        <scheme val="none"/>
      </font>
      <fill>
        <patternFill patternType="none">
          <fgColor indexed="64"/>
          <bgColor auto="1"/>
        </patternFill>
      </fill>
      <alignment horizontal="center" textRotation="0" indent="0" justifyLastLine="0" readingOrder="0"/>
    </dxf>
    <dxf>
      <font>
        <strike val="0"/>
        <outline val="0"/>
        <shadow val="0"/>
        <u val="none"/>
        <vertAlign val="baseline"/>
        <sz val="10"/>
        <color theme="1"/>
        <name val="Century Gothic"/>
        <scheme val="none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1" indent="0" justifyLastLine="0" shrinkToFit="1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strike val="0"/>
        <outline val="0"/>
        <shadow val="0"/>
        <u val="none"/>
        <vertAlign val="baseline"/>
        <sz val="10"/>
        <color theme="1"/>
        <name val="Century Gothic"/>
        <scheme val="none"/>
      </font>
      <numFmt numFmtId="166" formatCode="000\-000\-000\-00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0"/>
        <color theme="1"/>
        <name val="Century Gothic"/>
        <scheme val="none"/>
      </font>
      <numFmt numFmtId="166" formatCode="000\-000\-000\-00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protection locked="1" hidden="1"/>
    </dxf>
    <dxf>
      <font>
        <strike val="0"/>
        <outline val="0"/>
        <shadow val="0"/>
        <u val="none"/>
        <vertAlign val="baseline"/>
        <sz val="10"/>
        <color theme="1"/>
        <name val="Century Gothic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0"/>
        <color theme="1"/>
        <name val="Century Gothic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0"/>
        <color theme="1"/>
        <name val="Century Gothic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entury Gothic"/>
        <scheme val="none"/>
      </font>
      <numFmt numFmtId="2" formatCode="0.00"/>
      <fill>
        <patternFill patternType="none">
          <fgColor indexed="64"/>
          <bgColor auto="1"/>
        </patternFill>
      </fill>
      <alignment vertical="center" textRotation="0" wrapText="0" justifyLastLine="0" shrinkToFit="1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1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1" readingOrder="0"/>
      <protection locked="0" hidden="0"/>
    </dxf>
    <dxf>
      <font>
        <strike val="0"/>
        <outline val="0"/>
        <shadow val="0"/>
        <u val="none"/>
        <vertAlign val="baseline"/>
        <sz val="8"/>
        <color theme="1"/>
        <name val="Century Gothic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1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none"/>
      </font>
      <numFmt numFmtId="165" formatCode="mmmm\ yyyy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none"/>
      </font>
      <numFmt numFmtId="165" formatCode="mmmm\ yyyy"/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none"/>
      </font>
      <numFmt numFmtId="164" formatCode="_(* #,##0.00_);_(* \(#,##0.00\);_(* &quot;-&quot;??_);_(@_)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none"/>
      </font>
      <numFmt numFmtId="165" formatCode="mmmm\ yyyy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none"/>
      </font>
      <numFmt numFmtId="165" formatCode="mmmm\ yyyy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none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protection locked="0" hidden="0"/>
    </dxf>
    <dxf>
      <font>
        <b val="0"/>
        <strike val="0"/>
        <outline val="0"/>
        <shadow val="0"/>
        <u val="none"/>
        <vertAlign val="baseline"/>
        <sz val="8"/>
        <color theme="1"/>
        <name val="Century Gothic"/>
        <scheme val="none"/>
      </font>
      <numFmt numFmtId="169" formatCode="m/d/yyyy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protection locked="0" hidden="0"/>
    </dxf>
    <dxf>
      <alignment horizontal="left" readingOrder="0"/>
    </dxf>
    <dxf>
      <font>
        <sz val="12"/>
      </font>
    </dxf>
    <dxf>
      <font>
        <color rgb="FFFF0000"/>
      </font>
    </dxf>
    <dxf>
      <font>
        <b/>
      </font>
    </dxf>
    <dxf>
      <fill>
        <patternFill patternType="solid">
          <bgColor theme="0" tint="-0.34998626667073579"/>
        </patternFill>
      </fill>
    </dxf>
    <dxf>
      <border>
        <bottom style="double">
          <color indexed="64"/>
        </bottom>
      </border>
    </dxf>
    <dxf>
      <border>
        <bottom style="double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</dxf>
    <dxf>
      <alignment horizontal="center" readingOrder="0"/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34998626667073579"/>
        </patternFill>
      </fill>
    </dxf>
    <dxf>
      <font>
        <color theme="0" tint="-0.14999847407452621"/>
      </font>
    </dxf>
    <dxf>
      <font>
        <color theme="0" tint="-0.14999847407452621"/>
      </font>
    </dxf>
    <dxf>
      <font>
        <color theme="0" tint="-0.14999847407452621"/>
      </font>
    </dxf>
    <dxf>
      <font>
        <color theme="0" tint="-0.14999847407452621"/>
      </font>
    </dxf>
    <dxf>
      <font>
        <color theme="0" tint="-0.14999847407452621"/>
      </font>
    </dxf>
    <dxf>
      <font>
        <color theme="0" tint="-0.14999847407452621"/>
      </font>
    </dxf>
    <dxf>
      <font>
        <color theme="0" tint="-0.14999847407452621"/>
      </font>
    </dxf>
    <dxf>
      <numFmt numFmtId="169" formatCode="m/d/yyyy"/>
      <alignment vertical="center" wrapText="1" readingOrder="0"/>
    </dxf>
    <dxf>
      <numFmt numFmtId="169" formatCode="m/d/yyyy"/>
      <alignment vertical="center" wrapText="1" readingOrder="0"/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font>
        <b/>
      </font>
    </dxf>
    <dxf>
      <alignment wrapText="0" readingOrder="0"/>
    </dxf>
    <dxf>
      <font>
        <b/>
      </font>
    </dxf>
    <dxf>
      <alignment wrapText="0" readingOrder="0"/>
    </dxf>
    <dxf>
      <alignment horizontal="center" indent="0" readingOrder="0"/>
    </dxf>
    <dxf>
      <alignment horizontal="center" vertical="center" wrapText="1" readingOrder="0"/>
    </dxf>
    <dxf>
      <alignment vertical="center" wrapText="1" readingOrder="0"/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font>
        <b/>
      </font>
    </dxf>
    <dxf>
      <alignment horizontal="center" readingOrder="0"/>
    </dxf>
    <dxf>
      <numFmt numFmtId="164" formatCode="_(* #,##0.00_);_(* \(#,##0.00\);_(* &quot;-&quot;??_);_(@_)"/>
    </dxf>
    <dxf>
      <numFmt numFmtId="164" formatCode="_(* #,##0.00_);_(* \(#,##0.00\);_(* &quot;-&quot;??_);_(@_)"/>
    </dxf>
    <dxf>
      <alignment horizontal="center" readingOrder="0"/>
    </dxf>
    <dxf>
      <font>
        <b/>
      </font>
    </dxf>
    <dxf>
      <numFmt numFmtId="164" formatCode="_(* #,##0.00_);_(* \(#,##0.00\);_(* &quot;-&quot;??_);_(@_)"/>
    </dxf>
    <dxf>
      <font>
        <b/>
      </font>
    </dxf>
    <dxf>
      <alignment horizontal="center" readingOrder="0"/>
    </dxf>
    <dxf>
      <numFmt numFmtId="164" formatCode="_(* #,##0.00_);_(* \(#,##0.00\);_(* &quot;-&quot;??_);_(@_)"/>
    </dxf>
    <dxf>
      <font>
        <b/>
      </font>
    </dxf>
    <dxf>
      <numFmt numFmtId="164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.00_);_(* \(#,##0.00\);_(* &quot;-&quot;??_);_(@_)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.00_);_(* \(#,##0.00\);_(* &quot;-&quot;??_);_(@_)"/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_(* #,##0.00_);_(* \(#,##0.00\);_(* &quot;-&quot;??_);_(@_)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.00_);_(* \(#,##0.00\);_(* &quot;-&quot;??_);_(@_)"/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_(* #,##0.00_);_(* \(#,##0.00\);_(* &quot;-&quot;??_);_(@_)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.00_);_(* \(#,##0.00\);_(* &quot;-&quot;??_);_(@_)"/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_(* #,##0.00_);_(* \(#,##0.00\);_(* &quot;-&quot;??_);_(@_)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.00_);_(* \(#,##0.00\);_(* &quot;-&quot;??_);_(@_)"/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_(* #,##0.00_);_(* \(#,##0.00\);_(* &quot;-&quot;??_);_(@_)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.00_);_(* \(#,##0.00\);_(* &quot;-&quot;??_);_(@_)"/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.00_);_(* \(#,##0.00\);_(* &quot;-&quot;??_);_(@_)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.00_);_(* \(#,##0.00\);_(* &quot;-&quot;??_);_(@_)"/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.00_);_(* \(#,##0.00\);_(* &quot;-&quot;??_);_(@_)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.00_);_(* \(#,##0.00\);_(* &quot;-&quot;??_);_(@_)"/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.00_);_(* \(#,##0.00\);_(* &quot;-&quot;??_);_(@_)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.00_);_(* \(#,##0.00\);_(* &quot;-&quot;??_);_(@_)"/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.00_);_(* \(#,##0.00\);_(* &quot;-&quot;??_);_(@_)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.00_);_(* \(#,##0.00\);_(* &quot;-&quot;??_);_(@_)"/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.00_);_(* \(#,##0.00\);_(* &quot;-&quot;??_);_(@_)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.00_);_(* \(#,##0.00\);_(* &quot;-&quot;??_);_(@_)"/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.00_);_(* \(#,##0.00\);_(* &quot;-&quot;??_);_(@_)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.00_);_(* \(#,##0.00\);_(* &quot;-&quot;??_);_(@_)"/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.00_);_(* \(#,##0.00\);_(* &quot;-&quot;??_);_(@_)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.00_);_(* \(#,##0.00\);_(* &quot;-&quot;??_);_(@_)"/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.00_);_(* \(#,##0.00\);_(* &quot;-&quot;??_);_(@_)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.00_);_(* \(#,##0.00\);_(* &quot;-&quot;??_);_(@_)"/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_(* #,##0.00_);_(* \(#,##0.00\);_(* &quot;-&quot;??_);_(@_)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.00_);_(* \(#,##0.00\);_(* &quot;-&quot;??_);_(@_)"/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_(* #,##0.00_);_(* \(#,##0.00\);_(* &quot;-&quot;??_);_(@_)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.00_);_(* \(#,##0.00\);_(* &quot;-&quot;??_);_(@_)"/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_(* #,##0.00_);_(* \(#,##0.00\);_(* &quot;-&quot;??_);_(@_)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.00_);_(* \(#,##0.00\);_(* &quot;-&quot;??_);_(@_)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0"/>
        </top>
        <bottom/>
        <vertical/>
        <horizontal/>
      </border>
    </dxf>
    <dxf>
      <border outline="0"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sz val="12"/>
      </font>
    </dxf>
    <dxf>
      <font>
        <color rgb="FFFF0000"/>
      </font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numFmt numFmtId="164" formatCode="_(* #,##0.00_);_(* \(#,##0.00\);_(* &quot;-&quot;??_);_(@_)"/>
    </dxf>
    <dxf>
      <numFmt numFmtId="164" formatCode="_(* #,##0.00_);_(* \(#,##0.00\);_(* &quot;-&quot;??_);_(@_)"/>
    </dxf>
    <dxf>
      <numFmt numFmtId="164" formatCode="_(* #,##0.00_);_(* \(#,##0.00\);_(* &quot;-&quot;??_);_(@_)"/>
    </dxf>
    <dxf>
      <alignment horizontal="center" readingOrder="0"/>
    </dxf>
    <dxf>
      <alignment horizontal="center" readingOrder="0"/>
    </dxf>
    <dxf>
      <border>
        <top style="thin">
          <color theme="0" tint="-0.14996795556505021"/>
        </top>
        <bottom style="thin">
          <color theme="0" tint="-0.14996795556505021"/>
        </bottom>
        <vertical style="thin">
          <color theme="0" tint="-0.14996795556505021"/>
        </vertical>
        <horizontal style="thin">
          <color theme="0" tint="-0.14996795556505021"/>
        </horizontal>
      </border>
    </dxf>
    <dxf>
      <border>
        <top style="thin">
          <color theme="0" tint="-0.14996795556505021"/>
        </top>
        <bottom style="thin">
          <color theme="0" tint="-0.14996795556505021"/>
        </bottom>
        <vertical style="thin">
          <color theme="0" tint="-0.14996795556505021"/>
        </vertical>
        <horizontal style="thin">
          <color theme="0" tint="-0.14996795556505021"/>
        </horizontal>
      </border>
    </dxf>
    <dxf>
      <font>
        <b/>
      </font>
    </dxf>
    <dxf>
      <alignment horizontal="center" readingOrder="0"/>
    </dxf>
    <dxf>
      <numFmt numFmtId="164" formatCode="_(* #,##0.00_);_(* \(#,##0.00\);_(* &quot;-&quot;??_);_(@_)"/>
    </dxf>
    <dxf>
      <numFmt numFmtId="164" formatCode="_(* #,##0.00_);_(* \(#,##0.00\);_(* &quot;-&quot;??_);_(@_)"/>
    </dxf>
    <dxf>
      <alignment horizontal="center" readingOrder="0"/>
    </dxf>
  </dxfs>
  <tableStyles count="0" defaultTableStyle="TableStyleMedium9" defaultPivotStyle="PivotStyleLight16"/>
  <colors>
    <mruColors>
      <color rgb="FF91B6E3"/>
      <color rgb="FF5C93D6"/>
      <color rgb="FF0FA9AD"/>
      <color rgb="FFDCFBFC"/>
      <color rgb="FFC6F9FA"/>
      <color rgb="FF9FF5F7"/>
      <color rgb="FF11BBBF"/>
      <color rgb="FF6BA52B"/>
      <color rgb="FFC9E8A6"/>
      <color rgb="FF9CD45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5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Relationship Id="rId22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ROY%20FILES\CLIENTS\GLOBAL%20DIAGNOSTIC\BIR%20REMITTANCE\ACCTNG.VAT%20AND%20EXPENSE%20COMPUTATION%20as%20of%20November%202017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FC\MISCELLANEOUS\Sample%201701Q%20workingpaper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CLIENTS\+++PROGRAM%20FOR%20INSTALLATION\LAO%20CONSTRUCTION%20V2%20ORIGINAL2%20RECON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_Roy_\Downloads\CL-LAO-JANUARY-2019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risente\Desktop\BLESSIE\CL-LAO-FEBRUARY-2019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les New (2)"/>
      <sheetName val="Payroll"/>
      <sheetName val="Sales New"/>
      <sheetName val="PURCHASES EXPENSES"/>
      <sheetName val="Creditable Tax"/>
      <sheetName val="Sales Office"/>
      <sheetName val="Purchases Office"/>
      <sheetName val="Summary List "/>
      <sheetName val="Misc."/>
      <sheetName val="Sheet1"/>
    </sheetNames>
    <sheetDataSet>
      <sheetData sheetId="0">
        <row r="735">
          <cell r="M735">
            <v>17024276.170000002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307 Monitoring per Client"/>
      <sheetName val="Creditable Tax"/>
      <sheetName val="Final Tax"/>
      <sheetName val="Value-Added Tax"/>
      <sheetName val="Income Tax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S"/>
      <sheetName val="EXPANDED ANLYSIS"/>
      <sheetName val="JV TEMPLATE (COLLECTIONS)"/>
      <sheetName val="SALES 2018"/>
      <sheetName val="WORKING PAPER"/>
      <sheetName val="VAT Payable"/>
      <sheetName val="CV VOUCHERS (PRINTING)"/>
      <sheetName val="SOURCE CODE"/>
      <sheetName val="INCOME STATEMENT"/>
      <sheetName val="CV TEMPLATE (ISSUANCE)PORTAL"/>
      <sheetName val="CHART OF ACCOUNT"/>
      <sheetName val="TRIAL BALANCE"/>
      <sheetName val="BY PROJECT"/>
      <sheetName val="REPLENISHMENT TEMPLATE"/>
      <sheetName val="SALES 2018 (2)"/>
      <sheetName val="SALES 2018 (adjusted)"/>
      <sheetName val="SALES 2019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204">
          <cell r="Z204">
            <v>0</v>
          </cell>
        </row>
        <row r="205">
          <cell r="Z205">
            <v>0</v>
          </cell>
        </row>
        <row r="206">
          <cell r="Z206">
            <v>0</v>
          </cell>
        </row>
        <row r="207">
          <cell r="Z207">
            <v>0</v>
          </cell>
        </row>
        <row r="208">
          <cell r="Z208">
            <v>0</v>
          </cell>
        </row>
        <row r="209">
          <cell r="Z209">
            <v>0</v>
          </cell>
        </row>
        <row r="210">
          <cell r="Z210">
            <v>0</v>
          </cell>
        </row>
        <row r="211">
          <cell r="Z211">
            <v>0</v>
          </cell>
        </row>
        <row r="212">
          <cell r="Z212">
            <v>0</v>
          </cell>
        </row>
        <row r="213">
          <cell r="Z213">
            <v>0</v>
          </cell>
        </row>
        <row r="214">
          <cell r="Z214">
            <v>0</v>
          </cell>
        </row>
      </sheetData>
      <sheetData sheetId="10"/>
      <sheetData sheetId="11"/>
      <sheetData sheetId="12">
        <row r="204">
          <cell r="Z204">
            <v>0</v>
          </cell>
        </row>
      </sheetData>
      <sheetData sheetId="13"/>
      <sheetData sheetId="14"/>
      <sheetData sheetId="15"/>
      <sheetData sheetId="16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V VOUCHERS (PRINTING)"/>
      <sheetName val="INPUTS"/>
      <sheetName val="BY PROJECT"/>
      <sheetName val="CV TEMPLATE (ISSUANCE)PORTAL"/>
      <sheetName val="JV TEMPLATE (COLLECTIONS)"/>
      <sheetName val="SOURCE CODE"/>
      <sheetName val="CHART OF ACCOUNT"/>
      <sheetName val="JV VOUCHERS"/>
      <sheetName val="REPLENISHMENT TEMPLATE"/>
      <sheetName val="Sheet1"/>
      <sheetName val="Sheet2"/>
    </sheetNames>
    <sheetDataSet>
      <sheetData sheetId="0"/>
      <sheetData sheetId="1"/>
      <sheetData sheetId="2"/>
      <sheetData sheetId="3"/>
      <sheetData sheetId="4"/>
      <sheetData sheetId="5">
        <row r="2">
          <cell r="C2" t="str">
            <v>Only 3 digit for TIN Branch Code</v>
          </cell>
        </row>
      </sheetData>
      <sheetData sheetId="6">
        <row r="4">
          <cell r="C4" t="str">
            <v>Account Title</v>
          </cell>
          <cell r="D4" t="str">
            <v>Classification</v>
          </cell>
          <cell r="E4" t="str">
            <v>TITO</v>
          </cell>
          <cell r="F4" t="str">
            <v>Chart Code:2</v>
          </cell>
          <cell r="G4">
            <v>0</v>
          </cell>
        </row>
        <row r="5"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</row>
        <row r="6">
          <cell r="C6" t="str">
            <v>Bank Charges</v>
          </cell>
          <cell r="D6" t="str">
            <v>Operating Expense</v>
          </cell>
          <cell r="E6" t="str">
            <v>OUTPUT</v>
          </cell>
          <cell r="F6">
            <v>1001</v>
          </cell>
          <cell r="G6">
            <v>0</v>
          </cell>
        </row>
        <row r="7">
          <cell r="C7" t="str">
            <v>Freight &amp; handling</v>
          </cell>
          <cell r="D7" t="str">
            <v>Operating Expense</v>
          </cell>
          <cell r="E7" t="str">
            <v>INPUT</v>
          </cell>
          <cell r="F7">
            <v>1002</v>
          </cell>
          <cell r="G7">
            <v>0</v>
          </cell>
        </row>
        <row r="8">
          <cell r="C8" t="str">
            <v>Fuel &amp; Oil</v>
          </cell>
          <cell r="D8" t="str">
            <v>Operating Expense</v>
          </cell>
          <cell r="E8" t="str">
            <v>INPUT</v>
          </cell>
          <cell r="F8">
            <v>1003</v>
          </cell>
        </row>
        <row r="9">
          <cell r="C9" t="str">
            <v>Light and Power</v>
          </cell>
          <cell r="D9" t="str">
            <v>Operating Expense</v>
          </cell>
          <cell r="E9" t="str">
            <v>INPUT</v>
          </cell>
          <cell r="F9">
            <v>1004</v>
          </cell>
        </row>
        <row r="10">
          <cell r="C10" t="str">
            <v>Miscellaneous</v>
          </cell>
          <cell r="D10" t="str">
            <v>Operating Expense</v>
          </cell>
          <cell r="E10" t="str">
            <v>INPUT</v>
          </cell>
          <cell r="F10">
            <v>1005</v>
          </cell>
        </row>
        <row r="11">
          <cell r="C11" t="str">
            <v>Office Supplies</v>
          </cell>
          <cell r="D11" t="str">
            <v>Operating Expense</v>
          </cell>
          <cell r="E11" t="str">
            <v>INPUT</v>
          </cell>
          <cell r="F11">
            <v>1006</v>
          </cell>
        </row>
        <row r="12">
          <cell r="C12" t="str">
            <v>Rental</v>
          </cell>
          <cell r="D12" t="str">
            <v>Cost of Sales</v>
          </cell>
          <cell r="E12" t="str">
            <v>INPUT</v>
          </cell>
          <cell r="F12">
            <v>1007</v>
          </cell>
        </row>
        <row r="13">
          <cell r="C13" t="str">
            <v>Repairs &amp; Maintenance</v>
          </cell>
          <cell r="D13" t="str">
            <v>Operating Expense</v>
          </cell>
          <cell r="E13" t="str">
            <v>INPUT</v>
          </cell>
          <cell r="F13">
            <v>1008</v>
          </cell>
        </row>
        <row r="14">
          <cell r="C14" t="str">
            <v>Retainers Fee</v>
          </cell>
          <cell r="D14" t="str">
            <v>Operating Expense</v>
          </cell>
          <cell r="E14" t="str">
            <v>INPUT</v>
          </cell>
          <cell r="F14">
            <v>1009</v>
          </cell>
        </row>
        <row r="15">
          <cell r="C15" t="str">
            <v>Salaries &amp; Wages</v>
          </cell>
          <cell r="D15" t="str">
            <v>Operating Expense</v>
          </cell>
          <cell r="E15" t="str">
            <v>INPUT</v>
          </cell>
          <cell r="F15">
            <v>1010</v>
          </cell>
        </row>
        <row r="16">
          <cell r="C16" t="str">
            <v>SSS/PHIC/Pag-ibig</v>
          </cell>
          <cell r="D16" t="str">
            <v>Operating Expense</v>
          </cell>
          <cell r="E16" t="str">
            <v>INPUT</v>
          </cell>
          <cell r="F16">
            <v>1011</v>
          </cell>
        </row>
        <row r="17">
          <cell r="C17" t="str">
            <v>Taxes &amp; Licenses</v>
          </cell>
          <cell r="D17" t="str">
            <v>Operating Expense</v>
          </cell>
          <cell r="E17" t="str">
            <v>INPUT</v>
          </cell>
          <cell r="F17">
            <v>1012</v>
          </cell>
        </row>
        <row r="18">
          <cell r="C18" t="str">
            <v>Telephone</v>
          </cell>
          <cell r="D18" t="str">
            <v>Operating Expense</v>
          </cell>
          <cell r="E18" t="str">
            <v>INPUT</v>
          </cell>
          <cell r="F18">
            <v>1013</v>
          </cell>
        </row>
        <row r="19">
          <cell r="C19" t="str">
            <v>Transportation and Travel</v>
          </cell>
          <cell r="D19" t="str">
            <v>Operating Expense</v>
          </cell>
          <cell r="E19" t="str">
            <v>INPUT</v>
          </cell>
          <cell r="F19">
            <v>1014</v>
          </cell>
        </row>
        <row r="20">
          <cell r="C20" t="str">
            <v>Water</v>
          </cell>
          <cell r="D20" t="str">
            <v>Operating Expense</v>
          </cell>
          <cell r="E20" t="str">
            <v>INPUT</v>
          </cell>
          <cell r="F20">
            <v>1015</v>
          </cell>
        </row>
        <row r="21">
          <cell r="C21" t="str">
            <v>Occupancy Permit</v>
          </cell>
          <cell r="D21" t="str">
            <v>Operating Expense</v>
          </cell>
          <cell r="E21" t="str">
            <v>INPUT</v>
          </cell>
          <cell r="F21">
            <v>1016</v>
          </cell>
        </row>
        <row r="22">
          <cell r="C22" t="str">
            <v>Subcon</v>
          </cell>
          <cell r="D22" t="str">
            <v>Operating Expense</v>
          </cell>
          <cell r="E22" t="str">
            <v>INPUT</v>
          </cell>
          <cell r="F22">
            <v>1017</v>
          </cell>
        </row>
        <row r="23">
          <cell r="C23" t="str">
            <v>Meals</v>
          </cell>
          <cell r="D23" t="str">
            <v>Operating Expense</v>
          </cell>
          <cell r="E23" t="str">
            <v>INPUT</v>
          </cell>
          <cell r="F23">
            <v>1018</v>
          </cell>
        </row>
        <row r="24">
          <cell r="C24" t="str">
            <v>Tools</v>
          </cell>
          <cell r="D24" t="str">
            <v>Operating Expense</v>
          </cell>
          <cell r="E24" t="str">
            <v>INPUT</v>
          </cell>
          <cell r="F24">
            <v>1019</v>
          </cell>
        </row>
        <row r="25">
          <cell r="C25" t="str">
            <v>WORKERS ADVANCES</v>
          </cell>
          <cell r="D25" t="str">
            <v>Operating Expense</v>
          </cell>
          <cell r="E25" t="str">
            <v>INPUT</v>
          </cell>
          <cell r="F25">
            <v>1020</v>
          </cell>
        </row>
        <row r="26">
          <cell r="C26" t="str">
            <v>Purchases - Construction Materials</v>
          </cell>
          <cell r="D26" t="str">
            <v>Cost of Sales</v>
          </cell>
          <cell r="E26" t="str">
            <v>INPUT</v>
          </cell>
          <cell r="F26">
            <v>1021</v>
          </cell>
        </row>
        <row r="27">
          <cell r="C27" t="str">
            <v>Salaries &amp; Wages - Subcon</v>
          </cell>
          <cell r="D27" t="str">
            <v>Cost of Sales</v>
          </cell>
          <cell r="E27" t="str">
            <v>INPUT</v>
          </cell>
          <cell r="F27">
            <v>1022</v>
          </cell>
        </row>
        <row r="28">
          <cell r="C28" t="str">
            <v>Salaries &amp; Wages - Arawan</v>
          </cell>
          <cell r="D28" t="str">
            <v>Cost of Sales</v>
          </cell>
          <cell r="E28" t="str">
            <v>INPUT</v>
          </cell>
          <cell r="F28">
            <v>1023</v>
          </cell>
        </row>
        <row r="29">
          <cell r="C29" t="e">
            <v>#REF!</v>
          </cell>
          <cell r="D29">
            <v>0</v>
          </cell>
          <cell r="E29">
            <v>0</v>
          </cell>
          <cell r="F29" t="e">
            <v>#REF!</v>
          </cell>
        </row>
        <row r="30">
          <cell r="C30" t="str">
            <v>Agency Fee</v>
          </cell>
          <cell r="D30" t="str">
            <v>COST OF SERVICES</v>
          </cell>
          <cell r="E30" t="str">
            <v>INPUT</v>
          </cell>
          <cell r="F30">
            <v>1024</v>
          </cell>
        </row>
        <row r="31">
          <cell r="C31" t="str">
            <v>Insurance Expense</v>
          </cell>
          <cell r="D31" t="str">
            <v>COST OF SERVICES</v>
          </cell>
          <cell r="E31" t="str">
            <v>INPUT</v>
          </cell>
          <cell r="F31">
            <v>1025</v>
          </cell>
        </row>
        <row r="32">
          <cell r="C32" t="str">
            <v>Medical Expenses</v>
          </cell>
          <cell r="D32" t="str">
            <v>COST OF SERVICES</v>
          </cell>
          <cell r="E32" t="str">
            <v>INPUT</v>
          </cell>
          <cell r="F32">
            <v>1026</v>
          </cell>
        </row>
        <row r="33">
          <cell r="C33" t="str">
            <v>Permits &amp; Processing Fees</v>
          </cell>
          <cell r="D33" t="str">
            <v>COST OF SERVICES</v>
          </cell>
          <cell r="E33" t="str">
            <v>INPUT</v>
          </cell>
          <cell r="F33">
            <v>1027</v>
          </cell>
        </row>
        <row r="34">
          <cell r="C34" t="str">
            <v>Representation</v>
          </cell>
          <cell r="D34" t="str">
            <v>COST OF SERVICES</v>
          </cell>
          <cell r="E34" t="str">
            <v>INPUT</v>
          </cell>
          <cell r="F34">
            <v>1028</v>
          </cell>
        </row>
        <row r="35">
          <cell r="C35" t="str">
            <v>Service Fee</v>
          </cell>
          <cell r="D35" t="str">
            <v>COST OF SERVICES</v>
          </cell>
          <cell r="E35" t="str">
            <v>INPUT</v>
          </cell>
          <cell r="F35">
            <v>1029</v>
          </cell>
        </row>
        <row r="36">
          <cell r="C36" t="str">
            <v>Site Supplies</v>
          </cell>
          <cell r="D36" t="str">
            <v>COST OF SERVICES</v>
          </cell>
          <cell r="E36" t="str">
            <v>INPUT</v>
          </cell>
          <cell r="F36">
            <v>1030</v>
          </cell>
        </row>
        <row r="37">
          <cell r="C37" t="str">
            <v>Trainings &amp; Seminars</v>
          </cell>
          <cell r="D37" t="str">
            <v>COST OF SERVICES</v>
          </cell>
          <cell r="E37" t="str">
            <v>INPUT</v>
          </cell>
          <cell r="F37">
            <v>1031</v>
          </cell>
        </row>
        <row r="38">
          <cell r="C38" t="str">
            <v>Depreciation Expense</v>
          </cell>
          <cell r="D38" t="str">
            <v>COST OF SERVICES</v>
          </cell>
          <cell r="E38" t="str">
            <v>INPUT</v>
          </cell>
          <cell r="F38">
            <v>1032</v>
          </cell>
        </row>
        <row r="39">
          <cell r="C39" t="str">
            <v>Interest Expense</v>
          </cell>
          <cell r="D39" t="str">
            <v>COST OF SERVICES</v>
          </cell>
          <cell r="E39" t="str">
            <v>INPUT</v>
          </cell>
          <cell r="F39">
            <v>1033</v>
          </cell>
        </row>
        <row r="40">
          <cell r="C40" t="str">
            <v>Miscellaneous</v>
          </cell>
          <cell r="D40" t="str">
            <v>COST OF SERVICES</v>
          </cell>
          <cell r="E40" t="str">
            <v>INPUT</v>
          </cell>
          <cell r="F40">
            <v>1034</v>
          </cell>
        </row>
        <row r="41">
          <cell r="C41" t="str">
            <v>Penalties &amp; Surcharges</v>
          </cell>
          <cell r="D41" t="str">
            <v>COST OF SERVICES</v>
          </cell>
          <cell r="E41" t="str">
            <v>INPUT</v>
          </cell>
          <cell r="F41">
            <v>1035</v>
          </cell>
        </row>
        <row r="42">
          <cell r="C42" t="str">
            <v>Postage &amp; 
Courier</v>
          </cell>
          <cell r="D42" t="str">
            <v>COST OF SERVICES</v>
          </cell>
          <cell r="E42" t="str">
            <v>INPUT</v>
          </cell>
          <cell r="F42">
            <v>1036</v>
          </cell>
        </row>
        <row r="43">
          <cell r="C43" t="str">
            <v>Professional Fee</v>
          </cell>
          <cell r="D43" t="str">
            <v>COST OF SERVICES</v>
          </cell>
          <cell r="E43" t="str">
            <v>INPUT</v>
          </cell>
          <cell r="F43">
            <v>1037</v>
          </cell>
        </row>
        <row r="44">
          <cell r="C44" t="str">
            <v>Provision for Income Tax</v>
          </cell>
          <cell r="D44" t="str">
            <v>COST OF SERVICES</v>
          </cell>
          <cell r="E44" t="str">
            <v>INPUT</v>
          </cell>
          <cell r="F44">
            <v>1038</v>
          </cell>
        </row>
        <row r="45">
          <cell r="C45" t="str">
            <v>Registration Fees</v>
          </cell>
          <cell r="D45" t="str">
            <v>COST OF SERVICES</v>
          </cell>
          <cell r="E45" t="str">
            <v>INPUT</v>
          </cell>
          <cell r="F45">
            <v>1039</v>
          </cell>
        </row>
        <row r="46">
          <cell r="C46" t="str">
            <v>Representation</v>
          </cell>
          <cell r="D46" t="str">
            <v>COST OF SERVICES</v>
          </cell>
          <cell r="E46" t="str">
            <v>INPUT</v>
          </cell>
          <cell r="F46">
            <v>1040</v>
          </cell>
        </row>
        <row r="47">
          <cell r="C47" t="str">
            <v>Prints &amp; Publishings</v>
          </cell>
          <cell r="D47" t="str">
            <v>COST OF SERVICES</v>
          </cell>
          <cell r="E47" t="str">
            <v>INPUT</v>
          </cell>
          <cell r="F47">
            <v>1041</v>
          </cell>
        </row>
        <row r="48">
          <cell r="C48" t="str">
            <v>Salaries &amp; Allowances - 
S. Guards</v>
          </cell>
          <cell r="D48" t="str">
            <v>COST OF SERVICES</v>
          </cell>
          <cell r="E48" t="str">
            <v>INPUT</v>
          </cell>
          <cell r="F48">
            <v>1042</v>
          </cell>
        </row>
        <row r="49">
          <cell r="C49" t="str">
            <v>Salaries &amp; Allowances - Labor</v>
          </cell>
          <cell r="D49" t="str">
            <v>COST OF SERVICES</v>
          </cell>
          <cell r="E49" t="str">
            <v>INPUT</v>
          </cell>
          <cell r="F49">
            <v>1043</v>
          </cell>
        </row>
        <row r="50">
          <cell r="C50" t="str">
            <v>Salaries &amp; Wages - Office Staff</v>
          </cell>
          <cell r="D50" t="str">
            <v>COST OF SERVICES</v>
          </cell>
          <cell r="E50" t="str">
            <v>INPUT</v>
          </cell>
          <cell r="F50">
            <v>1044</v>
          </cell>
        </row>
        <row r="51">
          <cell r="C51" t="str">
            <v>Contract Works</v>
          </cell>
          <cell r="D51" t="str">
            <v>COST OF SERVICES</v>
          </cell>
          <cell r="E51" t="str">
            <v>INPUT</v>
          </cell>
          <cell r="F51">
            <v>1045</v>
          </cell>
        </row>
        <row r="52">
          <cell r="C52" t="str">
            <v>Employees Benefits</v>
          </cell>
          <cell r="D52" t="str">
            <v>COST OF SERVICES</v>
          </cell>
          <cell r="E52" t="str">
            <v>INPUT</v>
          </cell>
          <cell r="F52">
            <v>1046</v>
          </cell>
        </row>
        <row r="53">
          <cell r="C53" t="str">
            <v>Other Direct Costs</v>
          </cell>
          <cell r="D53" t="str">
            <v>COST OF SERVICES</v>
          </cell>
          <cell r="E53" t="str">
            <v>INPUT</v>
          </cell>
          <cell r="F53">
            <v>1047</v>
          </cell>
        </row>
        <row r="54">
          <cell r="C54" t="str">
            <v>Insurances, Registration, Legal Fees &amp; Processing</v>
          </cell>
          <cell r="D54" t="str">
            <v>COST OF SERVICES</v>
          </cell>
          <cell r="E54" t="str">
            <v>INPUT</v>
          </cell>
          <cell r="F54">
            <v>1048</v>
          </cell>
        </row>
        <row r="55">
          <cell r="C55" t="str">
            <v>Others</v>
          </cell>
          <cell r="D55" t="str">
            <v>COST OF SERVICES</v>
          </cell>
          <cell r="E55" t="str">
            <v>INPUT</v>
          </cell>
          <cell r="F55">
            <v>1049</v>
          </cell>
        </row>
        <row r="56">
          <cell r="C56" t="str">
            <v>Contributions</v>
          </cell>
          <cell r="D56" t="str">
            <v>COST OF SERVICES</v>
          </cell>
          <cell r="E56" t="str">
            <v>INPUT</v>
          </cell>
          <cell r="F56">
            <v>1050</v>
          </cell>
        </row>
        <row r="57">
          <cell r="C57" t="str">
            <v>Contract</v>
          </cell>
          <cell r="D57" t="str">
            <v>COST OF SERVICES</v>
          </cell>
          <cell r="E57" t="str">
            <v>INPUT</v>
          </cell>
          <cell r="F57">
            <v>1051</v>
          </cell>
        </row>
        <row r="58">
          <cell r="C58" t="str">
            <v>Overhead</v>
          </cell>
          <cell r="D58" t="str">
            <v>COST OF SERVICES</v>
          </cell>
          <cell r="E58" t="str">
            <v>INPUT</v>
          </cell>
          <cell r="F58">
            <v>1052</v>
          </cell>
        </row>
        <row r="59">
          <cell r="C59">
            <v>0</v>
          </cell>
          <cell r="D59" t="str">
            <v>Cost of Sales</v>
          </cell>
          <cell r="E59" t="str">
            <v>INPUT</v>
          </cell>
          <cell r="F59">
            <v>0</v>
          </cell>
        </row>
        <row r="60">
          <cell r="C60">
            <v>0</v>
          </cell>
          <cell r="D60" t="str">
            <v>Cost of Sales</v>
          </cell>
          <cell r="E60" t="str">
            <v>INPUT</v>
          </cell>
          <cell r="F60">
            <v>0</v>
          </cell>
        </row>
        <row r="61">
          <cell r="C61" t="str">
            <v>Sales</v>
          </cell>
          <cell r="D61" t="str">
            <v>Revenue</v>
          </cell>
          <cell r="E61" t="str">
            <v>OUTPUT</v>
          </cell>
          <cell r="F61">
            <v>2001</v>
          </cell>
        </row>
        <row r="62">
          <cell r="C62">
            <v>0</v>
          </cell>
          <cell r="D62" t="str">
            <v>Revenue</v>
          </cell>
          <cell r="E62" t="str">
            <v>OUTPUT</v>
          </cell>
          <cell r="F62">
            <v>0</v>
          </cell>
        </row>
        <row r="63">
          <cell r="C63">
            <v>0</v>
          </cell>
          <cell r="D63" t="str">
            <v>Revenue</v>
          </cell>
          <cell r="E63" t="str">
            <v>OUTPUT</v>
          </cell>
          <cell r="F63">
            <v>0</v>
          </cell>
        </row>
        <row r="64">
          <cell r="C64">
            <v>0</v>
          </cell>
          <cell r="D64" t="str">
            <v>Revenue</v>
          </cell>
          <cell r="E64" t="str">
            <v>OUTPUT</v>
          </cell>
          <cell r="F64">
            <v>0</v>
          </cell>
        </row>
        <row r="65">
          <cell r="C65">
            <v>0</v>
          </cell>
          <cell r="D65" t="str">
            <v>Revenue</v>
          </cell>
          <cell r="E65" t="str">
            <v>OUTPUT</v>
          </cell>
          <cell r="F65">
            <v>0</v>
          </cell>
        </row>
        <row r="66">
          <cell r="C66">
            <v>0</v>
          </cell>
          <cell r="D66">
            <v>0</v>
          </cell>
          <cell r="E66">
            <v>0</v>
          </cell>
          <cell r="F66">
            <v>0</v>
          </cell>
        </row>
        <row r="67">
          <cell r="C67">
            <v>0</v>
          </cell>
          <cell r="D67">
            <v>0</v>
          </cell>
          <cell r="E67">
            <v>0</v>
          </cell>
          <cell r="F67">
            <v>0</v>
          </cell>
        </row>
        <row r="68">
          <cell r="C68">
            <v>0</v>
          </cell>
          <cell r="D68">
            <v>0</v>
          </cell>
          <cell r="E68">
            <v>0</v>
          </cell>
          <cell r="F68">
            <v>0</v>
          </cell>
        </row>
        <row r="69">
          <cell r="C69" t="str">
            <v>Cash in Bank</v>
          </cell>
          <cell r="D69" t="str">
            <v>Assets</v>
          </cell>
          <cell r="E69">
            <v>0</v>
          </cell>
          <cell r="F69">
            <v>4001</v>
          </cell>
        </row>
        <row r="70">
          <cell r="C70" t="str">
            <v>Input Tax</v>
          </cell>
          <cell r="D70" t="str">
            <v>Assets</v>
          </cell>
          <cell r="E70">
            <v>0</v>
          </cell>
          <cell r="F70">
            <v>4002</v>
          </cell>
        </row>
        <row r="71">
          <cell r="C71" t="str">
            <v>STL - Subject To Liquidation</v>
          </cell>
          <cell r="D71" t="str">
            <v>Assets</v>
          </cell>
          <cell r="E71">
            <v>0</v>
          </cell>
          <cell r="F71">
            <v>4003</v>
          </cell>
        </row>
        <row r="72">
          <cell r="C72" t="str">
            <v>Cash Advance</v>
          </cell>
          <cell r="D72" t="str">
            <v>Assets</v>
          </cell>
          <cell r="E72">
            <v>0</v>
          </cell>
          <cell r="F72">
            <v>4004</v>
          </cell>
        </row>
        <row r="73">
          <cell r="C73">
            <v>0</v>
          </cell>
          <cell r="D73">
            <v>0</v>
          </cell>
          <cell r="E73">
            <v>0</v>
          </cell>
          <cell r="F73">
            <v>0</v>
          </cell>
        </row>
        <row r="74">
          <cell r="C74">
            <v>0</v>
          </cell>
          <cell r="D74">
            <v>0</v>
          </cell>
          <cell r="E74">
            <v>0</v>
          </cell>
          <cell r="F74">
            <v>0</v>
          </cell>
        </row>
        <row r="75">
          <cell r="C75">
            <v>0</v>
          </cell>
          <cell r="D75">
            <v>0</v>
          </cell>
          <cell r="E75">
            <v>0</v>
          </cell>
          <cell r="F75">
            <v>0</v>
          </cell>
        </row>
        <row r="76">
          <cell r="C76" t="str">
            <v>Output Tax</v>
          </cell>
          <cell r="D76" t="str">
            <v>Liabilities</v>
          </cell>
          <cell r="E76">
            <v>0</v>
          </cell>
          <cell r="F76">
            <v>5001</v>
          </cell>
        </row>
        <row r="77">
          <cell r="C77" t="str">
            <v>Loan Payable - Nanay</v>
          </cell>
          <cell r="D77" t="str">
            <v>Liabilities</v>
          </cell>
          <cell r="E77">
            <v>0</v>
          </cell>
          <cell r="F77">
            <v>5002</v>
          </cell>
        </row>
        <row r="78">
          <cell r="C78">
            <v>0</v>
          </cell>
          <cell r="D78">
            <v>0</v>
          </cell>
          <cell r="E78">
            <v>0</v>
          </cell>
          <cell r="F78">
            <v>0</v>
          </cell>
        </row>
        <row r="79">
          <cell r="C79" t="str">
            <v>Ford Payment</v>
          </cell>
          <cell r="D79">
            <v>0</v>
          </cell>
          <cell r="E79">
            <v>0</v>
          </cell>
          <cell r="F79">
            <v>5003</v>
          </cell>
        </row>
        <row r="80">
          <cell r="C80" t="str">
            <v>REVOLVING FUND</v>
          </cell>
          <cell r="D80">
            <v>0</v>
          </cell>
          <cell r="E80">
            <v>0</v>
          </cell>
          <cell r="F80">
            <v>5004</v>
          </cell>
        </row>
        <row r="81">
          <cell r="C81" t="e">
            <v>#REF!</v>
          </cell>
          <cell r="D81">
            <v>0</v>
          </cell>
          <cell r="E81">
            <v>0</v>
          </cell>
          <cell r="F81" t="e">
            <v>#REF!</v>
          </cell>
        </row>
        <row r="82">
          <cell r="C82" t="e">
            <v>#REF!</v>
          </cell>
          <cell r="D82">
            <v>0</v>
          </cell>
          <cell r="E82">
            <v>0</v>
          </cell>
          <cell r="F82" t="e">
            <v>#REF!</v>
          </cell>
        </row>
        <row r="83">
          <cell r="C83">
            <v>0</v>
          </cell>
          <cell r="D83">
            <v>0</v>
          </cell>
          <cell r="E83">
            <v>0</v>
          </cell>
          <cell r="F83">
            <v>0</v>
          </cell>
        </row>
        <row r="84">
          <cell r="C84" t="e">
            <v>#REF!</v>
          </cell>
          <cell r="D84">
            <v>0</v>
          </cell>
          <cell r="E84">
            <v>0</v>
          </cell>
          <cell r="F84" t="e">
            <v>#REF!</v>
          </cell>
        </row>
        <row r="85">
          <cell r="C85" t="e">
            <v>#REF!</v>
          </cell>
          <cell r="D85">
            <v>0</v>
          </cell>
          <cell r="E85">
            <v>0</v>
          </cell>
          <cell r="F85" t="e">
            <v>#REF!</v>
          </cell>
        </row>
        <row r="86">
          <cell r="C86" t="e">
            <v>#REF!</v>
          </cell>
          <cell r="D86">
            <v>0</v>
          </cell>
          <cell r="E86">
            <v>0</v>
          </cell>
          <cell r="F86" t="e">
            <v>#REF!</v>
          </cell>
        </row>
        <row r="87">
          <cell r="C87" t="e">
            <v>#REF!</v>
          </cell>
          <cell r="D87">
            <v>0</v>
          </cell>
          <cell r="E87">
            <v>0</v>
          </cell>
          <cell r="F87" t="e">
            <v>#REF!</v>
          </cell>
        </row>
        <row r="88">
          <cell r="C88">
            <v>0</v>
          </cell>
        </row>
        <row r="89">
          <cell r="C89">
            <v>0</v>
          </cell>
        </row>
        <row r="90">
          <cell r="C90">
            <v>0</v>
          </cell>
        </row>
        <row r="91">
          <cell r="C91">
            <v>0</v>
          </cell>
        </row>
        <row r="92">
          <cell r="C92">
            <v>0</v>
          </cell>
        </row>
        <row r="93">
          <cell r="C93">
            <v>0</v>
          </cell>
        </row>
        <row r="94">
          <cell r="C94">
            <v>0</v>
          </cell>
        </row>
        <row r="95">
          <cell r="C95" t="e">
            <v>#REF!</v>
          </cell>
        </row>
        <row r="96">
          <cell r="C96">
            <v>0</v>
          </cell>
        </row>
        <row r="97">
          <cell r="C97">
            <v>0</v>
          </cell>
        </row>
        <row r="98">
          <cell r="C98">
            <v>0</v>
          </cell>
        </row>
        <row r="99">
          <cell r="C99" t="e">
            <v>#REF!</v>
          </cell>
        </row>
        <row r="100">
          <cell r="C100" t="e">
            <v>#REF!</v>
          </cell>
        </row>
        <row r="101">
          <cell r="C101" t="e">
            <v>#REF!</v>
          </cell>
        </row>
        <row r="102">
          <cell r="C102" t="e">
            <v>#REF!</v>
          </cell>
        </row>
        <row r="103">
          <cell r="C103">
            <v>0</v>
          </cell>
        </row>
        <row r="104">
          <cell r="C104" t="e">
            <v>#REF!</v>
          </cell>
        </row>
        <row r="105">
          <cell r="C105">
            <v>0</v>
          </cell>
        </row>
        <row r="106">
          <cell r="C106">
            <v>0</v>
          </cell>
        </row>
        <row r="107">
          <cell r="C107">
            <v>0</v>
          </cell>
        </row>
        <row r="108">
          <cell r="C108">
            <v>0</v>
          </cell>
        </row>
        <row r="109">
          <cell r="C109">
            <v>0</v>
          </cell>
        </row>
        <row r="110">
          <cell r="C110">
            <v>0</v>
          </cell>
        </row>
        <row r="111">
          <cell r="C111">
            <v>0</v>
          </cell>
        </row>
        <row r="112">
          <cell r="C112">
            <v>0</v>
          </cell>
        </row>
        <row r="113">
          <cell r="C113">
            <v>0</v>
          </cell>
        </row>
        <row r="114">
          <cell r="C114">
            <v>0</v>
          </cell>
        </row>
        <row r="115">
          <cell r="C115">
            <v>0</v>
          </cell>
        </row>
        <row r="116">
          <cell r="C116">
            <v>0</v>
          </cell>
        </row>
        <row r="117">
          <cell r="C117" t="e">
            <v>#REF!</v>
          </cell>
        </row>
        <row r="118">
          <cell r="C118" t="e">
            <v>#REF!</v>
          </cell>
        </row>
        <row r="119">
          <cell r="C119" t="e">
            <v>#REF!</v>
          </cell>
        </row>
        <row r="120">
          <cell r="C120">
            <v>0</v>
          </cell>
        </row>
        <row r="121">
          <cell r="C121">
            <v>0</v>
          </cell>
        </row>
        <row r="122">
          <cell r="C122">
            <v>0</v>
          </cell>
        </row>
        <row r="123">
          <cell r="C123">
            <v>0</v>
          </cell>
        </row>
        <row r="124">
          <cell r="C124">
            <v>0</v>
          </cell>
        </row>
        <row r="125">
          <cell r="C125">
            <v>0</v>
          </cell>
        </row>
        <row r="126">
          <cell r="C126">
            <v>0</v>
          </cell>
        </row>
        <row r="127">
          <cell r="C127">
            <v>0</v>
          </cell>
        </row>
        <row r="128">
          <cell r="C128">
            <v>0</v>
          </cell>
        </row>
        <row r="129">
          <cell r="C129">
            <v>0</v>
          </cell>
        </row>
        <row r="130">
          <cell r="C130">
            <v>0</v>
          </cell>
        </row>
        <row r="131">
          <cell r="C131">
            <v>0</v>
          </cell>
        </row>
        <row r="132">
          <cell r="C132">
            <v>0</v>
          </cell>
        </row>
        <row r="133">
          <cell r="C133">
            <v>0</v>
          </cell>
        </row>
        <row r="134">
          <cell r="C134">
            <v>0</v>
          </cell>
        </row>
        <row r="135">
          <cell r="C135">
            <v>0</v>
          </cell>
        </row>
        <row r="136">
          <cell r="C136">
            <v>0</v>
          </cell>
        </row>
        <row r="137">
          <cell r="C137">
            <v>0</v>
          </cell>
        </row>
        <row r="138">
          <cell r="C138">
            <v>0</v>
          </cell>
        </row>
        <row r="139">
          <cell r="C139">
            <v>0</v>
          </cell>
        </row>
        <row r="140">
          <cell r="C140">
            <v>0</v>
          </cell>
        </row>
        <row r="141">
          <cell r="C141">
            <v>0</v>
          </cell>
        </row>
        <row r="142">
          <cell r="C142">
            <v>0</v>
          </cell>
        </row>
        <row r="143">
          <cell r="C143">
            <v>0</v>
          </cell>
        </row>
        <row r="144">
          <cell r="C144">
            <v>0</v>
          </cell>
        </row>
        <row r="145">
          <cell r="C145">
            <v>0</v>
          </cell>
        </row>
        <row r="146">
          <cell r="C146">
            <v>0</v>
          </cell>
        </row>
        <row r="147">
          <cell r="C147">
            <v>0</v>
          </cell>
        </row>
        <row r="148">
          <cell r="C148">
            <v>0</v>
          </cell>
        </row>
        <row r="149">
          <cell r="C149">
            <v>0</v>
          </cell>
        </row>
        <row r="150">
          <cell r="C150">
            <v>0</v>
          </cell>
        </row>
        <row r="151">
          <cell r="C151">
            <v>0</v>
          </cell>
        </row>
        <row r="152">
          <cell r="C152">
            <v>0</v>
          </cell>
        </row>
        <row r="153">
          <cell r="C153">
            <v>0</v>
          </cell>
        </row>
        <row r="154">
          <cell r="C154">
            <v>0</v>
          </cell>
        </row>
        <row r="155">
          <cell r="C155">
            <v>0</v>
          </cell>
        </row>
        <row r="156">
          <cell r="C156">
            <v>0</v>
          </cell>
        </row>
        <row r="157">
          <cell r="C157">
            <v>0</v>
          </cell>
        </row>
        <row r="158">
          <cell r="C158">
            <v>0</v>
          </cell>
        </row>
        <row r="159">
          <cell r="C159">
            <v>0</v>
          </cell>
        </row>
        <row r="160">
          <cell r="C160">
            <v>0</v>
          </cell>
        </row>
        <row r="161">
          <cell r="C161">
            <v>0</v>
          </cell>
        </row>
        <row r="162">
          <cell r="C162">
            <v>0</v>
          </cell>
        </row>
        <row r="163">
          <cell r="C163">
            <v>0</v>
          </cell>
        </row>
        <row r="164">
          <cell r="C164">
            <v>0</v>
          </cell>
        </row>
        <row r="165">
          <cell r="C165">
            <v>0</v>
          </cell>
        </row>
        <row r="166">
          <cell r="C166">
            <v>0</v>
          </cell>
        </row>
        <row r="167">
          <cell r="C167">
            <v>0</v>
          </cell>
        </row>
        <row r="168">
          <cell r="C168">
            <v>0</v>
          </cell>
        </row>
        <row r="169">
          <cell r="C169">
            <v>0</v>
          </cell>
        </row>
        <row r="170">
          <cell r="C170">
            <v>0</v>
          </cell>
        </row>
        <row r="171">
          <cell r="C171">
            <v>0</v>
          </cell>
        </row>
        <row r="172">
          <cell r="C172">
            <v>0</v>
          </cell>
        </row>
        <row r="173">
          <cell r="C173">
            <v>0</v>
          </cell>
        </row>
        <row r="174">
          <cell r="C174">
            <v>0</v>
          </cell>
        </row>
        <row r="175">
          <cell r="C175">
            <v>0</v>
          </cell>
        </row>
        <row r="176">
          <cell r="C176">
            <v>0</v>
          </cell>
        </row>
        <row r="177">
          <cell r="C177">
            <v>0</v>
          </cell>
        </row>
        <row r="178">
          <cell r="C178">
            <v>0</v>
          </cell>
        </row>
        <row r="179">
          <cell r="C179">
            <v>0</v>
          </cell>
        </row>
        <row r="180">
          <cell r="C180">
            <v>0</v>
          </cell>
        </row>
        <row r="181">
          <cell r="C181">
            <v>0</v>
          </cell>
        </row>
        <row r="182">
          <cell r="C182">
            <v>0</v>
          </cell>
        </row>
        <row r="183">
          <cell r="C183">
            <v>0</v>
          </cell>
        </row>
        <row r="184">
          <cell r="C184">
            <v>0</v>
          </cell>
        </row>
        <row r="185">
          <cell r="C185">
            <v>0</v>
          </cell>
        </row>
        <row r="186">
          <cell r="C186">
            <v>0</v>
          </cell>
        </row>
        <row r="187">
          <cell r="C187">
            <v>0</v>
          </cell>
        </row>
        <row r="188">
          <cell r="C188">
            <v>0</v>
          </cell>
        </row>
        <row r="189">
          <cell r="C189">
            <v>0</v>
          </cell>
        </row>
        <row r="190">
          <cell r="C190">
            <v>0</v>
          </cell>
        </row>
        <row r="191">
          <cell r="C191">
            <v>0</v>
          </cell>
        </row>
        <row r="192">
          <cell r="C192">
            <v>0</v>
          </cell>
        </row>
        <row r="193">
          <cell r="C193">
            <v>0</v>
          </cell>
        </row>
        <row r="194">
          <cell r="C194">
            <v>0</v>
          </cell>
        </row>
        <row r="195">
          <cell r="C195">
            <v>0</v>
          </cell>
        </row>
        <row r="196">
          <cell r="C196">
            <v>0</v>
          </cell>
        </row>
        <row r="197">
          <cell r="C197">
            <v>0</v>
          </cell>
        </row>
        <row r="198">
          <cell r="C198">
            <v>0</v>
          </cell>
        </row>
        <row r="199">
          <cell r="C199">
            <v>0</v>
          </cell>
        </row>
        <row r="200">
          <cell r="C200">
            <v>0</v>
          </cell>
        </row>
        <row r="201">
          <cell r="C201">
            <v>0</v>
          </cell>
        </row>
        <row r="202">
          <cell r="C202">
            <v>0</v>
          </cell>
        </row>
        <row r="203">
          <cell r="C203">
            <v>0</v>
          </cell>
        </row>
        <row r="204">
          <cell r="C204">
            <v>0</v>
          </cell>
        </row>
        <row r="205">
          <cell r="C205">
            <v>0</v>
          </cell>
        </row>
        <row r="206">
          <cell r="C206">
            <v>0</v>
          </cell>
        </row>
        <row r="207">
          <cell r="C207">
            <v>0</v>
          </cell>
        </row>
        <row r="208">
          <cell r="C208">
            <v>0</v>
          </cell>
        </row>
        <row r="209">
          <cell r="C209">
            <v>0</v>
          </cell>
        </row>
        <row r="210">
          <cell r="C210">
            <v>0</v>
          </cell>
        </row>
        <row r="211">
          <cell r="C211">
            <v>0</v>
          </cell>
        </row>
        <row r="212">
          <cell r="C212">
            <v>0</v>
          </cell>
        </row>
        <row r="213">
          <cell r="C213">
            <v>0</v>
          </cell>
        </row>
        <row r="214">
          <cell r="C214">
            <v>0</v>
          </cell>
        </row>
        <row r="215">
          <cell r="C215">
            <v>0</v>
          </cell>
        </row>
        <row r="216">
          <cell r="C216">
            <v>0</v>
          </cell>
        </row>
        <row r="217">
          <cell r="C217">
            <v>0</v>
          </cell>
        </row>
        <row r="218">
          <cell r="C218">
            <v>0</v>
          </cell>
        </row>
        <row r="219">
          <cell r="C219">
            <v>0</v>
          </cell>
        </row>
        <row r="220">
          <cell r="C220">
            <v>0</v>
          </cell>
        </row>
        <row r="221">
          <cell r="C221">
            <v>0</v>
          </cell>
        </row>
        <row r="222">
          <cell r="C222">
            <v>0</v>
          </cell>
        </row>
        <row r="223">
          <cell r="C223">
            <v>0</v>
          </cell>
        </row>
        <row r="224">
          <cell r="C224">
            <v>0</v>
          </cell>
        </row>
        <row r="225">
          <cell r="C225">
            <v>0</v>
          </cell>
        </row>
        <row r="226">
          <cell r="C226">
            <v>0</v>
          </cell>
        </row>
        <row r="227">
          <cell r="C227">
            <v>0</v>
          </cell>
        </row>
        <row r="228">
          <cell r="C228">
            <v>0</v>
          </cell>
        </row>
        <row r="229">
          <cell r="C229">
            <v>0</v>
          </cell>
        </row>
        <row r="230">
          <cell r="C230">
            <v>0</v>
          </cell>
        </row>
        <row r="231">
          <cell r="C231">
            <v>0</v>
          </cell>
        </row>
        <row r="232">
          <cell r="C232">
            <v>0</v>
          </cell>
        </row>
        <row r="233">
          <cell r="C233">
            <v>0</v>
          </cell>
        </row>
        <row r="234">
          <cell r="C234">
            <v>0</v>
          </cell>
        </row>
        <row r="235">
          <cell r="C235">
            <v>0</v>
          </cell>
        </row>
        <row r="236">
          <cell r="C236">
            <v>0</v>
          </cell>
        </row>
        <row r="237">
          <cell r="C237">
            <v>0</v>
          </cell>
        </row>
        <row r="238">
          <cell r="C238">
            <v>0</v>
          </cell>
        </row>
        <row r="239">
          <cell r="C239">
            <v>0</v>
          </cell>
        </row>
        <row r="240">
          <cell r="C240">
            <v>0</v>
          </cell>
        </row>
        <row r="241">
          <cell r="C241">
            <v>0</v>
          </cell>
        </row>
        <row r="242">
          <cell r="C242">
            <v>0</v>
          </cell>
        </row>
        <row r="243">
          <cell r="C243">
            <v>0</v>
          </cell>
        </row>
      </sheetData>
      <sheetData sheetId="7"/>
      <sheetData sheetId="8"/>
      <sheetData sheetId="9"/>
      <sheetData sheetId="1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V VOUCHERS (PRINTING)"/>
      <sheetName val="INPUTS"/>
      <sheetName val="BY PROJECT"/>
      <sheetName val="CV TEMPLATE (ISSUANCE)PORTAL"/>
      <sheetName val="JV TEMPLATE (COLLECTIONS)"/>
      <sheetName val="SOURCE CODE"/>
      <sheetName val="CHART OF ACCOUNT"/>
      <sheetName val="JV VOUCHERS"/>
      <sheetName val="REPLENISHMENT TEMPLATE"/>
      <sheetName val="Sheet1"/>
      <sheetName val="Sheet2"/>
    </sheetNames>
    <sheetDataSet>
      <sheetData sheetId="0"/>
      <sheetData sheetId="1"/>
      <sheetData sheetId="2"/>
      <sheetData sheetId="3"/>
      <sheetData sheetId="4"/>
      <sheetData sheetId="5">
        <row r="2">
          <cell r="C2" t="str">
            <v>Only 3 digit for TIN Branch Code</v>
          </cell>
        </row>
        <row r="5">
          <cell r="C5" t="str">
            <v>SUPPLIER'S NAME</v>
          </cell>
          <cell r="D5" t="str">
            <v>ADDRESS</v>
          </cell>
        </row>
        <row r="6">
          <cell r="C6" t="str">
            <v>3F FORTUNE SHOPPER'S CORP.</v>
          </cell>
          <cell r="D6" t="str">
            <v>SAN PEDRO ST. DAVAO CITY</v>
          </cell>
        </row>
        <row r="7">
          <cell r="C7" t="str">
            <v>A&amp;S CAD PLOTTING &amp; PRINTING SERVICES</v>
          </cell>
          <cell r="D7" t="str">
            <v>PALMA GIL ST. DAVAO CITY</v>
          </cell>
        </row>
        <row r="8">
          <cell r="C8" t="str">
            <v>ABACUS BOOK AND CASD CORP. (NATIONAL BOOKSTORE</v>
          </cell>
          <cell r="D8" t="str">
            <v>SM ECOLAND.DAVAO CITY</v>
          </cell>
        </row>
        <row r="9">
          <cell r="C9" t="str">
            <v>ACE HARDWARE</v>
          </cell>
          <cell r="D9" t="str">
            <v>SM CITY ECOLAND ,DAVA CITY</v>
          </cell>
        </row>
        <row r="10">
          <cell r="C10" t="str">
            <v>AERO SKY MARKETING</v>
          </cell>
          <cell r="D10" t="str">
            <v>R. CASTILLP AGDAO , DAVAO CITY</v>
          </cell>
        </row>
        <row r="11">
          <cell r="C11" t="str">
            <v>AKH ANTONIO'S BAR NGRILL</v>
          </cell>
          <cell r="D11" t="str">
            <v>SM ECOLAND,DAVAO CITY</v>
          </cell>
        </row>
        <row r="12">
          <cell r="C12" t="str">
            <v>AKL FUEL ACCESS, INC.</v>
          </cell>
          <cell r="D12" t="str">
            <v>Datu Abeng St., Calinan, Davao City</v>
          </cell>
        </row>
        <row r="13">
          <cell r="C13" t="str">
            <v>AL AND G ALUMINUM SUPPLY</v>
          </cell>
          <cell r="D13" t="str">
            <v>MATINA DAVAO CITY</v>
          </cell>
        </row>
        <row r="14">
          <cell r="C14" t="str">
            <v>AMESCO DRUG</v>
          </cell>
          <cell r="D14" t="str">
            <v>#24 MAGSAYSAY AVE. DAVAO CITY</v>
          </cell>
        </row>
        <row r="15">
          <cell r="C15" t="str">
            <v>AP CARGO LOGISTIC NETWORK CORP</v>
          </cell>
          <cell r="D15" t="str">
            <v>AIRPORT VIEW COMPLEX, CARLOS P. GARCIA HIGHWAY, DAVAO CITY</v>
          </cell>
        </row>
        <row r="16">
          <cell r="C16" t="str">
            <v>ARADO ENTERPRISES</v>
          </cell>
          <cell r="D16" t="str">
            <v>ECOLAND, DAVAO CITY</v>
          </cell>
        </row>
        <row r="17">
          <cell r="C17" t="str">
            <v>ARANDA ENGINEERING SERVICES</v>
          </cell>
          <cell r="D17" t="str">
            <v>Mintal, Davao City</v>
          </cell>
        </row>
        <row r="18">
          <cell r="C18" t="str">
            <v>ASIA GLASS PALACE, INC.</v>
          </cell>
          <cell r="D18" t="str">
            <v>CABAGUIO AVE. DAVAO CITY</v>
          </cell>
        </row>
        <row r="19">
          <cell r="C19" t="str">
            <v>ATIN INDUSTRIAL HARDWARE SUPPLY, INC.</v>
          </cell>
          <cell r="D19" t="str">
            <v>GUERRERO ST DAVAO CITY</v>
          </cell>
        </row>
        <row r="20">
          <cell r="C20" t="str">
            <v>ATTY. KAREN VALEN S. DE LEON-PADERNAL</v>
          </cell>
          <cell r="D20" t="str">
            <v>QUIMPO BLVD., ECOLAND, DAVAO CITY</v>
          </cell>
        </row>
        <row r="21">
          <cell r="C21" t="str">
            <v>AVZ COCO LUMBER</v>
          </cell>
          <cell r="D21" t="str">
            <v>SANDAWA ROAD ECOLAND DAVAO CITY</v>
          </cell>
        </row>
        <row r="22">
          <cell r="C22" t="str">
            <v>AZON'S BONELESS LECHON</v>
          </cell>
          <cell r="D22" t="str">
            <v>BANGKAL DAVAO CITY</v>
          </cell>
        </row>
        <row r="23">
          <cell r="C23" t="str">
            <v>BEARING CENTER &amp; MACHINERY, INC.</v>
          </cell>
          <cell r="D23" t="str">
            <v>R.MAGSAYSAY, DAVAO CITY</v>
          </cell>
        </row>
        <row r="24">
          <cell r="C24" t="str">
            <v>BEGUIR FOODS, INC</v>
          </cell>
          <cell r="D24" t="str">
            <v>JUNA AVE. MATINA, DAVAO CITY</v>
          </cell>
        </row>
        <row r="25">
          <cell r="C25" t="str">
            <v>BLY ALUMINUM AND GLASS SUPPLY, INC</v>
          </cell>
          <cell r="D25" t="str">
            <v>MONTEVERDE AVE. POBLACION, DAVAO CITY</v>
          </cell>
        </row>
        <row r="26">
          <cell r="C26" t="str">
            <v>BODEGA ADVANCES</v>
          </cell>
          <cell r="D26" t="str">
            <v>DAVAO CITY</v>
          </cell>
        </row>
        <row r="27">
          <cell r="C27" t="str">
            <v>BOGSER'S BY THE SEA RESTAURANT</v>
          </cell>
          <cell r="D27" t="str">
            <v>TIMES BEACH DAVAO CITY</v>
          </cell>
        </row>
        <row r="28">
          <cell r="C28" t="str">
            <v>BOMBALES ADVERTISING</v>
          </cell>
          <cell r="D28" t="str">
            <v>MATINA CROSSING, DAVAO CITY</v>
          </cell>
        </row>
        <row r="29">
          <cell r="C29" t="str">
            <v>BON HAI HARDWARE</v>
          </cell>
          <cell r="D29" t="str">
            <v>Purok 30 Km.6 Ma-a , Davao City</v>
          </cell>
        </row>
        <row r="30">
          <cell r="C30" t="str">
            <v>BRANESMA TRAPAL SUPPLY</v>
          </cell>
          <cell r="D30" t="str">
            <v>LEON GARCIA ST., AGDAO DAVAO CITY</v>
          </cell>
        </row>
        <row r="31">
          <cell r="C31" t="str">
            <v>BS SAFETRADE CORPORATION</v>
          </cell>
          <cell r="D31" t="str">
            <v>POBLACION DAVAO CITY</v>
          </cell>
        </row>
        <row r="32">
          <cell r="C32" t="str">
            <v>C&amp;W VIDEO CENTER</v>
          </cell>
          <cell r="D32" t="str">
            <v>PALMA GIL ST. DAVAO CITY</v>
          </cell>
        </row>
        <row r="33">
          <cell r="C33" t="str">
            <v>C.D.P. ENTERORISES</v>
          </cell>
          <cell r="D33" t="str">
            <v>CATALUNAN GRANDE, DAVAO CITY</v>
          </cell>
        </row>
        <row r="34">
          <cell r="C34" t="str">
            <v>CADMIUM CORPORATION</v>
          </cell>
          <cell r="D34" t="str">
            <v>CATALUNAN GRANDE, DAVAO CITY</v>
          </cell>
        </row>
        <row r="35">
          <cell r="C35" t="str">
            <v>CAFÉ JULIETA</v>
          </cell>
          <cell r="D35" t="str">
            <v>TULIP DRIVE,MATINA DAVAO CITY</v>
          </cell>
        </row>
        <row r="36">
          <cell r="C36" t="str">
            <v>CELEA HARDWARE &amp; LUMBER DEALER</v>
          </cell>
          <cell r="D36" t="str">
            <v>PUAN , DAVAO CITY</v>
          </cell>
        </row>
        <row r="37">
          <cell r="C37" t="str">
            <v>CHALABAN METAL ROOF ENTERPRISES</v>
          </cell>
          <cell r="D37" t="str">
            <v>SAN FRANCISCO ST. BUHANGIN, DAVAO CITY</v>
          </cell>
        </row>
        <row r="38">
          <cell r="C38" t="str">
            <v>CHEMBOND IND'L SUPPLY, INC</v>
          </cell>
          <cell r="D38" t="str">
            <v>ARAULLO STS, DAVAO CITY</v>
          </cell>
        </row>
        <row r="39">
          <cell r="C39" t="str">
            <v>CHENGCO TRADING</v>
          </cell>
          <cell r="D39" t="str">
            <v>MONTEVERD ST. DAVAO CITY</v>
          </cell>
        </row>
        <row r="40">
          <cell r="C40" t="str">
            <v>CHILI PARK SEAFOODS MIX</v>
          </cell>
          <cell r="D40" t="str">
            <v>ECOLAND, DAVAO CITY</v>
          </cell>
        </row>
        <row r="41">
          <cell r="C41" t="str">
            <v>CHOICE MART CATALUNAN</v>
          </cell>
          <cell r="D41" t="str">
            <v>CATALUNAN GRANDE, DAVAO CITY</v>
          </cell>
        </row>
        <row r="42">
          <cell r="C42" t="str">
            <v>CISA MARKTING CO. INCOPARATED</v>
          </cell>
          <cell r="D42" t="str">
            <v>BAJADA, DAVAO CITY</v>
          </cell>
        </row>
        <row r="43">
          <cell r="C43" t="str">
            <v>CITI HARDWARE BACOLOD, INC.</v>
          </cell>
          <cell r="D43" t="str">
            <v>CABANTIAN BUHANGIN DAVAO CITY</v>
          </cell>
        </row>
        <row r="44">
          <cell r="C44" t="str">
            <v>CITI STAR SHOPPING CENTER, INC.</v>
          </cell>
          <cell r="D44" t="str">
            <v>CATALUNAN GRANDE, DAVAO CITY</v>
          </cell>
        </row>
        <row r="45">
          <cell r="C45" t="str">
            <v>CITIHARDWARE BY TORIL LCY TRADING CORP.</v>
          </cell>
          <cell r="D45" t="str">
            <v>JP LAUREL, PANABO CITY</v>
          </cell>
        </row>
        <row r="46">
          <cell r="C46" t="str">
            <v>CL  LAO DESIGN</v>
          </cell>
          <cell r="D46" t="str">
            <v>ECOLAND, DAVAO CITY</v>
          </cell>
        </row>
        <row r="47">
          <cell r="C47" t="str">
            <v>CL LAO</v>
          </cell>
          <cell r="D47" t="str">
            <v>ECOLAND, DAVAO CITY</v>
          </cell>
        </row>
        <row r="48">
          <cell r="C48" t="str">
            <v>CLLM ENTERPRISES</v>
          </cell>
          <cell r="D48" t="str">
            <v>R.MAGSAYSAY, DAVAO CITY</v>
          </cell>
        </row>
        <row r="49">
          <cell r="C49" t="str">
            <v>CM INTERIORS MARKETING</v>
          </cell>
          <cell r="D49" t="str">
            <v>Mc ARTHUR HIGHWAY MATINA, DAVAO CITY</v>
          </cell>
        </row>
        <row r="50">
          <cell r="C50" t="str">
            <v>COCO'S SOUTH BISTRO</v>
          </cell>
          <cell r="D50" t="str">
            <v>TULIP DRIVE,MATINA DAVAO CITY</v>
          </cell>
        </row>
        <row r="51">
          <cell r="C51" t="str">
            <v>COLOURLAND, INC</v>
          </cell>
          <cell r="D51" t="str">
            <v>ALBAY BLDG. Mc ARTHUR HIGHWAY, MATINA DAVAO CITY</v>
          </cell>
        </row>
        <row r="52">
          <cell r="C52" t="str">
            <v>CONSTRUCTION &amp; HARDWARE SUPPLY, INC.</v>
          </cell>
          <cell r="D52" t="str">
            <v>POBLACION DAVAO CITY</v>
          </cell>
        </row>
        <row r="53">
          <cell r="C53" t="str">
            <v>CRUZADA AUTO SUPPLY</v>
          </cell>
          <cell r="D53" t="str">
            <v>SASA, DAVAO CITY</v>
          </cell>
        </row>
        <row r="54">
          <cell r="C54" t="str">
            <v>C-SKIES HARDWARE</v>
          </cell>
          <cell r="D54" t="str">
            <v>SASA, DAVAO CITY</v>
          </cell>
        </row>
        <row r="55">
          <cell r="C55" t="str">
            <v>CUSTOMER FRONTLINE SOLUTION INC.</v>
          </cell>
          <cell r="D55" t="str">
            <v>PONCIANO  REYES ST. DAVAO CITY</v>
          </cell>
        </row>
        <row r="56">
          <cell r="C56" t="str">
            <v>DAVAO BAYAN CONSTRUCTION &amp; HARDWARE</v>
          </cell>
          <cell r="D56" t="str">
            <v>15 ALVAREZ ST. POBLACION DAVAO CITY</v>
          </cell>
        </row>
        <row r="57">
          <cell r="C57" t="str">
            <v>DAVAO BOHOL TRADING</v>
          </cell>
          <cell r="D57" t="str">
            <v>R.MAGSAYSAY, DAVAO CITY</v>
          </cell>
        </row>
        <row r="58">
          <cell r="C58" t="str">
            <v>DAVAO CITIHARDWARE INC</v>
          </cell>
          <cell r="D58" t="str">
            <v>QUIMPO BLVD., ECOLAND, DAVAO CITY</v>
          </cell>
        </row>
        <row r="59">
          <cell r="C59" t="str">
            <v>DAVAO CITY TIMES TRADING</v>
          </cell>
          <cell r="D59" t="str">
            <v>PALMA GIL ST. DAVAO CITY</v>
          </cell>
        </row>
        <row r="60">
          <cell r="C60" t="str">
            <v>DAVAO DATAN HARDWARE AND PARTS</v>
          </cell>
          <cell r="D60" t="str">
            <v>STA ANA AVE. DAVAO CITY</v>
          </cell>
        </row>
        <row r="61">
          <cell r="C61" t="str">
            <v>DAVAO ECONOMIC AUTO PARTS CENTER, INC.</v>
          </cell>
          <cell r="D61" t="str">
            <v>VILLA ABRILLE ST. DAVAO CITY</v>
          </cell>
        </row>
        <row r="62">
          <cell r="C62" t="str">
            <v>DAVAO ELECTRICAL SALES</v>
          </cell>
          <cell r="D62" t="str">
            <v>MAGSAYSAY AVE. DAVAO CITY</v>
          </cell>
        </row>
        <row r="63">
          <cell r="C63" t="str">
            <v>DAVAO EVERFLEX ELECTRICAL &amp; GLASSWARE</v>
          </cell>
          <cell r="D63" t="str">
            <v>MAGSAYSAY AVE. DAVAO CITY</v>
          </cell>
        </row>
        <row r="64">
          <cell r="C64" t="str">
            <v>DAVAO GENERAL HARDWARE CO.</v>
          </cell>
          <cell r="D64" t="str">
            <v>ALVAREZ ST. DAVAO CITY</v>
          </cell>
        </row>
        <row r="65">
          <cell r="C65" t="str">
            <v>DAVAO GUERRERO BOLT SUPPLY</v>
          </cell>
          <cell r="D65" t="str">
            <v>GUERRERO ST DAVAO CITY</v>
          </cell>
        </row>
        <row r="66">
          <cell r="C66" t="str">
            <v>DAVAO HOME BUILDERS CENTER</v>
          </cell>
          <cell r="D66" t="str">
            <v>SANDAWA ROAD S.I.R DAVAO CITY</v>
          </cell>
        </row>
        <row r="67">
          <cell r="C67" t="str">
            <v>DAVAO IKKIN CAR CARE CENTER</v>
          </cell>
          <cell r="D67" t="str">
            <v>MONTEVERDE ST., DAVAO CITY</v>
          </cell>
        </row>
        <row r="68">
          <cell r="C68" t="str">
            <v>DAVAO KENSHIN PARTS SUPPLY and HARDWARE</v>
          </cell>
          <cell r="D68" t="str">
            <v>MONTEVERDE ST. DAVAO CITY</v>
          </cell>
        </row>
        <row r="69">
          <cell r="C69" t="str">
            <v>DAVAO KIAN BEE TRADING</v>
          </cell>
          <cell r="D69" t="str">
            <v>R.MAGSAYSAY, DAVAO CITY</v>
          </cell>
        </row>
        <row r="70">
          <cell r="C70" t="str">
            <v>DAVAO LIGHT &amp; POWER CO., INC</v>
          </cell>
          <cell r="D70" t="str">
            <v>DAVAO CITY</v>
          </cell>
        </row>
        <row r="71">
          <cell r="C71" t="str">
            <v>DAVAO LITO'S GRILL</v>
          </cell>
          <cell r="D71" t="str">
            <v>ECOLAND, DAVAO CITY</v>
          </cell>
        </row>
        <row r="72">
          <cell r="C72" t="str">
            <v>DAVAO NXTGEN ENTERPRISE CORPORATION</v>
          </cell>
          <cell r="D72" t="str">
            <v>INSULAR VILLAGE LANANG, DAVAO CITY</v>
          </cell>
        </row>
        <row r="73">
          <cell r="C73" t="str">
            <v>DAVAO OUGI'S FOOD AND BEVERAGES INC.</v>
          </cell>
          <cell r="D73" t="str">
            <v>SM LANANG J.P. LAUREL, DAVAO CTY</v>
          </cell>
        </row>
        <row r="74">
          <cell r="C74" t="str">
            <v>DAVAO REACH GLOBAL DISTRIBUTORS CORP</v>
          </cell>
          <cell r="D74" t="str">
            <v>SASA DAVAO CITY</v>
          </cell>
        </row>
        <row r="75">
          <cell r="C75" t="str">
            <v>DAVAO SYSTEMS PRODUCTS &amp; IND'L</v>
          </cell>
          <cell r="D75" t="str">
            <v>NEW MATINA DAVAO CITY</v>
          </cell>
        </row>
        <row r="76">
          <cell r="C76" t="str">
            <v>DAVAO UNITED EDUCATIONAL SUPPLIES, INC.</v>
          </cell>
          <cell r="D76" t="str">
            <v>MAGSAYSAY AVE. DAVAO CITY</v>
          </cell>
        </row>
        <row r="77">
          <cell r="C77" t="str">
            <v>DCWD - CONSPLY</v>
          </cell>
          <cell r="D77" t="str">
            <v>MATINA DAVAO CITY</v>
          </cell>
        </row>
        <row r="78">
          <cell r="C78" t="str">
            <v>DCWD - OFC</v>
          </cell>
          <cell r="D78" t="str">
            <v>MATINA DAVAO CITY</v>
          </cell>
        </row>
        <row r="79">
          <cell r="C79" t="str">
            <v>DDIS, INC.</v>
          </cell>
          <cell r="D79" t="str">
            <v>F.BANGOY ST. DAVAO CITY</v>
          </cell>
        </row>
        <row r="80">
          <cell r="C80" t="str">
            <v>DECO HUNGTA, INC.</v>
          </cell>
          <cell r="D80" t="str">
            <v>STO.NINO PANABO CITY</v>
          </cell>
        </row>
        <row r="81">
          <cell r="C81" t="str">
            <v>DELIVERY RECEIPT - VERGEL</v>
          </cell>
          <cell r="D81" t="str">
            <v>DAVAO CITY</v>
          </cell>
        </row>
        <row r="82">
          <cell r="C82" t="str">
            <v>DENNIS VILLASENCIO - VARIOUS PROJECTS</v>
          </cell>
          <cell r="D82" t="str">
            <v>DAVAO CITY</v>
          </cell>
        </row>
        <row r="83">
          <cell r="C83" t="str">
            <v>DIAZ MARKETING</v>
          </cell>
          <cell r="D83" t="str">
            <v>AGDAO, DAVAO CITY</v>
          </cell>
        </row>
        <row r="84">
          <cell r="C84" t="str">
            <v>DIGITEL MOBILE PHILS.,INC</v>
          </cell>
          <cell r="D84" t="str">
            <v>SM ECOLAND, DAVAO CITY</v>
          </cell>
        </row>
        <row r="85">
          <cell r="C85" t="str">
            <v>DISA HARDWARE</v>
          </cell>
          <cell r="D85" t="str">
            <v>MATINA APLAYA, TAMOMO DAVAO CITY</v>
          </cell>
        </row>
        <row r="86">
          <cell r="C86" t="str">
            <v>DMD ELECTRONICS PARTS &amp; SERVICES</v>
          </cell>
          <cell r="D86" t="str">
            <v>ROXAS AVE. DAVAO CITY</v>
          </cell>
        </row>
        <row r="87">
          <cell r="C87" t="str">
            <v>DMT OXYGEN &amp; ACETYLENE ENTERPRISES</v>
          </cell>
          <cell r="D87" t="str">
            <v>SAWMILL ST. TALOMO, DAVAO CITY</v>
          </cell>
        </row>
        <row r="88">
          <cell r="C88" t="str">
            <v>DNJ UNLAD MOTORCYCLE PARTS &amp; ACCESSORIES</v>
          </cell>
          <cell r="D88" t="str">
            <v>BUCANA, DAVAO CITY</v>
          </cell>
        </row>
        <row r="89">
          <cell r="C89" t="str">
            <v>DOLORES AND DARLA SHELL GAS STATION</v>
          </cell>
          <cell r="D89" t="str">
            <v>MATINA APLAYA, TAMOMO DAVAO CITY</v>
          </cell>
        </row>
        <row r="90">
          <cell r="C90" t="str">
            <v>DOMINGO JAIME JR. CAMINADE</v>
          </cell>
          <cell r="D90" t="str">
            <v>QUEZON BLVD, DAVAO CITY</v>
          </cell>
        </row>
        <row r="91">
          <cell r="C91" t="str">
            <v>DSG SON'S GROUP, INC.</v>
          </cell>
          <cell r="D91" t="str">
            <v>J.P. LAUREL AVE., BRGY 11B, DAVAO CITY</v>
          </cell>
        </row>
        <row r="92">
          <cell r="C92" t="str">
            <v>E.S. DIESEL CALIBRATION AND MACHINE SHOP</v>
          </cell>
          <cell r="D92" t="str">
            <v>ARELLANO ST. DAVAO CITY</v>
          </cell>
        </row>
        <row r="93">
          <cell r="C93" t="str">
            <v>EASTERN PETROLUEM CORP.</v>
          </cell>
          <cell r="D93" t="str">
            <v>Ulas, Talomo, Davao City</v>
          </cell>
        </row>
        <row r="94">
          <cell r="C94" t="str">
            <v>ECO EDGE HOME INTERIORS &amp; SUPPLIES, INC.</v>
          </cell>
          <cell r="D94" t="str">
            <v>QUEZON ST., DAVAO CITY</v>
          </cell>
        </row>
        <row r="95">
          <cell r="C95" t="str">
            <v>ECOLAND ADVANCES</v>
          </cell>
          <cell r="D95" t="str">
            <v>DAVAO CITY</v>
          </cell>
        </row>
        <row r="96">
          <cell r="C96" t="str">
            <v>ECOLAND CALTEX GAS STATION</v>
          </cell>
          <cell r="D96" t="str">
            <v>ECOLAND, DAVAO CITY</v>
          </cell>
        </row>
        <row r="97">
          <cell r="C97" t="str">
            <v>ECOLAND PAYROLL 8/18</v>
          </cell>
          <cell r="D97" t="str">
            <v>DAVAO CITY</v>
          </cell>
        </row>
        <row r="98">
          <cell r="C98" t="str">
            <v>ECOLAND PETRON SERVICE CENTER</v>
          </cell>
          <cell r="D98" t="str">
            <v>ECOLAND, DAVAO CITY</v>
          </cell>
        </row>
        <row r="99">
          <cell r="C99" t="str">
            <v>EDEN / OFFICE PARTY</v>
          </cell>
          <cell r="D99">
            <v>0</v>
          </cell>
        </row>
        <row r="100">
          <cell r="C100" t="str">
            <v>EDEN MOUNTAIN RESORTS, INC.</v>
          </cell>
          <cell r="D100" t="str">
            <v>MATINA DAVAO CITY</v>
          </cell>
        </row>
        <row r="101">
          <cell r="C101" t="str">
            <v>EFAF ELECTRICAL SUPPLIES PHILS.</v>
          </cell>
          <cell r="D101" t="str">
            <v>OBRERO DAVAO CITY</v>
          </cell>
        </row>
        <row r="102">
          <cell r="C102" t="str">
            <v>EGAP MERCHANDISE</v>
          </cell>
          <cell r="D102" t="str">
            <v>SANDAWA ROAD ECOLAND DAVAO CITY</v>
          </cell>
        </row>
        <row r="103">
          <cell r="C103" t="str">
            <v>ELECTROFAB INDUSTRIAL SALES</v>
          </cell>
          <cell r="D103" t="str">
            <v>AGDAO, DAVAO CITY</v>
          </cell>
        </row>
        <row r="104">
          <cell r="C104" t="str">
            <v>E-LIGHT ELECTRICAL, LIGHTNING, &amp; SUPPLIES</v>
          </cell>
          <cell r="D104" t="str">
            <v>GUERRERO ST DAVAO CITY</v>
          </cell>
        </row>
        <row r="105">
          <cell r="C105" t="str">
            <v>EMA ELECTRICAL DESIGNS &amp; ENGINEERING SEVICES</v>
          </cell>
          <cell r="D105" t="str">
            <v>MAGALLANES ST. DAVAO CITY</v>
          </cell>
        </row>
        <row r="106">
          <cell r="C106" t="str">
            <v>ENG'R EMERLITO ALFEREZ</v>
          </cell>
          <cell r="D106" t="str">
            <v>DAVAO CITY</v>
          </cell>
        </row>
        <row r="107">
          <cell r="C107" t="str">
            <v>ENTERPRISES</v>
          </cell>
          <cell r="D107" t="str">
            <v>MONTEVERDE AVE., DAVAO CITY</v>
          </cell>
        </row>
        <row r="108">
          <cell r="C108" t="str">
            <v>EO EXECUTIVE OPTICAL</v>
          </cell>
          <cell r="D108" t="str">
            <v>SM ECOLAND, DAVAO CITY</v>
          </cell>
        </row>
        <row r="109">
          <cell r="C109" t="str">
            <v>EUJHER SERVICES</v>
          </cell>
          <cell r="D109" t="str">
            <v>Buhangin, Davao City</v>
          </cell>
        </row>
        <row r="110">
          <cell r="C110" t="str">
            <v>EVERSTRONG DAVAO ENTERPRISES</v>
          </cell>
          <cell r="D110" t="str">
            <v>T. MONTEVERDE, DAVAO CITY</v>
          </cell>
        </row>
        <row r="111">
          <cell r="C111" t="str">
            <v>EYE CRAFTER OPTICAL, INC.</v>
          </cell>
          <cell r="D111" t="str">
            <v>SM ECOLAND, DAVAO CITY</v>
          </cell>
        </row>
        <row r="112">
          <cell r="C112" t="str">
            <v>EZGAB CORPORATON</v>
          </cell>
          <cell r="D112" t="str">
            <v>ABREEZA MALL J.P LAUREL</v>
          </cell>
        </row>
        <row r="113">
          <cell r="C113" t="str">
            <v>FABULOUS JEANS &amp; SHIRTS &amp; GEN. MDSE</v>
          </cell>
          <cell r="D113" t="str">
            <v>ILUSTRE ST. , DAVAO CITY</v>
          </cell>
        </row>
        <row r="114">
          <cell r="C114" t="str">
            <v>FB SHUTTER AND SERVICES</v>
          </cell>
          <cell r="D114" t="str">
            <v>Buhangin, Davao City</v>
          </cell>
        </row>
        <row r="115">
          <cell r="C115" t="str">
            <v xml:space="preserve">FELCRIS SUPERMARKET INC. </v>
          </cell>
          <cell r="D115" t="str">
            <v>G/F CHIMES BLDG., DAVAO CITY</v>
          </cell>
        </row>
        <row r="116">
          <cell r="C116" t="str">
            <v>FELMART LECHON</v>
          </cell>
          <cell r="D116" t="str">
            <v>BAJADA, DAVAO CITY</v>
          </cell>
        </row>
        <row r="117">
          <cell r="C117" t="str">
            <v>FERNETTE ENTERPRISES</v>
          </cell>
          <cell r="D117" t="str">
            <v>POBLACION DAVAO CITY</v>
          </cell>
        </row>
        <row r="118">
          <cell r="C118" t="str">
            <v>FIRST CENTURY PARTS &amp; HARDWARE CO. INC</v>
          </cell>
          <cell r="D118" t="str">
            <v>137 R. MAGSAYSAY, DAVAO CITY</v>
          </cell>
        </row>
        <row r="119">
          <cell r="C119" t="str">
            <v>FORD DAVAO</v>
          </cell>
          <cell r="D119" t="str">
            <v>LANANG DAVAO CITY</v>
          </cell>
        </row>
        <row r="120">
          <cell r="C120" t="str">
            <v>FOUR R-E ELECTRONICS &amp; REPAIR SHOP</v>
          </cell>
          <cell r="D120" t="str">
            <v>PALMA GIL ST. DAVAO CITY</v>
          </cell>
        </row>
        <row r="121">
          <cell r="C121" t="str">
            <v>FREEMONT FOODS CORPORATION</v>
          </cell>
          <cell r="D121" t="str">
            <v>LOT 13 QUIMPO BLVD MATINA DAVAO CITY</v>
          </cell>
        </row>
        <row r="122">
          <cell r="C122" t="str">
            <v>FRENCH BAKER</v>
          </cell>
          <cell r="D122" t="str">
            <v>SM ECOLAND DAVAO CITY</v>
          </cell>
        </row>
        <row r="123">
          <cell r="C123" t="str">
            <v>GALVAFLEX ENTERPRISES</v>
          </cell>
          <cell r="D123" t="str">
            <v>BUHANGIN, DAVAO CITY</v>
          </cell>
        </row>
        <row r="124">
          <cell r="C124" t="str">
            <v>GDY AIRTECH ENTERPRISES</v>
          </cell>
          <cell r="D124" t="str">
            <v>MAGSAYSAY AVE. DAVAO CITY</v>
          </cell>
        </row>
        <row r="125">
          <cell r="C125" t="str">
            <v>GEARTEK GADGETS</v>
          </cell>
          <cell r="D125" t="str">
            <v>VICTORIA PLAZA BAJADA,DAVAO CTY</v>
          </cell>
        </row>
        <row r="126">
          <cell r="C126" t="str">
            <v>G-ELEVEN CONVENIENCE STORE</v>
          </cell>
          <cell r="D126" t="str">
            <v>CATALUNAN GRANDE, DAVAO CITY</v>
          </cell>
        </row>
        <row r="127">
          <cell r="C127" t="str">
            <v>GIOVANNI ANGELITUD OCCUPANCY MAXX PET</v>
          </cell>
          <cell r="D127" t="str">
            <v>DAVAO CITY</v>
          </cell>
        </row>
        <row r="128">
          <cell r="C128" t="str">
            <v>GIOVANNI ANGELITUD SPM MAA</v>
          </cell>
          <cell r="D128" t="str">
            <v>DAVAO CITY</v>
          </cell>
        </row>
        <row r="129">
          <cell r="C129" t="str">
            <v>GLAMOUR RESTO N CATERER</v>
          </cell>
          <cell r="D129" t="str">
            <v>PADRE GOMEZ, DAVAO CITY</v>
          </cell>
        </row>
        <row r="130">
          <cell r="C130" t="str">
            <v>GLOBE TELECOM INC.</v>
          </cell>
          <cell r="D130" t="str">
            <v>SM ECOLAND DAVAO CITY</v>
          </cell>
        </row>
        <row r="131">
          <cell r="C131" t="str">
            <v>GOLDEN BLACKSMITH</v>
          </cell>
          <cell r="D131" t="str">
            <v>CATALUNAN GRANDE, DAVAO CITY</v>
          </cell>
        </row>
        <row r="132">
          <cell r="C132" t="str">
            <v>GOLDEN GATE EXPRESS SERVICE</v>
          </cell>
          <cell r="D132" t="str">
            <v>LEYTE</v>
          </cell>
        </row>
        <row r="133">
          <cell r="C133" t="str">
            <v>GOLDEN LAKEMORE CORPOATION</v>
          </cell>
          <cell r="D133" t="str">
            <v>SM ANNEX ECOLAND, DAVAO CITY</v>
          </cell>
        </row>
        <row r="134">
          <cell r="C134" t="str">
            <v>GOLORAN - LABOR</v>
          </cell>
          <cell r="D134" t="str">
            <v>MAXX PET</v>
          </cell>
        </row>
        <row r="135">
          <cell r="C135" t="str">
            <v>GOLORAN, KEVIN - LABOR</v>
          </cell>
          <cell r="D135" t="str">
            <v>MAXX PET</v>
          </cell>
        </row>
        <row r="136">
          <cell r="C136" t="str">
            <v>GRAND MENSENG HOTEL</v>
          </cell>
          <cell r="D136" t="str">
            <v>MAGALLANES ST. DAVAO CITY</v>
          </cell>
        </row>
        <row r="137">
          <cell r="C137" t="str">
            <v>GREEN TREE DJG ENTERPRISES</v>
          </cell>
          <cell r="D137" t="str">
            <v>RAMON MAGSAYSAY AVE., DAVAO CITY</v>
          </cell>
        </row>
        <row r="138">
          <cell r="C138" t="str">
            <v>GREENBELT HARDWARE</v>
          </cell>
          <cell r="D138" t="str">
            <v>BANGKAL DAVAO CITY</v>
          </cell>
        </row>
        <row r="139">
          <cell r="C139" t="str">
            <v>GREENTECH ELECTRONICS,CO.</v>
          </cell>
          <cell r="D139" t="str">
            <v>TORRES ST., AGDAO PROPER DAVAO CITY</v>
          </cell>
        </row>
        <row r="140">
          <cell r="C140" t="str">
            <v>GREENTREE DJG ENTERPRISES</v>
          </cell>
          <cell r="D140" t="str">
            <v>R.MAGSAYSAY, DAVAO CITY</v>
          </cell>
        </row>
        <row r="141">
          <cell r="C141" t="str">
            <v>GREENWICH</v>
          </cell>
          <cell r="D141" t="str">
            <v>SM ECOLAND DAVAO CITY</v>
          </cell>
        </row>
        <row r="142">
          <cell r="C142" t="str">
            <v>GREG MOTOR PARTS &amp; HARDWARE</v>
          </cell>
          <cell r="D142" t="str">
            <v>R.MAGSAYSAY, DAVAO CITY</v>
          </cell>
        </row>
        <row r="143">
          <cell r="C143" t="str">
            <v>GROUP 101 CARS, INC.</v>
          </cell>
          <cell r="D143" t="str">
            <v>MAGSAYSAY AVE. DAVAO CITY</v>
          </cell>
        </row>
        <row r="144">
          <cell r="C144" t="str">
            <v>HAFELE PHILIPPINES, INC.</v>
          </cell>
          <cell r="D144" t="str">
            <v>QUIMPO BLVD., ECOLAND, DAVAO CITY</v>
          </cell>
        </row>
        <row r="145">
          <cell r="C145" t="str">
            <v>HALIFAX GLASS &amp; ALUMINUM SUPPLY, INC.</v>
          </cell>
          <cell r="D145" t="str">
            <v>MATINA DAVAO CITY</v>
          </cell>
        </row>
        <row r="146">
          <cell r="C146" t="str">
            <v>HAMAKITA HEAVY EQUIPMENT PARTS SUPPLY</v>
          </cell>
          <cell r="D146" t="str">
            <v>STA. ANA , DAVAO CITY</v>
          </cell>
        </row>
        <row r="147">
          <cell r="C147" t="str">
            <v>HARBOUR CITY DIMSUM</v>
          </cell>
          <cell r="D147" t="str">
            <v>162A&amp; 163 SM LANANG PREMIER, LANANG, DAVAO CITY</v>
          </cell>
        </row>
        <row r="148">
          <cell r="C148" t="str">
            <v>HARDWAREMAXX/BUHANGIN</v>
          </cell>
          <cell r="D148" t="str">
            <v>TIGATTO, BUHANGIN DAVAO CITY</v>
          </cell>
        </row>
        <row r="149">
          <cell r="C149" t="str">
            <v>HELEN'S KITCHEN</v>
          </cell>
          <cell r="D149" t="str">
            <v>BUHANGIN, DAVAO CITY</v>
          </cell>
        </row>
        <row r="150">
          <cell r="C150" t="str">
            <v>HENRY'S SAND &amp; GRAVEL</v>
          </cell>
          <cell r="D150" t="str">
            <v>BUHANGIN, DAVAO CITY</v>
          </cell>
        </row>
        <row r="151">
          <cell r="C151" t="str">
            <v>HERCULES PAINT HAUS</v>
          </cell>
          <cell r="D151" t="str">
            <v>Mc ARTHUR HIGHWAY MATINA, DAVAO CITY</v>
          </cell>
        </row>
        <row r="152">
          <cell r="C152" t="str">
            <v>HILTI INC.</v>
          </cell>
          <cell r="D152" t="str">
            <v>ORTIGAS CENTRE, PASIG CITY</v>
          </cell>
        </row>
        <row r="153">
          <cell r="C153" t="str">
            <v>INDON HARDWARE</v>
          </cell>
          <cell r="D153" t="str">
            <v>TIMES BEACH DAVAO CITY</v>
          </cell>
        </row>
        <row r="154">
          <cell r="C154" t="str">
            <v>INTSIK STORE</v>
          </cell>
          <cell r="D154" t="str">
            <v>BUCANA, DAVAO CITY</v>
          </cell>
        </row>
        <row r="155">
          <cell r="C155" t="str">
            <v>IVAN LIM NHQ</v>
          </cell>
          <cell r="D155" t="str">
            <v>NHQ</v>
          </cell>
        </row>
        <row r="156">
          <cell r="C156" t="str">
            <v>J.V.C AIRE SYSTEMS</v>
          </cell>
          <cell r="D156" t="str">
            <v>POBLACION DAVAO CITY</v>
          </cell>
        </row>
        <row r="157">
          <cell r="C157" t="str">
            <v>JACKY-JCO HARDWARE AND CONSTRUCTION SUPPLY</v>
          </cell>
          <cell r="D157" t="str">
            <v>CATALUNAN GRANDE, DAVAO CITY</v>
          </cell>
        </row>
        <row r="158">
          <cell r="C158" t="str">
            <v xml:space="preserve">JAKE JOSOL </v>
          </cell>
          <cell r="D158" t="str">
            <v>DAVAO CITY</v>
          </cell>
        </row>
        <row r="159">
          <cell r="C159" t="str">
            <v xml:space="preserve">JAKE JOSOL </v>
          </cell>
          <cell r="D159" t="str">
            <v>DAVAO CITY</v>
          </cell>
        </row>
        <row r="160">
          <cell r="C160" t="str">
            <v>JAS-SIXTEEN ENTERPRISE</v>
          </cell>
          <cell r="D160" t="str">
            <v>MATINA APLAYA, TALOMO DAVAO CITY</v>
          </cell>
        </row>
        <row r="161">
          <cell r="C161" t="str">
            <v>JEFF STAR</v>
          </cell>
          <cell r="D161" t="str">
            <v>VILLA ABRILLE ST. DAVAO CITY</v>
          </cell>
        </row>
        <row r="162">
          <cell r="C162" t="str">
            <v>JOANNE LAO- CA WORKERS</v>
          </cell>
          <cell r="D162" t="str">
            <v>ECOLAND, DAVAO CITY</v>
          </cell>
        </row>
        <row r="163">
          <cell r="C163" t="str">
            <v>JOED HANDY AND STEEL FABRICATION AND SERVICES</v>
          </cell>
          <cell r="D163" t="str">
            <v xml:space="preserve"> PUAN. BRGY. TALOMO, DAVAO CITY</v>
          </cell>
        </row>
        <row r="164">
          <cell r="C164" t="str">
            <v>JOEL MORALES</v>
          </cell>
          <cell r="D164" t="str">
            <v>DAVAO CITY</v>
          </cell>
        </row>
        <row r="165">
          <cell r="C165" t="str">
            <v>JOHN P. JOSOL</v>
          </cell>
          <cell r="D165" t="str">
            <v>TALOMO DAVAO CITY</v>
          </cell>
        </row>
        <row r="166">
          <cell r="C166" t="str">
            <v>JOJO JOSOL SAND &amp; GRAVEL</v>
          </cell>
          <cell r="D166" t="str">
            <v>TALOMO DAVAO CITY</v>
          </cell>
        </row>
        <row r="167">
          <cell r="C167" t="str">
            <v>JOYO Marketing</v>
          </cell>
          <cell r="D167" t="str">
            <v>#15 sta ana realty investment corp ., sta ana ave, davao city</v>
          </cell>
        </row>
        <row r="168">
          <cell r="C168" t="str">
            <v>JPFA SERVICE CENTER</v>
          </cell>
          <cell r="D168" t="str">
            <v>BALUSONG MATINA,DAVAO CITY</v>
          </cell>
        </row>
        <row r="169">
          <cell r="C169" t="str">
            <v>JR MX MEMOXPRESS</v>
          </cell>
          <cell r="D169" t="str">
            <v>SAVEMORE BANGKAL, DAVAO CITY</v>
          </cell>
        </row>
        <row r="170">
          <cell r="C170" t="str">
            <v>JVC AIRE SYSTEM INC.</v>
          </cell>
          <cell r="D170" t="str">
            <v>R.MAGSAYSAY, DAVAO CITY</v>
          </cell>
        </row>
        <row r="171">
          <cell r="C171" t="str">
            <v>KARELLA MANAGEMENT CORP</v>
          </cell>
          <cell r="D171" t="str">
            <v>MA-A DAVAO CITY</v>
          </cell>
        </row>
        <row r="172">
          <cell r="C172" t="str">
            <v>KAREN VALEN S. DE LEON-PADERNAL</v>
          </cell>
          <cell r="D172" t="str">
            <v>QUIMPO BLVD., ECOLAND, DAVAO CITY</v>
          </cell>
        </row>
        <row r="173">
          <cell r="C173" t="str">
            <v>KARLYN FOOD STATION-11</v>
          </cell>
          <cell r="D173" t="str">
            <v>ECOLAND, DAVAO CITY</v>
          </cell>
        </row>
        <row r="174">
          <cell r="C174" t="str">
            <v>KCOPY REFILLING STATION</v>
          </cell>
          <cell r="D174" t="str">
            <v>BOLTON ST. DAVAO CITY</v>
          </cell>
        </row>
        <row r="175">
          <cell r="C175" t="str">
            <v>KEAN SOLID BLOCKS &amp; AGGREGATES INDUSTRIES CORP.</v>
          </cell>
          <cell r="D175" t="str">
            <v>EL RIO… DAVAO CITY</v>
          </cell>
        </row>
        <row r="176">
          <cell r="C176" t="str">
            <v>KIM GUAN TRADING CO. INC.</v>
          </cell>
          <cell r="D176" t="str">
            <v>F.BANGOY ST. DAVAO CITY</v>
          </cell>
        </row>
        <row r="177">
          <cell r="C177" t="str">
            <v>KMA FOOD TRIP</v>
          </cell>
          <cell r="D177" t="str">
            <v>TULIP DRIVE,MATINA DAVAO CITY</v>
          </cell>
        </row>
        <row r="178">
          <cell r="C178" t="str">
            <v>KRIZIA TAXI</v>
          </cell>
          <cell r="D178" t="str">
            <v>DIVERSION, DAVAO CITY</v>
          </cell>
        </row>
        <row r="179">
          <cell r="C179" t="str">
            <v>LA VISTA MONTE PH2</v>
          </cell>
          <cell r="D179" t="str">
            <v>MATINA DAVAO CITY</v>
          </cell>
        </row>
        <row r="180">
          <cell r="C180" t="str">
            <v>LA VISTA MONTE PH2 HOMEOWNERS</v>
          </cell>
          <cell r="D180" t="str">
            <v>MATINA DAVAO CITY</v>
          </cell>
        </row>
        <row r="181">
          <cell r="C181" t="str">
            <v>LAND TRANSPORTATION OFFFCE LTO-XI</v>
          </cell>
          <cell r="D181" t="str">
            <v>DAVAO CITY</v>
          </cell>
        </row>
        <row r="182">
          <cell r="C182" t="str">
            <v>LBI VULCANIZING PNEUMATIC SHOP</v>
          </cell>
          <cell r="D182" t="str">
            <v>BUCACA DAVAO CITY</v>
          </cell>
        </row>
        <row r="183">
          <cell r="C183" t="str">
            <v>LEONORA C. BABATE</v>
          </cell>
          <cell r="D183" t="str">
            <v>BUCANA, DAVAO CITY</v>
          </cell>
        </row>
        <row r="184">
          <cell r="C184" t="str">
            <v>LOURMON GARDEN</v>
          </cell>
          <cell r="D184" t="str">
            <v>SM ECOLAND, DAVAO CITY</v>
          </cell>
        </row>
        <row r="185">
          <cell r="C185" t="str">
            <v>LQM REFRIGERATION &amp; AIRCONDITIONING</v>
          </cell>
          <cell r="D185" t="str">
            <v>LANANG DAVAO CITY</v>
          </cell>
        </row>
        <row r="186">
          <cell r="C186" t="str">
            <v>LRC BAKERY VENTURES</v>
          </cell>
          <cell r="D186" t="str">
            <v>STA ANA AVE. DAVAO CITY</v>
          </cell>
        </row>
        <row r="187">
          <cell r="C187" t="str">
            <v>LTS PINNACLE HOLDINGS, INC.</v>
          </cell>
          <cell r="D187" t="str">
            <v>RAMON MAGSAYSAY AVE., DAVAO CITY</v>
          </cell>
        </row>
        <row r="188">
          <cell r="C188" t="str">
            <v>LUCKY 3C HARDWARE AND ELECTRICAL SUPPLY</v>
          </cell>
          <cell r="D188" t="str">
            <v>TIGATTO, BUHANGIN DAVAO CITY</v>
          </cell>
        </row>
        <row r="189">
          <cell r="C189" t="str">
            <v>LUIS AUTO PARTS</v>
          </cell>
          <cell r="D189" t="str">
            <v>STA ANA AVE. DAVAO CITY</v>
          </cell>
        </row>
        <row r="190">
          <cell r="C190" t="str">
            <v>MA. CRISTINA A. MONTEAGUDO</v>
          </cell>
          <cell r="D190" t="str">
            <v>DAVAO CITY</v>
          </cell>
        </row>
        <row r="191">
          <cell r="C191" t="str">
            <v>MA. LIGAYA AQUI</v>
          </cell>
          <cell r="D191" t="str">
            <v>DAVAO CITY</v>
          </cell>
        </row>
        <row r="192">
          <cell r="C192" t="str">
            <v>MACHINE BANKS CORPORATION</v>
          </cell>
          <cell r="D192" t="str">
            <v>BINONDO , MANILA</v>
          </cell>
        </row>
        <row r="193">
          <cell r="C193" t="str">
            <v>MAE WESS CIMPANY, INC</v>
          </cell>
          <cell r="D193" t="str">
            <v>KINAWITNON, BABAK DIST, IGACOS, PHILS 8101</v>
          </cell>
        </row>
        <row r="194">
          <cell r="C194" t="str">
            <v>MANDARIN TEA GARDEN</v>
          </cell>
          <cell r="D194" t="str">
            <v>KM 7, SASA, DAVAO CITY</v>
          </cell>
        </row>
        <row r="195">
          <cell r="C195" t="str">
            <v>MANNY WENDELL AMOR</v>
          </cell>
          <cell r="D195" t="str">
            <v>DAVAO CITY</v>
          </cell>
        </row>
        <row r="196">
          <cell r="C196" t="str">
            <v>MARCON STAINLESS STEEL</v>
          </cell>
          <cell r="D196" t="str">
            <v>GUADALUPE VILLAGE, MATINA DAVAO CITY</v>
          </cell>
        </row>
        <row r="197">
          <cell r="C197" t="str">
            <v>MARINA TUNA</v>
          </cell>
          <cell r="D197" t="str">
            <v>SANDAWA ROAD ECOLAND DAVAO CITY</v>
          </cell>
        </row>
        <row r="198">
          <cell r="C198" t="str">
            <v>MARIO'S AUTO SUPPLY</v>
          </cell>
          <cell r="D198" t="str">
            <v>VILLA ABRILLE ST. DAVAO CITY</v>
          </cell>
        </row>
        <row r="199">
          <cell r="C199" t="str">
            <v>MARYKNOLL COLLEGE OF PANABO</v>
          </cell>
          <cell r="D199" t="str">
            <v>PANABO CITY</v>
          </cell>
        </row>
        <row r="200">
          <cell r="C200" t="str">
            <v>MAXX PET PAYROLL 8/18</v>
          </cell>
          <cell r="D200" t="str">
            <v>DAVAO CITY</v>
          </cell>
        </row>
        <row r="201">
          <cell r="C201" t="str">
            <v>MCRV MARKETING</v>
          </cell>
          <cell r="D201" t="str">
            <v>CATALUNAN GRANDE, DAVAO CITY</v>
          </cell>
        </row>
        <row r="202">
          <cell r="C202" t="str">
            <v>MEAL</v>
          </cell>
          <cell r="D202" t="str">
            <v>DAVAO CITY</v>
          </cell>
        </row>
        <row r="203">
          <cell r="C203" t="str">
            <v>MEMOREX CONCEPT, INC.</v>
          </cell>
          <cell r="D203" t="str">
            <v>76-A BUCANA, DAVAO  CITY</v>
          </cell>
        </row>
        <row r="204">
          <cell r="C204" t="str">
            <v>MICAEL MARAMBON</v>
          </cell>
          <cell r="D204" t="str">
            <v>DAVAO CITY</v>
          </cell>
        </row>
        <row r="205">
          <cell r="C205" t="str">
            <v>MICROVALLEY COMPUTER SUPERSTORE</v>
          </cell>
          <cell r="D205" t="str">
            <v>ECOLAND, DAVAO CITY</v>
          </cell>
        </row>
        <row r="206">
          <cell r="C206" t="str">
            <v>MILAGROS CUDERA TANDUYAN</v>
          </cell>
          <cell r="D206" t="str">
            <v>AGDAO, DAVAO CITY</v>
          </cell>
        </row>
        <row r="207">
          <cell r="C207" t="str">
            <v>MILAN ENTERPRISE</v>
          </cell>
          <cell r="D207" t="str">
            <v>BUHANGIN, DAVAO CITY</v>
          </cell>
        </row>
        <row r="208">
          <cell r="C208" t="str">
            <v>MINDA C.NERI</v>
          </cell>
          <cell r="D208" t="str">
            <v>QUIMPO BLVD., ECOLAND, DAVAO CITY</v>
          </cell>
        </row>
        <row r="209">
          <cell r="C209" t="str">
            <v>MINDANAO INDUSTRIAL TRADERS, INC</v>
          </cell>
          <cell r="D209" t="str">
            <v>ANDA ST. DAVAO CITY</v>
          </cell>
        </row>
        <row r="210">
          <cell r="C210" t="str">
            <v>MIT &amp; COMPANY</v>
          </cell>
          <cell r="D210" t="str">
            <v>J.P. LAUREL AVE., BRGY 11B, DAVAO CITY</v>
          </cell>
        </row>
        <row r="211">
          <cell r="C211" t="str">
            <v>MONT D JOHAN COTTAGE INN &amp; RESTAURANT</v>
          </cell>
          <cell r="D211" t="str">
            <v>SAN MIGUEL,ARAKAN COTABATO</v>
          </cell>
        </row>
        <row r="212">
          <cell r="C212" t="str">
            <v>MORSKITTY ENTERPRISES</v>
          </cell>
          <cell r="D212" t="str">
            <v>TULIP DRIVE,MATINA DAVAO CITY</v>
          </cell>
        </row>
        <row r="213">
          <cell r="C213" t="str">
            <v>MT. ZION</v>
          </cell>
          <cell r="D213" t="str">
            <v>DAVAO CITY</v>
          </cell>
        </row>
        <row r="214">
          <cell r="C214" t="str">
            <v>MUSTARD SEDD SYSTEM CORPORATION</v>
          </cell>
          <cell r="D214" t="str">
            <v>QUIMPO BLVD., ECOLAND, DAVAO CITY</v>
          </cell>
        </row>
        <row r="215">
          <cell r="C215" t="str">
            <v>MYLON MARKETING</v>
          </cell>
          <cell r="D215" t="str">
            <v>MA-A DAVAO CITY</v>
          </cell>
        </row>
        <row r="216">
          <cell r="C216" t="str">
            <v>N M R K HARDWARE, INC</v>
          </cell>
          <cell r="D216" t="str">
            <v>CATALUNAN GRANDE, DAVAO CITY</v>
          </cell>
        </row>
        <row r="217">
          <cell r="C217" t="str">
            <v>NATIONAL BOOKSTORE (ABREEZA)</v>
          </cell>
          <cell r="D217" t="str">
            <v>J.P. LAUREL AVE., BRGY 11B, DAVAO CITY</v>
          </cell>
        </row>
        <row r="218">
          <cell r="C218" t="str">
            <v>NATIONWIDE HARDWARE COMPANY, INC.</v>
          </cell>
          <cell r="D218" t="str">
            <v>ALVAREZ ST. DAVAO CITY</v>
          </cell>
        </row>
        <row r="219">
          <cell r="C219" t="str">
            <v>NCCC HARDWAREMAXX LTS.HARDWARE, INC.</v>
          </cell>
          <cell r="D219" t="str">
            <v>CATALUNAN GRANDE, DAVAO CITY</v>
          </cell>
        </row>
        <row r="220">
          <cell r="C220" t="str">
            <v>NCCC SUPERMARKET</v>
          </cell>
          <cell r="D220" t="str">
            <v>BUHANGIN, DAVAO CITY</v>
          </cell>
        </row>
        <row r="221">
          <cell r="C221" t="str">
            <v>NEW ARNAEZ ENTERPRISES</v>
          </cell>
          <cell r="D221" t="str">
            <v>BRGY 29-C DAVAO CITY</v>
          </cell>
        </row>
        <row r="222">
          <cell r="C222" t="str">
            <v>NEW CJO HARDWARE</v>
          </cell>
          <cell r="D222" t="str">
            <v>AGDAO, DAVAO CITY</v>
          </cell>
        </row>
        <row r="223">
          <cell r="C223" t="str">
            <v>NEW DAVAO BALITA MARKETING CORP.</v>
          </cell>
          <cell r="D223" t="str">
            <v>R.MAGSAYSAY, DAVAO CITY</v>
          </cell>
        </row>
        <row r="224">
          <cell r="C224" t="str">
            <v>NEW DAVAO FAMOUS RESTAURANT CORPORATION</v>
          </cell>
          <cell r="D224" t="str">
            <v>Mc ARTHUR HIGHWAY MATINA, DAVAO CITY</v>
          </cell>
        </row>
        <row r="225">
          <cell r="C225" t="str">
            <v>NEW DAVAO GOLDSTAR HARDWARE CO.,INC.</v>
          </cell>
          <cell r="D225" t="str">
            <v>LAPU-LAPU ST. AGDAO, DAVAO CITY</v>
          </cell>
        </row>
        <row r="226">
          <cell r="C226" t="str">
            <v>NEW DAVAO STARLIGHT HARDWARE &amp; AUTO PARTS CORP.</v>
          </cell>
          <cell r="D226" t="str">
            <v>R. Magsaysay Ave., Davao City</v>
          </cell>
        </row>
        <row r="227">
          <cell r="C227" t="str">
            <v>NEW FARMACIA SUY HOO</v>
          </cell>
          <cell r="D227" t="str">
            <v>8 R.MAGSAYSAY AVE. DAVAO CITY</v>
          </cell>
        </row>
        <row r="228">
          <cell r="C228" t="str">
            <v>NEW KNB HARDWARE</v>
          </cell>
          <cell r="D228" t="str">
            <v>BANGKAL DAVAO CITY</v>
          </cell>
        </row>
        <row r="229">
          <cell r="C229" t="str">
            <v>NEW LUCKY STAR TINSMITH &amp; BLACKSMITH SHOP</v>
          </cell>
          <cell r="D229" t="str">
            <v>R.MAGSAYSAY, DAVAO CITY</v>
          </cell>
        </row>
        <row r="230">
          <cell r="C230" t="str">
            <v>NEW SPRINGFIELD AUTO SUPPLY</v>
          </cell>
          <cell r="D230" t="str">
            <v>MAGSAYSAY AVE. DAVAO CITY</v>
          </cell>
        </row>
        <row r="231">
          <cell r="C231" t="str">
            <v>NEW TZADA MARKETING &amp; GENERAL MERCHANDISE</v>
          </cell>
          <cell r="D231" t="str">
            <v>AGDAO, DAVAO CITY</v>
          </cell>
        </row>
        <row r="232">
          <cell r="C232" t="str">
            <v>NJF CLUTCH-BRAKE AND PARTS</v>
          </cell>
          <cell r="D232" t="str">
            <v>QUIMPO BLVD., ECOLAND, DAVAO CITY</v>
          </cell>
        </row>
        <row r="233">
          <cell r="C233" t="str">
            <v>NORH CISA BUILDERS CENTER CORPORATION</v>
          </cell>
          <cell r="D233" t="str">
            <v>APOLLO ST. BUHANGIN, DAVO CITY</v>
          </cell>
        </row>
        <row r="234">
          <cell r="C234" t="str">
            <v>NORJAID SAND &amp; GRAVEL</v>
          </cell>
          <cell r="D234" t="str">
            <v>BUHANGIN, DAVAO CITY</v>
          </cell>
        </row>
        <row r="235">
          <cell r="C235" t="str">
            <v>NUENA RICE AND CORN SUPPLY</v>
          </cell>
          <cell r="D235" t="str">
            <v>JULIVILLE SUBD. , DAVAO CITY</v>
          </cell>
        </row>
        <row r="236">
          <cell r="C236" t="str">
            <v>OFFICE OF THE CITY TREASURER</v>
          </cell>
          <cell r="D236" t="str">
            <v>DAVAO CITY</v>
          </cell>
        </row>
        <row r="237">
          <cell r="C237" t="str">
            <v xml:space="preserve">OFFICE WATER CONSUMPTION </v>
          </cell>
          <cell r="D237" t="str">
            <v>ECOLAND, DAVAO CITY</v>
          </cell>
        </row>
        <row r="238">
          <cell r="C238" t="str">
            <v>OLIVER INDUSTRIAL PRODUCTS</v>
          </cell>
          <cell r="D238" t="str">
            <v>MONTEVERDE SR, AGDAO DAVAO CITY</v>
          </cell>
        </row>
        <row r="239">
          <cell r="C239" t="str">
            <v>OPALL UPHOLSTERY SERVCES</v>
          </cell>
          <cell r="D239" t="str">
            <v>R.MAGSAYSAY, DAVAO CITY</v>
          </cell>
        </row>
        <row r="240">
          <cell r="C240" t="str">
            <v>ORIENTAL ASSURANCE CORPORATION</v>
          </cell>
          <cell r="D240" t="str">
            <v>J.P. LAUREL AVE., BRGY 11B, DAVAO CITY</v>
          </cell>
        </row>
        <row r="241">
          <cell r="C241" t="str">
            <v>ORIENTALFEAST BUFFET PALACE</v>
          </cell>
          <cell r="D241" t="str">
            <v>TULIP DRIVE,MATINA DAVAO CITY</v>
          </cell>
        </row>
        <row r="242">
          <cell r="C242" t="str">
            <v>OTHERS</v>
          </cell>
          <cell r="D242" t="str">
            <v>DAVAO CITY</v>
          </cell>
        </row>
        <row r="243">
          <cell r="C243" t="str">
            <v>OTHERS TRUCK</v>
          </cell>
          <cell r="D243" t="str">
            <v>DAVAO CITY</v>
          </cell>
        </row>
        <row r="244">
          <cell r="C244" t="str">
            <v>PA FUEL 118 CORPORATION</v>
          </cell>
          <cell r="D244" t="str">
            <v>BRGY TALOMO DAVAO CITY</v>
          </cell>
        </row>
        <row r="245">
          <cell r="C245" t="str">
            <v xml:space="preserve">PACMAC BERNARD BENIZ </v>
          </cell>
          <cell r="D245" t="str">
            <v>DAVAO CITY</v>
          </cell>
        </row>
        <row r="246">
          <cell r="C246" t="str">
            <v>PAN ASIA HOT POT INC.</v>
          </cell>
          <cell r="D246" t="str">
            <v>SM CITY ECOLAND ,DAVA CITY</v>
          </cell>
        </row>
        <row r="247">
          <cell r="C247" t="str">
            <v>PARK AVENUE MOTORCYCLE PARTS</v>
          </cell>
          <cell r="D247" t="str">
            <v>ANTWEL BLDG. ALVAREZ ST. 27-C DAVAO CITY</v>
          </cell>
        </row>
        <row r="248">
          <cell r="C248" t="str">
            <v>PETRON SERVICE STATION</v>
          </cell>
          <cell r="D248" t="str">
            <v>MONTEVERDE COR. GEMPESAW DAVAO CITY</v>
          </cell>
        </row>
        <row r="249">
          <cell r="C249" t="str">
            <v>PHIC</v>
          </cell>
          <cell r="D249" t="str">
            <v>DAVAO CITY</v>
          </cell>
        </row>
        <row r="250">
          <cell r="C250" t="str">
            <v>PLDT</v>
          </cell>
          <cell r="D250" t="str">
            <v>BANGKAL DAVAO CITY</v>
          </cell>
        </row>
        <row r="251">
          <cell r="C251" t="str">
            <v>PPI HOLDINGS, INC</v>
          </cell>
          <cell r="D251" t="str">
            <v>SM ECOLAND,DAVAO CITY</v>
          </cell>
        </row>
        <row r="252">
          <cell r="C252" t="str">
            <v>PREVIA AUTO PARTS CENTER, INC.</v>
          </cell>
          <cell r="D252" t="str">
            <v>RAMON MAGSAYSAY AVE., DAVAO CITY</v>
          </cell>
        </row>
        <row r="253">
          <cell r="C253" t="str">
            <v>PRIME POWER INDUSTRIAL SUPPLY CORPORATION</v>
          </cell>
          <cell r="D253" t="str">
            <v>MONTEVERDE ST. DAVAO CITY</v>
          </cell>
        </row>
        <row r="254">
          <cell r="C254" t="str">
            <v>PRINTING REPUBLIC ADVERTISING</v>
          </cell>
          <cell r="D254" t="str">
            <v>CM RECTO ST. DAVAO CITY</v>
          </cell>
        </row>
        <row r="255">
          <cell r="C255" t="str">
            <v>PROPROJECT CORPORATION</v>
          </cell>
          <cell r="D255" t="str">
            <v>NEW MATINA DAVAO CITY</v>
          </cell>
        </row>
        <row r="256">
          <cell r="C256" t="str">
            <v>PS BANK</v>
          </cell>
          <cell r="D256" t="str">
            <v>..</v>
          </cell>
        </row>
        <row r="257">
          <cell r="C257" t="str">
            <v>QSTI-QUALITEST SOLUTIONS &amp; TECHNOLOGIES, INC.</v>
          </cell>
          <cell r="D257" t="str">
            <v>BACACA DAVAO CITY</v>
          </cell>
        </row>
        <row r="258">
          <cell r="C258" t="str">
            <v>RACK ILLUMINATE EVENTS</v>
          </cell>
          <cell r="D258" t="str">
            <v>CATALUNAN PEQUENO, DAVAO CITY</v>
          </cell>
        </row>
        <row r="259">
          <cell r="C259" t="str">
            <v>RCBC</v>
          </cell>
          <cell r="D259" t="str">
            <v>DAVAO CITY</v>
          </cell>
        </row>
        <row r="260">
          <cell r="C260" t="str">
            <v>REALSON CLUTCH BRAKES AND AUTO SUPPLY</v>
          </cell>
          <cell r="D260" t="str">
            <v>DAVAO CITY</v>
          </cell>
        </row>
        <row r="261">
          <cell r="C261" t="str">
            <v>REGIE IAN DANIEGA</v>
          </cell>
          <cell r="D261" t="str">
            <v>OFFICE</v>
          </cell>
        </row>
        <row r="262">
          <cell r="C262" t="str">
            <v>RELIANCE REFREGERATION AND AIRCONDITIONING CORP</v>
          </cell>
          <cell r="D262" t="str">
            <v>JP CABAGUIO AVE. DAVAO CITY</v>
          </cell>
        </row>
        <row r="263">
          <cell r="C263" t="str">
            <v>REN-REN FLOWER  SHOP</v>
          </cell>
          <cell r="D263" t="str">
            <v>BANKERHAN, DAVAO CITY</v>
          </cell>
        </row>
        <row r="264">
          <cell r="C264" t="str">
            <v>RERS TRADING</v>
          </cell>
          <cell r="D264" t="str">
            <v>CATALUNAN GRANDE, DAVAO CITY</v>
          </cell>
        </row>
        <row r="265">
          <cell r="C265" t="str">
            <v>RICE ALLOWANCE</v>
          </cell>
          <cell r="D265" t="str">
            <v>DAVAO CITY</v>
          </cell>
        </row>
        <row r="266">
          <cell r="C266" t="str">
            <v>RITCHIE DORIFA</v>
          </cell>
          <cell r="D266" t="str">
            <v>DAVAO CITY</v>
          </cell>
        </row>
        <row r="267">
          <cell r="C267" t="str">
            <v>RJS-1 HARDWARE SOLUTION</v>
          </cell>
          <cell r="D267" t="str">
            <v>J.P. LAUREL AVE., BRGY 11B, DAVAO CITY</v>
          </cell>
        </row>
        <row r="268">
          <cell r="C268" t="str">
            <v>RMMA HARDWARE CONSTRUCTION</v>
          </cell>
          <cell r="D268" t="str">
            <v>Mc ARTHUR HIGHWAY MATINA, DAVAO CITY</v>
          </cell>
        </row>
        <row r="269">
          <cell r="C269" t="str">
            <v>ROBERTO AGUIMOD</v>
          </cell>
          <cell r="D269" t="str">
            <v>Davao City</v>
          </cell>
        </row>
        <row r="270">
          <cell r="C270" t="str">
            <v>RODEL PORCALLA</v>
          </cell>
          <cell r="D270" t="str">
            <v>DAVAO CITY</v>
          </cell>
        </row>
        <row r="271">
          <cell r="C271" t="str">
            <v>ROLDAN CAPUNO</v>
          </cell>
          <cell r="D271" t="str">
            <v>DAVAO CITY</v>
          </cell>
        </row>
        <row r="272">
          <cell r="C272" t="str">
            <v>ROSS BUILD N' SAVE</v>
          </cell>
          <cell r="D272" t="str">
            <v>SASA, DAVAO CITY</v>
          </cell>
        </row>
        <row r="273">
          <cell r="C273" t="str">
            <v>ROSSANA C. UCAT</v>
          </cell>
          <cell r="D273" t="str">
            <v>DAVAO CITY</v>
          </cell>
        </row>
        <row r="274">
          <cell r="C274" t="str">
            <v>ROY  CASTANERAS</v>
          </cell>
          <cell r="D274" t="str">
            <v>DAVAO CITY</v>
          </cell>
        </row>
        <row r="275">
          <cell r="C275" t="str">
            <v>RPF AUTO MOTOR PARTS</v>
          </cell>
          <cell r="D275" t="str">
            <v>TALOMO DAVAO CITY</v>
          </cell>
        </row>
        <row r="276">
          <cell r="C276" t="str">
            <v>RUEL PARAISO</v>
          </cell>
          <cell r="D276" t="str">
            <v>DAVAO CITY</v>
          </cell>
        </row>
        <row r="277">
          <cell r="C277" t="str">
            <v>S&amp;E BUILDING SOLUTIONS, INC.</v>
          </cell>
          <cell r="D277" t="str">
            <v>QUIMPO BLVD., ECOLAND, DAVAO CITY</v>
          </cell>
        </row>
        <row r="278">
          <cell r="C278" t="str">
            <v>S. HERRERA BROS., INC</v>
          </cell>
          <cell r="D278" t="str">
            <v>POBLACION DAVAO CITY</v>
          </cell>
        </row>
        <row r="279">
          <cell r="C279" t="str">
            <v>SAFECON INDUSTRIES INC.</v>
          </cell>
          <cell r="D279" t="str">
            <v>BUHANGIN, DAVAO CITY</v>
          </cell>
        </row>
        <row r="280">
          <cell r="C280" t="str">
            <v>SAM'S CAR ACCESSORIES</v>
          </cell>
          <cell r="D280" t="str">
            <v>QUIRINI ST. DAVAO CITY</v>
          </cell>
        </row>
        <row r="281">
          <cell r="C281" t="str">
            <v>SANDAWA PLY HARDWARE</v>
          </cell>
          <cell r="D281" t="str">
            <v>SANDAWA ROAD ECOLAND DAVAO CITY</v>
          </cell>
        </row>
        <row r="282">
          <cell r="C282" t="str">
            <v>SARANG MANNA RESTAURANT</v>
          </cell>
          <cell r="D282" t="str">
            <v>DOOR 4&amp;5 ATP BLDG., KM 7, LANANG BRGY RAFAEL RCASTILLO, DAVAO CITY</v>
          </cell>
        </row>
        <row r="283">
          <cell r="C283" t="str">
            <v>SAVE MORE INDUSTRIAL HARDWARE-STA.ANA, INC.</v>
          </cell>
          <cell r="D283" t="str">
            <v>STA ANA AVE. DAVAO CITY</v>
          </cell>
        </row>
        <row r="284">
          <cell r="C284" t="str">
            <v>SCORPIOCOLOR PAINT HAUS</v>
          </cell>
          <cell r="D284" t="str">
            <v>136 R. MAGSAYSAY, DAVAO CITY</v>
          </cell>
        </row>
        <row r="285">
          <cell r="C285" t="str">
            <v>SEAWALK TRADING CORPORATION</v>
          </cell>
          <cell r="D285" t="str">
            <v>MATINA DAVAO CITY</v>
          </cell>
        </row>
        <row r="286">
          <cell r="C286" t="str">
            <v>SERV CENTRAL, INC.</v>
          </cell>
          <cell r="D286" t="str">
            <v>INSULAR VILLAGE, LANANG, DAVAO CITY</v>
          </cell>
        </row>
        <row r="287">
          <cell r="C287" t="str">
            <v>SERVICES</v>
          </cell>
          <cell r="D287" t="str">
            <v>QUIMPO BLVD., ECOLAND, DAVAO CITY</v>
          </cell>
        </row>
        <row r="288">
          <cell r="C288" t="str">
            <v>SHAKEY'S PIZZA RESTAURANT</v>
          </cell>
          <cell r="D288" t="str">
            <v>SM ECOLAND, DAVAO CITY</v>
          </cell>
        </row>
        <row r="289">
          <cell r="C289" t="str">
            <v>SHANGHAI STAINLESS STEEL SUPPLY</v>
          </cell>
          <cell r="D289" t="str">
            <v>R. CASTILLP AGDAO , DAVAO CITY</v>
          </cell>
        </row>
        <row r="290">
          <cell r="C290" t="str">
            <v>SHINCO HARDWARE</v>
          </cell>
          <cell r="D290" t="str">
            <v>BAGO APLAYA, DAVAO CITY</v>
          </cell>
        </row>
        <row r="291">
          <cell r="C291" t="str">
            <v>SILKY LLINE GENERAL MERCHANDISE</v>
          </cell>
          <cell r="D291" t="str">
            <v>ANTWEL BLDG. ALVAREZ ST. 27-C DAVAO CITY</v>
          </cell>
        </row>
        <row r="292">
          <cell r="C292" t="str">
            <v>SIMPLEX INDUSTRIAL CORPORATION</v>
          </cell>
          <cell r="D292" t="str">
            <v>VILLA ABRILLE ST. DAVAO CITY</v>
          </cell>
        </row>
        <row r="293">
          <cell r="C293" t="str">
            <v>SKS INTERIORS INCORPORATED</v>
          </cell>
          <cell r="D293" t="str">
            <v>GUERRERO ST DAVAO CITY</v>
          </cell>
        </row>
        <row r="294">
          <cell r="C294" t="str">
            <v>SM SUPERVALUE, INC</v>
          </cell>
          <cell r="D294" t="str">
            <v>ECOLAND, DAVAO CITY</v>
          </cell>
        </row>
        <row r="295">
          <cell r="C295" t="str">
            <v>SMART COMMINICTIONS, INC.</v>
          </cell>
          <cell r="D295" t="str">
            <v>PONCIANO  REYES ST. DAVAO CITY</v>
          </cell>
        </row>
        <row r="296">
          <cell r="C296" t="str">
            <v>SOCIAL SECURITY SYSTEM</v>
          </cell>
          <cell r="D296" t="str">
            <v>DAVAO CITY</v>
          </cell>
        </row>
        <row r="297">
          <cell r="C297" t="str">
            <v>SOLAR FUEL CORPORATION</v>
          </cell>
          <cell r="D297" t="str">
            <v>LIZADA ST. DAVAO CITY</v>
          </cell>
        </row>
        <row r="298">
          <cell r="C298" t="str">
            <v>SOUTH MILANDIA INC.</v>
          </cell>
          <cell r="D298" t="str">
            <v>QUIMPO BLVD., ECOLAND, DAVAO CITY</v>
          </cell>
        </row>
        <row r="299">
          <cell r="C299" t="str">
            <v>SOUTHERN PARADISE INTERIORS</v>
          </cell>
          <cell r="D299" t="str">
            <v>LANANG DAVAO CITY</v>
          </cell>
        </row>
        <row r="300">
          <cell r="C300" t="str">
            <v>SPEED THIRTEEN CAB TAXI</v>
          </cell>
          <cell r="D300" t="str">
            <v>MATINA APLYA, DAVAO CITY</v>
          </cell>
        </row>
        <row r="301">
          <cell r="C301" t="str">
            <v>SR AND RM ENTERPRISES</v>
          </cell>
          <cell r="D301" t="str">
            <v>MATINA DAVAO CITY</v>
          </cell>
        </row>
        <row r="302">
          <cell r="C302" t="str">
            <v>ST. FRANCIS SHELL STATION</v>
          </cell>
          <cell r="D302" t="str">
            <v>ECOLAND, DAVAO CITY</v>
          </cell>
        </row>
        <row r="303">
          <cell r="C303" t="str">
            <v>ST. THERESE OF LISIEUX RELIGIOUS SUPPLY</v>
          </cell>
          <cell r="D303" t="str">
            <v>BOLTON ST. DAVAO CITY</v>
          </cell>
        </row>
        <row r="304">
          <cell r="C304" t="str">
            <v>STA ANA PAYROLL 8/18</v>
          </cell>
          <cell r="D304" t="str">
            <v>DAVAO CITY</v>
          </cell>
        </row>
        <row r="305">
          <cell r="C305" t="str">
            <v>STA ANA PETRON SERVICE STATION</v>
          </cell>
          <cell r="D305" t="str">
            <v>QUEZON BLVD, DAVAO CITY</v>
          </cell>
        </row>
        <row r="306">
          <cell r="C306" t="str">
            <v>STAR APPLIANCES CENTER</v>
          </cell>
          <cell r="D306" t="str">
            <v>SM CITY ECOLAND ,DAVA CITY</v>
          </cell>
        </row>
        <row r="307">
          <cell r="C307" t="str">
            <v>STEWARD MEDICAL, PHARMA &amp; EQUIPMENT SUPPLIES</v>
          </cell>
          <cell r="D307" t="str">
            <v>BUHANGIN, DAVAO CITY</v>
          </cell>
        </row>
        <row r="308">
          <cell r="C308" t="str">
            <v>STIVY PRTS CENTER</v>
          </cell>
          <cell r="D308" t="str">
            <v>MAGSAYSAY AVE. DAVAO CITY</v>
          </cell>
        </row>
        <row r="309">
          <cell r="C309" t="str">
            <v>SUICO -LABOR</v>
          </cell>
          <cell r="D309" t="str">
            <v>MAXX PET</v>
          </cell>
        </row>
        <row r="310">
          <cell r="C310" t="str">
            <v>SUPER KYMER GAS</v>
          </cell>
          <cell r="D310" t="str">
            <v>KM 24, BUNAWAN, DAVAO CITY</v>
          </cell>
        </row>
        <row r="311">
          <cell r="C311" t="str">
            <v>SUPER STAR HARDWRE, INC.</v>
          </cell>
          <cell r="D311" t="str">
            <v>51 R.MAGSAYSAY, DAVAO CITY</v>
          </cell>
        </row>
        <row r="312">
          <cell r="C312" t="str">
            <v>T&amp;A FORTITIUDE MKTG</v>
          </cell>
          <cell r="D312" t="str">
            <v>TORRES ST., BRGY 15-B DAVAO CITY</v>
          </cell>
        </row>
        <row r="313">
          <cell r="C313" t="str">
            <v>TEBROS HARDWARE CORPORATION</v>
          </cell>
          <cell r="D313" t="str">
            <v>MAGSAYSAY AVE. DAVAO CITY</v>
          </cell>
        </row>
        <row r="314">
          <cell r="C314" t="str">
            <v>THE EPICURIOUS GASTRO PUB</v>
          </cell>
          <cell r="D314" t="str">
            <v>BONIFACIO ST. DAVAO CITY</v>
          </cell>
        </row>
        <row r="315">
          <cell r="C315" t="str">
            <v>THE PAPER TREE</v>
          </cell>
          <cell r="D315" t="str">
            <v>BOLTON ST. DAVAO CITY</v>
          </cell>
        </row>
        <row r="316">
          <cell r="C316" t="str">
            <v>THREADMASTER IDUSTRIAL CORP.</v>
          </cell>
          <cell r="D316" t="str">
            <v>98 GUERRERO ST., DAVAO CITY</v>
          </cell>
        </row>
        <row r="317">
          <cell r="C317" t="str">
            <v>THUNDER ELECTRICAL SUPPLY</v>
          </cell>
          <cell r="D317" t="str">
            <v>MATNA APLAYA, DAVAO CITY</v>
          </cell>
        </row>
        <row r="318">
          <cell r="C318" t="str">
            <v>TIERRA VERDE MOTORIST HAVEN/PHOENIX</v>
          </cell>
          <cell r="D318" t="str">
            <v>SASA, DAVAO CITY</v>
          </cell>
        </row>
        <row r="319">
          <cell r="C319" t="str">
            <v>TOMAS ELECTRICAL SUPPLY CORPORATION</v>
          </cell>
          <cell r="D319" t="str">
            <v>#142 BUENAS BLDG.. LIZADA ST., DAVAO CITY</v>
          </cell>
        </row>
        <row r="320">
          <cell r="C320" t="str">
            <v>TRUST HARDWARE</v>
          </cell>
          <cell r="D320" t="str">
            <v>MONTEVERDE, DAVAO CITY</v>
          </cell>
        </row>
        <row r="321">
          <cell r="C321" t="str">
            <v>TRUST HARDWARE PHIL. INC.</v>
          </cell>
          <cell r="D321" t="str">
            <v>QUIMPO BLVD., ECOLAND, DAVAO CITY</v>
          </cell>
        </row>
        <row r="322">
          <cell r="C322" t="str">
            <v>TSURU INCOPARATED</v>
          </cell>
          <cell r="D322" t="str">
            <v>JUNA AVE. MATINA, DAVAO CITY</v>
          </cell>
        </row>
        <row r="323">
          <cell r="C323" t="str">
            <v>TSURUDA GENRICS PHARMACY AND MARKETING INC.</v>
          </cell>
          <cell r="D323" t="str">
            <v>CATALUNAN GRANDE, DAVAO CITY</v>
          </cell>
        </row>
        <row r="324">
          <cell r="C324" t="str">
            <v>TWO PILLARS</v>
          </cell>
          <cell r="D324" t="str">
            <v>TALOMO DAVAO CITY</v>
          </cell>
        </row>
        <row r="325">
          <cell r="C325" t="str">
            <v>ULTRA-V FUELS &amp; SERVICES</v>
          </cell>
          <cell r="D325" t="str">
            <v>R.CASTILLO DUTERTE AGDAO, DAVAO CITY</v>
          </cell>
        </row>
        <row r="326">
          <cell r="C326" t="str">
            <v>ULTRUM CORPARATION</v>
          </cell>
          <cell r="D326" t="str">
            <v>SM QUIMPO BLVD. ECOLAND,DAVAO CITY</v>
          </cell>
        </row>
        <row r="327">
          <cell r="C327" t="str">
            <v>UNI-CTY GEN. MDSE INC.</v>
          </cell>
          <cell r="D327" t="str">
            <v>SAN PEDRO ST. DAVAO CITY</v>
          </cell>
        </row>
        <row r="328">
          <cell r="C328" t="str">
            <v>UNITOP GEN  MDSE INC.</v>
          </cell>
          <cell r="D328" t="str">
            <v>SAADVEDRA ST. TORIL, DAVAO CITY</v>
          </cell>
        </row>
        <row r="329">
          <cell r="C329" t="str">
            <v>UNITOP GENERAL MERCHANDISE INC.</v>
          </cell>
          <cell r="D329" t="str">
            <v>SAN PEDRO ST. DAVAO CITY</v>
          </cell>
        </row>
        <row r="330">
          <cell r="C330" t="str">
            <v>USPA SHOP/ RETAILER FUTUREHEADS</v>
          </cell>
          <cell r="D330" t="str">
            <v>G/F SM City Davao, Davao City</v>
          </cell>
        </row>
        <row r="331">
          <cell r="C331" t="str">
            <v>UYANGURE HARDWARE CO., INC.</v>
          </cell>
          <cell r="D331" t="str">
            <v>R.MAGSAYSAY, DAVAO CITY</v>
          </cell>
        </row>
        <row r="332">
          <cell r="C332" t="str">
            <v>UZIENA HARDWARE</v>
          </cell>
          <cell r="D332" t="str">
            <v>ECOLAND, DAVAO CITY</v>
          </cell>
        </row>
        <row r="333">
          <cell r="C333" t="str">
            <v>V.S TAY, INCORPORATED</v>
          </cell>
          <cell r="D333" t="str">
            <v>MAGSAYSAY AVE. DAVAO CITY</v>
          </cell>
        </row>
        <row r="334">
          <cell r="C334" t="str">
            <v>VARIOUS SUPPLIER</v>
          </cell>
          <cell r="D334" t="str">
            <v>DAVAO CITY</v>
          </cell>
        </row>
        <row r="335">
          <cell r="C335" t="str">
            <v>VELASCO BOOKSTORE</v>
          </cell>
          <cell r="D335" t="str">
            <v>CITY HALL DRIVE, DAVAO CITY</v>
          </cell>
        </row>
        <row r="336">
          <cell r="C336" t="str">
            <v xml:space="preserve">VERGEL BARQUIN </v>
          </cell>
          <cell r="D336" t="str">
            <v>DAVAO CITY</v>
          </cell>
        </row>
        <row r="337">
          <cell r="C337" t="str">
            <v>VERGEL BARQUIN TRANSPO</v>
          </cell>
          <cell r="D337" t="str">
            <v>DAVAO CITY</v>
          </cell>
        </row>
        <row r="338">
          <cell r="C338" t="str">
            <v>VX PETROLEUM AND SERVICES</v>
          </cell>
          <cell r="D338" t="str">
            <v>LEON GARCIA ST., AGDAO DAVAO CITY</v>
          </cell>
        </row>
        <row r="339">
          <cell r="C339" t="str">
            <v>WELL DONE TRADING &amp; HARWARE CORP.</v>
          </cell>
          <cell r="D339" t="str">
            <v>BAGO APLAYA, DAVAO CITY</v>
          </cell>
        </row>
        <row r="340">
          <cell r="C340" t="str">
            <v>WHS EMISSION TEST CENTER</v>
          </cell>
          <cell r="D340" t="str">
            <v>ECOLAND, DAVAO CITY</v>
          </cell>
        </row>
        <row r="341">
          <cell r="C341" t="str">
            <v>WILCON DEPOT, INC</v>
          </cell>
          <cell r="D341" t="str">
            <v>Mc ARTHUR HIGHWAY MATINA, DAVAO CITY</v>
          </cell>
        </row>
        <row r="342">
          <cell r="C342" t="str">
            <v>YANAR HARDWARE</v>
          </cell>
          <cell r="D342" t="str">
            <v>TIMES BEACH DAVAO CITY</v>
          </cell>
        </row>
        <row r="343">
          <cell r="C343" t="str">
            <v>YUMMY TOO! CHICKEN &amp; PASTA</v>
          </cell>
          <cell r="D343" t="str">
            <v>TORRE ST. DAVAO CITY</v>
          </cell>
        </row>
        <row r="344">
          <cell r="C344" t="str">
            <v>Z TOYS AND CANDIES</v>
          </cell>
          <cell r="D344" t="str">
            <v>GEMPESAW ST. DAVAO CITY</v>
          </cell>
        </row>
        <row r="345">
          <cell r="C345" t="str">
            <v>ZAIDA ENTERPRISES</v>
          </cell>
          <cell r="D345" t="str">
            <v>TIMES BEACH DAVAO CITY</v>
          </cell>
        </row>
        <row r="346">
          <cell r="C346" t="str">
            <v>GERRY'S GRILL</v>
          </cell>
          <cell r="D346" t="str">
            <v>ABREEZA MALL J.P LAUREL, DAVAO CITY</v>
          </cell>
        </row>
        <row r="347">
          <cell r="C347" t="str">
            <v>KENT AND KL'S FASTFOOD</v>
          </cell>
          <cell r="D347" t="str">
            <v>VICTORIA PLAZA BAJADA,DAVAO CTY</v>
          </cell>
        </row>
        <row r="348">
          <cell r="C348" t="str">
            <v>TIMES BEACH KAMBINGAN ATBP.</v>
          </cell>
          <cell r="D348" t="str">
            <v>TIMES BEACH DAVAO CITY</v>
          </cell>
        </row>
        <row r="349">
          <cell r="C349" t="str">
            <v>MC'DONALD'S</v>
          </cell>
          <cell r="D349" t="str">
            <v>SAN FRANCISCO, PANABO CITY</v>
          </cell>
        </row>
        <row r="350">
          <cell r="C350" t="str">
            <v>LOTS FOR LESS WAREHOUSE</v>
          </cell>
          <cell r="D350" t="str">
            <v>LIZADA ST. DAVAO CITY</v>
          </cell>
        </row>
        <row r="351">
          <cell r="C351" t="str">
            <v>LEENUEL CORPORATION</v>
          </cell>
          <cell r="D351" t="str">
            <v>MONTEVERDE ST. DAVAO CITY</v>
          </cell>
        </row>
        <row r="352">
          <cell r="C352" t="str">
            <v>INKNOW CORPORATION</v>
          </cell>
          <cell r="D352" t="str">
            <v>SAN PEDRO ST. DAVAO CITY</v>
          </cell>
        </row>
        <row r="353">
          <cell r="C353" t="str">
            <v>OCTAGON COMPUTER SUPERSTORE</v>
          </cell>
          <cell r="D353" t="str">
            <v>SM ANNEX ECOLAND, DAVAO CITY</v>
          </cell>
        </row>
        <row r="354">
          <cell r="C354" t="str">
            <v>AMESCO DRUG</v>
          </cell>
          <cell r="D354" t="str">
            <v>DOOR NO. 15&amp;16 SAN VICENTE, BUHANGIN, DAVAO CITY</v>
          </cell>
        </row>
        <row r="355">
          <cell r="C355" t="str">
            <v>LOWNEL ENTERPRISES</v>
          </cell>
          <cell r="D355" t="str">
            <v>CATALUNAN GRANDE, DAVAO CITY</v>
          </cell>
        </row>
        <row r="356">
          <cell r="C356" t="str">
            <v>HB1+PHARMACY</v>
          </cell>
          <cell r="D356" t="str">
            <v>CATALUNAN GRANDE, DAVAO CITY</v>
          </cell>
        </row>
        <row r="357">
          <cell r="C357" t="str">
            <v>MINTAL BLUESKY HARDWARE, INC.</v>
          </cell>
          <cell r="D357" t="str">
            <v>MINTAL, DAVAO CITY</v>
          </cell>
        </row>
        <row r="358">
          <cell r="C358" t="str">
            <v>MULTISHIELD SECURITY SERVICES INC.</v>
          </cell>
          <cell r="D358" t="str">
            <v>QUIMPO BLVD., ECOLAND, DAVAO CITY</v>
          </cell>
        </row>
        <row r="359">
          <cell r="C359" t="str">
            <v>CEBU UNITED PRETTY DOOR CORP.</v>
          </cell>
          <cell r="D359" t="str">
            <v>AGDAO, DAVAO CITY</v>
          </cell>
        </row>
        <row r="360">
          <cell r="C360" t="str">
            <v>JAVIN LUMBER DEALER</v>
          </cell>
          <cell r="D360" t="str">
            <v>LEON GARCIA ST., AGDAO DAVAO CITY</v>
          </cell>
        </row>
        <row r="361">
          <cell r="C361" t="str">
            <v>QUALITEST SOLUTION &amp; TECHNOLOGIES INC.</v>
          </cell>
          <cell r="D361" t="str">
            <v>DIVERSION RD., BACACA, BUHANGIN, DAVAO CITY</v>
          </cell>
        </row>
        <row r="362">
          <cell r="C362" t="str">
            <v>DAVAO BETA SPRING INC.</v>
          </cell>
          <cell r="D362" t="str">
            <v>MALAGAMOT RD., PANACAN, DAVAO CITY</v>
          </cell>
        </row>
      </sheetData>
      <sheetData sheetId="6">
        <row r="4">
          <cell r="C4" t="str">
            <v>Account Title</v>
          </cell>
          <cell r="D4" t="str">
            <v>Classification</v>
          </cell>
          <cell r="E4" t="str">
            <v>TITO</v>
          </cell>
          <cell r="F4" t="str">
            <v>Chart Code:2</v>
          </cell>
        </row>
        <row r="5">
          <cell r="F5">
            <v>0</v>
          </cell>
        </row>
        <row r="6">
          <cell r="C6" t="str">
            <v>Bank Charges</v>
          </cell>
          <cell r="D6" t="str">
            <v>Operating Expense</v>
          </cell>
          <cell r="E6" t="str">
            <v>OUTPUT</v>
          </cell>
          <cell r="F6">
            <v>1001</v>
          </cell>
        </row>
        <row r="7">
          <cell r="C7" t="str">
            <v>Freight &amp; handling</v>
          </cell>
          <cell r="D7" t="str">
            <v>Operating Expense</v>
          </cell>
          <cell r="E7" t="str">
            <v>INPUT</v>
          </cell>
          <cell r="F7">
            <v>1002</v>
          </cell>
        </row>
        <row r="8">
          <cell r="C8" t="str">
            <v>Fuel &amp; Oil</v>
          </cell>
          <cell r="D8" t="str">
            <v>Operating Expense</v>
          </cell>
          <cell r="E8" t="str">
            <v>INPUT</v>
          </cell>
          <cell r="F8">
            <v>1003</v>
          </cell>
        </row>
        <row r="9">
          <cell r="C9" t="str">
            <v>Light and Power</v>
          </cell>
          <cell r="D9" t="str">
            <v>Operating Expense</v>
          </cell>
          <cell r="E9" t="str">
            <v>INPUT</v>
          </cell>
          <cell r="F9">
            <v>1004</v>
          </cell>
        </row>
        <row r="10">
          <cell r="C10" t="str">
            <v>Miscellaneous</v>
          </cell>
          <cell r="D10" t="str">
            <v>Operating Expense</v>
          </cell>
          <cell r="E10" t="str">
            <v>INPUT</v>
          </cell>
          <cell r="F10">
            <v>1005</v>
          </cell>
        </row>
        <row r="11">
          <cell r="C11" t="str">
            <v>Office Supplies</v>
          </cell>
          <cell r="D11" t="str">
            <v>Operating Expense</v>
          </cell>
          <cell r="E11" t="str">
            <v>INPUT</v>
          </cell>
          <cell r="F11">
            <v>1006</v>
          </cell>
        </row>
        <row r="12">
          <cell r="C12" t="str">
            <v>Rental</v>
          </cell>
          <cell r="D12" t="str">
            <v>Cost of Sales</v>
          </cell>
          <cell r="E12" t="str">
            <v>INPUT</v>
          </cell>
          <cell r="F12">
            <v>1007</v>
          </cell>
        </row>
        <row r="13">
          <cell r="C13" t="str">
            <v>Repairs &amp; Maintenance</v>
          </cell>
          <cell r="D13" t="str">
            <v>Operating Expense</v>
          </cell>
          <cell r="E13" t="str">
            <v>INPUT</v>
          </cell>
          <cell r="F13">
            <v>1008</v>
          </cell>
        </row>
        <row r="14">
          <cell r="C14" t="str">
            <v>Retainers Fee</v>
          </cell>
          <cell r="D14" t="str">
            <v>Operating Expense</v>
          </cell>
          <cell r="E14" t="str">
            <v>INPUT</v>
          </cell>
          <cell r="F14">
            <v>1009</v>
          </cell>
        </row>
        <row r="15">
          <cell r="C15" t="str">
            <v>Salaries &amp; Wages</v>
          </cell>
          <cell r="D15" t="str">
            <v>Operating Expense</v>
          </cell>
          <cell r="E15" t="str">
            <v>INPUT</v>
          </cell>
          <cell r="F15">
            <v>1010</v>
          </cell>
        </row>
        <row r="16">
          <cell r="C16" t="str">
            <v>SSS/PHIC/Pag-ibig</v>
          </cell>
          <cell r="D16" t="str">
            <v>Operating Expense</v>
          </cell>
          <cell r="E16" t="str">
            <v>INPUT</v>
          </cell>
          <cell r="F16">
            <v>1011</v>
          </cell>
        </row>
        <row r="17">
          <cell r="C17" t="str">
            <v>Taxes &amp; Licenses</v>
          </cell>
          <cell r="D17" t="str">
            <v>Operating Expense</v>
          </cell>
          <cell r="E17" t="str">
            <v>INPUT</v>
          </cell>
          <cell r="F17">
            <v>1012</v>
          </cell>
        </row>
        <row r="18">
          <cell r="C18" t="str">
            <v>Telephone</v>
          </cell>
          <cell r="D18" t="str">
            <v>Operating Expense</v>
          </cell>
          <cell r="E18" t="str">
            <v>INPUT</v>
          </cell>
          <cell r="F18">
            <v>1013</v>
          </cell>
        </row>
        <row r="19">
          <cell r="C19" t="str">
            <v>Transportation and Travel</v>
          </cell>
          <cell r="D19" t="str">
            <v>Operating Expense</v>
          </cell>
          <cell r="E19" t="str">
            <v>INPUT</v>
          </cell>
          <cell r="F19">
            <v>1014</v>
          </cell>
        </row>
        <row r="20">
          <cell r="C20" t="str">
            <v>Water</v>
          </cell>
          <cell r="D20" t="str">
            <v>Operating Expense</v>
          </cell>
          <cell r="E20" t="str">
            <v>INPUT</v>
          </cell>
          <cell r="F20">
            <v>1015</v>
          </cell>
        </row>
        <row r="21">
          <cell r="C21" t="str">
            <v>Occupancy Permit</v>
          </cell>
          <cell r="D21" t="str">
            <v>Operating Expense</v>
          </cell>
          <cell r="E21" t="str">
            <v>INPUT</v>
          </cell>
          <cell r="F21">
            <v>1016</v>
          </cell>
        </row>
        <row r="22">
          <cell r="C22" t="str">
            <v>Subcon</v>
          </cell>
          <cell r="D22" t="str">
            <v>Operating Expense</v>
          </cell>
          <cell r="E22" t="str">
            <v>INPUT</v>
          </cell>
          <cell r="F22">
            <v>1017</v>
          </cell>
        </row>
        <row r="23">
          <cell r="C23" t="str">
            <v>Meals</v>
          </cell>
          <cell r="D23" t="str">
            <v>Operating Expense</v>
          </cell>
          <cell r="E23" t="str">
            <v>INPUT</v>
          </cell>
          <cell r="F23">
            <v>1018</v>
          </cell>
        </row>
        <row r="24">
          <cell r="C24" t="str">
            <v>Tools</v>
          </cell>
          <cell r="D24" t="str">
            <v>Operating Expense</v>
          </cell>
          <cell r="E24" t="str">
            <v>INPUT</v>
          </cell>
          <cell r="F24">
            <v>1019</v>
          </cell>
        </row>
        <row r="25">
          <cell r="C25" t="str">
            <v>WORKERS ADVANCES</v>
          </cell>
          <cell r="D25" t="str">
            <v>Operating Expense</v>
          </cell>
          <cell r="E25" t="str">
            <v>INPUT</v>
          </cell>
          <cell r="F25">
            <v>1020</v>
          </cell>
        </row>
        <row r="26">
          <cell r="C26" t="str">
            <v>Purchases - Construction Materials</v>
          </cell>
          <cell r="D26" t="str">
            <v>Cost of Sales</v>
          </cell>
          <cell r="E26" t="str">
            <v>INPUT</v>
          </cell>
          <cell r="F26">
            <v>1021</v>
          </cell>
        </row>
        <row r="27">
          <cell r="C27" t="str">
            <v>Salaries &amp; Wages - Subcon</v>
          </cell>
          <cell r="D27" t="str">
            <v>Cost of Sales</v>
          </cell>
          <cell r="E27" t="str">
            <v>INPUT</v>
          </cell>
          <cell r="F27">
            <v>1022</v>
          </cell>
        </row>
        <row r="28">
          <cell r="C28" t="str">
            <v>Salaries &amp; Wages - Arawan</v>
          </cell>
          <cell r="D28" t="str">
            <v>Cost of Sales</v>
          </cell>
          <cell r="E28" t="str">
            <v>INPUT</v>
          </cell>
          <cell r="F28">
            <v>1023</v>
          </cell>
        </row>
        <row r="29">
          <cell r="C29" t="e">
            <v>#REF!</v>
          </cell>
          <cell r="F29" t="e">
            <v>#REF!</v>
          </cell>
        </row>
        <row r="30">
          <cell r="C30" t="str">
            <v>Agency Fee</v>
          </cell>
          <cell r="D30" t="str">
            <v>COST OF SERVICES</v>
          </cell>
          <cell r="E30" t="str">
            <v>INPUT</v>
          </cell>
          <cell r="F30">
            <v>1024</v>
          </cell>
        </row>
        <row r="31">
          <cell r="C31" t="str">
            <v>Insurance Expense</v>
          </cell>
          <cell r="D31" t="str">
            <v>COST OF SERVICES</v>
          </cell>
          <cell r="E31" t="str">
            <v>INPUT</v>
          </cell>
          <cell r="F31">
            <v>1025</v>
          </cell>
        </row>
        <row r="32">
          <cell r="C32" t="str">
            <v>Medical Expenses</v>
          </cell>
          <cell r="D32" t="str">
            <v>COST OF SERVICES</v>
          </cell>
          <cell r="E32" t="str">
            <v>INPUT</v>
          </cell>
          <cell r="F32">
            <v>1026</v>
          </cell>
        </row>
        <row r="33">
          <cell r="C33" t="str">
            <v>Permits &amp; Processing Fees</v>
          </cell>
          <cell r="D33" t="str">
            <v>COST OF SERVICES</v>
          </cell>
          <cell r="E33" t="str">
            <v>INPUT</v>
          </cell>
          <cell r="F33">
            <v>1027</v>
          </cell>
        </row>
        <row r="34">
          <cell r="C34" t="str">
            <v>Representation</v>
          </cell>
          <cell r="D34" t="str">
            <v>COST OF SERVICES</v>
          </cell>
          <cell r="E34" t="str">
            <v>INPUT</v>
          </cell>
          <cell r="F34">
            <v>1028</v>
          </cell>
        </row>
        <row r="35">
          <cell r="C35" t="str">
            <v>Service Fee</v>
          </cell>
          <cell r="D35" t="str">
            <v>COST OF SERVICES</v>
          </cell>
          <cell r="E35" t="str">
            <v>INPUT</v>
          </cell>
          <cell r="F35">
            <v>1029</v>
          </cell>
        </row>
        <row r="36">
          <cell r="C36" t="str">
            <v>Site Supplies</v>
          </cell>
          <cell r="D36" t="str">
            <v>COST OF SERVICES</v>
          </cell>
          <cell r="E36" t="str">
            <v>INPUT</v>
          </cell>
          <cell r="F36">
            <v>1030</v>
          </cell>
        </row>
        <row r="37">
          <cell r="C37" t="str">
            <v>Trainings &amp; Seminars</v>
          </cell>
          <cell r="D37" t="str">
            <v>COST OF SERVICES</v>
          </cell>
          <cell r="E37" t="str">
            <v>INPUT</v>
          </cell>
          <cell r="F37">
            <v>1031</v>
          </cell>
        </row>
        <row r="38">
          <cell r="C38" t="str">
            <v>Depreciation Expense</v>
          </cell>
          <cell r="D38" t="str">
            <v>COST OF SERVICES</v>
          </cell>
          <cell r="E38" t="str">
            <v>INPUT</v>
          </cell>
          <cell r="F38">
            <v>1032</v>
          </cell>
        </row>
        <row r="39">
          <cell r="C39" t="str">
            <v>Interest Expense</v>
          </cell>
          <cell r="D39" t="str">
            <v>COST OF SERVICES</v>
          </cell>
          <cell r="E39" t="str">
            <v>INPUT</v>
          </cell>
          <cell r="F39">
            <v>1033</v>
          </cell>
        </row>
        <row r="40">
          <cell r="C40" t="str">
            <v>Miscellaneous</v>
          </cell>
          <cell r="D40" t="str">
            <v>COST OF SERVICES</v>
          </cell>
          <cell r="E40" t="str">
            <v>INPUT</v>
          </cell>
          <cell r="F40">
            <v>1034</v>
          </cell>
        </row>
        <row r="41">
          <cell r="C41" t="str">
            <v>Penalties &amp; Surcharges</v>
          </cell>
          <cell r="D41" t="str">
            <v>COST OF SERVICES</v>
          </cell>
          <cell r="E41" t="str">
            <v>INPUT</v>
          </cell>
          <cell r="F41">
            <v>1035</v>
          </cell>
        </row>
        <row r="42">
          <cell r="C42" t="str">
            <v>Postage &amp; 
Courier</v>
          </cell>
          <cell r="D42" t="str">
            <v>COST OF SERVICES</v>
          </cell>
          <cell r="E42" t="str">
            <v>INPUT</v>
          </cell>
          <cell r="F42">
            <v>1036</v>
          </cell>
        </row>
        <row r="43">
          <cell r="C43" t="str">
            <v>Professional Fee</v>
          </cell>
          <cell r="D43" t="str">
            <v>COST OF SERVICES</v>
          </cell>
          <cell r="E43" t="str">
            <v>INPUT</v>
          </cell>
          <cell r="F43">
            <v>1037</v>
          </cell>
        </row>
        <row r="44">
          <cell r="C44" t="str">
            <v>Provision for Income Tax</v>
          </cell>
          <cell r="D44" t="str">
            <v>COST OF SERVICES</v>
          </cell>
          <cell r="E44" t="str">
            <v>INPUT</v>
          </cell>
          <cell r="F44">
            <v>1038</v>
          </cell>
        </row>
        <row r="45">
          <cell r="C45" t="str">
            <v>Registration Fees</v>
          </cell>
          <cell r="D45" t="str">
            <v>COST OF SERVICES</v>
          </cell>
          <cell r="E45" t="str">
            <v>INPUT</v>
          </cell>
          <cell r="F45">
            <v>1039</v>
          </cell>
        </row>
        <row r="46">
          <cell r="C46" t="str">
            <v>Representation</v>
          </cell>
          <cell r="D46" t="str">
            <v>COST OF SERVICES</v>
          </cell>
          <cell r="E46" t="str">
            <v>INPUT</v>
          </cell>
          <cell r="F46">
            <v>1040</v>
          </cell>
        </row>
        <row r="47">
          <cell r="C47" t="str">
            <v>Prints &amp; Publishings</v>
          </cell>
          <cell r="D47" t="str">
            <v>COST OF SERVICES</v>
          </cell>
          <cell r="E47" t="str">
            <v>INPUT</v>
          </cell>
          <cell r="F47">
            <v>1041</v>
          </cell>
        </row>
        <row r="48">
          <cell r="C48" t="str">
            <v>Salaries &amp; Allowances - 
S. Guards</v>
          </cell>
          <cell r="D48" t="str">
            <v>COST OF SERVICES</v>
          </cell>
          <cell r="E48" t="str">
            <v>INPUT</v>
          </cell>
          <cell r="F48">
            <v>1042</v>
          </cell>
        </row>
        <row r="49">
          <cell r="C49" t="str">
            <v>Salaries &amp; Allowances - Labor</v>
          </cell>
          <cell r="D49" t="str">
            <v>COST OF SERVICES</v>
          </cell>
          <cell r="E49" t="str">
            <v>INPUT</v>
          </cell>
          <cell r="F49">
            <v>1043</v>
          </cell>
        </row>
        <row r="50">
          <cell r="C50" t="str">
            <v>Salaries &amp; Wages - Office Staff</v>
          </cell>
          <cell r="D50" t="str">
            <v>COST OF SERVICES</v>
          </cell>
          <cell r="E50" t="str">
            <v>INPUT</v>
          </cell>
          <cell r="F50">
            <v>1044</v>
          </cell>
        </row>
        <row r="51">
          <cell r="C51" t="str">
            <v>Contract Works</v>
          </cell>
          <cell r="D51" t="str">
            <v>COST OF SERVICES</v>
          </cell>
          <cell r="E51" t="str">
            <v>INPUT</v>
          </cell>
          <cell r="F51">
            <v>1045</v>
          </cell>
        </row>
        <row r="52">
          <cell r="C52" t="str">
            <v>Employees Benefits</v>
          </cell>
          <cell r="D52" t="str">
            <v>COST OF SERVICES</v>
          </cell>
          <cell r="E52" t="str">
            <v>INPUT</v>
          </cell>
          <cell r="F52">
            <v>1046</v>
          </cell>
        </row>
        <row r="53">
          <cell r="C53" t="str">
            <v>Other Direct Costs</v>
          </cell>
          <cell r="D53" t="str">
            <v>COST OF SERVICES</v>
          </cell>
          <cell r="E53" t="str">
            <v>INPUT</v>
          </cell>
          <cell r="F53">
            <v>1047</v>
          </cell>
        </row>
        <row r="54">
          <cell r="C54" t="str">
            <v>Insurances, Registration, Legal Fees &amp; Processing</v>
          </cell>
          <cell r="D54" t="str">
            <v>COST OF SERVICES</v>
          </cell>
          <cell r="E54" t="str">
            <v>INPUT</v>
          </cell>
          <cell r="F54">
            <v>1048</v>
          </cell>
        </row>
        <row r="55">
          <cell r="C55" t="str">
            <v>Others</v>
          </cell>
          <cell r="D55" t="str">
            <v>COST OF SERVICES</v>
          </cell>
          <cell r="E55" t="str">
            <v>INPUT</v>
          </cell>
          <cell r="F55">
            <v>1049</v>
          </cell>
        </row>
        <row r="56">
          <cell r="C56" t="str">
            <v>Contributions</v>
          </cell>
          <cell r="D56" t="str">
            <v>COST OF SERVICES</v>
          </cell>
          <cell r="E56" t="str">
            <v>INPUT</v>
          </cell>
          <cell r="F56">
            <v>1050</v>
          </cell>
        </row>
        <row r="57">
          <cell r="C57" t="str">
            <v>Contract</v>
          </cell>
          <cell r="D57" t="str">
            <v>COST OF SERVICES</v>
          </cell>
          <cell r="E57" t="str">
            <v>INPUT</v>
          </cell>
          <cell r="F57">
            <v>1051</v>
          </cell>
        </row>
        <row r="58">
          <cell r="C58" t="str">
            <v>Overhead</v>
          </cell>
          <cell r="D58" t="str">
            <v>COST OF SERVICES</v>
          </cell>
          <cell r="E58" t="str">
            <v>INPUT</v>
          </cell>
          <cell r="F58">
            <v>1052</v>
          </cell>
        </row>
        <row r="59">
          <cell r="C59">
            <v>0</v>
          </cell>
          <cell r="D59" t="str">
            <v>Cost of Sales</v>
          </cell>
          <cell r="E59" t="str">
            <v>INPUT</v>
          </cell>
          <cell r="F59">
            <v>0</v>
          </cell>
        </row>
        <row r="60">
          <cell r="C60">
            <v>0</v>
          </cell>
          <cell r="D60" t="str">
            <v>Cost of Sales</v>
          </cell>
          <cell r="E60" t="str">
            <v>INPUT</v>
          </cell>
          <cell r="F60">
            <v>0</v>
          </cell>
        </row>
        <row r="61">
          <cell r="C61" t="str">
            <v>Sales</v>
          </cell>
          <cell r="D61" t="str">
            <v>Revenue</v>
          </cell>
          <cell r="E61" t="str">
            <v>OUTPUT</v>
          </cell>
          <cell r="F61">
            <v>2001</v>
          </cell>
        </row>
        <row r="62">
          <cell r="C62">
            <v>0</v>
          </cell>
          <cell r="D62" t="str">
            <v>Revenue</v>
          </cell>
          <cell r="E62" t="str">
            <v>OUTPUT</v>
          </cell>
          <cell r="F62">
            <v>0</v>
          </cell>
        </row>
        <row r="63">
          <cell r="C63">
            <v>0</v>
          </cell>
          <cell r="D63" t="str">
            <v>Revenue</v>
          </cell>
          <cell r="E63" t="str">
            <v>OUTPUT</v>
          </cell>
          <cell r="F63">
            <v>0</v>
          </cell>
        </row>
        <row r="64">
          <cell r="C64">
            <v>0</v>
          </cell>
          <cell r="D64" t="str">
            <v>Revenue</v>
          </cell>
          <cell r="E64" t="str">
            <v>OUTPUT</v>
          </cell>
          <cell r="F64">
            <v>0</v>
          </cell>
        </row>
        <row r="65">
          <cell r="C65">
            <v>0</v>
          </cell>
          <cell r="D65" t="str">
            <v>Revenue</v>
          </cell>
          <cell r="E65" t="str">
            <v>OUTPUT</v>
          </cell>
          <cell r="F65">
            <v>0</v>
          </cell>
        </row>
        <row r="66">
          <cell r="C66">
            <v>0</v>
          </cell>
          <cell r="F66">
            <v>0</v>
          </cell>
        </row>
        <row r="67">
          <cell r="C67">
            <v>0</v>
          </cell>
          <cell r="F67">
            <v>0</v>
          </cell>
        </row>
        <row r="68">
          <cell r="C68">
            <v>0</v>
          </cell>
          <cell r="F68">
            <v>0</v>
          </cell>
        </row>
        <row r="69">
          <cell r="C69" t="str">
            <v>Cash in Bank</v>
          </cell>
          <cell r="D69" t="str">
            <v>Assets</v>
          </cell>
          <cell r="F69">
            <v>4001</v>
          </cell>
        </row>
        <row r="70">
          <cell r="C70" t="str">
            <v>Input Tax</v>
          </cell>
          <cell r="D70" t="str">
            <v>Assets</v>
          </cell>
          <cell r="F70">
            <v>4002</v>
          </cell>
        </row>
        <row r="71">
          <cell r="C71" t="str">
            <v>STL - Subject To Liquidation</v>
          </cell>
          <cell r="D71" t="str">
            <v>Assets</v>
          </cell>
          <cell r="F71">
            <v>4003</v>
          </cell>
        </row>
        <row r="72">
          <cell r="C72" t="str">
            <v>Cash Advance</v>
          </cell>
          <cell r="D72" t="str">
            <v>Assets</v>
          </cell>
          <cell r="F72">
            <v>4004</v>
          </cell>
        </row>
        <row r="73">
          <cell r="C73">
            <v>0</v>
          </cell>
          <cell r="F73">
            <v>0</v>
          </cell>
        </row>
        <row r="74">
          <cell r="C74">
            <v>0</v>
          </cell>
          <cell r="F74">
            <v>0</v>
          </cell>
        </row>
        <row r="75">
          <cell r="C75">
            <v>0</v>
          </cell>
          <cell r="F75">
            <v>0</v>
          </cell>
        </row>
        <row r="76">
          <cell r="C76" t="str">
            <v>Output Tax</v>
          </cell>
          <cell r="D76" t="str">
            <v>Liabilities</v>
          </cell>
          <cell r="F76">
            <v>5001</v>
          </cell>
        </row>
        <row r="77">
          <cell r="C77" t="str">
            <v>Loan Payable - Nanay</v>
          </cell>
          <cell r="D77" t="str">
            <v>Liabilities</v>
          </cell>
          <cell r="F77">
            <v>5002</v>
          </cell>
        </row>
        <row r="78">
          <cell r="C78">
            <v>0</v>
          </cell>
          <cell r="F78">
            <v>0</v>
          </cell>
        </row>
        <row r="79">
          <cell r="C79" t="str">
            <v>Ford Payment</v>
          </cell>
          <cell r="F79">
            <v>5003</v>
          </cell>
        </row>
        <row r="80">
          <cell r="C80" t="str">
            <v>REVOLVING FUND</v>
          </cell>
          <cell r="F80">
            <v>5004</v>
          </cell>
        </row>
        <row r="81">
          <cell r="C81" t="e">
            <v>#REF!</v>
          </cell>
          <cell r="F81" t="e">
            <v>#REF!</v>
          </cell>
        </row>
        <row r="82">
          <cell r="C82" t="e">
            <v>#REF!</v>
          </cell>
          <cell r="F82" t="e">
            <v>#REF!</v>
          </cell>
        </row>
        <row r="83">
          <cell r="C83">
            <v>0</v>
          </cell>
          <cell r="F83">
            <v>0</v>
          </cell>
        </row>
        <row r="84">
          <cell r="C84" t="e">
            <v>#REF!</v>
          </cell>
          <cell r="F84" t="e">
            <v>#REF!</v>
          </cell>
        </row>
        <row r="85">
          <cell r="C85" t="e">
            <v>#REF!</v>
          </cell>
          <cell r="F85" t="e">
            <v>#REF!</v>
          </cell>
        </row>
        <row r="86">
          <cell r="C86" t="e">
            <v>#REF!</v>
          </cell>
          <cell r="F86" t="e">
            <v>#REF!</v>
          </cell>
        </row>
        <row r="87">
          <cell r="C87" t="e">
            <v>#REF!</v>
          </cell>
          <cell r="F87" t="e">
            <v>#REF!</v>
          </cell>
        </row>
        <row r="88">
          <cell r="C88">
            <v>0</v>
          </cell>
        </row>
        <row r="89">
          <cell r="C89">
            <v>0</v>
          </cell>
        </row>
        <row r="90">
          <cell r="C90">
            <v>0</v>
          </cell>
        </row>
        <row r="91">
          <cell r="C91">
            <v>0</v>
          </cell>
        </row>
        <row r="92">
          <cell r="C92">
            <v>0</v>
          </cell>
        </row>
        <row r="93">
          <cell r="C93">
            <v>0</v>
          </cell>
        </row>
        <row r="94">
          <cell r="C94">
            <v>0</v>
          </cell>
        </row>
        <row r="95">
          <cell r="C95" t="e">
            <v>#REF!</v>
          </cell>
        </row>
        <row r="96">
          <cell r="C96">
            <v>0</v>
          </cell>
        </row>
        <row r="97">
          <cell r="C97">
            <v>0</v>
          </cell>
        </row>
        <row r="98">
          <cell r="C98">
            <v>0</v>
          </cell>
        </row>
        <row r="99">
          <cell r="C99" t="e">
            <v>#REF!</v>
          </cell>
        </row>
        <row r="100">
          <cell r="C100" t="e">
            <v>#REF!</v>
          </cell>
        </row>
        <row r="101">
          <cell r="C101" t="e">
            <v>#REF!</v>
          </cell>
        </row>
        <row r="102">
          <cell r="C102" t="e">
            <v>#REF!</v>
          </cell>
        </row>
        <row r="103">
          <cell r="C103">
            <v>0</v>
          </cell>
        </row>
        <row r="104">
          <cell r="C104" t="e">
            <v>#REF!</v>
          </cell>
        </row>
        <row r="105">
          <cell r="C105">
            <v>0</v>
          </cell>
        </row>
        <row r="106">
          <cell r="C106">
            <v>0</v>
          </cell>
        </row>
        <row r="107">
          <cell r="C107">
            <v>0</v>
          </cell>
        </row>
        <row r="108">
          <cell r="C108">
            <v>0</v>
          </cell>
        </row>
        <row r="109">
          <cell r="C109">
            <v>0</v>
          </cell>
        </row>
        <row r="110">
          <cell r="C110">
            <v>0</v>
          </cell>
        </row>
        <row r="111">
          <cell r="C111">
            <v>0</v>
          </cell>
        </row>
        <row r="112">
          <cell r="C112">
            <v>0</v>
          </cell>
        </row>
        <row r="113">
          <cell r="C113">
            <v>0</v>
          </cell>
        </row>
        <row r="114">
          <cell r="C114">
            <v>0</v>
          </cell>
        </row>
        <row r="115">
          <cell r="C115">
            <v>0</v>
          </cell>
        </row>
        <row r="116">
          <cell r="C116">
            <v>0</v>
          </cell>
        </row>
        <row r="117">
          <cell r="C117" t="e">
            <v>#REF!</v>
          </cell>
        </row>
        <row r="118">
          <cell r="C118" t="e">
            <v>#REF!</v>
          </cell>
        </row>
        <row r="119">
          <cell r="C119" t="e">
            <v>#REF!</v>
          </cell>
        </row>
        <row r="120">
          <cell r="C120">
            <v>0</v>
          </cell>
        </row>
        <row r="121">
          <cell r="C121">
            <v>0</v>
          </cell>
        </row>
        <row r="122">
          <cell r="C122">
            <v>0</v>
          </cell>
        </row>
        <row r="123">
          <cell r="C123">
            <v>0</v>
          </cell>
        </row>
        <row r="124">
          <cell r="C124">
            <v>0</v>
          </cell>
        </row>
        <row r="125">
          <cell r="C125">
            <v>0</v>
          </cell>
        </row>
        <row r="126">
          <cell r="C126">
            <v>0</v>
          </cell>
        </row>
        <row r="127">
          <cell r="C127">
            <v>0</v>
          </cell>
        </row>
        <row r="128">
          <cell r="C128">
            <v>0</v>
          </cell>
        </row>
        <row r="129">
          <cell r="C129">
            <v>0</v>
          </cell>
        </row>
        <row r="130">
          <cell r="C130">
            <v>0</v>
          </cell>
        </row>
        <row r="131">
          <cell r="C131">
            <v>0</v>
          </cell>
        </row>
        <row r="132">
          <cell r="C132">
            <v>0</v>
          </cell>
        </row>
        <row r="133">
          <cell r="C133">
            <v>0</v>
          </cell>
        </row>
        <row r="134">
          <cell r="C134">
            <v>0</v>
          </cell>
        </row>
        <row r="135">
          <cell r="C135">
            <v>0</v>
          </cell>
        </row>
        <row r="136">
          <cell r="C136">
            <v>0</v>
          </cell>
        </row>
        <row r="137">
          <cell r="C137">
            <v>0</v>
          </cell>
        </row>
        <row r="138">
          <cell r="C138">
            <v>0</v>
          </cell>
        </row>
        <row r="139">
          <cell r="C139">
            <v>0</v>
          </cell>
        </row>
        <row r="140">
          <cell r="C140">
            <v>0</v>
          </cell>
        </row>
        <row r="141">
          <cell r="C141">
            <v>0</v>
          </cell>
        </row>
        <row r="142">
          <cell r="C142">
            <v>0</v>
          </cell>
        </row>
        <row r="143">
          <cell r="C143">
            <v>0</v>
          </cell>
        </row>
        <row r="144">
          <cell r="C144">
            <v>0</v>
          </cell>
        </row>
        <row r="145">
          <cell r="C145">
            <v>0</v>
          </cell>
        </row>
        <row r="146">
          <cell r="C146">
            <v>0</v>
          </cell>
        </row>
        <row r="147">
          <cell r="C147">
            <v>0</v>
          </cell>
        </row>
        <row r="148">
          <cell r="C148">
            <v>0</v>
          </cell>
        </row>
        <row r="149">
          <cell r="C149">
            <v>0</v>
          </cell>
        </row>
        <row r="150">
          <cell r="C150">
            <v>0</v>
          </cell>
        </row>
        <row r="151">
          <cell r="C151">
            <v>0</v>
          </cell>
        </row>
        <row r="152">
          <cell r="C152">
            <v>0</v>
          </cell>
        </row>
        <row r="153">
          <cell r="C153">
            <v>0</v>
          </cell>
        </row>
        <row r="154">
          <cell r="C154">
            <v>0</v>
          </cell>
        </row>
        <row r="155">
          <cell r="C155">
            <v>0</v>
          </cell>
        </row>
        <row r="156">
          <cell r="C156">
            <v>0</v>
          </cell>
        </row>
        <row r="157">
          <cell r="C157">
            <v>0</v>
          </cell>
        </row>
        <row r="158">
          <cell r="C158">
            <v>0</v>
          </cell>
        </row>
        <row r="159">
          <cell r="C159">
            <v>0</v>
          </cell>
        </row>
        <row r="160">
          <cell r="C160">
            <v>0</v>
          </cell>
        </row>
        <row r="161">
          <cell r="C161">
            <v>0</v>
          </cell>
        </row>
        <row r="162">
          <cell r="C162">
            <v>0</v>
          </cell>
        </row>
        <row r="163">
          <cell r="C163">
            <v>0</v>
          </cell>
        </row>
        <row r="164">
          <cell r="C164">
            <v>0</v>
          </cell>
        </row>
        <row r="165">
          <cell r="C165">
            <v>0</v>
          </cell>
        </row>
        <row r="166">
          <cell r="C166">
            <v>0</v>
          </cell>
        </row>
        <row r="167">
          <cell r="C167">
            <v>0</v>
          </cell>
        </row>
        <row r="168">
          <cell r="C168">
            <v>0</v>
          </cell>
        </row>
        <row r="169">
          <cell r="C169">
            <v>0</v>
          </cell>
        </row>
        <row r="170">
          <cell r="C170">
            <v>0</v>
          </cell>
        </row>
        <row r="171">
          <cell r="C171">
            <v>0</v>
          </cell>
        </row>
        <row r="172">
          <cell r="C172">
            <v>0</v>
          </cell>
        </row>
        <row r="173">
          <cell r="C173">
            <v>0</v>
          </cell>
        </row>
        <row r="174">
          <cell r="C174">
            <v>0</v>
          </cell>
        </row>
        <row r="175">
          <cell r="C175">
            <v>0</v>
          </cell>
        </row>
        <row r="176">
          <cell r="C176">
            <v>0</v>
          </cell>
        </row>
        <row r="177">
          <cell r="C177">
            <v>0</v>
          </cell>
        </row>
        <row r="178">
          <cell r="C178">
            <v>0</v>
          </cell>
        </row>
        <row r="179">
          <cell r="C179">
            <v>0</v>
          </cell>
        </row>
        <row r="180">
          <cell r="C180">
            <v>0</v>
          </cell>
        </row>
        <row r="181">
          <cell r="C181">
            <v>0</v>
          </cell>
        </row>
        <row r="182">
          <cell r="C182">
            <v>0</v>
          </cell>
        </row>
        <row r="183">
          <cell r="C183">
            <v>0</v>
          </cell>
        </row>
        <row r="184">
          <cell r="C184">
            <v>0</v>
          </cell>
        </row>
        <row r="185">
          <cell r="C185">
            <v>0</v>
          </cell>
        </row>
        <row r="186">
          <cell r="C186">
            <v>0</v>
          </cell>
        </row>
        <row r="187">
          <cell r="C187">
            <v>0</v>
          </cell>
        </row>
        <row r="188">
          <cell r="C188">
            <v>0</v>
          </cell>
        </row>
        <row r="189">
          <cell r="C189">
            <v>0</v>
          </cell>
        </row>
        <row r="190">
          <cell r="C190">
            <v>0</v>
          </cell>
        </row>
        <row r="191">
          <cell r="C191">
            <v>0</v>
          </cell>
        </row>
        <row r="192">
          <cell r="C192">
            <v>0</v>
          </cell>
        </row>
        <row r="193">
          <cell r="C193">
            <v>0</v>
          </cell>
        </row>
        <row r="194">
          <cell r="C194">
            <v>0</v>
          </cell>
        </row>
        <row r="195">
          <cell r="C195">
            <v>0</v>
          </cell>
        </row>
        <row r="196">
          <cell r="C196">
            <v>0</v>
          </cell>
        </row>
        <row r="197">
          <cell r="C197">
            <v>0</v>
          </cell>
        </row>
        <row r="198">
          <cell r="C198">
            <v>0</v>
          </cell>
        </row>
        <row r="199">
          <cell r="C199">
            <v>0</v>
          </cell>
        </row>
        <row r="200">
          <cell r="C200">
            <v>0</v>
          </cell>
        </row>
        <row r="201">
          <cell r="C201">
            <v>0</v>
          </cell>
        </row>
        <row r="202">
          <cell r="C202">
            <v>0</v>
          </cell>
        </row>
        <row r="203">
          <cell r="C203">
            <v>0</v>
          </cell>
        </row>
        <row r="204">
          <cell r="C204">
            <v>0</v>
          </cell>
        </row>
        <row r="205">
          <cell r="C205">
            <v>0</v>
          </cell>
        </row>
        <row r="206">
          <cell r="C206">
            <v>0</v>
          </cell>
        </row>
        <row r="207">
          <cell r="C207">
            <v>0</v>
          </cell>
        </row>
        <row r="208">
          <cell r="C208">
            <v>0</v>
          </cell>
        </row>
        <row r="209">
          <cell r="C209">
            <v>0</v>
          </cell>
        </row>
        <row r="210">
          <cell r="C210">
            <v>0</v>
          </cell>
        </row>
        <row r="211">
          <cell r="C211">
            <v>0</v>
          </cell>
        </row>
        <row r="212">
          <cell r="C212">
            <v>0</v>
          </cell>
        </row>
        <row r="213">
          <cell r="C213">
            <v>0</v>
          </cell>
        </row>
        <row r="214">
          <cell r="C214">
            <v>0</v>
          </cell>
        </row>
        <row r="215">
          <cell r="C215">
            <v>0</v>
          </cell>
        </row>
        <row r="216">
          <cell r="C216">
            <v>0</v>
          </cell>
        </row>
        <row r="217">
          <cell r="C217">
            <v>0</v>
          </cell>
        </row>
        <row r="218">
          <cell r="C218">
            <v>0</v>
          </cell>
        </row>
        <row r="219">
          <cell r="C219">
            <v>0</v>
          </cell>
        </row>
        <row r="220">
          <cell r="C220">
            <v>0</v>
          </cell>
        </row>
        <row r="221">
          <cell r="C221">
            <v>0</v>
          </cell>
        </row>
        <row r="222">
          <cell r="C222">
            <v>0</v>
          </cell>
        </row>
        <row r="223">
          <cell r="C223">
            <v>0</v>
          </cell>
        </row>
        <row r="224">
          <cell r="C224">
            <v>0</v>
          </cell>
        </row>
        <row r="225">
          <cell r="C225">
            <v>0</v>
          </cell>
        </row>
        <row r="226">
          <cell r="C226">
            <v>0</v>
          </cell>
        </row>
        <row r="227">
          <cell r="C227">
            <v>0</v>
          </cell>
        </row>
        <row r="228">
          <cell r="C228">
            <v>0</v>
          </cell>
        </row>
        <row r="229">
          <cell r="C229">
            <v>0</v>
          </cell>
        </row>
        <row r="230">
          <cell r="C230">
            <v>0</v>
          </cell>
        </row>
        <row r="231">
          <cell r="C231">
            <v>0</v>
          </cell>
        </row>
        <row r="232">
          <cell r="C232">
            <v>0</v>
          </cell>
        </row>
        <row r="233">
          <cell r="C233">
            <v>0</v>
          </cell>
        </row>
        <row r="234">
          <cell r="C234">
            <v>0</v>
          </cell>
        </row>
        <row r="235">
          <cell r="C235">
            <v>0</v>
          </cell>
        </row>
        <row r="236">
          <cell r="C236">
            <v>0</v>
          </cell>
        </row>
        <row r="237">
          <cell r="C237">
            <v>0</v>
          </cell>
        </row>
        <row r="238">
          <cell r="C238">
            <v>0</v>
          </cell>
        </row>
        <row r="239">
          <cell r="C239">
            <v>0</v>
          </cell>
        </row>
        <row r="240">
          <cell r="C240">
            <v>0</v>
          </cell>
        </row>
        <row r="241">
          <cell r="C241">
            <v>0</v>
          </cell>
        </row>
        <row r="242">
          <cell r="C242">
            <v>0</v>
          </cell>
        </row>
        <row r="243">
          <cell r="C243">
            <v>0</v>
          </cell>
        </row>
      </sheetData>
      <sheetData sheetId="7"/>
      <sheetData sheetId="8"/>
      <sheetData sheetId="9"/>
      <sheetData sheetId="10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3762.348557870369" createdVersion="4" refreshedVersion="5" minRefreshableVersion="3" recordCount="4">
  <cacheSource type="worksheet">
    <worksheetSource name="Table3210[[SPECIFIC DATE]:[EXPLANATION]]"/>
  </cacheSource>
  <cacheFields count="17">
    <cacheField name="SPECIFIC DATE" numFmtId="0">
      <sharedItems containsSemiMixedTypes="0" containsNonDate="0" containsDate="1" containsString="0" minDate="2019-05-16T00:00:00" maxDate="2019-06-18T00:00:00"/>
    </cacheField>
    <cacheField name="Date" numFmtId="0">
      <sharedItems containsBlank="1" count="9">
        <s v="May 2019"/>
        <s v="June 2019"/>
        <m u="1"/>
        <s v="February 2019" u="1"/>
        <e v="#REF!" u="1"/>
        <s v="April 2019" u="1"/>
        <s v="January 2019" u="1"/>
        <s v="March 2019" u="1"/>
        <s v="January 1900" u="1"/>
      </sharedItems>
    </cacheField>
    <cacheField name="CHECK VOUCHER NO." numFmtId="0">
      <sharedItems/>
    </cacheField>
    <cacheField name="JOURNAL VOUCHER NO." numFmtId="0">
      <sharedItems containsNonDate="0" containsString="0" containsBlank="1"/>
    </cacheField>
    <cacheField name="CHART CODE" numFmtId="1">
      <sharedItems containsSemiMixedTypes="0" containsString="0" containsNumber="1" containsInteger="1" minValue="4002" maxValue="5001"/>
    </cacheField>
    <cacheField name="ACCOUNT TITLE" numFmtId="0">
      <sharedItems containsDate="1" containsBlank="1" containsMixedTypes="1" minDate="1899-12-31T00:00:00" maxDate="1899-12-31T00:00:00" count="46">
        <s v="Input Tax"/>
        <s v="Output Tax"/>
        <n v="0" u="1"/>
        <s v="" u="1"/>
        <s v="Cash Advance" u="1"/>
        <s v="Prints &amp; Publishings" u="1"/>
        <m u="1"/>
        <s v="Withholding Tax - Expanded (services)" u="1"/>
        <s v="Meals" u="1"/>
        <s v="Insurance Expense" u="1"/>
        <s v="Medical Expenses" u="1"/>
        <s v="Miscellaneous" u="1"/>
        <s v="Transportation and Travel" u="1"/>
        <s v="Permits &amp; Processing Fees" u="1"/>
        <s v="Telephone" u="1"/>
        <s v="Others" u="1"/>
        <s v="Cash in Bank" u="1"/>
        <s v="Purchases - Construction Materials" u="1"/>
        <s v="Service Fee" u="1"/>
        <s v="Salaries &amp; Allowances - _x000a_S. Guards" u="1"/>
        <s v="Bank Charges" u="1"/>
        <s v="SSS/PHIC/Pag-ibig" u="1"/>
        <s v="Subject To Liquidation - Lao, Crisente" u="1"/>
        <s v="Insurances, Registration, Legal Fees &amp; Processing" u="1"/>
        <s v="REVOLVING FUND" u="1"/>
        <s v="Light and Power" u="1"/>
        <s v="Creditable Withholding Tax" u="1"/>
        <s v="Water" u="1"/>
        <s v="Compromise Penalty" u="1"/>
        <s v="Withholding Tax - Expanded (goods)" u="1"/>
        <s v="Office Supplies" u="1"/>
        <s v="Other Direct Costs" u="1"/>
        <s v="Loan Payable - Nanay" u="1"/>
        <s v="Ford Payment" u="1"/>
        <s v="Retainers Fee" u="1"/>
        <d v="1899-12-30T00:00:00" u="1"/>
        <s v="REVENUE" u="1"/>
        <s v="Rental" u="1"/>
        <s v="Subcon" u="1"/>
        <s v="Withholding Tax - Expanded" u="1"/>
        <s v="Penalties &amp; Surcharges" u="1"/>
        <s v="Salaries &amp; Wages - Office Staff" u="1"/>
        <s v="Repairs &amp; Maintenance" u="1"/>
        <s v="Salaries &amp; Wages - Arawan" u="1"/>
        <s v="Salaries &amp; Wages - Subcon" u="1"/>
        <s v="Fuel &amp; Oil" u="1"/>
      </sharedItems>
    </cacheField>
    <cacheField name="CLASSIFICATION" numFmtId="165">
      <sharedItems/>
    </cacheField>
    <cacheField name="OT/IT" numFmtId="165">
      <sharedItems containsSemiMixedTypes="0" containsNonDate="0" containsDate="1" containsString="0" minDate="1899-12-30T00:00:00" maxDate="1899-12-31T00:00:00"/>
    </cacheField>
    <cacheField name="DR" numFmtId="164">
      <sharedItems containsString="0" containsBlank="1" containsNumber="1" containsInteger="1" minValue="5000" maxValue="6000"/>
    </cacheField>
    <cacheField name="CR" numFmtId="0">
      <sharedItems containsString="0" containsBlank="1" containsNumber="1" containsInteger="1" minValue="5000" maxValue="6000"/>
    </cacheField>
    <cacheField name="PROJECT" numFmtId="165">
      <sharedItems containsNonDate="0" containsString="0" containsBlank="1"/>
    </cacheField>
    <cacheField name="OR NUMBER" numFmtId="0">
      <sharedItems containsNonDate="0" containsString="0" containsBlank="1"/>
    </cacheField>
    <cacheField name="CHECK NUMBER" numFmtId="0">
      <sharedItems containsNonDate="0" containsString="0" containsBlank="1"/>
    </cacheField>
    <cacheField name="TIN" numFmtId="0">
      <sharedItems/>
    </cacheField>
    <cacheField name="PARTICULARS" numFmtId="164">
      <sharedItems containsNonDate="0" containsString="0" containsBlank="1"/>
    </cacheField>
    <cacheField name="ADDRESS" numFmtId="0">
      <sharedItems/>
    </cacheField>
    <cacheField name="EXPLANATION" numFmtId="164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uthor" refreshedDate="43762.348558101854" createdVersion="4" refreshedVersion="5" minRefreshableVersion="3" recordCount="4">
  <cacheSource type="worksheet">
    <worksheetSource name="Table3210"/>
  </cacheSource>
  <cacheFields count="18">
    <cacheField name="SPECIFIC DATE" numFmtId="0">
      <sharedItems containsSemiMixedTypes="0" containsNonDate="0" containsDate="1" containsString="0" minDate="2019-05-16T00:00:00" maxDate="2019-06-18T00:00:00"/>
    </cacheField>
    <cacheField name="Date" numFmtId="0">
      <sharedItems count="7">
        <s v="May 2019"/>
        <s v="June 2019"/>
        <s v="February 2019" u="1"/>
        <s v="April 2019" u="1"/>
        <s v="January 2019" u="1"/>
        <s v="March 2019" u="1"/>
        <s v="January 1900" u="1"/>
      </sharedItems>
    </cacheField>
    <cacheField name="CHECK VOUCHER NO." numFmtId="0">
      <sharedItems/>
    </cacheField>
    <cacheField name="JOURNAL VOUCHER NO." numFmtId="0">
      <sharedItems containsNonDate="0" containsString="0" containsBlank="1"/>
    </cacheField>
    <cacheField name="CHART CODE" numFmtId="1">
      <sharedItems containsSemiMixedTypes="0" containsString="0" containsNumber="1" containsInteger="1" minValue="0" maxValue="5006" count="41">
        <n v="4002"/>
        <n v="5001"/>
        <n v="0" u="1"/>
        <n v="1007" u="1"/>
        <n v="1035" u="1"/>
        <n v="5003" u="1"/>
        <n v="1013" u="1"/>
        <n v="1047" u="1"/>
        <n v="4100" u="1"/>
        <n v="1006" u="1"/>
        <n v="2001" u="1"/>
        <n v="1026" u="1"/>
        <n v="5005" u="1"/>
        <n v="4300" u="1"/>
        <n v="1018" u="1"/>
        <n v="1005" u="1"/>
        <n v="1011" u="1"/>
        <n v="5002" u="1"/>
        <n v="1017" u="1"/>
        <n v="1004" u="1"/>
        <n v="1029" u="1"/>
        <n v="1048" u="1"/>
        <n v="1023" u="1"/>
        <n v="1041" u="1"/>
        <n v="1003" u="1"/>
        <n v="1027" u="1"/>
        <n v="5004" u="1"/>
        <n v="4001" u="1"/>
        <n v="1022" u="1"/>
        <n v="1009" u="1"/>
        <n v="4200" u="1"/>
        <n v="1015" u="1"/>
        <n v="1025" u="1"/>
        <n v="1044" u="1"/>
        <n v="1021" u="1"/>
        <n v="1008" u="1"/>
        <n v="5006" u="1"/>
        <n v="1014" u="1"/>
        <n v="1001" u="1"/>
        <n v="1049" u="1"/>
        <n v="1042" u="1"/>
      </sharedItems>
    </cacheField>
    <cacheField name="ACCOUNT TITLE" numFmtId="0">
      <sharedItems containsDate="1" containsBlank="1" containsMixedTypes="1" minDate="1899-12-31T00:00:00" maxDate="1899-12-31T00:00:00" count="46">
        <s v="Input Tax"/>
        <s v="Output Tax"/>
        <n v="0" u="1"/>
        <s v="" u="1"/>
        <s v="Cash Advance" u="1"/>
        <s v="Prints &amp; Publishings" u="1"/>
        <m u="1"/>
        <s v="Withholding Tax - Expanded (services)" u="1"/>
        <s v="Meals" u="1"/>
        <s v="Insurance Expense" u="1"/>
        <s v="Medical Expenses" u="1"/>
        <s v="Miscellaneous" u="1"/>
        <s v="Transportation and Travel" u="1"/>
        <s v="Permits &amp; Processing Fees" u="1"/>
        <s v="Telephone" u="1"/>
        <s v="Others" u="1"/>
        <s v="Cash in Bank" u="1"/>
        <s v="Purchases - Construction Materials" u="1"/>
        <s v="Service Fee" u="1"/>
        <s v="Salaries &amp; Allowances - _x000a_S. Guards" u="1"/>
        <s v="Bank Charges" u="1"/>
        <s v="SSS/PHIC/Pag-ibig" u="1"/>
        <s v="Subject To Liquidation - Lao, Crisente" u="1"/>
        <s v="Insurances, Registration, Legal Fees &amp; Processing" u="1"/>
        <s v="REVOLVING FUND" u="1"/>
        <s v="Light and Power" u="1"/>
        <s v="Creditable Withholding Tax" u="1"/>
        <s v="Water" u="1"/>
        <s v="Compromise Penalty" u="1"/>
        <s v="Withholding Tax - Expanded (goods)" u="1"/>
        <s v="Office Supplies" u="1"/>
        <s v="Other Direct Costs" u="1"/>
        <s v="Loan Payable - Nanay" u="1"/>
        <s v="Ford Payment" u="1"/>
        <s v="Retainers Fee" u="1"/>
        <d v="1899-12-30T00:00:00" u="1"/>
        <s v="REVENUE" u="1"/>
        <s v="Rental" u="1"/>
        <s v="Subcon" u="1"/>
        <s v="Withholding Tax - Expanded" u="1"/>
        <s v="Penalties &amp; Surcharges" u="1"/>
        <s v="Salaries &amp; Wages - Office Staff" u="1"/>
        <s v="Repairs &amp; Maintenance" u="1"/>
        <s v="Salaries &amp; Wages - Arawan" u="1"/>
        <s v="Salaries &amp; Wages - Subcon" u="1"/>
        <s v="Fuel &amp; Oil" u="1"/>
      </sharedItems>
    </cacheField>
    <cacheField name="CLASSIFICATION" numFmtId="165">
      <sharedItems containsDate="1" containsMixedTypes="1" minDate="1899-12-30T00:00:00" maxDate="1899-12-31T00:00:00" count="3">
        <s v="ASSETS"/>
        <s v="LIABILITIES"/>
        <d v="1899-12-30T00:00:00" u="1"/>
      </sharedItems>
    </cacheField>
    <cacheField name="OT/IT" numFmtId="165">
      <sharedItems containsSemiMixedTypes="0" containsNonDate="0" containsDate="1" containsString="0" minDate="1899-12-30T00:00:00" maxDate="1899-12-31T00:00:00"/>
    </cacheField>
    <cacheField name="DR" numFmtId="164">
      <sharedItems containsString="0" containsBlank="1" containsNumber="1" containsInteger="1" minValue="5000" maxValue="6000"/>
    </cacheField>
    <cacheField name="CR" numFmtId="0">
      <sharedItems containsString="0" containsBlank="1" containsNumber="1" containsInteger="1" minValue="5000" maxValue="6000"/>
    </cacheField>
    <cacheField name="PROJECT" numFmtId="165">
      <sharedItems containsNonDate="0" containsString="0" containsBlank="1"/>
    </cacheField>
    <cacheField name="OR NUMBER" numFmtId="0">
      <sharedItems containsNonDate="0" containsString="0" containsBlank="1"/>
    </cacheField>
    <cacheField name="CHECK NUMBER" numFmtId="0">
      <sharedItems containsNonDate="0" containsString="0" containsBlank="1"/>
    </cacheField>
    <cacheField name="TIN" numFmtId="0">
      <sharedItems/>
    </cacheField>
    <cacheField name="PARTICULARS" numFmtId="164">
      <sharedItems containsNonDate="0" containsString="0" containsBlank="1"/>
    </cacheField>
    <cacheField name="ADDRESS" numFmtId="0">
      <sharedItems/>
    </cacheField>
    <cacheField name="EXPLANATION" numFmtId="164">
      <sharedItems containsNonDate="0" containsString="0" containsBlank="1"/>
    </cacheField>
    <cacheField name="TIN2" numFmtId="2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">
  <r>
    <d v="2019-05-16T00:00:00"/>
    <x v="0"/>
    <s v="CVI100001"/>
    <m/>
    <n v="4002"/>
    <x v="0"/>
    <s v="ASSETS"/>
    <d v="1899-12-30T00:00:00"/>
    <n v="5000"/>
    <m/>
    <m/>
    <m/>
    <m/>
    <s v=""/>
    <m/>
    <s v=""/>
    <m/>
  </r>
  <r>
    <d v="2019-05-16T00:00:00"/>
    <x v="0"/>
    <s v="CVI100001"/>
    <m/>
    <n v="5001"/>
    <x v="1"/>
    <s v="LIABILITIES"/>
    <d v="1899-12-30T00:00:00"/>
    <m/>
    <n v="5000"/>
    <m/>
    <m/>
    <m/>
    <s v=""/>
    <m/>
    <s v=""/>
    <m/>
  </r>
  <r>
    <d v="2019-06-16T00:00:00"/>
    <x v="1"/>
    <s v="CVI100002"/>
    <m/>
    <n v="5001"/>
    <x v="1"/>
    <s v="LIABILITIES"/>
    <d v="1899-12-30T00:00:00"/>
    <m/>
    <n v="6000"/>
    <m/>
    <m/>
    <m/>
    <s v=""/>
    <m/>
    <s v=""/>
    <m/>
  </r>
  <r>
    <d v="2019-06-17T00:00:00"/>
    <x v="1"/>
    <s v="CVI100003"/>
    <m/>
    <n v="4002"/>
    <x v="0"/>
    <s v="ASSETS"/>
    <d v="1899-12-30T00:00:00"/>
    <n v="6000"/>
    <m/>
    <m/>
    <m/>
    <m/>
    <s v=""/>
    <m/>
    <s v="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4">
  <r>
    <d v="2019-05-16T00:00:00"/>
    <x v="0"/>
    <s v="CVI100001"/>
    <m/>
    <x v="0"/>
    <x v="0"/>
    <x v="0"/>
    <d v="1899-12-30T00:00:00"/>
    <n v="5000"/>
    <m/>
    <m/>
    <m/>
    <m/>
    <s v=""/>
    <m/>
    <s v=""/>
    <m/>
    <s v=""/>
  </r>
  <r>
    <d v="2019-05-16T00:00:00"/>
    <x v="0"/>
    <s v="CVI100001"/>
    <m/>
    <x v="1"/>
    <x v="1"/>
    <x v="1"/>
    <d v="1899-12-30T00:00:00"/>
    <m/>
    <n v="5000"/>
    <m/>
    <m/>
    <m/>
    <s v=""/>
    <m/>
    <s v=""/>
    <m/>
    <s v=""/>
  </r>
  <r>
    <d v="2019-06-16T00:00:00"/>
    <x v="1"/>
    <s v="CVI100002"/>
    <m/>
    <x v="1"/>
    <x v="1"/>
    <x v="1"/>
    <d v="1899-12-30T00:00:00"/>
    <m/>
    <n v="6000"/>
    <m/>
    <m/>
    <m/>
    <s v=""/>
    <m/>
    <s v=""/>
    <m/>
    <s v=""/>
  </r>
  <r>
    <d v="2019-06-17T00:00:00"/>
    <x v="1"/>
    <s v="CVI100003"/>
    <m/>
    <x v="0"/>
    <x v="0"/>
    <x v="0"/>
    <d v="1899-12-30T00:00:00"/>
    <n v="6000"/>
    <m/>
    <m/>
    <m/>
    <m/>
    <s v=""/>
    <m/>
    <s v=""/>
    <m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2" cacheId="55" applyNumberFormats="0" applyBorderFormats="0" applyFontFormats="0" applyPatternFormats="0" applyAlignmentFormats="0" applyWidthHeightFormats="1" dataCaption="Values" updatedVersion="5" minRefreshableVersion="3" rowGrandTotals="0" colGrandTotals="0" itemPrintTitles="1" createdVersion="4" indent="0" outline="1" outlineData="1" multipleFieldFilters="0" rowHeaderCaption="MONTH ">
  <location ref="B9:F13" firstHeaderRow="1" firstDataRow="3" firstDataCol="1"/>
  <pivotFields count="17">
    <pivotField showAll="0" defaultSubtotal="0"/>
    <pivotField axis="axisRow" showAll="0" defaultSubtotal="0">
      <items count="9">
        <item h="1" m="1" x="8"/>
        <item m="1" x="6"/>
        <item m="1" x="3"/>
        <item h="1" m="1" x="2"/>
        <item h="1" m="1" x="4"/>
        <item m="1" x="7"/>
        <item m="1" x="5"/>
        <item x="0"/>
        <item x="1"/>
      </items>
    </pivotField>
    <pivotField showAll="0" defaultSubtotal="0"/>
    <pivotField showAll="0" defaultSubtotal="0"/>
    <pivotField showAll="0" defaultSubtotal="0"/>
    <pivotField axis="axisCol" showAll="0" defaultSubtotal="0">
      <items count="46">
        <item h="1" m="1" x="3"/>
        <item h="1" m="1" x="4"/>
        <item h="1" m="1" x="16"/>
        <item h="1" m="1" x="33"/>
        <item x="1"/>
        <item x="0"/>
        <item h="1" m="1" x="9"/>
        <item h="1" m="1" x="25"/>
        <item h="1" m="1" x="8"/>
        <item h="1" m="1" x="30"/>
        <item h="1" m="1" x="15"/>
        <item h="1" m="1" x="13"/>
        <item h="1" m="1" x="5"/>
        <item h="1" m="1" x="17"/>
        <item h="1" m="1" x="37"/>
        <item h="1" m="1" x="42"/>
        <item h="1" m="1" x="34"/>
        <item h="1" m="1" x="43"/>
        <item h="1" m="1" x="21"/>
        <item h="1" m="1" x="22"/>
        <item h="1" m="1" x="14"/>
        <item h="1" m="1" x="12"/>
        <item h="1" m="1" x="27"/>
        <item h="1" m="1" x="26"/>
        <item h="1" m="1" x="36"/>
        <item h="1" m="1" x="35"/>
        <item h="1" m="1" x="39"/>
        <item h="1" m="1" x="6"/>
        <item h="1" m="1" x="10"/>
        <item h="1" m="1" x="18"/>
        <item h="1" m="1" x="2"/>
        <item h="1" m="1" x="38"/>
        <item h="1" m="1" x="45"/>
        <item h="1" m="1" x="40"/>
        <item h="1" m="1" x="19"/>
        <item h="1" m="1" x="41"/>
        <item h="1" m="1" x="24"/>
        <item h="1" m="1" x="11"/>
        <item h="1" m="1" x="44"/>
        <item h="1" m="1" x="23"/>
        <item h="1" m="1" x="20"/>
        <item h="1" m="1" x="32"/>
        <item h="1" m="1" x="29"/>
        <item h="1" m="1" x="7"/>
        <item h="1" m="1" x="31"/>
        <item h="1" m="1" x="28"/>
      </items>
    </pivotField>
    <pivotField showAll="0" defaultSubtotal="0"/>
    <pivotField showAll="0" defaultSubtotal="0"/>
    <pivotField dataField="1" showAll="0" defaultSubtotal="0"/>
    <pivotField dataField="1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1">
    <field x="1"/>
  </rowFields>
  <rowItems count="2">
    <i>
      <x v="7"/>
    </i>
    <i>
      <x v="8"/>
    </i>
  </rowItems>
  <colFields count="2">
    <field x="5"/>
    <field x="-2"/>
  </colFields>
  <colItems count="4">
    <i>
      <x v="4"/>
      <x/>
    </i>
    <i r="1" i="1">
      <x v="1"/>
    </i>
    <i>
      <x v="5"/>
      <x/>
    </i>
    <i r="1" i="1">
      <x v="1"/>
    </i>
  </colItems>
  <dataFields count="2">
    <dataField name=" DR" fld="8" baseField="5" baseItem="4"/>
    <dataField name=" CR" fld="9" baseField="5" baseItem="4"/>
  </dataFields>
  <formats count="7">
    <format dxfId="895">
      <pivotArea dataOnly="0" labelOnly="1" outline="0" fieldPosition="0">
        <references count="2">
          <reference field="4294967294" count="2">
            <x v="0"/>
            <x v="1"/>
          </reference>
          <reference field="1" count="0" selected="0"/>
        </references>
      </pivotArea>
    </format>
    <format dxfId="894">
      <pivotArea outline="0" collapsedLevelsAreSubtotals="1" fieldPosition="0">
        <references count="2">
          <reference field="4294967294" count="1" selected="0">
            <x v="0"/>
          </reference>
          <reference field="1" count="0" selected="0"/>
        </references>
      </pivotArea>
    </format>
    <format dxfId="893">
      <pivotArea outline="0" collapsedLevelsAreSubtotals="1" fieldPosition="0"/>
    </format>
    <format dxfId="892">
      <pivotArea field="1" type="button" dataOnly="0" labelOnly="1" outline="0" axis="axisRow" fieldPosition="0"/>
    </format>
    <format dxfId="891">
      <pivotArea dataOnly="0" labelOnly="1" fieldPosition="0">
        <references count="1">
          <reference field="1" count="0"/>
        </references>
      </pivotArea>
    </format>
    <format dxfId="890">
      <pivotArea outline="0" collapsedLevelsAreSubtotals="1" fieldPosition="0"/>
    </format>
    <format dxfId="889">
      <pivotArea dataOnly="0" labelOnly="1" fieldPosition="0">
        <references count="1">
          <reference field="1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61" applyNumberFormats="0" applyBorderFormats="0" applyFontFormats="0" applyPatternFormats="0" applyAlignmentFormats="0" applyWidthHeightFormats="1" dataCaption="Values" updatedVersion="5" minRefreshableVersion="3" itemPrintTitles="1" createdVersion="4" indent="0" compact="0" compactData="0" multipleFieldFilters="0">
  <location ref="B8:G13" firstHeaderRow="1" firstDataRow="3" firstDataCol="2"/>
  <pivotFields count="18">
    <pivotField compact="0" outline="0" showAll="0" insertBlankRow="1" defaultSubtotal="0"/>
    <pivotField axis="axisCol" compact="0" outline="0" showAll="0" insertBlankRow="1" defaultSubtotal="0">
      <items count="7">
        <item x="0"/>
        <item m="1" x="3"/>
        <item m="1" x="5"/>
        <item m="1" x="2"/>
        <item h="1" m="1" x="6"/>
        <item m="1" x="4"/>
        <item h="1" x="1"/>
      </items>
    </pivotField>
    <pivotField compact="0" outline="0" showAll="0" insertBlankRow="1" defaultSubtotal="0"/>
    <pivotField compact="0" outline="0" showAll="0" insertBlankRow="1" defaultSubtotal="0"/>
    <pivotField compact="0" outline="0" showAll="0" insertBlankRow="1" defaultSubtotal="0">
      <items count="41">
        <item m="1" x="2"/>
        <item m="1" x="38"/>
        <item m="1" x="24"/>
        <item m="1" x="19"/>
        <item m="1" x="15"/>
        <item m="1" x="9"/>
        <item m="1" x="3"/>
        <item m="1" x="35"/>
        <item m="1" x="29"/>
        <item m="1" x="16"/>
        <item m="1" x="6"/>
        <item m="1" x="37"/>
        <item m="1" x="31"/>
        <item m="1" x="18"/>
        <item m="1" x="14"/>
        <item m="1" x="34"/>
        <item m="1" x="28"/>
        <item m="1" x="22"/>
        <item m="1" x="32"/>
        <item m="1" x="11"/>
        <item m="1" x="25"/>
        <item m="1" x="20"/>
        <item m="1" x="4"/>
        <item m="1" x="23"/>
        <item m="1" x="40"/>
        <item m="1" x="33"/>
        <item m="1" x="21"/>
        <item m="1" x="39"/>
        <item m="1" x="10"/>
        <item m="1" x="27"/>
        <item x="0"/>
        <item m="1" x="8"/>
        <item m="1" x="30"/>
        <item m="1" x="13"/>
        <item x="1"/>
        <item m="1" x="17"/>
        <item m="1" x="5"/>
        <item m="1" x="26"/>
        <item m="1" x="12"/>
        <item m="1" x="36"/>
        <item m="1" x="7"/>
      </items>
    </pivotField>
    <pivotField axis="axisRow" compact="0" outline="0" showAll="0" insertBlankRow="1" defaultSubtotal="0">
      <items count="46">
        <item m="1" x="2"/>
        <item m="1" x="3"/>
        <item m="1" x="20"/>
        <item m="1" x="4"/>
        <item m="1" x="16"/>
        <item m="1" x="26"/>
        <item m="1" x="33"/>
        <item m="1" x="45"/>
        <item x="0"/>
        <item m="1" x="9"/>
        <item m="1" x="23"/>
        <item m="1" x="25"/>
        <item m="1" x="32"/>
        <item m="1" x="8"/>
        <item m="1" x="10"/>
        <item m="1" x="11"/>
        <item m="1" x="30"/>
        <item m="1" x="15"/>
        <item x="1"/>
        <item m="1" x="40"/>
        <item m="1" x="13"/>
        <item m="1" x="5"/>
        <item m="1" x="17"/>
        <item m="1" x="37"/>
        <item m="1" x="42"/>
        <item m="1" x="34"/>
        <item m="1" x="36"/>
        <item m="1" x="24"/>
        <item m="1" x="19"/>
        <item m="1" x="43"/>
        <item m="1" x="41"/>
        <item m="1" x="44"/>
        <item m="1" x="18"/>
        <item m="1" x="21"/>
        <item m="1" x="38"/>
        <item m="1" x="22"/>
        <item m="1" x="14"/>
        <item m="1" x="12"/>
        <item m="1" x="27"/>
        <item m="1" x="39"/>
        <item m="1" x="35"/>
        <item n=" " m="1" x="6"/>
        <item m="1" x="29"/>
        <item m="1" x="7"/>
        <item m="1" x="31"/>
        <item m="1" x="28"/>
      </items>
    </pivotField>
    <pivotField axis="axisRow" compact="0" outline="0" showAll="0" insertBlankRow="1" defaultSubtotal="0">
      <items count="3">
        <item x="0"/>
        <item h="1" x="1"/>
        <item h="1" m="1" x="2"/>
      </items>
    </pivotField>
    <pivotField compact="0" outline="0" showAll="0" insertBlankRow="1" defaultSubtotal="0"/>
    <pivotField dataField="1" compact="0" outline="0" showAll="0" insertBlankRow="1" defaultSubtotal="0"/>
    <pivotField dataField="1" compact="0" outline="0" showAll="0" insertBlankRow="1" defaultSubtotal="0"/>
    <pivotField compact="0" outline="0" showAll="0" insertBlankRow="1" defaultSubtotal="0"/>
    <pivotField compact="0" outline="0" showAll="0" insertBlankRow="1" defaultSubtotal="0"/>
    <pivotField compact="0" outline="0" showAll="0" insertBlankRow="1" defaultSubtotal="0"/>
    <pivotField compact="0" outline="0" showAll="0" insertBlankRow="1" defaultSubtotal="0"/>
    <pivotField compact="0" outline="0" showAll="0" insertBlankRow="1" defaultSubtotal="0"/>
    <pivotField compact="0" outline="0" showAll="0" insertBlankRow="1" defaultSubtotal="0"/>
    <pivotField compact="0" outline="0" showAll="0" insertBlankRow="1" defaultSubtotal="0"/>
    <pivotField compact="0" outline="0" showAll="0" insertBlankRow="1" defaultSubtotal="0"/>
  </pivotFields>
  <rowFields count="2">
    <field x="6"/>
    <field x="5"/>
  </rowFields>
  <rowItems count="3">
    <i>
      <x/>
      <x v="8"/>
    </i>
    <i t="blank">
      <x/>
    </i>
    <i t="grand">
      <x/>
    </i>
  </rowItems>
  <colFields count="2">
    <field x="1"/>
    <field x="-2"/>
  </colFields>
  <colItems count="4">
    <i>
      <x/>
      <x/>
    </i>
    <i r="1" i="1">
      <x v="1"/>
    </i>
    <i t="grand">
      <x/>
    </i>
    <i t="grand" i="1">
      <x/>
    </i>
  </colItems>
  <dataFields count="2">
    <dataField name=" DR" fld="8" baseField="4" baseItem="0"/>
    <dataField name=" CR" fld="9" baseField="4" baseItem="0"/>
  </dataFields>
  <formats count="35">
    <format dxfId="888">
      <pivotArea type="origin" dataOnly="0" labelOnly="1" outline="0" fieldPosition="0"/>
    </format>
    <format dxfId="887">
      <pivotArea field="4" type="button" dataOnly="0" labelOnly="1" outline="0"/>
    </format>
    <format dxfId="886">
      <pivotArea grandRow="1" outline="0" collapsedLevelsAreSubtotals="1" fieldPosition="0"/>
    </format>
    <format dxfId="885">
      <pivotArea outline="0" collapsedLevelsAreSubtotals="1" fieldPosition="0">
        <references count="2">
          <reference field="4294967294" count="2" selected="0">
            <x v="0"/>
            <x v="1"/>
          </reference>
          <reference field="1" count="1" selected="0">
            <x v="2"/>
          </reference>
        </references>
      </pivotArea>
    </format>
    <format dxfId="884">
      <pivotArea outline="0" collapsedLevelsAreSubtotals="1" fieldPosition="0"/>
    </format>
    <format dxfId="883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1"/>
          </reference>
        </references>
      </pivotArea>
    </format>
    <format dxfId="882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2"/>
          </reference>
        </references>
      </pivotArea>
    </format>
    <format dxfId="881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3"/>
          </reference>
        </references>
      </pivotArea>
    </format>
    <format dxfId="880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5"/>
          </reference>
        </references>
      </pivotArea>
    </format>
    <format dxfId="879">
      <pivotArea field="1" type="button" dataOnly="0" labelOnly="1" outline="0" axis="axisCol" fieldPosition="0"/>
    </format>
    <format dxfId="878">
      <pivotArea field="-2" type="button" dataOnly="0" labelOnly="1" outline="0" axis="axisCol" fieldPosition="1"/>
    </format>
    <format dxfId="877">
      <pivotArea type="topRight" dataOnly="0" labelOnly="1" outline="0" fieldPosition="0"/>
    </format>
    <format dxfId="876">
      <pivotArea dataOnly="0" labelOnly="1" outline="0" fieldPosition="0">
        <references count="1">
          <reference field="1" count="0"/>
        </references>
      </pivotArea>
    </format>
    <format dxfId="875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1"/>
          </reference>
        </references>
      </pivotArea>
    </format>
    <format dxfId="874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2"/>
          </reference>
        </references>
      </pivotArea>
    </format>
    <format dxfId="873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3"/>
          </reference>
        </references>
      </pivotArea>
    </format>
    <format dxfId="872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5"/>
          </reference>
        </references>
      </pivotArea>
    </format>
    <format dxfId="871">
      <pivotArea dataOnly="0" labelOnly="1" outline="0" fieldPosition="0">
        <references count="1">
          <reference field="1" count="4">
            <x v="0"/>
            <x v="1"/>
            <x v="2"/>
            <x v="3"/>
          </reference>
        </references>
      </pivotArea>
    </format>
    <format dxfId="870">
      <pivotArea dataOnly="0" labelOnly="1" outline="0" fieldPosition="0">
        <references count="1">
          <reference field="1" count="1">
            <x v="5"/>
          </reference>
        </references>
      </pivotArea>
    </format>
    <format dxfId="869">
      <pivotArea field="1" grandRow="1" outline="0" collapsedLevelsAreSubtotals="1" axis="axisCol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format>
    <format dxfId="868">
      <pivotArea field="1" grandRow="1" outline="0" collapsedLevelsAreSubtotals="1" axis="axisCol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format>
    <format dxfId="867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0"/>
          </reference>
        </references>
      </pivotArea>
    </format>
    <format dxfId="866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1"/>
          </reference>
        </references>
      </pivotArea>
    </format>
    <format dxfId="865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2"/>
          </reference>
        </references>
      </pivotArea>
    </format>
    <format dxfId="864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3"/>
          </reference>
        </references>
      </pivotArea>
    </format>
    <format dxfId="863">
      <pivotArea dataOnly="0" labelOnly="1" outline="0" fieldPosition="0">
        <references count="2">
          <reference field="4294967294" count="1">
            <x v="0"/>
          </reference>
          <reference field="1" count="1" selected="0">
            <x v="5"/>
          </reference>
        </references>
      </pivotArea>
    </format>
    <format dxfId="862">
      <pivotArea field="1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861">
      <pivotArea field="1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860">
      <pivotArea field="1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859">
      <pivotArea field="1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858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0"/>
          </reference>
        </references>
      </pivotArea>
    </format>
    <format dxfId="857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1"/>
          </reference>
        </references>
      </pivotArea>
    </format>
    <format dxfId="856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2"/>
          </reference>
        </references>
      </pivotArea>
    </format>
    <format dxfId="855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3"/>
          </reference>
        </references>
      </pivotArea>
    </format>
    <format dxfId="854">
      <pivotArea dataOnly="0" labelOnly="1" outline="0" fieldPosition="0">
        <references count="2">
          <reference field="4294967294" count="1">
            <x v="0"/>
          </reference>
          <reference field="1" count="1" selected="0">
            <x v="5"/>
          </reference>
        </references>
      </pivotArea>
    </format>
  </formats>
  <pivotTableStyleInfo name="PivotStyleMedium2" showRowHeaders="0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61" applyNumberFormats="0" applyBorderFormats="0" applyFontFormats="0" applyPatternFormats="0" applyAlignmentFormats="0" applyWidthHeightFormats="1" dataCaption="Values" updatedVersion="5" minRefreshableVersion="3" itemPrintTitles="1" createdVersion="4" indent="0" compact="0" compactData="0" multipleFieldFilters="0">
  <location ref="B36:D39" firstHeaderRow="1" firstDataRow="3" firstDataCol="1"/>
  <pivotFields count="18">
    <pivotField compact="0" outline="0" showAll="0" defaultSubtotal="0"/>
    <pivotField axis="axisRow" compact="0" outline="0" showAll="0" defaultSubtotal="0">
      <items count="7">
        <item m="1" x="2"/>
        <item m="1" x="6"/>
        <item h="1" m="1" x="4"/>
        <item m="1" x="5"/>
        <item m="1" x="3"/>
        <item x="0"/>
        <item h="1" x="1"/>
      </items>
    </pivotField>
    <pivotField compact="0" outline="0" showAll="0" defaultSubtotal="0"/>
    <pivotField compact="0" outline="0" showAll="0" defaultSubtotal="0"/>
    <pivotField compact="0" outline="0" showAll="0" defaultSubtotal="0"/>
    <pivotField axis="axisCol" compact="0" outline="0" showAll="0" defaultSubtotal="0">
      <items count="46">
        <item h="1" m="1" x="2"/>
        <item h="1" m="1" x="3"/>
        <item h="1" m="1" x="20"/>
        <item h="1" m="1" x="4"/>
        <item h="1" m="1" x="16"/>
        <item h="1" m="1" x="26"/>
        <item h="1" m="1" x="33"/>
        <item h="1" m="1" x="45"/>
        <item h="1" x="0"/>
        <item h="1" m="1" x="9"/>
        <item h="1" m="1" x="23"/>
        <item h="1" m="1" x="25"/>
        <item h="1" m="1" x="32"/>
        <item h="1" m="1" x="8"/>
        <item h="1" m="1" x="10"/>
        <item h="1" m="1" x="11"/>
        <item h="1" m="1" x="30"/>
        <item h="1" m="1" x="31"/>
        <item h="1" m="1" x="15"/>
        <item h="1" x="1"/>
        <item h="1" m="1" x="40"/>
        <item h="1" m="1" x="13"/>
        <item h="1" m="1" x="5"/>
        <item h="1" m="1" x="17"/>
        <item h="1" m="1" x="37"/>
        <item h="1" m="1" x="42"/>
        <item h="1" m="1" x="34"/>
        <item h="1" m="1" x="36"/>
        <item h="1" m="1" x="24"/>
        <item h="1" m="1" x="19"/>
        <item h="1" m="1" x="43"/>
        <item h="1" m="1" x="41"/>
        <item h="1" m="1" x="44"/>
        <item h="1" m="1" x="18"/>
        <item h="1" m="1" x="21"/>
        <item h="1" m="1" x="38"/>
        <item h="1" m="1" x="22"/>
        <item h="1" m="1" x="14"/>
        <item h="1" m="1" x="12"/>
        <item h="1" m="1" x="27"/>
        <item m="1" x="39"/>
        <item m="1" x="29"/>
        <item m="1" x="7"/>
        <item h="1" m="1" x="35"/>
        <item h="1" m="1" x="6"/>
        <item h="1" m="1" x="28"/>
      </items>
    </pivotField>
    <pivotField compact="0" outline="0" showAll="0" defaultSubtotal="0"/>
    <pivotField compact="0" outline="0" showAll="0" defaultSubtotal="0"/>
    <pivotField dataField="1" compact="0" outline="0" showAll="0" defaultSubtotal="0"/>
    <pivotField dataField="1"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</pivotFields>
  <rowFields count="1">
    <field x="1"/>
  </rowFields>
  <rowItems count="1">
    <i t="grand">
      <x/>
    </i>
  </rowItems>
  <colFields count="2">
    <field x="5"/>
    <field x="-2"/>
  </colFields>
  <colItems count="2">
    <i t="grand">
      <x/>
    </i>
    <i t="grand" i="1">
      <x v="1"/>
    </i>
  </colItems>
  <dataFields count="2">
    <dataField name="  DR" fld="8" baseField="5" baseItem="0"/>
    <dataField name="  CR" fld="9" baseField="5" baseItem="0" numFmtId="164"/>
  </dataFields>
  <formats count="59">
    <format dxfId="802">
      <pivotArea collapsedLevelsAreSubtotals="1" fieldPosition="0">
        <references count="1">
          <reference field="5" count="0"/>
        </references>
      </pivotArea>
    </format>
    <format dxfId="801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80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799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798">
      <pivotArea dataOnly="0" labelOnly="1" outline="0" fieldPosition="0">
        <references count="2">
          <reference field="1" count="0"/>
          <reference field="5" count="1" selected="0">
            <x v="41"/>
          </reference>
        </references>
      </pivotArea>
    </format>
    <format dxfId="797">
      <pivotArea dataOnly="0" labelOnly="1" outline="0" fieldPosition="0">
        <references count="2">
          <reference field="1" count="0"/>
          <reference field="5" count="1" selected="0">
            <x v="42"/>
          </reference>
        </references>
      </pivotArea>
    </format>
    <format dxfId="796">
      <pivotArea dataOnly="0" labelOnly="1" outline="0" fieldPosition="0">
        <references count="2">
          <reference field="1" count="0"/>
          <reference field="5" count="1" selected="0">
            <x v="41"/>
          </reference>
        </references>
      </pivotArea>
    </format>
    <format dxfId="795">
      <pivotArea dataOnly="0" labelOnly="1" outline="0" fieldPosition="0">
        <references count="2">
          <reference field="1" count="0"/>
          <reference field="5" count="1" selected="0">
            <x v="42"/>
          </reference>
        </references>
      </pivotArea>
    </format>
    <format dxfId="794">
      <pivotArea dataOnly="0" labelOnly="1" outline="0" fieldPosition="0">
        <references count="1">
          <reference field="5" count="1">
            <x v="41"/>
          </reference>
        </references>
      </pivotArea>
    </format>
    <format dxfId="793">
      <pivotArea dataOnly="0" labelOnly="1" outline="0" fieldPosition="0">
        <references count="1">
          <reference field="5" count="1">
            <x v="42"/>
          </reference>
        </references>
      </pivotArea>
    </format>
    <format dxfId="792">
      <pivotArea dataOnly="0" labelOnly="1" outline="0" fieldPosition="0">
        <references count="1">
          <reference field="5" count="1">
            <x v="41"/>
          </reference>
        </references>
      </pivotArea>
    </format>
    <format dxfId="791">
      <pivotArea dataOnly="0" labelOnly="1" outline="0" fieldPosition="0">
        <references count="1">
          <reference field="5" count="1">
            <x v="41"/>
          </reference>
        </references>
      </pivotArea>
    </format>
    <format dxfId="790">
      <pivotArea dataOnly="0" labelOnly="1" outline="0" fieldPosition="0">
        <references count="1">
          <reference field="5" count="1">
            <x v="41"/>
          </reference>
        </references>
      </pivotArea>
    </format>
    <format dxfId="789">
      <pivotArea dataOnly="0" labelOnly="1" outline="0" fieldPosition="0">
        <references count="1">
          <reference field="5" count="1">
            <x v="42"/>
          </reference>
        </references>
      </pivotArea>
    </format>
    <format dxfId="788">
      <pivotArea dataOnly="0" labelOnly="1" outline="0" fieldPosition="0">
        <references count="1">
          <reference field="5" count="1">
            <x v="42"/>
          </reference>
        </references>
      </pivotArea>
    </format>
    <format dxfId="787">
      <pivotArea field="5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786">
      <pivotArea field="5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785">
      <pivotArea field="5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784">
      <pivotArea field="5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783">
      <pivotArea field="5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782">
      <pivotArea field="5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781">
      <pivotArea type="origin" dataOnly="0" labelOnly="1" outline="0" fieldPosition="0"/>
    </format>
    <format dxfId="780">
      <pivotArea field="5" type="button" dataOnly="0" labelOnly="1" outline="0" axis="axisCol" fieldPosition="0"/>
    </format>
    <format dxfId="779">
      <pivotArea field="-2" type="button" dataOnly="0" labelOnly="1" outline="0" axis="axisCol" fieldPosition="1"/>
    </format>
    <format dxfId="778">
      <pivotArea type="topRight" dataOnly="0" labelOnly="1" outline="0" fieldPosition="0"/>
    </format>
    <format dxfId="777">
      <pivotArea dataOnly="0" labelOnly="1" outline="0" fieldPosition="0">
        <references count="1">
          <reference field="5" count="0"/>
        </references>
      </pivotArea>
    </format>
    <format dxfId="776">
      <pivotArea field="5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775">
      <pivotArea field="5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774">
      <pivotArea type="origin" dataOnly="0" labelOnly="1" outline="0" fieldPosition="0"/>
    </format>
    <format dxfId="773">
      <pivotArea field="5" type="button" dataOnly="0" labelOnly="1" outline="0" axis="axisCol" fieldPosition="0"/>
    </format>
    <format dxfId="772">
      <pivotArea field="-2" type="button" dataOnly="0" labelOnly="1" outline="0" axis="axisCol" fieldPosition="1"/>
    </format>
    <format dxfId="771">
      <pivotArea type="topRight" dataOnly="0" labelOnly="1" outline="0" fieldPosition="0"/>
    </format>
    <format dxfId="770">
      <pivotArea dataOnly="0" labelOnly="1" outline="0" fieldPosition="0">
        <references count="1">
          <reference field="5" count="0"/>
        </references>
      </pivotArea>
    </format>
    <format dxfId="769">
      <pivotArea field="5" dataOnly="0" labelOnly="1" grandCol="1" outline="0" offset="IV1" axis="axisCol" fieldPosition="0">
        <references count="1">
          <reference field="4294967294" count="1" selected="0">
            <x v="0"/>
          </reference>
        </references>
      </pivotArea>
    </format>
    <format dxfId="768">
      <pivotArea field="5" dataOnly="0" labelOnly="1" grandCol="1" outline="0" offset="IV1" axis="axisCol" fieldPosition="0">
        <references count="1">
          <reference field="4294967294" count="1" selected="0">
            <x v="1"/>
          </reference>
        </references>
      </pivotArea>
    </format>
    <format dxfId="767">
      <pivotArea type="origin" dataOnly="0" labelOnly="1" outline="0" fieldPosition="0"/>
    </format>
    <format dxfId="766">
      <pivotArea field="5" type="button" dataOnly="0" labelOnly="1" outline="0" axis="axisCol" fieldPosition="0"/>
    </format>
    <format dxfId="765">
      <pivotArea field="-2" type="button" dataOnly="0" labelOnly="1" outline="0" axis="axisCol" fieldPosition="1"/>
    </format>
    <format dxfId="764">
      <pivotArea type="topRight" dataOnly="0" labelOnly="1" outline="0" fieldPosition="0"/>
    </format>
    <format dxfId="763">
      <pivotArea dataOnly="0" labelOnly="1" outline="0" fieldPosition="0">
        <references count="1">
          <reference field="5" count="0"/>
        </references>
      </pivotArea>
    </format>
    <format dxfId="762">
      <pivotArea field="5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761">
      <pivotArea field="5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760">
      <pivotArea field="-2" type="button" dataOnly="0" labelOnly="1" outline="0" axis="axisCol" fieldPosition="1"/>
    </format>
    <format dxfId="759">
      <pivotArea field="-2" type="button" dataOnly="0" labelOnly="1" outline="0" axis="axisCol" fieldPosition="1"/>
    </format>
    <format dxfId="758">
      <pivotArea outline="0" collapsedLevelsAreSubtotals="1" fieldPosition="0"/>
    </format>
    <format dxfId="757">
      <pivotArea field="1" type="button" dataOnly="0" labelOnly="1" outline="0" axis="axisRow" fieldPosition="0"/>
    </format>
    <format dxfId="756">
      <pivotArea dataOnly="0" labelOnly="1" outline="0" fieldPosition="0">
        <references count="1">
          <reference field="1" count="0"/>
        </references>
      </pivotArea>
    </format>
    <format dxfId="755">
      <pivotArea dataOnly="0" labelOnly="1" grandRow="1" outline="0" fieldPosition="0"/>
    </format>
    <format dxfId="754">
      <pivotArea field="5" dataOnly="0" labelOnly="1" grandCol="1" outline="0" offset="IV256" axis="axisCol" fieldPosition="0">
        <references count="1">
          <reference field="4294967294" count="1" selected="0">
            <x v="0"/>
          </reference>
        </references>
      </pivotArea>
    </format>
    <format dxfId="753">
      <pivotArea field="5" dataOnly="0" labelOnly="1" grandCol="1" outline="0" offset="IV256" axis="axisCol" fieldPosition="0">
        <references count="1">
          <reference field="4294967294" count="1" selected="0">
            <x v="1"/>
          </reference>
        </references>
      </pivotArea>
    </format>
    <format dxfId="752">
      <pivotArea dataOnly="0" labelOnly="1" outline="0" fieldPosition="0">
        <references count="2">
          <reference field="4294967294" count="2">
            <x v="0"/>
            <x v="1"/>
          </reference>
          <reference field="5" count="1" selected="0">
            <x v="41"/>
          </reference>
        </references>
      </pivotArea>
    </format>
    <format dxfId="751">
      <pivotArea dataOnly="0" labelOnly="1" outline="0" fieldPosition="0">
        <references count="2">
          <reference field="4294967294" count="2">
            <x v="0"/>
            <x v="1"/>
          </reference>
          <reference field="5" count="1" selected="0">
            <x v="42"/>
          </reference>
        </references>
      </pivotArea>
    </format>
    <format dxfId="750">
      <pivotArea grandRow="1" outline="0" collapsedLevelsAreSubtotals="1" fieldPosition="0"/>
    </format>
    <format dxfId="749">
      <pivotArea dataOnly="0" labelOnly="1" grandRow="1" outline="0" fieldPosition="0"/>
    </format>
    <format dxfId="748">
      <pivotArea dataOnly="0" labelOnly="1" outline="0" offset="IV256" fieldPosition="0">
        <references count="1">
          <reference field="5" count="1">
            <x v="42"/>
          </reference>
        </references>
      </pivotArea>
    </format>
    <format dxfId="747">
      <pivotArea field="1" grandCol="1" outline="0" collapsedLevelsAreSubtotals="1" axis="axisRow" fieldPosition="0">
        <references count="2">
          <reference field="4294967294" count="1" selected="0">
            <x v="1"/>
          </reference>
          <reference field="1" count="1" selected="0">
            <x v="5"/>
          </reference>
        </references>
      </pivotArea>
    </format>
    <format dxfId="746">
      <pivotArea field="1" grandCol="1" outline="0" collapsedLevelsAreSubtotals="1" axis="axisRow" fieldPosition="0">
        <references count="2">
          <reference field="4294967294" count="1" selected="0">
            <x v="1"/>
          </reference>
          <reference field="1" count="1" selected="0">
            <x v="5"/>
          </reference>
        </references>
      </pivotArea>
    </format>
    <format dxfId="745">
      <pivotArea field="1" grandCol="1" outline="0" collapsedLevelsAreSubtotals="1" axis="axisRow" fieldPosition="0">
        <references count="2">
          <reference field="4294967294" count="1" selected="0">
            <x v="1"/>
          </reference>
          <reference field="1" count="1" selected="0">
            <x v="5"/>
          </reference>
        </references>
      </pivotArea>
    </format>
    <format dxfId="744">
      <pivotArea dataOnly="0" labelOnly="1" outline="0" fieldPosition="0">
        <references count="1">
          <reference field="1" count="4">
            <x v="0"/>
            <x v="3"/>
            <x v="4"/>
            <x v="5"/>
          </reference>
        </references>
      </pivotArea>
    </format>
  </formats>
  <pivotTableStyleInfo name="PivotStyleLight16" showRowHeaders="1" showColHeaders="0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2" cacheId="61" applyNumberFormats="0" applyBorderFormats="0" applyFontFormats="0" applyPatternFormats="0" applyAlignmentFormats="0" applyWidthHeightFormats="1" dataCaption="Values" updatedVersion="5" minRefreshableVersion="3" itemPrintTitles="1" createdVersion="4" indent="0" outline="1" outlineData="1" multipleFieldFilters="0">
  <location ref="F12:H14" firstHeaderRow="0" firstDataRow="1" firstDataCol="1" rowPageCount="1" colPageCount="1"/>
  <pivotFields count="18">
    <pivotField showAll="0"/>
    <pivotField axis="axisRow" showAll="0">
      <items count="8">
        <item m="1" x="4"/>
        <item m="1" x="2"/>
        <item h="1" m="1" x="6"/>
        <item m="1" x="5"/>
        <item m="1" x="3"/>
        <item x="0"/>
        <item h="1" x="1"/>
        <item t="default"/>
      </items>
    </pivotField>
    <pivotField showAll="0"/>
    <pivotField showAll="0"/>
    <pivotField showAll="0"/>
    <pivotField axis="axisPage" showAll="0">
      <items count="47">
        <item m="1" x="2"/>
        <item m="1" x="3"/>
        <item m="1" x="20"/>
        <item m="1" x="4"/>
        <item m="1" x="16"/>
        <item m="1" x="26"/>
        <item m="1" x="33"/>
        <item m="1" x="45"/>
        <item x="0"/>
        <item m="1" x="9"/>
        <item m="1" x="23"/>
        <item m="1" x="25"/>
        <item m="1" x="32"/>
        <item m="1" x="8"/>
        <item m="1" x="10"/>
        <item m="1" x="11"/>
        <item m="1" x="30"/>
        <item m="1" x="15"/>
        <item x="1"/>
        <item m="1" x="40"/>
        <item m="1" x="13"/>
        <item m="1" x="5"/>
        <item m="1" x="17"/>
        <item m="1" x="37"/>
        <item m="1" x="42"/>
        <item m="1" x="34"/>
        <item m="1" x="36"/>
        <item m="1" x="24"/>
        <item m="1" x="19"/>
        <item m="1" x="43"/>
        <item m="1" x="41"/>
        <item m="1" x="44"/>
        <item m="1" x="18"/>
        <item m="1" x="21"/>
        <item m="1" x="38"/>
        <item m="1" x="22"/>
        <item m="1" x="14"/>
        <item m="1" x="12"/>
        <item m="1" x="27"/>
        <item m="1" x="39"/>
        <item m="1" x="35"/>
        <item m="1" x="6"/>
        <item m="1" x="29"/>
        <item m="1" x="7"/>
        <item m="1" x="31"/>
        <item m="1" x="28"/>
        <item t="default"/>
      </items>
    </pivotField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2">
    <i>
      <x v="5"/>
    </i>
    <i t="grand">
      <x/>
    </i>
  </rowItems>
  <colFields count="1">
    <field x="-2"/>
  </colFields>
  <colItems count="2">
    <i>
      <x/>
    </i>
    <i i="1">
      <x v="1"/>
    </i>
  </colItems>
  <pageFields count="1">
    <pageField fld="5" item="8" hier="-1"/>
  </pageFields>
  <dataFields count="2">
    <dataField name="  DR" fld="8" baseField="1" baseItem="0"/>
    <dataField name="  CR" fld="9" baseField="1" baseItem="2"/>
  </dataFields>
  <formats count="4">
    <format dxfId="806">
      <pivotArea field="5" type="button" dataOnly="0" labelOnly="1" outline="0" axis="axisPage" fieldPosition="0"/>
    </format>
    <format dxfId="805">
      <pivotArea outline="0" collapsedLevelsAreSubtotals="1" fieldPosition="0"/>
    </format>
    <format dxfId="804">
      <pivotArea dataOnly="0" labelOnly="1" outline="0" fieldPosition="0">
        <references count="1">
          <reference field="5" count="1">
            <x v="5"/>
          </reference>
        </references>
      </pivotArea>
    </format>
    <format dxfId="80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0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1" cacheId="61" applyNumberFormats="0" applyBorderFormats="0" applyFontFormats="0" applyPatternFormats="0" applyAlignmentFormats="0" applyWidthHeightFormats="1" dataCaption="Values" updatedVersion="5" minRefreshableVersion="3" itemPrintTitles="1" createdVersion="4" indent="0" outline="1" outlineData="1" multipleFieldFilters="0">
  <location ref="B12:D13" firstHeaderRow="0" firstDataRow="1" firstDataCol="1" rowPageCount="1" colPageCount="1"/>
  <pivotFields count="18">
    <pivotField showAll="0"/>
    <pivotField axis="axisRow" showAll="0">
      <items count="8">
        <item h="1" m="1" x="4"/>
        <item h="1" m="1" x="2"/>
        <item m="1" x="6"/>
        <item m="1" x="5"/>
        <item m="1" x="3"/>
        <item x="0"/>
        <item h="1" x="1"/>
        <item t="default"/>
      </items>
    </pivotField>
    <pivotField showAll="0"/>
    <pivotField showAll="0"/>
    <pivotField showAll="0"/>
    <pivotField axis="axisPage" multipleItemSelectionAllowed="1" showAll="0">
      <items count="47">
        <item h="1" m="1" x="2"/>
        <item h="1" m="1" x="3"/>
        <item h="1" m="1" x="20"/>
        <item h="1" m="1" x="4"/>
        <item h="1" m="1" x="16"/>
        <item h="1" m="1" x="26"/>
        <item h="1" m="1" x="33"/>
        <item h="1" m="1" x="45"/>
        <item h="1" x="0"/>
        <item h="1" m="1" x="9"/>
        <item h="1" m="1" x="23"/>
        <item h="1" m="1" x="25"/>
        <item h="1" m="1" x="32"/>
        <item h="1" m="1" x="8"/>
        <item h="1" m="1" x="10"/>
        <item h="1" m="1" x="11"/>
        <item h="1" m="1" x="30"/>
        <item h="1" m="1" x="15"/>
        <item h="1" x="1"/>
        <item h="1" m="1" x="40"/>
        <item h="1" m="1" x="13"/>
        <item h="1" m="1" x="5"/>
        <item h="1" m="1" x="17"/>
        <item h="1" m="1" x="37"/>
        <item h="1" m="1" x="42"/>
        <item h="1" m="1" x="34"/>
        <item h="1" m="1" x="36"/>
        <item h="1" m="1" x="24"/>
        <item h="1" m="1" x="19"/>
        <item h="1" m="1" x="43"/>
        <item h="1" m="1" x="41"/>
        <item h="1" m="1" x="44"/>
        <item h="1" m="1" x="18"/>
        <item h="1" m="1" x="21"/>
        <item h="1" m="1" x="38"/>
        <item h="1" m="1" x="22"/>
        <item h="1" m="1" x="14"/>
        <item h="1" m="1" x="12"/>
        <item h="1" m="1" x="27"/>
        <item m="1" x="39"/>
        <item h="1" m="1" x="35"/>
        <item h="1" m="1" x="6"/>
        <item m="1" x="29"/>
        <item m="1" x="7"/>
        <item h="1" m="1" x="31"/>
        <item h="1" m="1" x="28"/>
        <item t="default"/>
      </items>
    </pivotField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1">
    <i t="grand">
      <x/>
    </i>
  </rowItems>
  <colFields count="1">
    <field x="-2"/>
  </colFields>
  <colItems count="2">
    <i>
      <x/>
    </i>
    <i i="1">
      <x v="1"/>
    </i>
  </colItems>
  <pageFields count="1">
    <pageField fld="5" hier="-1"/>
  </pageFields>
  <dataFields count="2">
    <dataField name="   DR" fld="8" baseField="5" baseItem="0"/>
    <dataField name="   CR" fld="9" baseField="5" baseItem="0"/>
  </dataFields>
  <formats count="4">
    <format dxfId="810">
      <pivotArea collapsedLevelsAreSubtotals="1" fieldPosition="0">
        <references count="1">
          <reference field="1" count="2">
            <x v="1"/>
            <x v="3"/>
          </reference>
        </references>
      </pivotArea>
    </format>
    <format dxfId="809">
      <pivotArea field="5" type="button" dataOnly="0" labelOnly="1" outline="0" axis="axisPage" fieldPosition="0"/>
    </format>
    <format dxfId="808">
      <pivotArea outline="0" collapsedLevelsAreSubtotals="1" fieldPosition="0"/>
    </format>
    <format dxfId="807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0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B8:U17" totalsRowCount="1" headerRowDxfId="853" dataDxfId="852" tableBorderDxfId="851" dataCellStyle="Comma">
  <autoFilter ref="B8:U16">
    <filterColumn colId="2">
      <filters>
        <filter val="1%"/>
        <filter val="2%"/>
      </filters>
    </filterColumn>
  </autoFilter>
  <tableColumns count="20">
    <tableColumn id="1" name="Particulars" dataDxfId="850" totalsRowDxfId="849"/>
    <tableColumn id="2" name="ATC" dataDxfId="848" totalsRowDxfId="847"/>
    <tableColumn id="3" name="%" dataDxfId="846" totalsRowDxfId="845" dataCellStyle="Percent"/>
    <tableColumn id="4" name="JAN" totalsRowFunction="sum" dataDxfId="844" totalsRowDxfId="843" dataCellStyle="Comma"/>
    <tableColumn id="5" name="FEB" totalsRowFunction="sum" dataDxfId="842" totalsRowDxfId="841" dataCellStyle="Comma"/>
    <tableColumn id="6" name="MAR" totalsRowFunction="sum" dataDxfId="840" totalsRowDxfId="839" dataCellStyle="Comma"/>
    <tableColumn id="7" name="april" dataDxfId="838" totalsRowDxfId="837" dataCellStyle="Comma"/>
    <tableColumn id="8" name="may" dataDxfId="836" totalsRowDxfId="835" dataCellStyle="Comma"/>
    <tableColumn id="9" name="june" dataDxfId="834" totalsRowDxfId="833" dataCellStyle="Comma"/>
    <tableColumn id="10" name="july" dataDxfId="832" totalsRowDxfId="831" dataCellStyle="Comma"/>
    <tableColumn id="11" name="aug" dataDxfId="830" totalsRowDxfId="829" dataCellStyle="Comma"/>
    <tableColumn id="12" name="sep" dataDxfId="828" totalsRowDxfId="827" dataCellStyle="Comma"/>
    <tableColumn id="13" name="oct" dataDxfId="826" totalsRowDxfId="825" dataCellStyle="Comma"/>
    <tableColumn id="14" name="nov" dataDxfId="824" totalsRowDxfId="823" dataCellStyle="Comma"/>
    <tableColumn id="15" name="dec" dataDxfId="822" totalsRowDxfId="821" dataCellStyle="Comma"/>
    <tableColumn id="19" name="APRI" totalsRowFunction="sum" dataDxfId="820" totalsRowDxfId="819" dataCellStyle="Comma"/>
    <tableColumn id="20" name="MAY2" totalsRowFunction="sum" dataDxfId="818" totalsRowDxfId="817" dataCellStyle="Comma"/>
    <tableColumn id="16" name="Total" totalsRowFunction="sum" dataDxfId="816" totalsRowDxfId="815" dataCellStyle="Comma">
      <calculatedColumnFormula>SUM(E9:G9)</calculatedColumnFormula>
    </tableColumn>
    <tableColumn id="17" name="GROSS VALUE" totalsRowFunction="sum" dataDxfId="814" totalsRowDxfId="813" dataCellStyle="Comma">
      <calculatedColumnFormula>+'1601eMONITORING 2019'!$S9/'1601eMONITORING 2019'!$D9</calculatedColumnFormula>
    </tableColumn>
    <tableColumn id="18" name="Column2" dataDxfId="812" totalsRowDxfId="811" dataCellStyle="Comma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9" name="Table3210" displayName="Table3210" ref="B16:S21" totalsRowCount="1" headerRowDxfId="681" dataDxfId="680" totalsRowDxfId="679">
  <autoFilter ref="B16:S20"/>
  <sortState ref="B2406:S3027">
    <sortCondition ref="E16:E3326"/>
  </sortState>
  <tableColumns count="18">
    <tableColumn id="1" name="SPECIFIC DATE" dataDxfId="743" totalsRowDxfId="678"/>
    <tableColumn id="14" name="Date" dataDxfId="742" totalsRowDxfId="677">
      <calculatedColumnFormula>TEXT(Table3210[[#This Row],[SPECIFIC DATE]],"MMMM YYYY")</calculatedColumnFormula>
    </tableColumn>
    <tableColumn id="2" name="CHECK VOUCHER NO." dataDxfId="741" totalsRowDxfId="676"/>
    <tableColumn id="11" name="JOURNAL VOUCHER NO." dataDxfId="740" totalsRowDxfId="675" dataCellStyle="Comma"/>
    <tableColumn id="3" name="CHART CODE" dataDxfId="739" totalsRowDxfId="674" dataCellStyle="Comma">
      <calculatedColumnFormula>IF(G17="","",VLOOKUP(G17,'CHART OF ACCOUNT'!C:F,4,0))</calculatedColumnFormula>
    </tableColumn>
    <tableColumn id="12" name="ACCOUNT TITLE" dataDxfId="738" totalsRowDxfId="673" dataCellStyle="Comma">
      <calculatedColumnFormula>IF(F17="","",VLOOKUP(F17,'CHART OF ACCOUNT'!B:C,2,0))</calculatedColumnFormula>
    </tableColumn>
    <tableColumn id="5" name="CLASSIFICATION" dataDxfId="737" totalsRowDxfId="672" dataCellStyle="Comma">
      <calculatedColumnFormula>IF(F17="","",VLOOKUP(F17,'CHART OF ACCOUNT'!B:D,3,0))</calculatedColumnFormula>
    </tableColumn>
    <tableColumn id="22" name="OT/IT" dataDxfId="736" totalsRowDxfId="671" dataCellStyle="Comma">
      <calculatedColumnFormula>IF(F17="","",VLOOKUP(F17,'CHART OF ACCOUNT'!B:E,4,0))</calculatedColumnFormula>
    </tableColumn>
    <tableColumn id="4" name="DR" totalsRowFunction="sum" dataDxfId="735" totalsRowDxfId="670" dataCellStyle="Comma"/>
    <tableColumn id="8" name="CR" totalsRowFunction="sum" dataDxfId="734" totalsRowDxfId="669" dataCellStyle="Comma"/>
    <tableColumn id="30" name="PROJECT" dataDxfId="733" totalsRowDxfId="668"/>
    <tableColumn id="17" name="OR NUMBER" dataDxfId="732" totalsRowDxfId="667"/>
    <tableColumn id="31" name="CHECK NUMBER" dataDxfId="731" totalsRowDxfId="666"/>
    <tableColumn id="7" name="TIN" dataDxfId="730" totalsRowDxfId="665">
      <calculatedColumnFormula>IF(P17="","",VLOOKUP(P17,'SOURCE CODE'!C:D,2,0))</calculatedColumnFormula>
    </tableColumn>
    <tableColumn id="6" name="PARTICULARS" dataDxfId="729" totalsRowDxfId="664"/>
    <tableColumn id="9" name="ADDRESS" dataDxfId="728" totalsRowDxfId="663">
      <calculatedColumnFormula>IF(P17="","",VLOOKUP(P17,'SOURCE CODE'!C:E,3,0))</calculatedColumnFormula>
    </tableColumn>
    <tableColumn id="19" name="EXPLANATION" dataDxfId="727" totalsRowDxfId="662" dataCellStyle="Comma"/>
    <tableColumn id="15" name="TIN2" dataDxfId="726" totalsRowDxfId="661" dataCellStyle="Comma">
      <calculatedColumnFormula>IF(P17="","",VLOOKUP(P17,#REF!,2,0))</calculatedColumnFormula>
    </tableColumn>
  </tableColumns>
  <tableStyleInfo name="TableStyleMedium16" showFirstColumn="0" showLastColumn="0" showRowStripes="1" showColumnStripes="0"/>
</table>
</file>

<file path=xl/tables/table3.xml><?xml version="1.0" encoding="utf-8"?>
<table xmlns="http://schemas.openxmlformats.org/spreadsheetml/2006/main" id="5" name="Table16" displayName="Table16" ref="B5:E883" totalsRowShown="0" headerRowDxfId="725" dataDxfId="724">
  <autoFilter ref="B5:E883"/>
  <sortState ref="B6:E814">
    <sortCondition ref="C5:C575"/>
  </sortState>
  <tableColumns count="4">
    <tableColumn id="1" name="TIN " dataDxfId="723"/>
    <tableColumn id="2" name="SUPPLIER'S NAME" dataDxfId="722"/>
    <tableColumn id="4" name="Suppliers Name/TIN" dataDxfId="721">
      <calculatedColumnFormula>(C6&amp;"/"&amp;B6)</calculatedColumnFormula>
    </tableColumn>
    <tableColumn id="5" name="ADDRESS" dataDxfId="720"/>
  </tableColumns>
  <tableStyleInfo name="TableStyleMedium16" showFirstColumn="0" showLastColumn="0" showRowStripes="1" showColumnStripes="0"/>
</table>
</file>

<file path=xl/tables/table4.xml><?xml version="1.0" encoding="utf-8"?>
<table xmlns="http://schemas.openxmlformats.org/spreadsheetml/2006/main" id="6" name="Table47" displayName="Table47" ref="G5:I562" totalsRowShown="0" headerRowDxfId="719" dataDxfId="718">
  <autoFilter ref="G5:I562"/>
  <tableColumns count="3">
    <tableColumn id="1" name="Check Number" dataDxfId="717"/>
    <tableColumn id="2" name="Bank Name" dataDxfId="716"/>
    <tableColumn id="3" name="Data Validation" dataDxfId="715">
      <calculatedColumnFormula>(H6&amp;""&amp;G6)</calculatedColumnFormula>
    </tableColumn>
  </tableColumns>
  <tableStyleInfo name="TableStyleMedium16" showFirstColumn="0" showLastColumn="0" showRowStripes="1" showColumnStripes="0"/>
</table>
</file>

<file path=xl/tables/table5.xml><?xml version="1.0" encoding="utf-8"?>
<table xmlns="http://schemas.openxmlformats.org/spreadsheetml/2006/main" id="7" name="Table5" displayName="Table5" ref="K5:M562" totalsRowShown="0" headerRowDxfId="714" dataDxfId="713">
  <autoFilter ref="K5:M562"/>
  <tableColumns count="3">
    <tableColumn id="1" name="CV Number " dataDxfId="712"/>
    <tableColumn id="2" name="CV" dataDxfId="711"/>
    <tableColumn id="3" name="CV Number Data Validation" dataDxfId="710">
      <calculatedColumnFormula>(L6&amp;""&amp;K6)</calculatedColumnFormula>
    </tableColumn>
  </tableColumns>
  <tableStyleInfo name="TableStyleMedium16" showFirstColumn="0" showLastColumn="0" showRowStripes="1" showColumnStripes="0"/>
</table>
</file>

<file path=xl/tables/table6.xml><?xml version="1.0" encoding="utf-8"?>
<table xmlns="http://schemas.openxmlformats.org/spreadsheetml/2006/main" id="8" name="Table57" displayName="Table57" ref="O5:Q563" totalsRowShown="0" headerRowDxfId="709" dataDxfId="708">
  <autoFilter ref="O5:Q563"/>
  <tableColumns count="3">
    <tableColumn id="1" name="JV Number " dataDxfId="707"/>
    <tableColumn id="2" name="JV" dataDxfId="706"/>
    <tableColumn id="3" name="JV Number Data Validation" dataDxfId="705">
      <calculatedColumnFormula>(P6&amp;""&amp;O6)</calculatedColumnFormula>
    </tableColumn>
  </tableColumns>
  <tableStyleInfo name="TableStyleMedium16" showFirstColumn="0" showLastColumn="0" showRowStripes="1" showColumnStripes="0"/>
</table>
</file>

<file path=xl/tables/table7.xml><?xml version="1.0" encoding="utf-8"?>
<table xmlns="http://schemas.openxmlformats.org/spreadsheetml/2006/main" id="10" name="Table7" displayName="Table7" ref="S5:T566" totalsRowShown="0" headerRowDxfId="704" dataDxfId="703">
  <autoFilter ref="S5:T566"/>
  <tableColumns count="2">
    <tableColumn id="1" name="COST CENTER CODE" dataDxfId="702"/>
    <tableColumn id="2" name="CLIENTS" dataDxfId="701"/>
  </tableColumns>
  <tableStyleInfo name="TableStyleMedium16" showFirstColumn="0" showLastColumn="0" showRowStripes="1" showColumnStripes="0"/>
</table>
</file>

<file path=xl/tables/table8.xml><?xml version="1.0" encoding="utf-8"?>
<table xmlns="http://schemas.openxmlformats.org/spreadsheetml/2006/main" id="11" name="Table10" displayName="Table10" ref="V5:V8" totalsRowShown="0" headerRowDxfId="700" dataDxfId="698" headerRowBorderDxfId="699">
  <autoFilter ref="V5:V8"/>
  <tableColumns count="1">
    <tableColumn id="1" name="VAT/NV" dataDxfId="697"/>
  </tableColumns>
  <tableStyleInfo name="TableStyleMedium16" showFirstColumn="0" showLastColumn="0" showRowStripes="1" showColumnStripes="0"/>
</table>
</file>

<file path=xl/tables/table9.xml><?xml version="1.0" encoding="utf-8"?>
<table xmlns="http://schemas.openxmlformats.org/spreadsheetml/2006/main" id="3" name="Table84" displayName="Table84" ref="B9:N388" totalsRowShown="0" headerRowDxfId="696" dataDxfId="695">
  <autoFilter ref="B9:N388"/>
  <tableColumns count="13">
    <tableColumn id="1" name="DATE" dataDxfId="694"/>
    <tableColumn id="11" name="OR NUMBER" dataDxfId="693"/>
    <tableColumn id="2" name="SUPPLIERS NAME" dataDxfId="692"/>
    <tableColumn id="3" name="ADDRESS" dataDxfId="691">
      <calculatedColumnFormula>IF(D10="","",VLOOKUP(D10,'SOURCE CODE'!C:D,2,0))</calculatedColumnFormula>
    </tableColumn>
    <tableColumn id="4" name="AMOUNT" dataDxfId="690" dataCellStyle="Comma"/>
    <tableColumn id="6" name="VAT/NONVAT" dataDxfId="689"/>
    <tableColumn id="7" name="NET OF VAT" dataDxfId="688" dataCellStyle="Comma">
      <calculatedColumnFormula>IF(G10="VAT",F10,0)/1.12</calculatedColumnFormula>
    </tableColumn>
    <tableColumn id="13" name="INPUT TAX" dataDxfId="687" dataCellStyle="Comma">
      <calculatedColumnFormula>+Table84[[#This Row],[NET OF VAT]]*0.12</calculatedColumnFormula>
    </tableColumn>
    <tableColumn id="8" name="NV AMOUNT" dataDxfId="686" dataCellStyle="Comma">
      <calculatedColumnFormula>IF(G10="NV",F10,0)</calculatedColumnFormula>
    </tableColumn>
    <tableColumn id="5" name="ACCOUNT CODE" dataDxfId="685">
      <calculatedColumnFormula>IF(L10="","",VLOOKUP(L10,'[4]CHART OF ACCOUNT'!C:F,4,0))</calculatedColumnFormula>
    </tableColumn>
    <tableColumn id="9" name="ACCOUNT TITLE" dataDxfId="684"/>
    <tableColumn id="10" name="PROJECT NAME" dataDxfId="683"/>
    <tableColumn id="12" name="REMARKS" dataDxfId="682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5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7" Type="http://schemas.openxmlformats.org/officeDocument/2006/relationships/table" Target="../tables/table8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6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F57"/>
  <sheetViews>
    <sheetView zoomScaleNormal="100" zoomScaleSheetLayoutView="85" workbookViewId="0">
      <pane xSplit="1" ySplit="8" topLeftCell="I9" activePane="bottomRight" state="frozen"/>
      <selection pane="topRight" activeCell="B1" sqref="B1"/>
      <selection pane="bottomLeft" activeCell="A9" sqref="A9"/>
      <selection pane="bottomRight" sqref="A1:A3"/>
    </sheetView>
  </sheetViews>
  <sheetFormatPr defaultRowHeight="15" x14ac:dyDescent="0.25"/>
  <cols>
    <col min="1" max="1" width="61.5703125" style="98" customWidth="1"/>
    <col min="2" max="2" width="14.140625" style="98" customWidth="1"/>
    <col min="3" max="3" width="13.5703125" style="98" customWidth="1"/>
    <col min="4" max="4" width="15.140625" style="98" customWidth="1"/>
    <col min="5" max="6" width="13.28515625" style="98" customWidth="1"/>
    <col min="7" max="7" width="14.28515625" style="98" customWidth="1"/>
    <col min="8" max="8" width="13" style="98" customWidth="1"/>
    <col min="9" max="9" width="14.7109375" style="98" customWidth="1"/>
    <col min="10" max="10" width="13.7109375" style="98" customWidth="1"/>
    <col min="11" max="11" width="15.7109375" style="98" customWidth="1"/>
    <col min="12" max="12" width="14.5703125" style="98" customWidth="1"/>
    <col min="13" max="13" width="12.85546875" style="98" customWidth="1"/>
    <col min="14" max="14" width="13.28515625" style="98" customWidth="1"/>
    <col min="15" max="15" width="13.42578125" style="98" customWidth="1"/>
    <col min="16" max="16" width="12.85546875" style="98" customWidth="1"/>
    <col min="17" max="18" width="13.28515625" style="98" customWidth="1"/>
    <col min="19" max="19" width="14.5703125" style="98" customWidth="1"/>
    <col min="20" max="20" width="15.140625" style="98" customWidth="1"/>
    <col min="21" max="21" width="13.28515625" style="98" customWidth="1"/>
    <col min="22" max="22" width="12.42578125" style="98" customWidth="1"/>
    <col min="23" max="23" width="15.140625" style="98" customWidth="1"/>
    <col min="24" max="24" width="13.28515625" style="98" customWidth="1"/>
    <col min="25" max="25" width="12.85546875" style="98" customWidth="1"/>
    <col min="26" max="27" width="13.28515625" style="98" bestFit="1" customWidth="1"/>
    <col min="28" max="28" width="12.85546875" style="98" bestFit="1" customWidth="1"/>
    <col min="29" max="30" width="13.28515625" style="98" bestFit="1" customWidth="1"/>
    <col min="31" max="31" width="12.85546875" style="98" bestFit="1" customWidth="1"/>
    <col min="32" max="35" width="12.85546875" style="98" customWidth="1"/>
    <col min="36" max="36" width="16.42578125" style="98" customWidth="1"/>
    <col min="37" max="37" width="12.85546875" style="98" customWidth="1"/>
    <col min="38" max="38" width="13.28515625" style="98" bestFit="1" customWidth="1"/>
    <col min="39" max="39" width="13" style="98" bestFit="1" customWidth="1"/>
    <col min="40" max="40" width="12.85546875" style="98" customWidth="1"/>
    <col min="41" max="41" width="12.7109375" style="98" customWidth="1"/>
    <col min="42" max="42" width="13.28515625" style="98" bestFit="1" customWidth="1"/>
    <col min="43" max="43" width="12.85546875" style="98" customWidth="1"/>
    <col min="44" max="44" width="13.28515625" style="98" bestFit="1" customWidth="1"/>
    <col min="45" max="48" width="12.85546875" style="98" customWidth="1"/>
    <col min="49" max="49" width="12.85546875" style="98" bestFit="1" customWidth="1"/>
    <col min="50" max="50" width="14.28515625" style="98" bestFit="1" customWidth="1"/>
    <col min="51" max="51" width="19.7109375" style="98" bestFit="1" customWidth="1"/>
    <col min="52" max="52" width="12.85546875" style="98" customWidth="1"/>
    <col min="53" max="55" width="9.140625" style="98"/>
    <col min="56" max="56" width="16.28515625" style="98" customWidth="1"/>
    <col min="57" max="57" width="16.5703125" style="98" customWidth="1"/>
    <col min="58" max="58" width="14.5703125" style="98" customWidth="1"/>
    <col min="59" max="16384" width="9.140625" style="98"/>
  </cols>
  <sheetData>
    <row r="1" spans="1:58" ht="18.75" x14ac:dyDescent="0.3">
      <c r="A1" s="185" t="s">
        <v>609</v>
      </c>
      <c r="E1" s="195"/>
      <c r="AI1" s="98">
        <f>+AB28+AE28+AH28</f>
        <v>0</v>
      </c>
    </row>
    <row r="2" spans="1:58" x14ac:dyDescent="0.25">
      <c r="A2" s="186" t="s">
        <v>610</v>
      </c>
      <c r="S2" s="98">
        <f>5624548.24*1.12</f>
        <v>6299494.0288000004</v>
      </c>
      <c r="T2" s="98">
        <f>+S2-N25-Q25</f>
        <v>4693240.2421333333</v>
      </c>
      <c r="AA2" s="98" t="e">
        <f>+AA10/AA13</f>
        <v>#DIV/0!</v>
      </c>
      <c r="AD2" s="98" t="e">
        <f>+AD10/AD13</f>
        <v>#DIV/0!</v>
      </c>
      <c r="AG2" s="98" t="e">
        <f>+AG10/AG13</f>
        <v>#DIV/0!</v>
      </c>
      <c r="AH2" s="98">
        <f>+AA10+AD10+AG10</f>
        <v>0</v>
      </c>
      <c r="AI2" s="98" t="e">
        <f>+AH2/AH3</f>
        <v>#DIV/0!</v>
      </c>
      <c r="AR2" s="98">
        <v>1180000</v>
      </c>
    </row>
    <row r="3" spans="1:58" ht="15.75" x14ac:dyDescent="0.3">
      <c r="A3" s="53" t="s">
        <v>1105</v>
      </c>
      <c r="AA3" s="98" t="e">
        <f>+AA2*AB28</f>
        <v>#DIV/0!</v>
      </c>
      <c r="AD3" s="98" t="e">
        <f>+AD2*AE28</f>
        <v>#DIV/0!</v>
      </c>
      <c r="AG3" s="98" t="e">
        <f>+AH28*AG2</f>
        <v>#DIV/0!</v>
      </c>
      <c r="AH3" s="98">
        <f>+AA13+AD13+AG13</f>
        <v>0</v>
      </c>
      <c r="AI3" s="98" t="e">
        <f>+AI1*AI2</f>
        <v>#DIV/0!</v>
      </c>
      <c r="AJ3" s="98">
        <f>+K13+W13+AI13</f>
        <v>16456959.58666667</v>
      </c>
    </row>
    <row r="4" spans="1:58" x14ac:dyDescent="0.25">
      <c r="A4" s="196"/>
      <c r="B4" s="98" t="s">
        <v>1115</v>
      </c>
      <c r="C4" s="98">
        <f>(C10/C13)*D28</f>
        <v>0</v>
      </c>
      <c r="E4" s="98" t="s">
        <v>1115</v>
      </c>
      <c r="F4" s="98">
        <f>(F10/F13)*G28</f>
        <v>0</v>
      </c>
      <c r="H4" s="98" t="s">
        <v>1115</v>
      </c>
      <c r="I4" s="98">
        <f>(I10/I13)*J28</f>
        <v>0</v>
      </c>
      <c r="J4" s="98">
        <f>+I4+F4+C4</f>
        <v>0</v>
      </c>
      <c r="N4" s="98" t="s">
        <v>1115</v>
      </c>
      <c r="O4" s="98">
        <f>(O10/O13)*P28</f>
        <v>0</v>
      </c>
      <c r="Q4" s="98" t="s">
        <v>1115</v>
      </c>
      <c r="R4" s="98" t="e">
        <f>(R10/R13)*S28</f>
        <v>#DIV/0!</v>
      </c>
      <c r="T4" s="98" t="s">
        <v>1115</v>
      </c>
      <c r="U4" s="98" t="e">
        <f>(U10/U13)*V28</f>
        <v>#DIV/0!</v>
      </c>
      <c r="W4" s="98" t="e">
        <f>+O4+R4+U4</f>
        <v>#DIV/0!</v>
      </c>
      <c r="X4" s="98" t="e">
        <f>213797.8/X3</f>
        <v>#DIV/0!</v>
      </c>
      <c r="Y4" s="98" t="e">
        <f>+Y28-X4</f>
        <v>#DIV/0!</v>
      </c>
      <c r="Z4" s="98" t="s">
        <v>1115</v>
      </c>
      <c r="AA4" s="98" t="e">
        <f>(AA10/AA13)*AB28</f>
        <v>#DIV/0!</v>
      </c>
      <c r="AC4" s="98" t="s">
        <v>1115</v>
      </c>
      <c r="AD4" s="98" t="e">
        <f>(AD10/AD13)*AE28</f>
        <v>#DIV/0!</v>
      </c>
      <c r="AF4" s="98" t="s">
        <v>1115</v>
      </c>
      <c r="AG4" s="98" t="e">
        <f>(AG10/AG13)*AH28</f>
        <v>#DIV/0!</v>
      </c>
      <c r="AH4" s="98">
        <f>+AB28+AE28+AH28</f>
        <v>0</v>
      </c>
      <c r="AI4" s="98" t="e">
        <f>+AA4+AD4+AG4</f>
        <v>#DIV/0!</v>
      </c>
      <c r="AJ4" s="98">
        <f>+'[1]Sales New (2)'!$M$735-AJ3</f>
        <v>567316.58333333209</v>
      </c>
      <c r="AL4" s="98" t="s">
        <v>1115</v>
      </c>
      <c r="AM4" s="98" t="e">
        <f>(AM10/AM13)*AN28</f>
        <v>#DIV/0!</v>
      </c>
      <c r="AO4" s="98" t="s">
        <v>1115</v>
      </c>
      <c r="AP4" s="98" t="e">
        <f>(AP10/AP13)*AQ28</f>
        <v>#DIV/0!</v>
      </c>
      <c r="AR4" s="98" t="s">
        <v>1115</v>
      </c>
      <c r="AS4" s="98" t="e">
        <f>(AS10/AS13)*AT28</f>
        <v>#DIV/0!</v>
      </c>
      <c r="AY4" s="98">
        <f>+AY9-AS9</f>
        <v>14693713.916666668</v>
      </c>
    </row>
    <row r="5" spans="1:58" x14ac:dyDescent="0.25">
      <c r="A5" s="197" t="s">
        <v>1116</v>
      </c>
      <c r="B5" s="98" t="s">
        <v>1117</v>
      </c>
      <c r="C5" s="98">
        <f>C10*0.07</f>
        <v>0</v>
      </c>
      <c r="E5" s="98" t="s">
        <v>1117</v>
      </c>
      <c r="F5" s="98">
        <f>F10*0.07</f>
        <v>0</v>
      </c>
      <c r="H5" s="98" t="s">
        <v>1117</v>
      </c>
      <c r="I5" s="98">
        <f>I10*0.07</f>
        <v>0</v>
      </c>
      <c r="J5" s="98">
        <f>+I5+F5+C5</f>
        <v>0</v>
      </c>
      <c r="N5" s="98" t="s">
        <v>1117</v>
      </c>
      <c r="O5" s="98">
        <f>O10*0.07</f>
        <v>0</v>
      </c>
      <c r="Q5" s="98" t="s">
        <v>1117</v>
      </c>
      <c r="R5" s="98">
        <f>R10*0.07</f>
        <v>0</v>
      </c>
      <c r="T5" s="98" t="s">
        <v>1117</v>
      </c>
      <c r="U5" s="98">
        <f>U10*0.07+5983.52</f>
        <v>5983.52</v>
      </c>
      <c r="W5" s="98">
        <f>+O5+R5+U5</f>
        <v>5983.52</v>
      </c>
      <c r="Z5" s="98" t="s">
        <v>1117</v>
      </c>
      <c r="AA5" s="98">
        <f>AA10*0.07</f>
        <v>0</v>
      </c>
      <c r="AC5" s="98" t="s">
        <v>1117</v>
      </c>
      <c r="AD5" s="98">
        <f>AD10*0.07</f>
        <v>0</v>
      </c>
      <c r="AF5" s="98" t="s">
        <v>1117</v>
      </c>
      <c r="AG5" s="98">
        <f>AG10*0.07</f>
        <v>0</v>
      </c>
      <c r="AH5" s="98">
        <f>+AG5+AD5+AA5</f>
        <v>0</v>
      </c>
      <c r="AI5" s="98">
        <f>+AA5+AD5+AG5</f>
        <v>0</v>
      </c>
      <c r="AL5" s="98" t="s">
        <v>1117</v>
      </c>
      <c r="AM5" s="98">
        <f>AM10*0.07</f>
        <v>0</v>
      </c>
      <c r="AO5" s="98" t="s">
        <v>1117</v>
      </c>
      <c r="AP5" s="98">
        <f>AP10*0.07</f>
        <v>0</v>
      </c>
      <c r="AR5" s="98" t="s">
        <v>1117</v>
      </c>
      <c r="AS5" s="98">
        <f>AS10*0.07</f>
        <v>0</v>
      </c>
    </row>
    <row r="6" spans="1:58" ht="15.75" thickBot="1" x14ac:dyDescent="0.3">
      <c r="A6" s="196" t="s">
        <v>1180</v>
      </c>
      <c r="B6" s="98" t="s">
        <v>1118</v>
      </c>
      <c r="C6" s="98">
        <f>C4-C5</f>
        <v>0</v>
      </c>
      <c r="E6" s="98" t="s">
        <v>1118</v>
      </c>
      <c r="F6" s="98">
        <f>F4-F5</f>
        <v>0</v>
      </c>
      <c r="H6" s="98" t="s">
        <v>1118</v>
      </c>
      <c r="I6" s="98">
        <f>I4-I5</f>
        <v>0</v>
      </c>
      <c r="J6" s="98">
        <f>+C6+F6+I6</f>
        <v>0</v>
      </c>
      <c r="N6" s="98" t="s">
        <v>1118</v>
      </c>
      <c r="O6" s="98">
        <f>O4-O5</f>
        <v>0</v>
      </c>
      <c r="Q6" s="98" t="s">
        <v>1118</v>
      </c>
      <c r="R6" s="98" t="e">
        <f>R4-R5</f>
        <v>#DIV/0!</v>
      </c>
      <c r="T6" s="98" t="s">
        <v>1118</v>
      </c>
      <c r="U6" s="98" t="e">
        <f>U4-U5</f>
        <v>#DIV/0!</v>
      </c>
      <c r="W6" s="98" t="e">
        <f>W4-W5</f>
        <v>#DIV/0!</v>
      </c>
      <c r="Z6" s="98" t="s">
        <v>1118</v>
      </c>
      <c r="AA6" s="98" t="e">
        <f>AA4-AA5</f>
        <v>#DIV/0!</v>
      </c>
      <c r="AC6" s="98" t="s">
        <v>1118</v>
      </c>
      <c r="AD6" s="98" t="e">
        <f>AD4-AD5</f>
        <v>#DIV/0!</v>
      </c>
      <c r="AF6" s="98" t="s">
        <v>1118</v>
      </c>
      <c r="AG6" s="98" t="e">
        <f>AG4-AG5</f>
        <v>#DIV/0!</v>
      </c>
      <c r="AI6" s="98" t="e">
        <f>AI4-AI5</f>
        <v>#DIV/0!</v>
      </c>
      <c r="AL6" s="98" t="s">
        <v>1118</v>
      </c>
      <c r="AM6" s="98" t="e">
        <f>AM4-AM5</f>
        <v>#DIV/0!</v>
      </c>
      <c r="AO6" s="98" t="s">
        <v>1118</v>
      </c>
      <c r="AP6" s="98" t="e">
        <f>AP4-AP5</f>
        <v>#DIV/0!</v>
      </c>
      <c r="AR6" s="98" t="s">
        <v>1118</v>
      </c>
      <c r="AS6" s="98" t="e">
        <f>AS4-AS5</f>
        <v>#DIV/0!</v>
      </c>
    </row>
    <row r="7" spans="1:58" s="198" customFormat="1" ht="13.5" customHeight="1" thickTop="1" x14ac:dyDescent="0.25">
      <c r="A7" s="459"/>
      <c r="B7" s="456" t="s">
        <v>1119</v>
      </c>
      <c r="C7" s="456"/>
      <c r="D7" s="456"/>
      <c r="E7" s="456" t="s">
        <v>1120</v>
      </c>
      <c r="F7" s="456"/>
      <c r="G7" s="456"/>
      <c r="H7" s="456" t="s">
        <v>1121</v>
      </c>
      <c r="I7" s="456"/>
      <c r="J7" s="457"/>
      <c r="K7" s="453" t="s">
        <v>1122</v>
      </c>
      <c r="L7" s="453"/>
      <c r="M7" s="453"/>
      <c r="N7" s="456" t="s">
        <v>1123</v>
      </c>
      <c r="O7" s="456"/>
      <c r="P7" s="456"/>
      <c r="Q7" s="456" t="s">
        <v>1124</v>
      </c>
      <c r="R7" s="456"/>
      <c r="S7" s="456"/>
      <c r="T7" s="456" t="s">
        <v>1125</v>
      </c>
      <c r="U7" s="456"/>
      <c r="V7" s="457"/>
      <c r="W7" s="453" t="s">
        <v>1126</v>
      </c>
      <c r="X7" s="453"/>
      <c r="Y7" s="453"/>
      <c r="Z7" s="455" t="s">
        <v>1127</v>
      </c>
      <c r="AA7" s="456"/>
      <c r="AB7" s="456"/>
      <c r="AC7" s="456" t="s">
        <v>1128</v>
      </c>
      <c r="AD7" s="456"/>
      <c r="AE7" s="456"/>
      <c r="AF7" s="456" t="s">
        <v>1129</v>
      </c>
      <c r="AG7" s="456"/>
      <c r="AH7" s="457"/>
      <c r="AI7" s="453" t="s">
        <v>1130</v>
      </c>
      <c r="AJ7" s="453"/>
      <c r="AK7" s="453"/>
      <c r="AL7" s="454" t="s">
        <v>1131</v>
      </c>
      <c r="AM7" s="454"/>
      <c r="AN7" s="455"/>
      <c r="AO7" s="456" t="s">
        <v>1132</v>
      </c>
      <c r="AP7" s="456"/>
      <c r="AQ7" s="456"/>
      <c r="AR7" s="456" t="s">
        <v>1133</v>
      </c>
      <c r="AS7" s="456"/>
      <c r="AT7" s="457"/>
      <c r="AU7" s="453" t="s">
        <v>1134</v>
      </c>
      <c r="AV7" s="453"/>
      <c r="AW7" s="453"/>
      <c r="AX7" s="455" t="s">
        <v>1103</v>
      </c>
      <c r="AY7" s="456"/>
      <c r="AZ7" s="458"/>
    </row>
    <row r="8" spans="1:58" s="204" customFormat="1" ht="30" x14ac:dyDescent="0.25">
      <c r="A8" s="460"/>
      <c r="B8" s="199" t="s">
        <v>1135</v>
      </c>
      <c r="C8" s="200" t="s">
        <v>1136</v>
      </c>
      <c r="D8" s="200" t="s">
        <v>1137</v>
      </c>
      <c r="E8" s="199" t="s">
        <v>1135</v>
      </c>
      <c r="F8" s="200" t="s">
        <v>1136</v>
      </c>
      <c r="G8" s="200" t="s">
        <v>1137</v>
      </c>
      <c r="H8" s="199" t="s">
        <v>1135</v>
      </c>
      <c r="I8" s="200" t="s">
        <v>1136</v>
      </c>
      <c r="J8" s="201" t="s">
        <v>1137</v>
      </c>
      <c r="K8" s="199" t="s">
        <v>1135</v>
      </c>
      <c r="L8" s="200" t="s">
        <v>1136</v>
      </c>
      <c r="M8" s="200" t="s">
        <v>1137</v>
      </c>
      <c r="N8" s="199" t="s">
        <v>1135</v>
      </c>
      <c r="O8" s="200" t="s">
        <v>1136</v>
      </c>
      <c r="P8" s="200" t="s">
        <v>1137</v>
      </c>
      <c r="Q8" s="199" t="s">
        <v>1135</v>
      </c>
      <c r="R8" s="200" t="s">
        <v>1136</v>
      </c>
      <c r="S8" s="200" t="s">
        <v>1137</v>
      </c>
      <c r="T8" s="199" t="s">
        <v>1135</v>
      </c>
      <c r="U8" s="200" t="s">
        <v>1136</v>
      </c>
      <c r="V8" s="201" t="s">
        <v>1137</v>
      </c>
      <c r="W8" s="199" t="s">
        <v>1135</v>
      </c>
      <c r="X8" s="200" t="s">
        <v>1136</v>
      </c>
      <c r="Y8" s="200" t="s">
        <v>1137</v>
      </c>
      <c r="Z8" s="202" t="s">
        <v>1135</v>
      </c>
      <c r="AA8" s="200" t="s">
        <v>1136</v>
      </c>
      <c r="AB8" s="200" t="s">
        <v>1137</v>
      </c>
      <c r="AC8" s="199" t="s">
        <v>1135</v>
      </c>
      <c r="AD8" s="200" t="s">
        <v>1136</v>
      </c>
      <c r="AE8" s="200" t="s">
        <v>1137</v>
      </c>
      <c r="AF8" s="199" t="s">
        <v>1135</v>
      </c>
      <c r="AG8" s="200" t="s">
        <v>1136</v>
      </c>
      <c r="AH8" s="201" t="s">
        <v>1137</v>
      </c>
      <c r="AI8" s="199" t="s">
        <v>1135</v>
      </c>
      <c r="AJ8" s="200" t="s">
        <v>1136</v>
      </c>
      <c r="AK8" s="200" t="s">
        <v>1137</v>
      </c>
      <c r="AL8" s="202" t="s">
        <v>1135</v>
      </c>
      <c r="AM8" s="200" t="s">
        <v>1136</v>
      </c>
      <c r="AN8" s="200" t="s">
        <v>1137</v>
      </c>
      <c r="AO8" s="199" t="s">
        <v>1135</v>
      </c>
      <c r="AP8" s="200" t="s">
        <v>1136</v>
      </c>
      <c r="AQ8" s="200" t="s">
        <v>1137</v>
      </c>
      <c r="AR8" s="199" t="s">
        <v>1135</v>
      </c>
      <c r="AS8" s="200" t="s">
        <v>1136</v>
      </c>
      <c r="AT8" s="201" t="s">
        <v>1137</v>
      </c>
      <c r="AU8" s="199" t="s">
        <v>1135</v>
      </c>
      <c r="AV8" s="200" t="s">
        <v>1136</v>
      </c>
      <c r="AW8" s="200" t="s">
        <v>1137</v>
      </c>
      <c r="AX8" s="202" t="s">
        <v>1135</v>
      </c>
      <c r="AY8" s="200" t="s">
        <v>1136</v>
      </c>
      <c r="AZ8" s="203" t="s">
        <v>1137</v>
      </c>
    </row>
    <row r="9" spans="1:58" ht="18.75" x14ac:dyDescent="0.3">
      <c r="A9" s="98" t="s">
        <v>1138</v>
      </c>
      <c r="B9" s="98">
        <v>1491287.186666667</v>
      </c>
      <c r="C9" s="205">
        <f>B9/1.12</f>
        <v>1331506.4166666667</v>
      </c>
      <c r="D9" s="98">
        <f>B9-C9</f>
        <v>159780.77000000025</v>
      </c>
      <c r="E9" s="98">
        <v>5908345.2400000012</v>
      </c>
      <c r="F9" s="98">
        <f>E9/1.12</f>
        <v>5275308.2500000009</v>
      </c>
      <c r="G9" s="98">
        <f>E9-F9</f>
        <v>633036.99000000022</v>
      </c>
      <c r="H9" s="98">
        <v>5760000.0266666673</v>
      </c>
      <c r="I9" s="269">
        <f>H9/1.12</f>
        <v>5142857.166666667</v>
      </c>
      <c r="J9" s="98">
        <f>H9-I9</f>
        <v>617142.86000000034</v>
      </c>
      <c r="K9" s="206">
        <f>B9+E9+H9</f>
        <v>13159632.453333335</v>
      </c>
      <c r="L9" s="113">
        <f>K9/1.12</f>
        <v>11749671.833333334</v>
      </c>
      <c r="M9" s="114">
        <f>K9-L9</f>
        <v>1409960.620000001</v>
      </c>
      <c r="N9" s="206">
        <v>3297327.1333333338</v>
      </c>
      <c r="O9" s="113">
        <f>N9/1.12</f>
        <v>2944042.0833333335</v>
      </c>
      <c r="P9" s="113">
        <f>N9-O9</f>
        <v>353285.05000000028</v>
      </c>
      <c r="R9" s="98">
        <f>Q9/1.12</f>
        <v>0</v>
      </c>
      <c r="S9" s="98">
        <f>Q9-R9</f>
        <v>0</v>
      </c>
      <c r="U9" s="98">
        <f>T9/1.12</f>
        <v>0</v>
      </c>
      <c r="V9" s="98">
        <f>T9-U9</f>
        <v>0</v>
      </c>
      <c r="W9" s="206">
        <f>N9+Q9+T9</f>
        <v>3297327.1333333338</v>
      </c>
      <c r="X9" s="207">
        <f>W9/1.12</f>
        <v>2944042.0833333335</v>
      </c>
      <c r="Y9" s="114">
        <f>W9-X9</f>
        <v>353285.05000000028</v>
      </c>
      <c r="AA9" s="98">
        <f>Z9/1.12</f>
        <v>0</v>
      </c>
      <c r="AB9" s="98">
        <f>Z9-AA9</f>
        <v>0</v>
      </c>
      <c r="AD9" s="98">
        <f>AC9/1.12</f>
        <v>0</v>
      </c>
      <c r="AE9" s="98">
        <f>AC9-AD9</f>
        <v>0</v>
      </c>
      <c r="AF9" s="208"/>
      <c r="AG9" s="98">
        <f>AF9/1.12</f>
        <v>0</v>
      </c>
      <c r="AH9" s="98">
        <f>AF9-AG9</f>
        <v>0</v>
      </c>
      <c r="AI9" s="206">
        <f>Z9+AC9+AF9</f>
        <v>0</v>
      </c>
      <c r="AJ9" s="207">
        <f>AI9/1.12</f>
        <v>0</v>
      </c>
      <c r="AK9" s="114">
        <f>AI9-AJ9</f>
        <v>0</v>
      </c>
      <c r="AM9" s="98">
        <f>AL9/1.12</f>
        <v>0</v>
      </c>
      <c r="AN9" s="98">
        <f>AL9-AM9</f>
        <v>0</v>
      </c>
      <c r="AP9" s="205">
        <f>AO9/1.12</f>
        <v>0</v>
      </c>
      <c r="AQ9" s="98">
        <f>AO9-AP9</f>
        <v>0</v>
      </c>
      <c r="AS9" s="98">
        <f>AR9/1.12</f>
        <v>0</v>
      </c>
      <c r="AT9" s="98">
        <f>AR9-AS9</f>
        <v>0</v>
      </c>
      <c r="AU9" s="206">
        <f>AL9+AO9+AR9</f>
        <v>0</v>
      </c>
      <c r="AV9" s="113">
        <f>AU9/1.12</f>
        <v>0</v>
      </c>
      <c r="AW9" s="114">
        <f>AU9-AV9</f>
        <v>0</v>
      </c>
      <c r="AX9" s="113">
        <f>+K9+W9+AI9+AU9</f>
        <v>16456959.58666667</v>
      </c>
      <c r="AY9" s="209">
        <f>AX9/1.12</f>
        <v>14693713.916666668</v>
      </c>
      <c r="AZ9" s="210">
        <f>AX9-AY9</f>
        <v>1763245.6700000018</v>
      </c>
      <c r="BD9" s="450" t="s">
        <v>1139</v>
      </c>
      <c r="BE9" s="451"/>
      <c r="BF9" s="452"/>
    </row>
    <row r="10" spans="1:58" x14ac:dyDescent="0.25">
      <c r="A10" s="98" t="s">
        <v>1140</v>
      </c>
      <c r="C10" s="98">
        <f>B10/1.12</f>
        <v>0</v>
      </c>
      <c r="D10" s="98">
        <f>B10-C10</f>
        <v>0</v>
      </c>
      <c r="F10" s="98">
        <f>E10/1.12</f>
        <v>0</v>
      </c>
      <c r="G10" s="98">
        <f>E10-F10</f>
        <v>0</v>
      </c>
      <c r="I10" s="98">
        <f>H10/1.12</f>
        <v>0</v>
      </c>
      <c r="J10" s="98">
        <f>H10-I10</f>
        <v>0</v>
      </c>
      <c r="K10" s="206">
        <f>B10+E10+H10</f>
        <v>0</v>
      </c>
      <c r="L10" s="113">
        <f>K10/1.12</f>
        <v>0</v>
      </c>
      <c r="M10" s="114">
        <f>K10-L10</f>
        <v>0</v>
      </c>
      <c r="N10" s="206"/>
      <c r="O10" s="113">
        <f>N10/1.12</f>
        <v>0</v>
      </c>
      <c r="P10" s="113">
        <f>N10-O10</f>
        <v>0</v>
      </c>
      <c r="R10" s="98">
        <f>Q10/1.12</f>
        <v>0</v>
      </c>
      <c r="S10" s="98">
        <f>Q10-R10</f>
        <v>0</v>
      </c>
      <c r="U10" s="98">
        <f>T10/1.12</f>
        <v>0</v>
      </c>
      <c r="V10" s="98">
        <f>T10-U10</f>
        <v>0</v>
      </c>
      <c r="W10" s="206">
        <f>N10+Q10+T10</f>
        <v>0</v>
      </c>
      <c r="X10" s="113">
        <f>W10/1.12</f>
        <v>0</v>
      </c>
      <c r="Y10" s="114">
        <f>W10-X10</f>
        <v>0</v>
      </c>
      <c r="AA10" s="98">
        <f>Z10/1.12</f>
        <v>0</v>
      </c>
      <c r="AB10" s="98">
        <f>Z10-AA10</f>
        <v>0</v>
      </c>
      <c r="AD10" s="98">
        <f>AC10/1.12</f>
        <v>0</v>
      </c>
      <c r="AE10" s="98">
        <f>AC10-AD10</f>
        <v>0</v>
      </c>
      <c r="AG10" s="98">
        <f>AF10/1.12</f>
        <v>0</v>
      </c>
      <c r="AH10" s="98">
        <f>AF10-AG10</f>
        <v>0</v>
      </c>
      <c r="AI10" s="206">
        <f>Z10+AC10+AF10</f>
        <v>0</v>
      </c>
      <c r="AJ10" s="113">
        <f>AI10/1.12</f>
        <v>0</v>
      </c>
      <c r="AK10" s="114">
        <f>AI10-AJ10</f>
        <v>0</v>
      </c>
      <c r="AM10" s="98">
        <f>AL10/1.12</f>
        <v>0</v>
      </c>
      <c r="AN10" s="98">
        <f>AL10-AM10</f>
        <v>0</v>
      </c>
      <c r="AP10" s="98">
        <f>AO10/1.12</f>
        <v>0</v>
      </c>
      <c r="AQ10" s="98">
        <f>AO10-AP10</f>
        <v>0</v>
      </c>
      <c r="AS10" s="98">
        <f>AR10/1.12</f>
        <v>0</v>
      </c>
      <c r="AT10" s="98">
        <f>AR10-AS10</f>
        <v>0</v>
      </c>
      <c r="AU10" s="206">
        <f>AL10+AO10+AR10</f>
        <v>0</v>
      </c>
      <c r="AV10" s="113">
        <f>AU10/1.12</f>
        <v>0</v>
      </c>
      <c r="AW10" s="114">
        <f>AU10-AV10</f>
        <v>0</v>
      </c>
      <c r="AX10" s="113"/>
      <c r="AY10" s="113">
        <f>AX10/1.12</f>
        <v>0</v>
      </c>
      <c r="AZ10" s="210">
        <f>AX10-AY10</f>
        <v>0</v>
      </c>
      <c r="BD10" s="211" t="s">
        <v>1141</v>
      </c>
      <c r="BE10" s="212" t="s">
        <v>1142</v>
      </c>
      <c r="BF10" s="213" t="s">
        <v>1104</v>
      </c>
    </row>
    <row r="11" spans="1:58" x14ac:dyDescent="0.25">
      <c r="A11" s="98" t="s">
        <v>1143</v>
      </c>
      <c r="C11" s="98">
        <f>B11</f>
        <v>0</v>
      </c>
      <c r="D11" s="98">
        <f>B11-C11</f>
        <v>0</v>
      </c>
      <c r="F11" s="98">
        <f>E11</f>
        <v>0</v>
      </c>
      <c r="G11" s="98">
        <f>E11-F11</f>
        <v>0</v>
      </c>
      <c r="I11" s="98">
        <f>H11</f>
        <v>0</v>
      </c>
      <c r="J11" s="98">
        <f>H11-I11</f>
        <v>0</v>
      </c>
      <c r="K11" s="206">
        <f>B11+E11+H11</f>
        <v>0</v>
      </c>
      <c r="L11" s="113">
        <f>K11</f>
        <v>0</v>
      </c>
      <c r="M11" s="114">
        <f>K11-L11</f>
        <v>0</v>
      </c>
      <c r="N11" s="206"/>
      <c r="O11" s="113">
        <f>N11</f>
        <v>0</v>
      </c>
      <c r="P11" s="113">
        <f>N11-O11</f>
        <v>0</v>
      </c>
      <c r="R11" s="98">
        <f>Q11</f>
        <v>0</v>
      </c>
      <c r="S11" s="98">
        <f>Q11-R11</f>
        <v>0</v>
      </c>
      <c r="U11" s="98">
        <f>T11</f>
        <v>0</v>
      </c>
      <c r="V11" s="98">
        <f>T11-U11</f>
        <v>0</v>
      </c>
      <c r="W11" s="206">
        <f>N11+Q11+T11</f>
        <v>0</v>
      </c>
      <c r="X11" s="113">
        <f>W11</f>
        <v>0</v>
      </c>
      <c r="Y11" s="114">
        <f>W11-X11</f>
        <v>0</v>
      </c>
      <c r="AA11" s="98">
        <f>Z11</f>
        <v>0</v>
      </c>
      <c r="AB11" s="98">
        <f>Z11-AA11</f>
        <v>0</v>
      </c>
      <c r="AD11" s="98">
        <f>AC11</f>
        <v>0</v>
      </c>
      <c r="AE11" s="98">
        <f>AC11-AD11</f>
        <v>0</v>
      </c>
      <c r="AG11" s="98">
        <f>AF11</f>
        <v>0</v>
      </c>
      <c r="AH11" s="98">
        <f>AF11-AG11</f>
        <v>0</v>
      </c>
      <c r="AI11" s="206">
        <f>Z11+AC11+AF11</f>
        <v>0</v>
      </c>
      <c r="AJ11" s="113">
        <f>AI11</f>
        <v>0</v>
      </c>
      <c r="AK11" s="114">
        <f>AI11-AJ11</f>
        <v>0</v>
      </c>
      <c r="AM11" s="98">
        <f>AL11</f>
        <v>0</v>
      </c>
      <c r="AN11" s="98">
        <f>AL11-AM11</f>
        <v>0</v>
      </c>
      <c r="AP11" s="98">
        <f>AO11</f>
        <v>0</v>
      </c>
      <c r="AQ11" s="98">
        <f>AO11-AP11</f>
        <v>0</v>
      </c>
      <c r="AS11" s="98">
        <f>AR11</f>
        <v>0</v>
      </c>
      <c r="AT11" s="98">
        <f>AR11-AS11</f>
        <v>0</v>
      </c>
      <c r="AU11" s="206">
        <f>AL11+AO11+AR11</f>
        <v>0</v>
      </c>
      <c r="AV11" s="113">
        <f>AU11</f>
        <v>0</v>
      </c>
      <c r="AW11" s="114">
        <f>AU11-AV11</f>
        <v>0</v>
      </c>
      <c r="AX11" s="113">
        <f>K11+W11+AI11+AU11</f>
        <v>0</v>
      </c>
      <c r="AY11" s="113">
        <f>AX11</f>
        <v>0</v>
      </c>
      <c r="AZ11" s="210">
        <f>AX11-AY11</f>
        <v>0</v>
      </c>
      <c r="BD11" s="98">
        <v>11803264.960000001</v>
      </c>
      <c r="BE11" s="98">
        <f>+BD11*1.002</f>
        <v>11826871.489920001</v>
      </c>
      <c r="BF11" s="98">
        <f>+BE11-BD11</f>
        <v>23606.529920000583</v>
      </c>
    </row>
    <row r="12" spans="1:58" x14ac:dyDescent="0.25">
      <c r="A12" s="98" t="s">
        <v>1144</v>
      </c>
      <c r="C12" s="98">
        <f>B12</f>
        <v>0</v>
      </c>
      <c r="D12" s="98">
        <f>B12-C12</f>
        <v>0</v>
      </c>
      <c r="F12" s="98">
        <f>E12</f>
        <v>0</v>
      </c>
      <c r="G12" s="98">
        <f>E12-F12</f>
        <v>0</v>
      </c>
      <c r="I12" s="98">
        <f>H12</f>
        <v>0</v>
      </c>
      <c r="J12" s="98">
        <f>H12-I12</f>
        <v>0</v>
      </c>
      <c r="K12" s="206">
        <f>B12+E12+H12</f>
        <v>0</v>
      </c>
      <c r="L12" s="113">
        <f>K12</f>
        <v>0</v>
      </c>
      <c r="M12" s="114">
        <f>K12-L12</f>
        <v>0</v>
      </c>
      <c r="N12" s="206"/>
      <c r="O12" s="113">
        <f>N12</f>
        <v>0</v>
      </c>
      <c r="P12" s="113">
        <f>N12-O12</f>
        <v>0</v>
      </c>
      <c r="Q12" s="98">
        <v>0</v>
      </c>
      <c r="R12" s="98">
        <f>Q12</f>
        <v>0</v>
      </c>
      <c r="S12" s="98">
        <f>Q12-R12</f>
        <v>0</v>
      </c>
      <c r="U12" s="98">
        <f>T12</f>
        <v>0</v>
      </c>
      <c r="V12" s="98">
        <f>T12-U12</f>
        <v>0</v>
      </c>
      <c r="W12" s="206">
        <f>N12+Q12+T12</f>
        <v>0</v>
      </c>
      <c r="X12" s="113">
        <f>W12</f>
        <v>0</v>
      </c>
      <c r="Y12" s="114">
        <f>W12-X12</f>
        <v>0</v>
      </c>
      <c r="Z12" s="98">
        <v>0</v>
      </c>
      <c r="AA12" s="98">
        <f>Z12</f>
        <v>0</v>
      </c>
      <c r="AB12" s="98">
        <f>Z12-AA12</f>
        <v>0</v>
      </c>
      <c r="AD12" s="98">
        <f>AC12</f>
        <v>0</v>
      </c>
      <c r="AE12" s="98">
        <f>AC12-AD12</f>
        <v>0</v>
      </c>
      <c r="AG12" s="98">
        <f>AF12</f>
        <v>0</v>
      </c>
      <c r="AH12" s="98">
        <f>AF12-AG12</f>
        <v>0</v>
      </c>
      <c r="AI12" s="206">
        <f>Z12+AC12+AF12</f>
        <v>0</v>
      </c>
      <c r="AJ12" s="113">
        <f>AI12</f>
        <v>0</v>
      </c>
      <c r="AK12" s="114">
        <f>AI12-AJ12</f>
        <v>0</v>
      </c>
      <c r="AM12" s="98">
        <f>AL12</f>
        <v>0</v>
      </c>
      <c r="AN12" s="98">
        <f>AL12-AM12</f>
        <v>0</v>
      </c>
      <c r="AP12" s="98">
        <f>AO12</f>
        <v>0</v>
      </c>
      <c r="AQ12" s="98">
        <f>AO12-AP12</f>
        <v>0</v>
      </c>
      <c r="AS12" s="98">
        <f>AR12</f>
        <v>0</v>
      </c>
      <c r="AT12" s="98">
        <f>AR12-AS12</f>
        <v>0</v>
      </c>
      <c r="AU12" s="206">
        <f>AL12+AO12+AR12</f>
        <v>0</v>
      </c>
      <c r="AV12" s="113">
        <f>AU12</f>
        <v>0</v>
      </c>
      <c r="AW12" s="114">
        <f>AU12-AV12</f>
        <v>0</v>
      </c>
      <c r="AX12" s="113">
        <f>K12+W12+AI12+AU12</f>
        <v>0</v>
      </c>
      <c r="AY12" s="113">
        <f>AX12</f>
        <v>0</v>
      </c>
      <c r="AZ12" s="210">
        <f>AX12-AY12</f>
        <v>0</v>
      </c>
    </row>
    <row r="13" spans="1:58" x14ac:dyDescent="0.25">
      <c r="A13" s="214" t="s">
        <v>1145</v>
      </c>
      <c r="B13" s="214">
        <f t="shared" ref="B13:AZ13" si="0">SUM(B9:B12)</f>
        <v>1491287.186666667</v>
      </c>
      <c r="C13" s="214">
        <f t="shared" si="0"/>
        <v>1331506.4166666667</v>
      </c>
      <c r="D13" s="214">
        <f t="shared" si="0"/>
        <v>159780.77000000025</v>
      </c>
      <c r="E13" s="214">
        <f t="shared" si="0"/>
        <v>5908345.2400000012</v>
      </c>
      <c r="F13" s="214">
        <f t="shared" si="0"/>
        <v>5275308.2500000009</v>
      </c>
      <c r="G13" s="214">
        <f t="shared" si="0"/>
        <v>633036.99000000022</v>
      </c>
      <c r="H13" s="214">
        <f t="shared" si="0"/>
        <v>5760000.0266666673</v>
      </c>
      <c r="I13" s="214">
        <f t="shared" si="0"/>
        <v>5142857.166666667</v>
      </c>
      <c r="J13" s="214">
        <f t="shared" si="0"/>
        <v>617142.86000000034</v>
      </c>
      <c r="K13" s="215">
        <f t="shared" si="0"/>
        <v>13159632.453333335</v>
      </c>
      <c r="L13" s="214">
        <f t="shared" si="0"/>
        <v>11749671.833333334</v>
      </c>
      <c r="M13" s="216">
        <f t="shared" si="0"/>
        <v>1409960.620000001</v>
      </c>
      <c r="N13" s="215">
        <f t="shared" si="0"/>
        <v>3297327.1333333338</v>
      </c>
      <c r="O13" s="214">
        <f t="shared" si="0"/>
        <v>2944042.0833333335</v>
      </c>
      <c r="P13" s="214">
        <f t="shared" si="0"/>
        <v>353285.05000000028</v>
      </c>
      <c r="Q13" s="214">
        <f t="shared" si="0"/>
        <v>0</v>
      </c>
      <c r="R13" s="214">
        <f t="shared" si="0"/>
        <v>0</v>
      </c>
      <c r="S13" s="214">
        <f t="shared" si="0"/>
        <v>0</v>
      </c>
      <c r="T13" s="214">
        <f t="shared" si="0"/>
        <v>0</v>
      </c>
      <c r="U13" s="214">
        <f t="shared" si="0"/>
        <v>0</v>
      </c>
      <c r="V13" s="214">
        <f t="shared" si="0"/>
        <v>0</v>
      </c>
      <c r="W13" s="215">
        <f t="shared" si="0"/>
        <v>3297327.1333333338</v>
      </c>
      <c r="X13" s="214">
        <f t="shared" si="0"/>
        <v>2944042.0833333335</v>
      </c>
      <c r="Y13" s="216">
        <f t="shared" si="0"/>
        <v>353285.05000000028</v>
      </c>
      <c r="Z13" s="214">
        <f t="shared" si="0"/>
        <v>0</v>
      </c>
      <c r="AA13" s="214">
        <f t="shared" si="0"/>
        <v>0</v>
      </c>
      <c r="AB13" s="214">
        <f t="shared" si="0"/>
        <v>0</v>
      </c>
      <c r="AC13" s="214">
        <f t="shared" si="0"/>
        <v>0</v>
      </c>
      <c r="AD13" s="214">
        <f t="shared" si="0"/>
        <v>0</v>
      </c>
      <c r="AE13" s="214">
        <f t="shared" si="0"/>
        <v>0</v>
      </c>
      <c r="AF13" s="214">
        <f t="shared" si="0"/>
        <v>0</v>
      </c>
      <c r="AG13" s="214">
        <f t="shared" si="0"/>
        <v>0</v>
      </c>
      <c r="AH13" s="214">
        <f t="shared" si="0"/>
        <v>0</v>
      </c>
      <c r="AI13" s="215">
        <f t="shared" si="0"/>
        <v>0</v>
      </c>
      <c r="AJ13" s="214">
        <f t="shared" si="0"/>
        <v>0</v>
      </c>
      <c r="AK13" s="216">
        <f t="shared" si="0"/>
        <v>0</v>
      </c>
      <c r="AL13" s="214">
        <f t="shared" si="0"/>
        <v>0</v>
      </c>
      <c r="AM13" s="214">
        <f t="shared" si="0"/>
        <v>0</v>
      </c>
      <c r="AN13" s="214">
        <f t="shared" si="0"/>
        <v>0</v>
      </c>
      <c r="AO13" s="214">
        <f t="shared" si="0"/>
        <v>0</v>
      </c>
      <c r="AP13" s="214">
        <f t="shared" si="0"/>
        <v>0</v>
      </c>
      <c r="AQ13" s="214">
        <f t="shared" si="0"/>
        <v>0</v>
      </c>
      <c r="AR13" s="214">
        <f t="shared" si="0"/>
        <v>0</v>
      </c>
      <c r="AS13" s="214">
        <f t="shared" si="0"/>
        <v>0</v>
      </c>
      <c r="AT13" s="214">
        <f t="shared" si="0"/>
        <v>0</v>
      </c>
      <c r="AU13" s="215">
        <f t="shared" si="0"/>
        <v>0</v>
      </c>
      <c r="AV13" s="214">
        <f t="shared" si="0"/>
        <v>0</v>
      </c>
      <c r="AW13" s="216">
        <f t="shared" si="0"/>
        <v>0</v>
      </c>
      <c r="AX13" s="214">
        <f t="shared" si="0"/>
        <v>16456959.58666667</v>
      </c>
      <c r="AY13" s="214">
        <f t="shared" si="0"/>
        <v>14693713.916666668</v>
      </c>
      <c r="AZ13" s="217">
        <f t="shared" si="0"/>
        <v>1763245.6700000018</v>
      </c>
      <c r="BD13" s="98">
        <f>+BD11/12</f>
        <v>983605.41333333345</v>
      </c>
    </row>
    <row r="14" spans="1:58" x14ac:dyDescent="0.25">
      <c r="K14" s="206"/>
      <c r="L14" s="113"/>
      <c r="M14" s="114"/>
      <c r="N14" s="206"/>
      <c r="O14" s="113"/>
      <c r="P14" s="113"/>
      <c r="W14" s="206"/>
      <c r="X14" s="113"/>
      <c r="Y14" s="114"/>
      <c r="AI14" s="206"/>
      <c r="AJ14" s="113"/>
      <c r="AK14" s="114"/>
      <c r="AU14" s="206"/>
      <c r="AV14" s="113"/>
      <c r="AW14" s="114"/>
      <c r="AX14" s="113"/>
      <c r="AY14" s="113"/>
      <c r="AZ14" s="210"/>
      <c r="BD14" s="98">
        <f>+BD13*1.12</f>
        <v>1101638.0629333335</v>
      </c>
    </row>
    <row r="15" spans="1:58" x14ac:dyDescent="0.25">
      <c r="A15" s="98" t="s">
        <v>1146</v>
      </c>
      <c r="K15" s="206"/>
      <c r="L15" s="113"/>
      <c r="M15" s="114"/>
      <c r="N15" s="206"/>
      <c r="O15" s="113"/>
      <c r="P15" s="113"/>
      <c r="W15" s="206"/>
      <c r="X15" s="113"/>
      <c r="Y15" s="114"/>
      <c r="AI15" s="206"/>
      <c r="AJ15" s="113"/>
      <c r="AK15" s="114"/>
      <c r="AU15" s="206"/>
      <c r="AV15" s="113"/>
      <c r="AW15" s="114"/>
      <c r="AX15" s="113"/>
      <c r="AY15" s="113"/>
      <c r="AZ15" s="210"/>
    </row>
    <row r="16" spans="1:58" x14ac:dyDescent="0.25">
      <c r="A16" s="218" t="s">
        <v>1147</v>
      </c>
      <c r="K16" s="206"/>
      <c r="L16" s="113"/>
      <c r="M16" s="114"/>
      <c r="N16" s="206"/>
      <c r="O16" s="113"/>
      <c r="P16" s="113">
        <v>0</v>
      </c>
      <c r="S16" s="98">
        <v>0</v>
      </c>
      <c r="V16" s="98">
        <v>0</v>
      </c>
      <c r="W16" s="206"/>
      <c r="X16" s="113"/>
      <c r="Y16" s="114"/>
      <c r="AB16" s="98">
        <v>0</v>
      </c>
      <c r="AE16" s="98">
        <v>0</v>
      </c>
      <c r="AH16" s="98">
        <v>0</v>
      </c>
      <c r="AI16" s="206"/>
      <c r="AJ16" s="113"/>
      <c r="AK16" s="114"/>
      <c r="AN16" s="98">
        <v>0</v>
      </c>
      <c r="AQ16" s="98">
        <v>0</v>
      </c>
      <c r="AT16" s="98">
        <v>0</v>
      </c>
      <c r="AU16" s="206"/>
      <c r="AV16" s="113"/>
      <c r="AW16" s="114"/>
      <c r="AX16" s="113"/>
      <c r="AY16" s="113"/>
      <c r="AZ16" s="210"/>
      <c r="BD16" s="98">
        <f>+BD11-AY13</f>
        <v>-2890448.956666667</v>
      </c>
    </row>
    <row r="17" spans="1:56" x14ac:dyDescent="0.25">
      <c r="A17" s="218" t="s">
        <v>1148</v>
      </c>
      <c r="D17" s="98">
        <v>0</v>
      </c>
      <c r="G17" s="98">
        <v>0</v>
      </c>
      <c r="J17" s="98">
        <v>0</v>
      </c>
      <c r="K17" s="206"/>
      <c r="L17" s="113"/>
      <c r="M17" s="114"/>
      <c r="N17" s="206"/>
      <c r="O17" s="113"/>
      <c r="P17" s="113">
        <v>0</v>
      </c>
      <c r="S17" s="98">
        <v>0</v>
      </c>
      <c r="V17" s="98">
        <v>0</v>
      </c>
      <c r="W17" s="206"/>
      <c r="X17" s="113"/>
      <c r="Y17" s="114">
        <f>M31</f>
        <v>0</v>
      </c>
      <c r="AB17" s="98">
        <v>0</v>
      </c>
      <c r="AE17" s="98">
        <v>0</v>
      </c>
      <c r="AH17" s="98">
        <v>0</v>
      </c>
      <c r="AI17" s="206"/>
      <c r="AJ17" s="113"/>
      <c r="AK17" s="114">
        <f>Y31</f>
        <v>0</v>
      </c>
      <c r="AN17" s="98">
        <v>0</v>
      </c>
      <c r="AQ17" s="98">
        <v>0</v>
      </c>
      <c r="AT17" s="98">
        <v>0</v>
      </c>
      <c r="AU17" s="206"/>
      <c r="AV17" s="113"/>
      <c r="AW17" s="114">
        <f>AK31</f>
        <v>0</v>
      </c>
      <c r="AX17" s="113"/>
      <c r="AY17" s="113"/>
      <c r="AZ17" s="210"/>
      <c r="BD17" s="98">
        <f>+BD16/8</f>
        <v>-361306.11958333338</v>
      </c>
    </row>
    <row r="18" spans="1:56" x14ac:dyDescent="0.25">
      <c r="A18" s="218" t="s">
        <v>1149</v>
      </c>
      <c r="D18" s="98">
        <v>0</v>
      </c>
      <c r="G18" s="98">
        <v>0</v>
      </c>
      <c r="J18" s="98">
        <v>0</v>
      </c>
      <c r="K18" s="206"/>
      <c r="L18" s="113"/>
      <c r="M18" s="114"/>
      <c r="N18" s="206"/>
      <c r="O18" s="113"/>
      <c r="P18" s="113">
        <v>0</v>
      </c>
      <c r="S18" s="98">
        <v>0</v>
      </c>
      <c r="V18" s="98">
        <v>0</v>
      </c>
      <c r="W18" s="206"/>
      <c r="X18" s="113"/>
      <c r="Y18" s="114"/>
      <c r="AB18" s="98">
        <v>0</v>
      </c>
      <c r="AE18" s="98">
        <v>0</v>
      </c>
      <c r="AH18" s="98">
        <v>0</v>
      </c>
      <c r="AI18" s="206"/>
      <c r="AJ18" s="113"/>
      <c r="AK18" s="114"/>
      <c r="AN18" s="98">
        <v>0</v>
      </c>
      <c r="AQ18" s="98">
        <v>0</v>
      </c>
      <c r="AT18" s="98">
        <v>0</v>
      </c>
      <c r="AU18" s="206"/>
      <c r="AV18" s="113"/>
      <c r="AW18" s="114"/>
      <c r="AX18" s="113"/>
      <c r="AY18" s="113"/>
      <c r="AZ18" s="210"/>
      <c r="BD18" s="98">
        <f>+BD17*1.12</f>
        <v>-404662.85393333342</v>
      </c>
    </row>
    <row r="19" spans="1:56" x14ac:dyDescent="0.25">
      <c r="A19" s="218" t="s">
        <v>1150</v>
      </c>
      <c r="D19" s="98">
        <v>0</v>
      </c>
      <c r="G19" s="98">
        <v>0</v>
      </c>
      <c r="J19" s="98">
        <v>0</v>
      </c>
      <c r="K19" s="206"/>
      <c r="L19" s="113"/>
      <c r="M19" s="114"/>
      <c r="N19" s="206"/>
      <c r="O19" s="113"/>
      <c r="P19" s="113">
        <v>0</v>
      </c>
      <c r="S19" s="98">
        <v>0</v>
      </c>
      <c r="V19" s="98">
        <v>0</v>
      </c>
      <c r="W19" s="206"/>
      <c r="X19" s="113"/>
      <c r="Y19" s="114"/>
      <c r="AB19" s="98">
        <v>0</v>
      </c>
      <c r="AE19" s="98">
        <v>0</v>
      </c>
      <c r="AH19" s="98">
        <v>0</v>
      </c>
      <c r="AI19" s="206"/>
      <c r="AJ19" s="113"/>
      <c r="AK19" s="114"/>
      <c r="AN19" s="98">
        <v>0</v>
      </c>
      <c r="AQ19" s="98">
        <v>0</v>
      </c>
      <c r="AT19" s="98">
        <v>0</v>
      </c>
      <c r="AU19" s="206"/>
      <c r="AV19" s="113"/>
      <c r="AW19" s="114"/>
      <c r="AX19" s="113"/>
      <c r="AY19" s="113"/>
      <c r="AZ19" s="210"/>
    </row>
    <row r="20" spans="1:56" x14ac:dyDescent="0.25">
      <c r="A20" s="218" t="s">
        <v>97</v>
      </c>
      <c r="C20" s="98">
        <f>+B20/1.12</f>
        <v>0</v>
      </c>
      <c r="D20" s="98">
        <f>+C20*0.12</f>
        <v>0</v>
      </c>
      <c r="G20" s="98">
        <v>0</v>
      </c>
      <c r="J20" s="98">
        <v>0</v>
      </c>
      <c r="K20" s="206"/>
      <c r="L20" s="113"/>
      <c r="M20" s="114"/>
      <c r="N20" s="206"/>
      <c r="O20" s="113"/>
      <c r="P20" s="113">
        <v>0</v>
      </c>
      <c r="S20" s="98">
        <v>0</v>
      </c>
      <c r="V20" s="98">
        <v>0</v>
      </c>
      <c r="W20" s="206"/>
      <c r="X20" s="113"/>
      <c r="Y20" s="114"/>
      <c r="AB20" s="98">
        <v>0</v>
      </c>
      <c r="AE20" s="98">
        <v>0</v>
      </c>
      <c r="AH20" s="98">
        <v>0</v>
      </c>
      <c r="AI20" s="206"/>
      <c r="AJ20" s="113"/>
      <c r="AK20" s="114"/>
      <c r="AN20" s="98">
        <v>0</v>
      </c>
      <c r="AQ20" s="98">
        <v>0</v>
      </c>
      <c r="AT20" s="98">
        <v>0</v>
      </c>
      <c r="AU20" s="206"/>
      <c r="AV20" s="113"/>
      <c r="AW20" s="114"/>
      <c r="AX20" s="113"/>
      <c r="AY20" s="113"/>
      <c r="AZ20" s="210"/>
    </row>
    <row r="21" spans="1:56" x14ac:dyDescent="0.25">
      <c r="A21" s="219" t="s">
        <v>814</v>
      </c>
      <c r="B21" s="184"/>
      <c r="C21" s="184"/>
      <c r="D21" s="184">
        <f>SUM(D15:D20)</f>
        <v>0</v>
      </c>
      <c r="E21" s="184"/>
      <c r="F21" s="184"/>
      <c r="G21" s="184">
        <f>SUM(G15:G20)</f>
        <v>0</v>
      </c>
      <c r="H21" s="184"/>
      <c r="I21" s="184"/>
      <c r="J21" s="184">
        <f>SUM(J15:J20)</f>
        <v>0</v>
      </c>
      <c r="K21" s="220"/>
      <c r="L21" s="184"/>
      <c r="M21" s="221">
        <f>SUM(M15:M20)</f>
        <v>0</v>
      </c>
      <c r="N21" s="220"/>
      <c r="O21" s="184"/>
      <c r="P21" s="184">
        <f>SUM(P15:P20)</f>
        <v>0</v>
      </c>
      <c r="Q21" s="184"/>
      <c r="R21" s="184"/>
      <c r="S21" s="184">
        <f>SUM(S15:S20)</f>
        <v>0</v>
      </c>
      <c r="T21" s="184"/>
      <c r="U21" s="184"/>
      <c r="V21" s="184">
        <f>SUM(V15:V20)</f>
        <v>0</v>
      </c>
      <c r="W21" s="220"/>
      <c r="X21" s="184"/>
      <c r="Y21" s="221">
        <f>SUM(Y15:Y20)</f>
        <v>0</v>
      </c>
      <c r="Z21" s="184"/>
      <c r="AA21" s="184"/>
      <c r="AB21" s="184">
        <f>SUM(AB15:AB20)</f>
        <v>0</v>
      </c>
      <c r="AC21" s="184"/>
      <c r="AD21" s="184"/>
      <c r="AE21" s="184">
        <f>SUM(AE15:AE20)</f>
        <v>0</v>
      </c>
      <c r="AF21" s="184"/>
      <c r="AG21" s="184"/>
      <c r="AH21" s="184">
        <f>SUM(AH15:AH20)</f>
        <v>0</v>
      </c>
      <c r="AI21" s="220"/>
      <c r="AJ21" s="184"/>
      <c r="AK21" s="221">
        <f>SUM(AK15:AK20)</f>
        <v>0</v>
      </c>
      <c r="AL21" s="184"/>
      <c r="AM21" s="184"/>
      <c r="AN21" s="184">
        <f>SUM(AN15:AN20)</f>
        <v>0</v>
      </c>
      <c r="AO21" s="184"/>
      <c r="AP21" s="184"/>
      <c r="AQ21" s="184">
        <f>SUM(AQ15:AQ20)</f>
        <v>0</v>
      </c>
      <c r="AR21" s="184"/>
      <c r="AS21" s="184"/>
      <c r="AT21" s="184">
        <f>SUM(AT15:AT20)</f>
        <v>0</v>
      </c>
      <c r="AU21" s="220"/>
      <c r="AV21" s="184"/>
      <c r="AW21" s="221">
        <f>SUM(AW15:AW20)</f>
        <v>0</v>
      </c>
      <c r="AX21" s="184"/>
      <c r="AY21" s="184"/>
      <c r="AZ21" s="222">
        <f>SUM(AZ15:AZ20)</f>
        <v>0</v>
      </c>
    </row>
    <row r="22" spans="1:56" x14ac:dyDescent="0.25">
      <c r="A22" s="218" t="s">
        <v>1151</v>
      </c>
      <c r="K22" s="206"/>
      <c r="L22" s="113"/>
      <c r="M22" s="114"/>
      <c r="N22" s="206"/>
      <c r="O22" s="113"/>
      <c r="P22" s="113"/>
      <c r="W22" s="206"/>
      <c r="X22" s="113"/>
      <c r="Y22" s="114"/>
      <c r="AI22" s="206"/>
      <c r="AJ22" s="113"/>
      <c r="AK22" s="114"/>
      <c r="AU22" s="206"/>
      <c r="AV22" s="113"/>
      <c r="AW22" s="114"/>
      <c r="AX22" s="113"/>
      <c r="AY22" s="113"/>
      <c r="AZ22" s="210"/>
    </row>
    <row r="23" spans="1:56" x14ac:dyDescent="0.25">
      <c r="A23" s="223" t="s">
        <v>1152</v>
      </c>
      <c r="C23" s="98">
        <f>B23/1.12</f>
        <v>0</v>
      </c>
      <c r="D23" s="98">
        <f>B23-C23</f>
        <v>0</v>
      </c>
      <c r="F23" s="98">
        <f>E23/1.12</f>
        <v>0</v>
      </c>
      <c r="G23" s="98">
        <f>E23-F23</f>
        <v>0</v>
      </c>
      <c r="I23" s="98">
        <f>H23/1.12</f>
        <v>0</v>
      </c>
      <c r="J23" s="98">
        <f>H23-I23</f>
        <v>0</v>
      </c>
      <c r="K23" s="206">
        <f>B23+E23+H23</f>
        <v>0</v>
      </c>
      <c r="L23" s="113">
        <f>K23/1.12</f>
        <v>0</v>
      </c>
      <c r="M23" s="114">
        <f>K23-L23</f>
        <v>0</v>
      </c>
      <c r="N23" s="206"/>
      <c r="O23" s="113">
        <f>N23/1.12</f>
        <v>0</v>
      </c>
      <c r="P23" s="113">
        <f>N23-O23</f>
        <v>0</v>
      </c>
      <c r="R23" s="98">
        <f>Q23/1.12</f>
        <v>0</v>
      </c>
      <c r="S23" s="98">
        <f>Q23-R23</f>
        <v>0</v>
      </c>
      <c r="U23" s="98">
        <f>T23/1.12</f>
        <v>0</v>
      </c>
      <c r="V23" s="98">
        <f>T23-U23</f>
        <v>0</v>
      </c>
      <c r="W23" s="206">
        <f>N23+Q23+T23</f>
        <v>0</v>
      </c>
      <c r="X23" s="113">
        <f>W23/1.12</f>
        <v>0</v>
      </c>
      <c r="Y23" s="114">
        <f>W23-X23</f>
        <v>0</v>
      </c>
      <c r="AA23" s="98">
        <f>Z23/1.12</f>
        <v>0</v>
      </c>
      <c r="AB23" s="98">
        <f>Z23-AA23</f>
        <v>0</v>
      </c>
      <c r="AD23" s="98">
        <f>AC23/1.12</f>
        <v>0</v>
      </c>
      <c r="AE23" s="98">
        <f>AC23-AD23</f>
        <v>0</v>
      </c>
      <c r="AG23" s="98">
        <f>AF23/1.12</f>
        <v>0</v>
      </c>
      <c r="AH23" s="98">
        <f>AF23-AG23</f>
        <v>0</v>
      </c>
      <c r="AI23" s="206">
        <f>Z23+AC23+AF23</f>
        <v>0</v>
      </c>
      <c r="AJ23" s="113">
        <f>AI23/1.12</f>
        <v>0</v>
      </c>
      <c r="AK23" s="114">
        <f>AI23-AJ23</f>
        <v>0</v>
      </c>
      <c r="AM23" s="98">
        <f>AL23/1.12</f>
        <v>0</v>
      </c>
      <c r="AN23" s="98">
        <f>AL23-AM23</f>
        <v>0</v>
      </c>
      <c r="AP23" s="98">
        <f>AO23/1.12</f>
        <v>0</v>
      </c>
      <c r="AQ23" s="98">
        <f>AO23-AP23</f>
        <v>0</v>
      </c>
      <c r="AS23" s="98">
        <f>AR23/1.12</f>
        <v>0</v>
      </c>
      <c r="AT23" s="98">
        <f>AR23-AS23</f>
        <v>0</v>
      </c>
      <c r="AU23" s="206">
        <f>AL23+AO23+AR23</f>
        <v>0</v>
      </c>
      <c r="AV23" s="113">
        <f>AU23/1.12</f>
        <v>0</v>
      </c>
      <c r="AW23" s="114">
        <f>AU23-AV23</f>
        <v>0</v>
      </c>
      <c r="AX23" s="113">
        <f>K23+W23+AI23+AU23</f>
        <v>0</v>
      </c>
      <c r="AY23" s="113">
        <f>AX23/1.12</f>
        <v>0</v>
      </c>
      <c r="AZ23" s="210">
        <f>AX23-AY23</f>
        <v>0</v>
      </c>
    </row>
    <row r="24" spans="1:56" x14ac:dyDescent="0.25">
      <c r="A24" s="223" t="s">
        <v>1153</v>
      </c>
      <c r="C24" s="98">
        <f>B24/1.12</f>
        <v>0</v>
      </c>
      <c r="D24" s="98">
        <f>B24-C24</f>
        <v>0</v>
      </c>
      <c r="F24" s="98">
        <f>E24/1.12</f>
        <v>0</v>
      </c>
      <c r="G24" s="98">
        <f>E24-F24</f>
        <v>0</v>
      </c>
      <c r="I24" s="98">
        <f>H24/1.12</f>
        <v>0</v>
      </c>
      <c r="J24" s="98">
        <f>H24-I24</f>
        <v>0</v>
      </c>
      <c r="K24" s="206">
        <f>B24+E24+H24</f>
        <v>0</v>
      </c>
      <c r="L24" s="113">
        <f>K24/1.12</f>
        <v>0</v>
      </c>
      <c r="M24" s="114">
        <f>K24-L24</f>
        <v>0</v>
      </c>
      <c r="N24" s="206"/>
      <c r="O24" s="113">
        <f>N24/1.12</f>
        <v>0</v>
      </c>
      <c r="P24" s="113">
        <f>N24-O24</f>
        <v>0</v>
      </c>
      <c r="R24" s="98">
        <f>Q24/1.12</f>
        <v>0</v>
      </c>
      <c r="S24" s="98">
        <f>Q24-R24</f>
        <v>0</v>
      </c>
      <c r="U24" s="98">
        <f>T24/1.12</f>
        <v>0</v>
      </c>
      <c r="V24" s="98">
        <f>T24-U24</f>
        <v>0</v>
      </c>
      <c r="W24" s="206">
        <f>N24+Q24+T24</f>
        <v>0</v>
      </c>
      <c r="X24" s="113">
        <f>W24/1.12</f>
        <v>0</v>
      </c>
      <c r="Y24" s="114">
        <f>W24-X24</f>
        <v>0</v>
      </c>
      <c r="AA24" s="98">
        <f>Z24/1.12</f>
        <v>0</v>
      </c>
      <c r="AB24" s="98">
        <f>Z24-AA24</f>
        <v>0</v>
      </c>
      <c r="AD24" s="98">
        <f>AC24/1.12</f>
        <v>0</v>
      </c>
      <c r="AE24" s="98">
        <f>AC24-AD24</f>
        <v>0</v>
      </c>
      <c r="AG24" s="98">
        <f>AF24/1.12</f>
        <v>0</v>
      </c>
      <c r="AH24" s="98">
        <f>AF24-AG24</f>
        <v>0</v>
      </c>
      <c r="AI24" s="206">
        <f>Z24+AC24+AF24</f>
        <v>0</v>
      </c>
      <c r="AJ24" s="113">
        <f>AI24/1.12</f>
        <v>0</v>
      </c>
      <c r="AK24" s="114">
        <f>AI24-AJ24</f>
        <v>0</v>
      </c>
      <c r="AM24" s="98">
        <f>AL24/1.12</f>
        <v>0</v>
      </c>
      <c r="AN24" s="98">
        <f>AL24-AM24</f>
        <v>0</v>
      </c>
      <c r="AP24" s="98">
        <f>AO24/1.12</f>
        <v>0</v>
      </c>
      <c r="AQ24" s="98">
        <f>AO24-AP24</f>
        <v>0</v>
      </c>
      <c r="AS24" s="98">
        <f>AR24/1.12</f>
        <v>0</v>
      </c>
      <c r="AT24" s="98">
        <f>AR24-AS24</f>
        <v>0</v>
      </c>
      <c r="AU24" s="206">
        <f>AL24+AO24+AR24</f>
        <v>0</v>
      </c>
      <c r="AV24" s="113">
        <f>AU24/1.12</f>
        <v>0</v>
      </c>
      <c r="AW24" s="114">
        <f>AU24-AV24</f>
        <v>0</v>
      </c>
      <c r="AX24" s="113">
        <f>K24+W24+AI24+AU24</f>
        <v>0</v>
      </c>
      <c r="AY24" s="113">
        <f>AX24/1.12</f>
        <v>0</v>
      </c>
      <c r="AZ24" s="210">
        <f>AX24-AY24</f>
        <v>0</v>
      </c>
    </row>
    <row r="25" spans="1:56" x14ac:dyDescent="0.25">
      <c r="A25" s="223" t="s">
        <v>1154</v>
      </c>
      <c r="B25" s="98">
        <v>245329.13999999841</v>
      </c>
      <c r="C25" s="98">
        <f>B25/1.12</f>
        <v>219043.87499999857</v>
      </c>
      <c r="D25" s="98">
        <f>B25-C25</f>
        <v>26285.264999999839</v>
      </c>
      <c r="E25" s="98">
        <v>4952284.5866666669</v>
      </c>
      <c r="F25" s="98">
        <f>E25/1.12</f>
        <v>4421682.666666666</v>
      </c>
      <c r="G25" s="98">
        <f>E25-F25</f>
        <v>530601.92000000086</v>
      </c>
      <c r="H25" s="98">
        <v>2329483.9866666663</v>
      </c>
      <c r="I25" s="98">
        <f>H25/1.12</f>
        <v>2079896.4166666663</v>
      </c>
      <c r="J25" s="98">
        <f>H25-I25</f>
        <v>249587.57000000007</v>
      </c>
      <c r="K25" s="206">
        <f>B25+E25+H25</f>
        <v>7527097.713333332</v>
      </c>
      <c r="L25" s="113">
        <f>K25/1.12</f>
        <v>6720622.9583333312</v>
      </c>
      <c r="M25" s="114">
        <f>K25-L25</f>
        <v>806474.75500000082</v>
      </c>
      <c r="N25" s="206">
        <v>1606253.7866666671</v>
      </c>
      <c r="O25" s="113">
        <f>N25/1.12</f>
        <v>1434155.166666667</v>
      </c>
      <c r="P25" s="113">
        <f>N25-O25</f>
        <v>172098.62000000011</v>
      </c>
      <c r="R25" s="98">
        <f>Q25/1.12</f>
        <v>0</v>
      </c>
      <c r="S25" s="98">
        <f>Q25-R25</f>
        <v>0</v>
      </c>
      <c r="U25" s="98">
        <f>T25/1.12</f>
        <v>0</v>
      </c>
      <c r="V25" s="98">
        <f>T25-U25</f>
        <v>0</v>
      </c>
      <c r="W25" s="206">
        <f>N25+Q25+T25</f>
        <v>1606253.7866666671</v>
      </c>
      <c r="X25" s="113">
        <f>W25/1.12</f>
        <v>1434155.166666667</v>
      </c>
      <c r="Y25" s="114">
        <f>W25-X25</f>
        <v>172098.62000000011</v>
      </c>
      <c r="AA25" s="98">
        <f>Z25/1.12</f>
        <v>0</v>
      </c>
      <c r="AB25" s="98">
        <f>Z25-AA25</f>
        <v>0</v>
      </c>
      <c r="AD25" s="98">
        <f>AC25/1.12</f>
        <v>0</v>
      </c>
      <c r="AE25" s="98">
        <f>AC25-AD25</f>
        <v>0</v>
      </c>
      <c r="AG25" s="98">
        <f>AF25/1.12</f>
        <v>0</v>
      </c>
      <c r="AH25" s="98">
        <f>AF25-AG25</f>
        <v>0</v>
      </c>
      <c r="AI25" s="206">
        <f>Z25+AC25+AF25</f>
        <v>0</v>
      </c>
      <c r="AJ25" s="113">
        <f>AI25/1.12</f>
        <v>0</v>
      </c>
      <c r="AK25" s="114">
        <f>AI25-AJ25</f>
        <v>0</v>
      </c>
      <c r="AM25" s="98">
        <f>AL25/1.12</f>
        <v>0</v>
      </c>
      <c r="AN25" s="98">
        <f>AL25-AM25</f>
        <v>0</v>
      </c>
      <c r="AP25" s="98">
        <f>AO25/1.12</f>
        <v>0</v>
      </c>
      <c r="AQ25" s="98">
        <f>AO25-AP25</f>
        <v>0</v>
      </c>
      <c r="AS25" s="98">
        <f>AR25/1.12</f>
        <v>0</v>
      </c>
      <c r="AT25" s="98">
        <f>AR25-AS25</f>
        <v>0</v>
      </c>
      <c r="AU25" s="206">
        <f>AL25+AO25+AR25</f>
        <v>0</v>
      </c>
      <c r="AV25" s="113">
        <f>AU25/1.12</f>
        <v>0</v>
      </c>
      <c r="AW25" s="114">
        <f>AU25-AV25</f>
        <v>0</v>
      </c>
      <c r="AX25" s="113">
        <f>K25+W25+AI25+AU25</f>
        <v>9133351.5</v>
      </c>
      <c r="AY25" s="113">
        <f>AX25/1.12</f>
        <v>8154778.1249999991</v>
      </c>
      <c r="AZ25" s="210">
        <f>AX25-AY25</f>
        <v>978573.37500000093</v>
      </c>
    </row>
    <row r="26" spans="1:56" x14ac:dyDescent="0.25">
      <c r="A26" s="223" t="s">
        <v>1155</v>
      </c>
      <c r="C26" s="98">
        <f>B26/1.12</f>
        <v>0</v>
      </c>
      <c r="D26" s="98">
        <f>B26-C26</f>
        <v>0</v>
      </c>
      <c r="F26" s="98">
        <f>E26/1.12</f>
        <v>0</v>
      </c>
      <c r="G26" s="98">
        <f>E26-F26</f>
        <v>0</v>
      </c>
      <c r="I26" s="98">
        <f>H26/1.12</f>
        <v>0</v>
      </c>
      <c r="J26" s="98">
        <f>H26-I26</f>
        <v>0</v>
      </c>
      <c r="K26" s="206">
        <f>B26+E26+H26</f>
        <v>0</v>
      </c>
      <c r="L26" s="113">
        <f>K26/1.12</f>
        <v>0</v>
      </c>
      <c r="M26" s="114">
        <f>K26-L26</f>
        <v>0</v>
      </c>
      <c r="N26" s="206"/>
      <c r="O26" s="113">
        <f>N26/1.12</f>
        <v>0</v>
      </c>
      <c r="P26" s="113">
        <f>N26-O26</f>
        <v>0</v>
      </c>
      <c r="R26" s="98">
        <f>Q26/1.12</f>
        <v>0</v>
      </c>
      <c r="S26" s="98">
        <f>Q26-R26</f>
        <v>0</v>
      </c>
      <c r="U26" s="98">
        <f>T26/1.12</f>
        <v>0</v>
      </c>
      <c r="V26" s="98">
        <f>T26-U26</f>
        <v>0</v>
      </c>
      <c r="W26" s="206">
        <f>N26+Q26+T26</f>
        <v>0</v>
      </c>
      <c r="X26" s="113">
        <f>W26/1.12</f>
        <v>0</v>
      </c>
      <c r="Y26" s="114">
        <f>W26-X26</f>
        <v>0</v>
      </c>
      <c r="AA26" s="98">
        <f>Z26/1.12</f>
        <v>0</v>
      </c>
      <c r="AB26" s="98">
        <f>Z26-AA26</f>
        <v>0</v>
      </c>
      <c r="AD26" s="98">
        <f>AC26/1.12</f>
        <v>0</v>
      </c>
      <c r="AE26" s="98">
        <f>AC26-AD26</f>
        <v>0</v>
      </c>
      <c r="AG26" s="98">
        <f>AF26/1.12</f>
        <v>0</v>
      </c>
      <c r="AH26" s="98">
        <f>AF26-AG26</f>
        <v>0</v>
      </c>
      <c r="AI26" s="206">
        <f>Z26+AC26+AF26</f>
        <v>0</v>
      </c>
      <c r="AJ26" s="113">
        <f>AI26/1.12</f>
        <v>0</v>
      </c>
      <c r="AK26" s="114">
        <f>AI26-AJ26</f>
        <v>0</v>
      </c>
      <c r="AM26" s="98">
        <f>AL26/1.12</f>
        <v>0</v>
      </c>
      <c r="AN26" s="98">
        <f>AL26-AM26</f>
        <v>0</v>
      </c>
      <c r="AP26" s="98">
        <f>AO26/1.12</f>
        <v>0</v>
      </c>
      <c r="AQ26" s="98">
        <f>AO26-AP26</f>
        <v>0</v>
      </c>
      <c r="AS26" s="98">
        <f>AR26/1.12</f>
        <v>0</v>
      </c>
      <c r="AT26" s="98">
        <f>AR26-AS26</f>
        <v>0</v>
      </c>
      <c r="AU26" s="206">
        <f>AL26+AO26+AR26</f>
        <v>0</v>
      </c>
      <c r="AV26" s="113">
        <f>AU26/1.12</f>
        <v>0</v>
      </c>
      <c r="AW26" s="114">
        <f>AU26-AV26</f>
        <v>0</v>
      </c>
      <c r="AX26" s="113">
        <f>K26+W26+AI26+AU26</f>
        <v>0</v>
      </c>
      <c r="AY26" s="113">
        <f>AX26/1.12</f>
        <v>0</v>
      </c>
      <c r="AZ26" s="210">
        <f>AX26-AY26</f>
        <v>0</v>
      </c>
    </row>
    <row r="27" spans="1:56" x14ac:dyDescent="0.25">
      <c r="A27" s="223" t="s">
        <v>1156</v>
      </c>
      <c r="C27" s="98">
        <f>B27/1.12</f>
        <v>0</v>
      </c>
      <c r="D27" s="98">
        <f>+C27*0.12</f>
        <v>0</v>
      </c>
      <c r="F27" s="98">
        <f>E27/1.12</f>
        <v>0</v>
      </c>
      <c r="G27" s="98">
        <f>E27-F27</f>
        <v>0</v>
      </c>
      <c r="I27" s="98">
        <f>H27/1.12</f>
        <v>0</v>
      </c>
      <c r="J27" s="98">
        <f>H27-I27</f>
        <v>0</v>
      </c>
      <c r="K27" s="206">
        <f>B27+E27+H27</f>
        <v>0</v>
      </c>
      <c r="L27" s="113">
        <f>K27/1.12</f>
        <v>0</v>
      </c>
      <c r="M27" s="114">
        <f>K27-L27</f>
        <v>0</v>
      </c>
      <c r="N27" s="206"/>
      <c r="O27" s="113">
        <f>N27/1.12</f>
        <v>0</v>
      </c>
      <c r="P27" s="113"/>
      <c r="R27" s="98">
        <f>Q27/1.12</f>
        <v>0</v>
      </c>
      <c r="U27" s="98">
        <f>T27/1.12</f>
        <v>0</v>
      </c>
      <c r="W27" s="206">
        <f>N27+Q27+T27</f>
        <v>0</v>
      </c>
      <c r="X27" s="113">
        <f>W27/1.12</f>
        <v>0</v>
      </c>
      <c r="Y27" s="114"/>
      <c r="AA27" s="98">
        <f>Z27/1.12</f>
        <v>0</v>
      </c>
      <c r="AD27" s="98">
        <f>AC27/1.12</f>
        <v>0</v>
      </c>
      <c r="AG27" s="98">
        <f>AF27/1.12</f>
        <v>0</v>
      </c>
      <c r="AI27" s="206">
        <f>Z27+AC27+AF27</f>
        <v>0</v>
      </c>
      <c r="AJ27" s="113">
        <f>AI27/1.12</f>
        <v>0</v>
      </c>
      <c r="AK27" s="114"/>
      <c r="AM27" s="98">
        <f>AL27/1.12</f>
        <v>0</v>
      </c>
      <c r="AP27" s="98">
        <f>AO27/1.12</f>
        <v>0</v>
      </c>
      <c r="AS27" s="98">
        <f>AR27/1.12</f>
        <v>0</v>
      </c>
      <c r="AU27" s="206">
        <f>AL27+AO27+AR27</f>
        <v>0</v>
      </c>
      <c r="AV27" s="113">
        <f>AU27/1.12</f>
        <v>0</v>
      </c>
      <c r="AW27" s="114"/>
      <c r="AX27" s="113">
        <f>K27+W27+AI27+AU27</f>
        <v>0</v>
      </c>
      <c r="AY27" s="113">
        <f>AX27/1.12</f>
        <v>0</v>
      </c>
      <c r="AZ27" s="210"/>
    </row>
    <row r="28" spans="1:56" x14ac:dyDescent="0.25">
      <c r="A28" s="224" t="s">
        <v>1157</v>
      </c>
      <c r="B28" s="214">
        <f t="shared" ref="B28:AZ28" si="1">SUM(B23:B27)</f>
        <v>245329.13999999841</v>
      </c>
      <c r="C28" s="214">
        <f t="shared" si="1"/>
        <v>219043.87499999857</v>
      </c>
      <c r="D28" s="214">
        <f t="shared" si="1"/>
        <v>26285.264999999839</v>
      </c>
      <c r="E28" s="214">
        <f t="shared" si="1"/>
        <v>4952284.5866666669</v>
      </c>
      <c r="F28" s="214">
        <f t="shared" si="1"/>
        <v>4421682.666666666</v>
      </c>
      <c r="G28" s="214">
        <f t="shared" si="1"/>
        <v>530601.92000000086</v>
      </c>
      <c r="H28" s="214">
        <f t="shared" si="1"/>
        <v>2329483.9866666663</v>
      </c>
      <c r="I28" s="214">
        <f t="shared" si="1"/>
        <v>2079896.4166666663</v>
      </c>
      <c r="J28" s="214">
        <f t="shared" si="1"/>
        <v>249587.57000000007</v>
      </c>
      <c r="K28" s="215">
        <f t="shared" si="1"/>
        <v>7527097.713333332</v>
      </c>
      <c r="L28" s="214">
        <f t="shared" si="1"/>
        <v>6720622.9583333312</v>
      </c>
      <c r="M28" s="216">
        <f>SUM(M23:M27)</f>
        <v>806474.75500000082</v>
      </c>
      <c r="N28" s="215">
        <f t="shared" si="1"/>
        <v>1606253.7866666671</v>
      </c>
      <c r="O28" s="214">
        <f t="shared" si="1"/>
        <v>1434155.166666667</v>
      </c>
      <c r="P28" s="214">
        <f t="shared" si="1"/>
        <v>172098.62000000011</v>
      </c>
      <c r="Q28" s="214">
        <f t="shared" si="1"/>
        <v>0</v>
      </c>
      <c r="R28" s="214">
        <f t="shared" si="1"/>
        <v>0</v>
      </c>
      <c r="S28" s="214">
        <f t="shared" si="1"/>
        <v>0</v>
      </c>
      <c r="T28" s="214">
        <f t="shared" si="1"/>
        <v>0</v>
      </c>
      <c r="U28" s="214">
        <f t="shared" si="1"/>
        <v>0</v>
      </c>
      <c r="V28" s="214">
        <f t="shared" si="1"/>
        <v>0</v>
      </c>
      <c r="W28" s="215">
        <f t="shared" si="1"/>
        <v>1606253.7866666671</v>
      </c>
      <c r="X28" s="214">
        <f t="shared" si="1"/>
        <v>1434155.166666667</v>
      </c>
      <c r="Y28" s="216">
        <f t="shared" si="1"/>
        <v>172098.62000000011</v>
      </c>
      <c r="Z28" s="214">
        <f t="shared" si="1"/>
        <v>0</v>
      </c>
      <c r="AA28" s="214">
        <f t="shared" si="1"/>
        <v>0</v>
      </c>
      <c r="AB28" s="214">
        <f t="shared" si="1"/>
        <v>0</v>
      </c>
      <c r="AC28" s="214">
        <f t="shared" si="1"/>
        <v>0</v>
      </c>
      <c r="AD28" s="214">
        <f t="shared" si="1"/>
        <v>0</v>
      </c>
      <c r="AE28" s="214">
        <f t="shared" si="1"/>
        <v>0</v>
      </c>
      <c r="AF28" s="214">
        <f t="shared" si="1"/>
        <v>0</v>
      </c>
      <c r="AG28" s="214">
        <f t="shared" si="1"/>
        <v>0</v>
      </c>
      <c r="AH28" s="214">
        <f t="shared" si="1"/>
        <v>0</v>
      </c>
      <c r="AI28" s="215">
        <f t="shared" si="1"/>
        <v>0</v>
      </c>
      <c r="AJ28" s="214">
        <f t="shared" si="1"/>
        <v>0</v>
      </c>
      <c r="AK28" s="216">
        <f t="shared" si="1"/>
        <v>0</v>
      </c>
      <c r="AL28" s="214">
        <f t="shared" si="1"/>
        <v>0</v>
      </c>
      <c r="AM28" s="214">
        <f t="shared" si="1"/>
        <v>0</v>
      </c>
      <c r="AN28" s="214">
        <f t="shared" si="1"/>
        <v>0</v>
      </c>
      <c r="AO28" s="214">
        <f t="shared" si="1"/>
        <v>0</v>
      </c>
      <c r="AP28" s="214">
        <f t="shared" si="1"/>
        <v>0</v>
      </c>
      <c r="AQ28" s="214">
        <f t="shared" si="1"/>
        <v>0</v>
      </c>
      <c r="AR28" s="214">
        <f t="shared" si="1"/>
        <v>0</v>
      </c>
      <c r="AS28" s="214">
        <f t="shared" si="1"/>
        <v>0</v>
      </c>
      <c r="AT28" s="214">
        <f t="shared" si="1"/>
        <v>0</v>
      </c>
      <c r="AU28" s="215">
        <f t="shared" si="1"/>
        <v>0</v>
      </c>
      <c r="AV28" s="214">
        <f t="shared" si="1"/>
        <v>0</v>
      </c>
      <c r="AW28" s="216">
        <f t="shared" si="1"/>
        <v>0</v>
      </c>
      <c r="AX28" s="214">
        <f t="shared" si="1"/>
        <v>9133351.5</v>
      </c>
      <c r="AY28" s="214">
        <f t="shared" si="1"/>
        <v>8154778.1249999991</v>
      </c>
      <c r="AZ28" s="217">
        <f t="shared" si="1"/>
        <v>978573.37500000093</v>
      </c>
    </row>
    <row r="29" spans="1:56" x14ac:dyDescent="0.25">
      <c r="A29" s="225" t="s">
        <v>1158</v>
      </c>
      <c r="B29" s="214"/>
      <c r="C29" s="214"/>
      <c r="D29" s="214">
        <f>D21+D28</f>
        <v>26285.264999999839</v>
      </c>
      <c r="E29" s="214"/>
      <c r="F29" s="214"/>
      <c r="G29" s="214">
        <f>G21+G28</f>
        <v>530601.92000000086</v>
      </c>
      <c r="H29" s="214"/>
      <c r="I29" s="214"/>
      <c r="J29" s="214">
        <f>J21+J28</f>
        <v>249587.57000000007</v>
      </c>
      <c r="K29" s="215"/>
      <c r="L29" s="214"/>
      <c r="M29" s="216">
        <f>M21+M28</f>
        <v>806474.75500000082</v>
      </c>
      <c r="N29" s="215"/>
      <c r="O29" s="214"/>
      <c r="P29" s="214">
        <f>P21+P28</f>
        <v>172098.62000000011</v>
      </c>
      <c r="Q29" s="214"/>
      <c r="R29" s="214"/>
      <c r="S29" s="214">
        <f>S21+S28</f>
        <v>0</v>
      </c>
      <c r="T29" s="214"/>
      <c r="U29" s="214"/>
      <c r="V29" s="214">
        <f>V21+V28</f>
        <v>0</v>
      </c>
      <c r="W29" s="215"/>
      <c r="X29" s="214"/>
      <c r="Y29" s="216">
        <f>Y21+Y28</f>
        <v>172098.62000000011</v>
      </c>
      <c r="Z29" s="214"/>
      <c r="AA29" s="214"/>
      <c r="AB29" s="214">
        <f>AB21+AB28</f>
        <v>0</v>
      </c>
      <c r="AC29" s="214">
        <f>AC21+AC28</f>
        <v>0</v>
      </c>
      <c r="AD29" s="214"/>
      <c r="AE29" s="214">
        <f>AE21+AE28</f>
        <v>0</v>
      </c>
      <c r="AF29" s="214">
        <f>AF21+AF28</f>
        <v>0</v>
      </c>
      <c r="AG29" s="214"/>
      <c r="AH29" s="214">
        <f>AH21+AH28</f>
        <v>0</v>
      </c>
      <c r="AI29" s="215"/>
      <c r="AJ29" s="214"/>
      <c r="AK29" s="216">
        <f>AK21+AK28</f>
        <v>0</v>
      </c>
      <c r="AL29" s="214"/>
      <c r="AM29" s="214"/>
      <c r="AN29" s="214">
        <f>AN21+AN28</f>
        <v>0</v>
      </c>
      <c r="AO29" s="214"/>
      <c r="AP29" s="214"/>
      <c r="AQ29" s="214">
        <f>AQ21+AQ28</f>
        <v>0</v>
      </c>
      <c r="AR29" s="214"/>
      <c r="AS29" s="214"/>
      <c r="AT29" s="214">
        <f>AT21+AT28</f>
        <v>0</v>
      </c>
      <c r="AU29" s="215"/>
      <c r="AV29" s="214"/>
      <c r="AW29" s="216">
        <f>AW21+AW28</f>
        <v>0</v>
      </c>
      <c r="AX29" s="214"/>
      <c r="AY29" s="214"/>
      <c r="AZ29" s="217">
        <f>AZ21+AZ28</f>
        <v>978573.37500000093</v>
      </c>
    </row>
    <row r="30" spans="1:56" x14ac:dyDescent="0.25">
      <c r="A30" s="226" t="s">
        <v>1159</v>
      </c>
      <c r="K30" s="206"/>
      <c r="L30" s="113"/>
      <c r="M30" s="114"/>
      <c r="N30" s="206"/>
      <c r="O30" s="113"/>
      <c r="P30" s="113"/>
      <c r="W30" s="206"/>
      <c r="X30" s="113"/>
      <c r="Y30" s="114"/>
      <c r="AI30" s="206"/>
      <c r="AJ30" s="113"/>
      <c r="AK30" s="114"/>
      <c r="AU30" s="206"/>
      <c r="AV30" s="113"/>
      <c r="AW30" s="114"/>
      <c r="AX30" s="113"/>
      <c r="AY30" s="113"/>
      <c r="AZ30" s="210"/>
    </row>
    <row r="31" spans="1:56" x14ac:dyDescent="0.25">
      <c r="A31" s="218" t="s">
        <v>1160</v>
      </c>
      <c r="D31" s="98">
        <v>0</v>
      </c>
      <c r="G31" s="98">
        <v>0</v>
      </c>
      <c r="J31" s="98">
        <v>0</v>
      </c>
      <c r="K31" s="206"/>
      <c r="L31" s="113"/>
      <c r="M31" s="114"/>
      <c r="N31" s="206"/>
      <c r="O31" s="113"/>
      <c r="P31" s="113">
        <v>0</v>
      </c>
      <c r="S31" s="98">
        <v>0</v>
      </c>
      <c r="V31" s="98">
        <v>0</v>
      </c>
      <c r="W31" s="206"/>
      <c r="X31" s="113"/>
      <c r="Y31" s="114"/>
      <c r="AB31" s="98">
        <v>0</v>
      </c>
      <c r="AE31" s="98">
        <v>0</v>
      </c>
      <c r="AH31" s="98">
        <v>0</v>
      </c>
      <c r="AI31" s="206"/>
      <c r="AJ31" s="113"/>
      <c r="AK31" s="114"/>
      <c r="AN31" s="98">
        <v>0</v>
      </c>
      <c r="AQ31" s="98">
        <v>0</v>
      </c>
      <c r="AT31" s="98">
        <v>0</v>
      </c>
      <c r="AU31" s="206"/>
      <c r="AV31" s="113"/>
      <c r="AW31" s="114"/>
      <c r="AX31" s="113"/>
      <c r="AY31" s="113"/>
      <c r="AZ31" s="210"/>
    </row>
    <row r="32" spans="1:56" x14ac:dyDescent="0.25">
      <c r="A32" s="218" t="s">
        <v>1161</v>
      </c>
      <c r="D32" s="98">
        <f>C6</f>
        <v>0</v>
      </c>
      <c r="G32" s="98">
        <f>F6</f>
        <v>0</v>
      </c>
      <c r="J32" s="98">
        <f>I6</f>
        <v>0</v>
      </c>
      <c r="K32" s="206"/>
      <c r="L32" s="113"/>
      <c r="M32" s="114">
        <f>D32+G32+J32</f>
        <v>0</v>
      </c>
      <c r="N32" s="206"/>
      <c r="O32" s="113"/>
      <c r="P32" s="113">
        <f>O6</f>
        <v>0</v>
      </c>
      <c r="S32" s="113" t="e">
        <f>R6</f>
        <v>#DIV/0!</v>
      </c>
      <c r="U32" s="113"/>
      <c r="V32" s="113"/>
      <c r="W32" s="206">
        <f>N32+Q32+T32</f>
        <v>0</v>
      </c>
      <c r="X32" s="113">
        <f>W32/1.12</f>
        <v>0</v>
      </c>
      <c r="Y32" s="114" t="e">
        <f>P32+S32+V32</f>
        <v>#DIV/0!</v>
      </c>
      <c r="Z32" s="98">
        <f>Y6</f>
        <v>0</v>
      </c>
      <c r="AB32" s="98" t="e">
        <f>AA6</f>
        <v>#DIV/0!</v>
      </c>
      <c r="AC32" s="98">
        <f>AB6</f>
        <v>0</v>
      </c>
      <c r="AE32" s="98" t="e">
        <f>AD6</f>
        <v>#DIV/0!</v>
      </c>
      <c r="AF32" s="98">
        <f>AE6</f>
        <v>0</v>
      </c>
      <c r="AH32" s="98" t="e">
        <f>AG6</f>
        <v>#DIV/0!</v>
      </c>
      <c r="AI32" s="206"/>
      <c r="AJ32" s="113"/>
      <c r="AK32" s="114" t="e">
        <f>AB32+AE32+AH32</f>
        <v>#DIV/0!</v>
      </c>
      <c r="AN32" s="98" t="e">
        <f>AM6</f>
        <v>#DIV/0!</v>
      </c>
      <c r="AQ32" s="98" t="e">
        <f>AP6</f>
        <v>#DIV/0!</v>
      </c>
      <c r="AT32" s="98" t="e">
        <f>AS6</f>
        <v>#DIV/0!</v>
      </c>
      <c r="AU32" s="206"/>
      <c r="AV32" s="113"/>
      <c r="AW32" s="114" t="e">
        <f>AN32+AQ32+AT32</f>
        <v>#DIV/0!</v>
      </c>
      <c r="AX32" s="113">
        <f>K32+W32+AI32+AU32</f>
        <v>0</v>
      </c>
      <c r="AY32" s="113">
        <f>AX32/1.12</f>
        <v>0</v>
      </c>
      <c r="AZ32" s="210">
        <f>AX32-AY32</f>
        <v>0</v>
      </c>
    </row>
    <row r="33" spans="1:52" x14ac:dyDescent="0.25">
      <c r="A33" s="218" t="s">
        <v>1162</v>
      </c>
      <c r="D33" s="98">
        <v>0</v>
      </c>
      <c r="G33" s="98">
        <v>0</v>
      </c>
      <c r="J33" s="98">
        <v>0</v>
      </c>
      <c r="K33" s="206"/>
      <c r="L33" s="113"/>
      <c r="M33" s="114"/>
      <c r="N33" s="206"/>
      <c r="O33" s="113"/>
      <c r="P33" s="113">
        <v>0</v>
      </c>
      <c r="S33" s="98">
        <v>0</v>
      </c>
      <c r="V33" s="98">
        <v>0</v>
      </c>
      <c r="W33" s="206"/>
      <c r="X33" s="113"/>
      <c r="Y33" s="114"/>
      <c r="AA33" s="98">
        <f>AB33/0.12</f>
        <v>0</v>
      </c>
      <c r="AE33" s="98">
        <v>0</v>
      </c>
      <c r="AH33" s="98">
        <v>0</v>
      </c>
      <c r="AI33" s="206"/>
      <c r="AJ33" s="113"/>
      <c r="AK33" s="114"/>
      <c r="AN33" s="98">
        <v>0</v>
      </c>
      <c r="AQ33" s="98">
        <v>0</v>
      </c>
      <c r="AT33" s="98">
        <v>0</v>
      </c>
      <c r="AU33" s="206"/>
      <c r="AV33" s="113"/>
      <c r="AW33" s="114"/>
      <c r="AX33" s="113"/>
      <c r="AY33" s="113"/>
      <c r="AZ33" s="210"/>
    </row>
    <row r="34" spans="1:52" x14ac:dyDescent="0.25">
      <c r="A34" s="219" t="s">
        <v>814</v>
      </c>
      <c r="B34" s="184"/>
      <c r="C34" s="184"/>
      <c r="D34" s="184">
        <f>SUM(D31:D33)</f>
        <v>0</v>
      </c>
      <c r="E34" s="184"/>
      <c r="F34" s="184"/>
      <c r="G34" s="184">
        <f>SUM(G31:G33)</f>
        <v>0</v>
      </c>
      <c r="H34" s="184"/>
      <c r="I34" s="184"/>
      <c r="J34" s="184">
        <f>SUM(J31:J33)</f>
        <v>0</v>
      </c>
      <c r="K34" s="220"/>
      <c r="L34" s="184"/>
      <c r="M34" s="221">
        <f>SUM(M31:M33)</f>
        <v>0</v>
      </c>
      <c r="N34" s="220"/>
      <c r="O34" s="184"/>
      <c r="P34" s="184">
        <f>SUM(P31:P33)</f>
        <v>0</v>
      </c>
      <c r="Q34" s="184"/>
      <c r="R34" s="184"/>
      <c r="S34" s="184" t="e">
        <f>SUM(S31:S33)</f>
        <v>#DIV/0!</v>
      </c>
      <c r="T34" s="184"/>
      <c r="U34" s="184"/>
      <c r="V34" s="184">
        <f>SUM(V31:V33)</f>
        <v>0</v>
      </c>
      <c r="W34" s="220"/>
      <c r="X34" s="184"/>
      <c r="Y34" s="221" t="e">
        <f>SUM(Y31:Y33)</f>
        <v>#DIV/0!</v>
      </c>
      <c r="Z34" s="184">
        <f>SUM(Z31:Z33)</f>
        <v>0</v>
      </c>
      <c r="AA34" s="184"/>
      <c r="AB34" s="184" t="e">
        <f>SUM(AB31:AB33)</f>
        <v>#DIV/0!</v>
      </c>
      <c r="AC34" s="184"/>
      <c r="AD34" s="184"/>
      <c r="AE34" s="184" t="e">
        <f>SUM(AE31:AE33)</f>
        <v>#DIV/0!</v>
      </c>
      <c r="AF34" s="184">
        <f>SUM(AF31:AF33)</f>
        <v>0</v>
      </c>
      <c r="AG34" s="184"/>
      <c r="AH34" s="184" t="e">
        <f>SUM(AH31:AH33)</f>
        <v>#DIV/0!</v>
      </c>
      <c r="AI34" s="220"/>
      <c r="AJ34" s="184"/>
      <c r="AK34" s="221" t="e">
        <f>SUM(AK31:AK33)</f>
        <v>#DIV/0!</v>
      </c>
      <c r="AL34" s="184"/>
      <c r="AM34" s="184"/>
      <c r="AN34" s="184" t="e">
        <f>SUM(AN31:AN33)</f>
        <v>#DIV/0!</v>
      </c>
      <c r="AO34" s="184"/>
      <c r="AP34" s="184"/>
      <c r="AQ34" s="184" t="e">
        <f>SUM(AQ31:AQ33)</f>
        <v>#DIV/0!</v>
      </c>
      <c r="AR34" s="184"/>
      <c r="AS34" s="184"/>
      <c r="AT34" s="184" t="e">
        <f>SUM(AT31:AT33)</f>
        <v>#DIV/0!</v>
      </c>
      <c r="AU34" s="220"/>
      <c r="AV34" s="184"/>
      <c r="AW34" s="221" t="e">
        <f>SUM(AW31:AW33)</f>
        <v>#DIV/0!</v>
      </c>
      <c r="AX34" s="184">
        <f>SUM(AX31:AX33)</f>
        <v>0</v>
      </c>
      <c r="AY34" s="184">
        <f>SUM(AY31:AY33)</f>
        <v>0</v>
      </c>
      <c r="AZ34" s="222">
        <f>SUM(AZ31:AZ33)</f>
        <v>0</v>
      </c>
    </row>
    <row r="35" spans="1:52" x14ac:dyDescent="0.25">
      <c r="A35" s="225" t="s">
        <v>1163</v>
      </c>
      <c r="B35" s="214"/>
      <c r="C35" s="214"/>
      <c r="D35" s="214">
        <f>D29-D34</f>
        <v>26285.264999999839</v>
      </c>
      <c r="E35" s="214"/>
      <c r="F35" s="214"/>
      <c r="G35" s="214">
        <f>G29-G34</f>
        <v>530601.92000000086</v>
      </c>
      <c r="H35" s="214"/>
      <c r="I35" s="214"/>
      <c r="J35" s="214">
        <f>J29-J34</f>
        <v>249587.57000000007</v>
      </c>
      <c r="K35" s="215"/>
      <c r="L35" s="214"/>
      <c r="M35" s="216">
        <f>M29-M34</f>
        <v>806474.75500000082</v>
      </c>
      <c r="N35" s="215"/>
      <c r="O35" s="214"/>
      <c r="P35" s="214">
        <f>P29-P34</f>
        <v>172098.62000000011</v>
      </c>
      <c r="Q35" s="214"/>
      <c r="R35" s="214"/>
      <c r="S35" s="214" t="e">
        <f>S29-S34</f>
        <v>#DIV/0!</v>
      </c>
      <c r="T35" s="214"/>
      <c r="U35" s="214"/>
      <c r="V35" s="214">
        <f>V29-V34</f>
        <v>0</v>
      </c>
      <c r="W35" s="215"/>
      <c r="X35" s="214"/>
      <c r="Y35" s="216" t="e">
        <f>Y29-Y34</f>
        <v>#DIV/0!</v>
      </c>
      <c r="Z35" s="214">
        <f>Z29-Z34</f>
        <v>0</v>
      </c>
      <c r="AA35" s="214"/>
      <c r="AB35" s="214" t="e">
        <f>AB29-AB34</f>
        <v>#DIV/0!</v>
      </c>
      <c r="AC35" s="214"/>
      <c r="AD35" s="214"/>
      <c r="AE35" s="214" t="e">
        <f>AE29-AE34</f>
        <v>#DIV/0!</v>
      </c>
      <c r="AF35" s="214">
        <f>AF29-AF34</f>
        <v>0</v>
      </c>
      <c r="AG35" s="214"/>
      <c r="AH35" s="214" t="e">
        <f>AH29-AH34</f>
        <v>#DIV/0!</v>
      </c>
      <c r="AI35" s="215"/>
      <c r="AJ35" s="214"/>
      <c r="AK35" s="216" t="e">
        <f>AK29-AK34</f>
        <v>#DIV/0!</v>
      </c>
      <c r="AL35" s="214"/>
      <c r="AM35" s="214"/>
      <c r="AN35" s="214" t="e">
        <f>AN29-AN34</f>
        <v>#DIV/0!</v>
      </c>
      <c r="AO35" s="214"/>
      <c r="AP35" s="214"/>
      <c r="AQ35" s="214" t="e">
        <f>AQ29-AQ34</f>
        <v>#DIV/0!</v>
      </c>
      <c r="AR35" s="214"/>
      <c r="AS35" s="214"/>
      <c r="AT35" s="214" t="e">
        <f>AT29-AT34</f>
        <v>#DIV/0!</v>
      </c>
      <c r="AU35" s="215"/>
      <c r="AV35" s="214"/>
      <c r="AW35" s="216" t="e">
        <f>AW29-AW34</f>
        <v>#DIV/0!</v>
      </c>
      <c r="AX35" s="214"/>
      <c r="AY35" s="214"/>
      <c r="AZ35" s="217">
        <f>AZ29-AZ34</f>
        <v>978573.37500000093</v>
      </c>
    </row>
    <row r="36" spans="1:52" x14ac:dyDescent="0.25">
      <c r="K36" s="206"/>
      <c r="L36" s="113"/>
      <c r="M36" s="114"/>
      <c r="N36" s="206"/>
      <c r="O36" s="113"/>
      <c r="P36" s="113"/>
      <c r="W36" s="206"/>
      <c r="X36" s="113"/>
      <c r="Y36" s="114"/>
      <c r="AI36" s="206"/>
      <c r="AJ36" s="113"/>
      <c r="AK36" s="114"/>
      <c r="AU36" s="206"/>
      <c r="AV36" s="113"/>
      <c r="AW36" s="114"/>
      <c r="AX36" s="113"/>
      <c r="AY36" s="113"/>
      <c r="AZ36" s="210"/>
    </row>
    <row r="37" spans="1:52" x14ac:dyDescent="0.25">
      <c r="A37" s="226" t="s">
        <v>1164</v>
      </c>
      <c r="D37" s="98">
        <f>D13-D35</f>
        <v>133495.50500000041</v>
      </c>
      <c r="G37" s="98">
        <f>G13-G35</f>
        <v>102435.06999999937</v>
      </c>
      <c r="J37" s="98">
        <f>J13-J35</f>
        <v>367555.29000000027</v>
      </c>
      <c r="K37" s="206"/>
      <c r="L37" s="113"/>
      <c r="M37" s="114">
        <f>M13-M35</f>
        <v>603485.86500000022</v>
      </c>
      <c r="N37" s="206"/>
      <c r="O37" s="113"/>
      <c r="P37" s="113">
        <f>P13-P35</f>
        <v>181186.43000000017</v>
      </c>
      <c r="S37" s="98" t="e">
        <f>S13-S35</f>
        <v>#DIV/0!</v>
      </c>
      <c r="V37" s="98">
        <f>V13-V35</f>
        <v>0</v>
      </c>
      <c r="W37" s="206"/>
      <c r="X37" s="113"/>
      <c r="Y37" s="114" t="e">
        <f>Y13-Y35</f>
        <v>#DIV/0!</v>
      </c>
      <c r="Z37" s="98">
        <f>Z13-Z35</f>
        <v>0</v>
      </c>
      <c r="AB37" s="98" t="e">
        <f>AB13-AB35</f>
        <v>#DIV/0!</v>
      </c>
      <c r="AE37" s="98" t="e">
        <f>AE13-AE35</f>
        <v>#DIV/0!</v>
      </c>
      <c r="AH37" s="98" t="e">
        <f>AH13-AH35</f>
        <v>#DIV/0!</v>
      </c>
      <c r="AI37" s="206"/>
      <c r="AJ37" s="113"/>
      <c r="AK37" s="114" t="e">
        <f>AK13-AK35</f>
        <v>#DIV/0!</v>
      </c>
      <c r="AN37" s="98" t="e">
        <f>AN13-AN35</f>
        <v>#DIV/0!</v>
      </c>
      <c r="AQ37" s="98" t="e">
        <f>AQ13-AQ35</f>
        <v>#DIV/0!</v>
      </c>
      <c r="AT37" s="98" t="e">
        <f>AT13-AT35</f>
        <v>#DIV/0!</v>
      </c>
      <c r="AU37" s="206"/>
      <c r="AV37" s="113"/>
      <c r="AW37" s="114" t="e">
        <f>AW13-AW35</f>
        <v>#DIV/0!</v>
      </c>
      <c r="AX37" s="113"/>
      <c r="AY37" s="113"/>
      <c r="AZ37" s="210">
        <f>AZ13-AZ35</f>
        <v>784672.29500000086</v>
      </c>
    </row>
    <row r="38" spans="1:52" x14ac:dyDescent="0.25">
      <c r="A38" s="218" t="s">
        <v>1165</v>
      </c>
      <c r="K38" s="206"/>
      <c r="L38" s="113"/>
      <c r="M38" s="114"/>
      <c r="N38" s="206"/>
      <c r="O38" s="113"/>
      <c r="P38" s="113"/>
      <c r="W38" s="206"/>
      <c r="X38" s="113"/>
      <c r="Y38" s="114"/>
      <c r="AI38" s="206"/>
      <c r="AJ38" s="113"/>
      <c r="AK38" s="114"/>
      <c r="AU38" s="206"/>
      <c r="AV38" s="113"/>
      <c r="AW38" s="114"/>
      <c r="AX38" s="113"/>
      <c r="AY38" s="113"/>
      <c r="AZ38" s="210"/>
    </row>
    <row r="39" spans="1:52" x14ac:dyDescent="0.25">
      <c r="A39" s="223" t="s">
        <v>1166</v>
      </c>
      <c r="K39" s="206"/>
      <c r="L39" s="113"/>
      <c r="M39" s="114">
        <f>D52+G52</f>
        <v>235930.57499999978</v>
      </c>
      <c r="N39" s="206"/>
      <c r="O39" s="113"/>
      <c r="P39" s="113"/>
      <c r="V39" s="98">
        <v>0</v>
      </c>
      <c r="W39" s="206"/>
      <c r="X39" s="113"/>
      <c r="Y39" s="114"/>
      <c r="AI39" s="206"/>
      <c r="AJ39" s="113"/>
      <c r="AK39" s="114" t="e">
        <f>AB52+AE52</f>
        <v>#DIV/0!</v>
      </c>
      <c r="AU39" s="206"/>
      <c r="AV39" s="113"/>
      <c r="AW39" s="114" t="e">
        <f>AN52+AQ52</f>
        <v>#DIV/0!</v>
      </c>
      <c r="AX39" s="113"/>
      <c r="AY39" s="113"/>
      <c r="AZ39" s="210"/>
    </row>
    <row r="40" spans="1:52" x14ac:dyDescent="0.25">
      <c r="A40" s="223" t="s">
        <v>1167</v>
      </c>
      <c r="D40" s="98">
        <v>0</v>
      </c>
      <c r="G40" s="98">
        <v>0</v>
      </c>
      <c r="H40" s="98">
        <v>0</v>
      </c>
      <c r="I40" s="98">
        <v>0</v>
      </c>
      <c r="J40" s="98">
        <v>0</v>
      </c>
      <c r="K40" s="206">
        <f>+H40</f>
        <v>0</v>
      </c>
      <c r="L40" s="113">
        <f>+I40</f>
        <v>0</v>
      </c>
      <c r="M40" s="114">
        <f>+(L40*0.05)</f>
        <v>0</v>
      </c>
      <c r="N40" s="206"/>
      <c r="O40" s="113"/>
      <c r="P40" s="113">
        <v>0</v>
      </c>
      <c r="S40" s="98">
        <v>0</v>
      </c>
      <c r="T40" s="98">
        <f>U40*1.12</f>
        <v>0</v>
      </c>
      <c r="V40" s="195"/>
      <c r="W40" s="206">
        <f>N40+Q40+T40</f>
        <v>0</v>
      </c>
      <c r="X40" s="113">
        <f>W40/1.12</f>
        <v>0</v>
      </c>
      <c r="Y40" s="114">
        <v>0</v>
      </c>
      <c r="AB40" s="98">
        <v>0</v>
      </c>
      <c r="AE40" s="98">
        <v>0</v>
      </c>
      <c r="AF40" s="98">
        <f>AG40*1.12</f>
        <v>0</v>
      </c>
      <c r="AG40" s="98">
        <f>'[2]Final Tax'!T19</f>
        <v>0</v>
      </c>
      <c r="AH40" s="98">
        <f>AG40*0.05</f>
        <v>0</v>
      </c>
      <c r="AI40" s="206">
        <f>Z40+AC40+AF40</f>
        <v>0</v>
      </c>
      <c r="AJ40" s="113">
        <f>AI40/1.12</f>
        <v>0</v>
      </c>
      <c r="AK40" s="114">
        <f>AJ40*0.05</f>
        <v>0</v>
      </c>
      <c r="AN40" s="98">
        <v>0</v>
      </c>
      <c r="AQ40" s="98">
        <v>0</v>
      </c>
      <c r="AR40" s="98">
        <f>AS40*1.12</f>
        <v>0</v>
      </c>
      <c r="AT40" s="98">
        <f>AS40*0.05</f>
        <v>0</v>
      </c>
      <c r="AU40" s="206">
        <f>AL40+AO40+AR40</f>
        <v>0</v>
      </c>
      <c r="AV40" s="113">
        <f>AU40/1.12</f>
        <v>0</v>
      </c>
      <c r="AW40" s="114">
        <f>AV40*0.05</f>
        <v>0</v>
      </c>
      <c r="AX40" s="113">
        <f>K40+W40+AI40+AU40</f>
        <v>0</v>
      </c>
      <c r="AY40" s="113">
        <f>AX40/1.12</f>
        <v>0</v>
      </c>
      <c r="AZ40" s="210">
        <f>AY40*0.05</f>
        <v>0</v>
      </c>
    </row>
    <row r="41" spans="1:52" x14ac:dyDescent="0.25">
      <c r="A41" s="223" t="s">
        <v>1168</v>
      </c>
      <c r="D41" s="227"/>
      <c r="K41" s="206"/>
      <c r="L41" s="113"/>
      <c r="M41" s="114">
        <f>D41+G41+J41</f>
        <v>0</v>
      </c>
      <c r="N41" s="206"/>
      <c r="O41" s="113"/>
      <c r="P41" s="113"/>
      <c r="W41" s="206"/>
      <c r="X41" s="113"/>
      <c r="Y41" s="114">
        <f>SUM(P41,S41,V41)</f>
        <v>0</v>
      </c>
      <c r="AG41" s="98">
        <f>AF41/1.12</f>
        <v>0</v>
      </c>
      <c r="AI41" s="206"/>
      <c r="AJ41" s="113">
        <f>AI41/1.12</f>
        <v>0</v>
      </c>
      <c r="AK41" s="114">
        <f>AB41+AE41+AH41</f>
        <v>0</v>
      </c>
      <c r="AL41" s="228"/>
      <c r="AN41" s="228"/>
      <c r="AT41" s="229">
        <f>+AT39+AT40</f>
        <v>0</v>
      </c>
      <c r="AU41" s="206"/>
      <c r="AV41" s="113"/>
      <c r="AW41" s="114">
        <f>AN41+AQ41+AT41</f>
        <v>0</v>
      </c>
      <c r="AX41" s="113">
        <f>K41+W41+AI41+AU41</f>
        <v>0</v>
      </c>
      <c r="AY41" s="113">
        <f>AX41/1.12</f>
        <v>0</v>
      </c>
      <c r="AZ41" s="210">
        <f>AX41-AY41</f>
        <v>0</v>
      </c>
    </row>
    <row r="42" spans="1:52" x14ac:dyDescent="0.25">
      <c r="A42" s="223" t="s">
        <v>1169</v>
      </c>
      <c r="J42" s="98">
        <v>0</v>
      </c>
      <c r="K42" s="206"/>
      <c r="L42" s="113"/>
      <c r="M42" s="114">
        <v>0</v>
      </c>
      <c r="N42" s="206"/>
      <c r="O42" s="113">
        <f>+N42/1.12</f>
        <v>0</v>
      </c>
      <c r="P42" s="113">
        <f>+O42*0.12</f>
        <v>0</v>
      </c>
      <c r="S42" s="98">
        <v>0</v>
      </c>
      <c r="V42" s="98">
        <v>0</v>
      </c>
      <c r="W42" s="206"/>
      <c r="X42" s="113"/>
      <c r="Y42" s="114">
        <v>0</v>
      </c>
      <c r="AB42" s="98">
        <v>0</v>
      </c>
      <c r="AE42" s="98">
        <v>0</v>
      </c>
      <c r="AH42" s="98">
        <v>0</v>
      </c>
      <c r="AI42" s="206"/>
      <c r="AJ42" s="113"/>
      <c r="AK42" s="114">
        <v>0</v>
      </c>
      <c r="AN42" s="98">
        <v>0</v>
      </c>
      <c r="AQ42" s="98">
        <v>0</v>
      </c>
      <c r="AT42" s="98">
        <v>0</v>
      </c>
      <c r="AU42" s="206"/>
      <c r="AV42" s="113"/>
      <c r="AW42" s="114">
        <v>0</v>
      </c>
      <c r="AX42" s="113">
        <f>K42+W42+AI42+AU42</f>
        <v>0</v>
      </c>
      <c r="AY42" s="113">
        <f>AX42/1.12</f>
        <v>0</v>
      </c>
      <c r="AZ42" s="210">
        <f>AX42-AY42</f>
        <v>0</v>
      </c>
    </row>
    <row r="43" spans="1:52" x14ac:dyDescent="0.25">
      <c r="A43" s="224" t="s">
        <v>1170</v>
      </c>
      <c r="B43" s="184"/>
      <c r="C43" s="184"/>
      <c r="D43" s="184">
        <f>SUM(D39:D42)</f>
        <v>0</v>
      </c>
      <c r="E43" s="184"/>
      <c r="F43" s="184"/>
      <c r="G43" s="184">
        <f>SUM(G39:G42)</f>
        <v>0</v>
      </c>
      <c r="H43" s="184"/>
      <c r="I43" s="184"/>
      <c r="J43" s="184">
        <f>SUM(J39:J42)</f>
        <v>0</v>
      </c>
      <c r="K43" s="220"/>
      <c r="L43" s="184"/>
      <c r="M43" s="221">
        <f>SUM(M39:M42)</f>
        <v>235930.57499999978</v>
      </c>
      <c r="N43" s="220"/>
      <c r="O43" s="184"/>
      <c r="P43" s="184">
        <f>SUM(P39:P42)</f>
        <v>0</v>
      </c>
      <c r="Q43" s="184"/>
      <c r="R43" s="184"/>
      <c r="S43" s="184">
        <f>SUM(S39:S42)</f>
        <v>0</v>
      </c>
      <c r="T43" s="184"/>
      <c r="U43" s="184"/>
      <c r="V43" s="184">
        <f>SUM(V39:V42)</f>
        <v>0</v>
      </c>
      <c r="W43" s="220"/>
      <c r="X43" s="184"/>
      <c r="Y43" s="221">
        <f>SUM(Y39:Y42)</f>
        <v>0</v>
      </c>
      <c r="Z43" s="184"/>
      <c r="AA43" s="184"/>
      <c r="AB43" s="184">
        <f>SUM(AB39:AB42)</f>
        <v>0</v>
      </c>
      <c r="AC43" s="184"/>
      <c r="AD43" s="184"/>
      <c r="AE43" s="184">
        <f>SUM(AE39:AE42)</f>
        <v>0</v>
      </c>
      <c r="AF43" s="184"/>
      <c r="AG43" s="184"/>
      <c r="AH43" s="184">
        <f>SUM(AH39:AH42)</f>
        <v>0</v>
      </c>
      <c r="AI43" s="220"/>
      <c r="AJ43" s="184"/>
      <c r="AK43" s="221" t="e">
        <f>SUM(AK39:AK42)</f>
        <v>#DIV/0!</v>
      </c>
      <c r="AL43" s="184"/>
      <c r="AM43" s="184"/>
      <c r="AN43" s="184">
        <f>SUM(AN39:AN42)</f>
        <v>0</v>
      </c>
      <c r="AO43" s="184"/>
      <c r="AP43" s="184"/>
      <c r="AQ43" s="184">
        <f>SUM(AQ39:AQ42)</f>
        <v>0</v>
      </c>
      <c r="AR43" s="184"/>
      <c r="AS43" s="184"/>
      <c r="AT43" s="184">
        <f>SUM(AT39:AT42)</f>
        <v>0</v>
      </c>
      <c r="AU43" s="220"/>
      <c r="AV43" s="184"/>
      <c r="AW43" s="221" t="e">
        <f>SUM(AW39:AW42)</f>
        <v>#DIV/0!</v>
      </c>
      <c r="AX43" s="184"/>
      <c r="AY43" s="184"/>
      <c r="AZ43" s="222">
        <f>SUM(AZ39:AZ42)</f>
        <v>0</v>
      </c>
    </row>
    <row r="44" spans="1:52" x14ac:dyDescent="0.25">
      <c r="K44" s="206"/>
      <c r="L44" s="113"/>
      <c r="M44" s="114"/>
      <c r="N44" s="206"/>
      <c r="O44" s="113"/>
      <c r="P44" s="113"/>
      <c r="W44" s="206"/>
      <c r="X44" s="113"/>
      <c r="Y44" s="114"/>
      <c r="AI44" s="206"/>
      <c r="AJ44" s="113"/>
      <c r="AK44" s="114"/>
      <c r="AU44" s="206"/>
      <c r="AV44" s="113"/>
      <c r="AW44" s="114"/>
      <c r="AX44" s="113"/>
      <c r="AY44" s="113"/>
      <c r="AZ44" s="210"/>
    </row>
    <row r="45" spans="1:52" x14ac:dyDescent="0.25">
      <c r="A45" s="226" t="s">
        <v>1171</v>
      </c>
      <c r="D45" s="98">
        <f>D37-D43</f>
        <v>133495.50500000041</v>
      </c>
      <c r="G45" s="98">
        <f>G37-G43</f>
        <v>102435.06999999937</v>
      </c>
      <c r="J45" s="98">
        <f>J37-J43</f>
        <v>367555.29000000027</v>
      </c>
      <c r="K45" s="206"/>
      <c r="L45" s="113"/>
      <c r="M45" s="114">
        <f>M37-M43</f>
        <v>367555.29000000044</v>
      </c>
      <c r="N45" s="206"/>
      <c r="O45" s="113"/>
      <c r="P45" s="113">
        <f>P37-P43</f>
        <v>181186.43000000017</v>
      </c>
      <c r="S45" s="98" t="e">
        <f>S37-S43</f>
        <v>#DIV/0!</v>
      </c>
      <c r="V45" s="98">
        <f>V37-V43</f>
        <v>0</v>
      </c>
      <c r="W45" s="206"/>
      <c r="X45" s="113"/>
      <c r="Y45" s="114" t="e">
        <f>Y37-Y43</f>
        <v>#DIV/0!</v>
      </c>
      <c r="AB45" s="98" t="e">
        <f>AB37-AB43</f>
        <v>#DIV/0!</v>
      </c>
      <c r="AE45" s="98" t="e">
        <f>AE37-AE43</f>
        <v>#DIV/0!</v>
      </c>
      <c r="AH45" s="98" t="e">
        <f>AH37-AH43</f>
        <v>#DIV/0!</v>
      </c>
      <c r="AI45" s="206"/>
      <c r="AJ45" s="113"/>
      <c r="AK45" s="114" t="e">
        <f>AK37-AK43</f>
        <v>#DIV/0!</v>
      </c>
      <c r="AN45" s="98" t="e">
        <f>AN37-AN43</f>
        <v>#DIV/0!</v>
      </c>
      <c r="AQ45" s="98" t="e">
        <f>AQ37-AQ43</f>
        <v>#DIV/0!</v>
      </c>
      <c r="AT45" s="98" t="e">
        <f>AT37-AT43</f>
        <v>#DIV/0!</v>
      </c>
      <c r="AU45" s="206"/>
      <c r="AV45" s="113"/>
      <c r="AW45" s="114" t="e">
        <f>AW37-AW43</f>
        <v>#DIV/0!</v>
      </c>
      <c r="AX45" s="113"/>
      <c r="AY45" s="113"/>
      <c r="AZ45" s="210">
        <f>AZ37-AZ43</f>
        <v>784672.29500000086</v>
      </c>
    </row>
    <row r="46" spans="1:52" x14ac:dyDescent="0.25">
      <c r="A46" s="218" t="s">
        <v>1172</v>
      </c>
      <c r="K46" s="206"/>
      <c r="L46" s="113"/>
      <c r="M46" s="114"/>
      <c r="N46" s="206"/>
      <c r="O46" s="113"/>
      <c r="P46" s="113"/>
      <c r="W46" s="206"/>
      <c r="X46" s="113"/>
      <c r="Y46" s="114"/>
      <c r="AI46" s="206"/>
      <c r="AJ46" s="113"/>
      <c r="AK46" s="114"/>
      <c r="AU46" s="206"/>
      <c r="AV46" s="113"/>
      <c r="AW46" s="114"/>
      <c r="AX46" s="113"/>
      <c r="AY46" s="113"/>
      <c r="AZ46" s="210"/>
    </row>
    <row r="47" spans="1:52" x14ac:dyDescent="0.25">
      <c r="A47" s="223" t="s">
        <v>1173</v>
      </c>
      <c r="D47" s="98">
        <v>0</v>
      </c>
      <c r="G47" s="98">
        <v>0</v>
      </c>
      <c r="J47" s="98">
        <v>0</v>
      </c>
      <c r="K47" s="206"/>
      <c r="L47" s="113"/>
      <c r="M47" s="114">
        <v>0</v>
      </c>
      <c r="N47" s="206"/>
      <c r="O47" s="113"/>
      <c r="P47" s="113">
        <v>0</v>
      </c>
      <c r="S47" s="98">
        <v>0</v>
      </c>
      <c r="V47" s="98">
        <v>0</v>
      </c>
      <c r="W47" s="206"/>
      <c r="X47" s="113"/>
      <c r="Y47" s="114">
        <v>0</v>
      </c>
      <c r="AB47" s="98">
        <v>0</v>
      </c>
      <c r="AE47" s="98">
        <v>0</v>
      </c>
      <c r="AH47" s="98">
        <v>0</v>
      </c>
      <c r="AI47" s="206"/>
      <c r="AJ47" s="113"/>
      <c r="AK47" s="114">
        <v>0</v>
      </c>
      <c r="AN47" s="98">
        <v>0</v>
      </c>
      <c r="AQ47" s="98">
        <v>0</v>
      </c>
      <c r="AT47" s="98">
        <v>0</v>
      </c>
      <c r="AU47" s="206"/>
      <c r="AV47" s="113"/>
      <c r="AW47" s="114">
        <v>0</v>
      </c>
      <c r="AX47" s="113"/>
      <c r="AY47" s="113"/>
      <c r="AZ47" s="210">
        <v>0</v>
      </c>
    </row>
    <row r="48" spans="1:52" x14ac:dyDescent="0.25">
      <c r="A48" s="223" t="s">
        <v>1174</v>
      </c>
      <c r="D48" s="98">
        <v>0</v>
      </c>
      <c r="G48" s="98">
        <v>0</v>
      </c>
      <c r="J48" s="98">
        <v>0</v>
      </c>
      <c r="K48" s="206"/>
      <c r="L48" s="113"/>
      <c r="M48" s="114">
        <v>0</v>
      </c>
      <c r="N48" s="206"/>
      <c r="O48" s="113"/>
      <c r="P48" s="113">
        <v>0</v>
      </c>
      <c r="S48" s="98">
        <v>0</v>
      </c>
      <c r="V48" s="98">
        <v>0</v>
      </c>
      <c r="W48" s="206"/>
      <c r="X48" s="113"/>
      <c r="Y48" s="114">
        <v>0</v>
      </c>
      <c r="AB48" s="98">
        <v>0</v>
      </c>
      <c r="AE48" s="98">
        <v>0</v>
      </c>
      <c r="AH48" s="98">
        <v>0</v>
      </c>
      <c r="AI48" s="206"/>
      <c r="AJ48" s="113"/>
      <c r="AK48" s="114">
        <v>0</v>
      </c>
      <c r="AN48" s="98">
        <v>0</v>
      </c>
      <c r="AQ48" s="98">
        <v>0</v>
      </c>
      <c r="AT48" s="98">
        <v>0</v>
      </c>
      <c r="AU48" s="206"/>
      <c r="AV48" s="113"/>
      <c r="AW48" s="114">
        <v>0</v>
      </c>
      <c r="AX48" s="113"/>
      <c r="AY48" s="113"/>
      <c r="AZ48" s="210">
        <v>0</v>
      </c>
    </row>
    <row r="49" spans="1:52" x14ac:dyDescent="0.25">
      <c r="A49" s="223" t="s">
        <v>1175</v>
      </c>
      <c r="D49" s="98">
        <v>0</v>
      </c>
      <c r="G49" s="98">
        <v>0</v>
      </c>
      <c r="J49" s="98">
        <v>0</v>
      </c>
      <c r="K49" s="206"/>
      <c r="L49" s="113"/>
      <c r="M49" s="114">
        <v>0</v>
      </c>
      <c r="N49" s="206"/>
      <c r="O49" s="113"/>
      <c r="P49" s="113">
        <v>0</v>
      </c>
      <c r="S49" s="98">
        <v>0</v>
      </c>
      <c r="V49" s="98">
        <v>0</v>
      </c>
      <c r="W49" s="206"/>
      <c r="X49" s="113"/>
      <c r="Y49" s="114">
        <v>0</v>
      </c>
      <c r="AB49" s="98">
        <v>0</v>
      </c>
      <c r="AE49" s="98">
        <v>0</v>
      </c>
      <c r="AH49" s="98">
        <v>0</v>
      </c>
      <c r="AI49" s="206"/>
      <c r="AJ49" s="113"/>
      <c r="AK49" s="114">
        <v>0</v>
      </c>
      <c r="AN49" s="98">
        <v>0</v>
      </c>
      <c r="AQ49" s="98">
        <v>0</v>
      </c>
      <c r="AT49" s="98">
        <v>0</v>
      </c>
      <c r="AU49" s="206"/>
      <c r="AV49" s="113"/>
      <c r="AW49" s="114">
        <v>0</v>
      </c>
      <c r="AX49" s="113"/>
      <c r="AY49" s="113"/>
      <c r="AZ49" s="210">
        <v>0</v>
      </c>
    </row>
    <row r="50" spans="1:52" x14ac:dyDescent="0.25">
      <c r="A50" s="224" t="s">
        <v>814</v>
      </c>
      <c r="B50" s="184"/>
      <c r="C50" s="184"/>
      <c r="D50" s="184">
        <f>SUM(D47:D49)</f>
        <v>0</v>
      </c>
      <c r="E50" s="184"/>
      <c r="F50" s="184"/>
      <c r="G50" s="184">
        <f>SUM(G47:G49)</f>
        <v>0</v>
      </c>
      <c r="H50" s="184"/>
      <c r="I50" s="184"/>
      <c r="J50" s="184">
        <f>SUM(J47:J49)</f>
        <v>0</v>
      </c>
      <c r="K50" s="220"/>
      <c r="L50" s="184"/>
      <c r="M50" s="221">
        <f>SUM(M47:M49)</f>
        <v>0</v>
      </c>
      <c r="N50" s="220"/>
      <c r="O50" s="184"/>
      <c r="P50" s="184">
        <f>SUM(P47:P49)</f>
        <v>0</v>
      </c>
      <c r="Q50" s="184"/>
      <c r="R50" s="184"/>
      <c r="S50" s="184">
        <f>SUM(S47:S49)</f>
        <v>0</v>
      </c>
      <c r="T50" s="184"/>
      <c r="U50" s="184"/>
      <c r="V50" s="184">
        <f>SUM(V47:V49)</f>
        <v>0</v>
      </c>
      <c r="W50" s="220"/>
      <c r="X50" s="184"/>
      <c r="Y50" s="221">
        <f>SUM(Y47:Y49)</f>
        <v>0</v>
      </c>
      <c r="Z50" s="184"/>
      <c r="AA50" s="184"/>
      <c r="AB50" s="184">
        <f>SUM(AB47:AB49)</f>
        <v>0</v>
      </c>
      <c r="AC50" s="184"/>
      <c r="AD50" s="184"/>
      <c r="AE50" s="184">
        <f>SUM(AE47:AE49)</f>
        <v>0</v>
      </c>
      <c r="AF50" s="184"/>
      <c r="AG50" s="184"/>
      <c r="AH50" s="184">
        <f>SUM(AH47:AH49)</f>
        <v>0</v>
      </c>
      <c r="AI50" s="220"/>
      <c r="AJ50" s="184"/>
      <c r="AK50" s="221">
        <f>SUM(AK47:AK49)</f>
        <v>0</v>
      </c>
      <c r="AL50" s="184"/>
      <c r="AM50" s="184"/>
      <c r="AN50" s="184">
        <f>SUM(AN47:AN49)</f>
        <v>0</v>
      </c>
      <c r="AO50" s="184"/>
      <c r="AP50" s="184"/>
      <c r="AQ50" s="184">
        <f>SUM(AQ47:AQ49)</f>
        <v>0</v>
      </c>
      <c r="AR50" s="184"/>
      <c r="AS50" s="184"/>
      <c r="AT50" s="184">
        <f>SUM(AT47:AT49)</f>
        <v>0</v>
      </c>
      <c r="AU50" s="220"/>
      <c r="AV50" s="184"/>
      <c r="AW50" s="221">
        <f>SUM(AW47:AW49)</f>
        <v>0</v>
      </c>
      <c r="AX50" s="184"/>
      <c r="AY50" s="184"/>
      <c r="AZ50" s="222">
        <f>SUM(AZ47:AZ49)</f>
        <v>0</v>
      </c>
    </row>
    <row r="51" spans="1:52" x14ac:dyDescent="0.25">
      <c r="K51" s="206"/>
      <c r="L51" s="113"/>
      <c r="M51" s="114"/>
      <c r="N51" s="206"/>
      <c r="O51" s="113"/>
      <c r="P51" s="113"/>
      <c r="W51" s="206"/>
      <c r="X51" s="113"/>
      <c r="Y51" s="114"/>
      <c r="AI51" s="206"/>
      <c r="AJ51" s="113"/>
      <c r="AK51" s="114"/>
      <c r="AU51" s="206"/>
      <c r="AV51" s="113"/>
      <c r="AW51" s="114"/>
      <c r="AX51" s="113"/>
      <c r="AY51" s="113"/>
      <c r="AZ51" s="210"/>
    </row>
    <row r="52" spans="1:52" ht="15.75" thickBot="1" x14ac:dyDescent="0.3">
      <c r="A52" s="230" t="s">
        <v>1176</v>
      </c>
      <c r="B52" s="230"/>
      <c r="C52" s="230"/>
      <c r="D52" s="230">
        <f>D45+D50</f>
        <v>133495.50500000041</v>
      </c>
      <c r="E52" s="230"/>
      <c r="F52" s="230"/>
      <c r="G52" s="230">
        <f>G45+G50</f>
        <v>102435.06999999937</v>
      </c>
      <c r="H52" s="230"/>
      <c r="I52" s="230"/>
      <c r="J52" s="230">
        <f>J45+J50</f>
        <v>367555.29000000027</v>
      </c>
      <c r="K52" s="231"/>
      <c r="L52" s="230"/>
      <c r="M52" s="232">
        <f>M45+M50</f>
        <v>367555.29000000044</v>
      </c>
      <c r="N52" s="231"/>
      <c r="O52" s="230"/>
      <c r="P52" s="230">
        <f>P45+P50</f>
        <v>181186.43000000017</v>
      </c>
      <c r="Q52" s="230"/>
      <c r="R52" s="230"/>
      <c r="S52" s="230" t="e">
        <f>S45+S50</f>
        <v>#DIV/0!</v>
      </c>
      <c r="T52" s="230"/>
      <c r="U52" s="230"/>
      <c r="V52" s="230">
        <f>V45+V50</f>
        <v>0</v>
      </c>
      <c r="W52" s="231"/>
      <c r="X52" s="230"/>
      <c r="Y52" s="232" t="e">
        <f>Y45+Y50</f>
        <v>#DIV/0!</v>
      </c>
      <c r="Z52" s="230"/>
      <c r="AA52" s="230"/>
      <c r="AB52" s="230" t="e">
        <f>AB45+AB50</f>
        <v>#DIV/0!</v>
      </c>
      <c r="AC52" s="230"/>
      <c r="AD52" s="230"/>
      <c r="AE52" s="230" t="e">
        <f>AE45+AE50</f>
        <v>#DIV/0!</v>
      </c>
      <c r="AF52" s="230"/>
      <c r="AG52" s="230"/>
      <c r="AH52" s="230" t="e">
        <f>AH45+AH50</f>
        <v>#DIV/0!</v>
      </c>
      <c r="AI52" s="231"/>
      <c r="AJ52" s="230"/>
      <c r="AK52" s="232" t="e">
        <f>AK45+AK50</f>
        <v>#DIV/0!</v>
      </c>
      <c r="AL52" s="230"/>
      <c r="AM52" s="230"/>
      <c r="AN52" s="230" t="e">
        <f>AN45+AN50</f>
        <v>#DIV/0!</v>
      </c>
      <c r="AO52" s="230"/>
      <c r="AP52" s="230"/>
      <c r="AQ52" s="230" t="e">
        <f>AQ45+AQ50</f>
        <v>#DIV/0!</v>
      </c>
      <c r="AR52" s="230"/>
      <c r="AS52" s="230"/>
      <c r="AT52" s="230" t="e">
        <f>AT45+AT50</f>
        <v>#DIV/0!</v>
      </c>
      <c r="AU52" s="231"/>
      <c r="AV52" s="230"/>
      <c r="AW52" s="232" t="e">
        <f>AW45+AW50</f>
        <v>#DIV/0!</v>
      </c>
      <c r="AX52" s="230"/>
      <c r="AY52" s="230"/>
      <c r="AZ52" s="233">
        <f>AZ45+AZ50</f>
        <v>784672.29500000086</v>
      </c>
    </row>
    <row r="53" spans="1:52" ht="15.75" thickTop="1" x14ac:dyDescent="0.25">
      <c r="D53" s="98">
        <f>+D52-133495.51</f>
        <v>-4.9999995972029865E-3</v>
      </c>
      <c r="G53" s="98">
        <f>+G52-102435.07</f>
        <v>-6.4028427004814148E-10</v>
      </c>
      <c r="J53" s="98">
        <f>+J52-367555.29</f>
        <v>0</v>
      </c>
      <c r="M53" s="98">
        <f>+M52-367555.29</f>
        <v>4.6566128730773926E-10</v>
      </c>
      <c r="P53" s="98">
        <f>+P52-181186.43</f>
        <v>0</v>
      </c>
      <c r="S53" s="98" t="e">
        <f>+S52-136902.39</f>
        <v>#DIV/0!</v>
      </c>
      <c r="V53" s="98">
        <f>+V52-91337.25</f>
        <v>-91337.25</v>
      </c>
      <c r="Y53" s="98" t="e">
        <f>+Y52-91337.25</f>
        <v>#DIV/0!</v>
      </c>
      <c r="AB53" s="98" t="e">
        <f>+AB52-62374.31</f>
        <v>#DIV/0!</v>
      </c>
      <c r="AE53" s="98" t="e">
        <f>+AE52-44984.69</f>
        <v>#DIV/0!</v>
      </c>
      <c r="AH53" s="98" t="e">
        <f>+AH52-33391.16</f>
        <v>#DIV/0!</v>
      </c>
      <c r="AK53" s="98" t="e">
        <f>+AK52-33391.16</f>
        <v>#DIV/0!</v>
      </c>
      <c r="AZ53" s="234" t="e">
        <f>D52+G52+M52+P52+S52+Y52+AB52+AE52+AK52+AN52+AQ52+AW52-AZ52</f>
        <v>#DIV/0!</v>
      </c>
    </row>
    <row r="54" spans="1:52" x14ac:dyDescent="0.25">
      <c r="A54" s="98" t="s">
        <v>1177</v>
      </c>
      <c r="V54" s="98">
        <f>+V52-32472.11</f>
        <v>-32472.11</v>
      </c>
    </row>
    <row r="55" spans="1:52" s="235" customFormat="1" ht="12.75" x14ac:dyDescent="0.2">
      <c r="A55" s="235" t="s">
        <v>1104</v>
      </c>
      <c r="D55" s="235">
        <f>+D52-D54</f>
        <v>133495.50500000041</v>
      </c>
      <c r="G55" s="235">
        <f>+G52-G54</f>
        <v>102435.06999999937</v>
      </c>
      <c r="J55" s="235">
        <f>+J52-J54</f>
        <v>367555.29000000027</v>
      </c>
      <c r="M55" s="235">
        <f>+M52-M54</f>
        <v>367555.29000000044</v>
      </c>
      <c r="P55" s="235">
        <f>+P52-P54</f>
        <v>181186.43000000017</v>
      </c>
      <c r="S55" s="235" t="e">
        <f>+S52-S54</f>
        <v>#DIV/0!</v>
      </c>
      <c r="V55" s="235">
        <f>+V52-V54</f>
        <v>32472.11</v>
      </c>
      <c r="Y55" s="235" t="e">
        <f>+Y52-Y54</f>
        <v>#DIV/0!</v>
      </c>
      <c r="AB55" s="235" t="e">
        <f>+AB52-AB54</f>
        <v>#DIV/0!</v>
      </c>
      <c r="AE55" s="235" t="e">
        <f>+AE52-AE54</f>
        <v>#DIV/0!</v>
      </c>
      <c r="AH55" s="235" t="e">
        <f>+AH52-AH54</f>
        <v>#DIV/0!</v>
      </c>
    </row>
    <row r="56" spans="1:52" x14ac:dyDescent="0.25">
      <c r="A56" s="98" t="s">
        <v>1178</v>
      </c>
      <c r="D56" s="105">
        <f>D37/C13</f>
        <v>0.10025900238182635</v>
      </c>
      <c r="G56" s="105">
        <f>G37/F13</f>
        <v>1.9417835915085977E-2</v>
      </c>
      <c r="J56" s="105">
        <f>J37/I13</f>
        <v>7.1469083835791328E-2</v>
      </c>
      <c r="M56" s="105">
        <f>M37/L13</f>
        <v>5.136193364038779E-2</v>
      </c>
      <c r="P56" s="105">
        <f>P37/O13</f>
        <v>6.1543423929203964E-2</v>
      </c>
      <c r="S56" s="105" t="e">
        <f>S37/R13</f>
        <v>#DIV/0!</v>
      </c>
      <c r="V56" s="105" t="e">
        <f>V37/U13</f>
        <v>#DIV/0!</v>
      </c>
      <c r="Y56" s="105" t="e">
        <f>Y37/X13</f>
        <v>#DIV/0!</v>
      </c>
      <c r="AB56" s="105" t="e">
        <f>AB37/AA13</f>
        <v>#DIV/0!</v>
      </c>
      <c r="AE56" s="105" t="e">
        <f>AE37/AD13</f>
        <v>#DIV/0!</v>
      </c>
      <c r="AH56" s="105" t="e">
        <f>AH37/AG13</f>
        <v>#DIV/0!</v>
      </c>
      <c r="AK56" s="105" t="e">
        <f>AK37/AJ13</f>
        <v>#DIV/0!</v>
      </c>
      <c r="AN56" s="105" t="e">
        <f>AN37/AM13</f>
        <v>#DIV/0!</v>
      </c>
      <c r="AQ56" s="105" t="e">
        <f>AQ37/AP13</f>
        <v>#DIV/0!</v>
      </c>
      <c r="AT56" s="105" t="e">
        <f>AT37/AS13</f>
        <v>#DIV/0!</v>
      </c>
      <c r="AW56" s="105" t="e">
        <f>AW37/AV13</f>
        <v>#DIV/0!</v>
      </c>
      <c r="AZ56" s="105">
        <f>AZ37/AY13</f>
        <v>5.3401903660991318E-2</v>
      </c>
    </row>
    <row r="57" spans="1:52" x14ac:dyDescent="0.25">
      <c r="B57" s="98" t="s">
        <v>1179</v>
      </c>
      <c r="X57" s="98">
        <f>22146.06-53.85</f>
        <v>22092.210000000003</v>
      </c>
    </row>
  </sheetData>
  <mergeCells count="19">
    <mergeCell ref="AF7:AH7"/>
    <mergeCell ref="A7:A8"/>
    <mergeCell ref="B7:D7"/>
    <mergeCell ref="E7:G7"/>
    <mergeCell ref="H7:J7"/>
    <mergeCell ref="K7:M7"/>
    <mergeCell ref="N7:P7"/>
    <mergeCell ref="Q7:S7"/>
    <mergeCell ref="T7:V7"/>
    <mergeCell ref="W7:Y7"/>
    <mergeCell ref="Z7:AB7"/>
    <mergeCell ref="AC7:AE7"/>
    <mergeCell ref="BD9:BF9"/>
    <mergeCell ref="AI7:AK7"/>
    <mergeCell ref="AL7:AN7"/>
    <mergeCell ref="AO7:AQ7"/>
    <mergeCell ref="AR7:AT7"/>
    <mergeCell ref="AU7:AW7"/>
    <mergeCell ref="AX7:AZ7"/>
  </mergeCells>
  <pageMargins left="0.7" right="0.7" top="0.75" bottom="0.75" header="0.3" footer="0.3"/>
  <pageSetup scale="95" orientation="portrait" horizontalDpi="120" verticalDpi="7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Q56"/>
  <sheetViews>
    <sheetView topLeftCell="C16" workbookViewId="0">
      <selection activeCell="G49" sqref="G49"/>
    </sheetView>
  </sheetViews>
  <sheetFormatPr defaultRowHeight="15" x14ac:dyDescent="0.25"/>
  <cols>
    <col min="3" max="3" width="1.85546875" customWidth="1"/>
    <col min="4" max="4" width="25" customWidth="1"/>
    <col min="5" max="5" width="20.140625" customWidth="1"/>
    <col min="6" max="6" width="16.140625" customWidth="1"/>
    <col min="7" max="7" width="21.28515625" customWidth="1"/>
    <col min="8" max="8" width="12.5703125" customWidth="1"/>
    <col min="9" max="9" width="18.85546875" customWidth="1"/>
    <col min="10" max="10" width="9.5703125" bestFit="1" customWidth="1"/>
    <col min="12" max="12" width="22.140625" customWidth="1"/>
    <col min="13" max="13" width="17" customWidth="1"/>
    <col min="14" max="14" width="23.42578125" customWidth="1"/>
  </cols>
  <sheetData>
    <row r="3" spans="3:13" x14ac:dyDescent="0.25">
      <c r="C3" s="106" t="s">
        <v>848</v>
      </c>
    </row>
    <row r="5" spans="3:13" x14ac:dyDescent="0.25">
      <c r="C5">
        <v>1</v>
      </c>
      <c r="D5" s="106" t="s">
        <v>849</v>
      </c>
      <c r="E5" s="106" t="s">
        <v>817</v>
      </c>
      <c r="F5" t="s">
        <v>853</v>
      </c>
    </row>
    <row r="6" spans="3:13" x14ac:dyDescent="0.25">
      <c r="C6">
        <v>2</v>
      </c>
      <c r="D6" t="s">
        <v>794</v>
      </c>
      <c r="E6" t="s">
        <v>850</v>
      </c>
    </row>
    <row r="7" spans="3:13" x14ac:dyDescent="0.25">
      <c r="C7">
        <v>3</v>
      </c>
      <c r="D7" t="s">
        <v>851</v>
      </c>
      <c r="E7" t="s">
        <v>817</v>
      </c>
    </row>
    <row r="8" spans="3:13" x14ac:dyDescent="0.25">
      <c r="C8">
        <v>4</v>
      </c>
      <c r="D8" s="106" t="s">
        <v>796</v>
      </c>
      <c r="E8" s="106" t="s">
        <v>817</v>
      </c>
      <c r="F8" t="s">
        <v>854</v>
      </c>
    </row>
    <row r="13" spans="3:13" x14ac:dyDescent="0.25">
      <c r="F13" t="s">
        <v>799</v>
      </c>
      <c r="G13" s="105">
        <v>1.1999999999999999E-3</v>
      </c>
    </row>
    <row r="14" spans="3:13" x14ac:dyDescent="0.25">
      <c r="G14" s="105"/>
    </row>
    <row r="15" spans="3:13" x14ac:dyDescent="0.25">
      <c r="G15" s="106" t="s">
        <v>800</v>
      </c>
      <c r="H15" s="106" t="s">
        <v>801</v>
      </c>
      <c r="I15" s="106" t="s">
        <v>136</v>
      </c>
      <c r="J15" s="107">
        <v>0.12</v>
      </c>
    </row>
    <row r="16" spans="3:13" x14ac:dyDescent="0.25">
      <c r="F16" t="s">
        <v>802</v>
      </c>
      <c r="G16" s="98">
        <v>34500</v>
      </c>
      <c r="H16" s="100">
        <f>G16/1.12</f>
        <v>30803.571428571424</v>
      </c>
      <c r="I16" s="100">
        <f>+H16*0.12</f>
        <v>3696.4285714285706</v>
      </c>
      <c r="J16" s="98" t="s">
        <v>803</v>
      </c>
      <c r="M16" t="s">
        <v>815</v>
      </c>
    </row>
    <row r="17" spans="6:17" x14ac:dyDescent="0.25">
      <c r="J17" s="98"/>
    </row>
    <row r="18" spans="6:17" x14ac:dyDescent="0.25">
      <c r="J18" s="98" t="s">
        <v>804</v>
      </c>
      <c r="K18" t="s">
        <v>805</v>
      </c>
      <c r="M18" s="106" t="s">
        <v>816</v>
      </c>
      <c r="N18" s="106" t="s">
        <v>817</v>
      </c>
      <c r="O18" s="106" t="s">
        <v>819</v>
      </c>
      <c r="P18" s="106"/>
      <c r="Q18" s="106"/>
    </row>
    <row r="19" spans="6:17" x14ac:dyDescent="0.25">
      <c r="G19" s="106" t="s">
        <v>800</v>
      </c>
      <c r="H19" s="106" t="s">
        <v>806</v>
      </c>
      <c r="I19" s="106" t="s">
        <v>807</v>
      </c>
      <c r="J19" s="107">
        <v>0.01</v>
      </c>
      <c r="K19" s="107">
        <v>0.02</v>
      </c>
    </row>
    <row r="20" spans="6:17" x14ac:dyDescent="0.25">
      <c r="F20" t="s">
        <v>802</v>
      </c>
      <c r="G20" s="98">
        <v>34500</v>
      </c>
      <c r="H20" s="100">
        <f>G20/1.12</f>
        <v>30803.571428571424</v>
      </c>
      <c r="I20" s="98">
        <f>+H20*0.02</f>
        <v>616.07142857142844</v>
      </c>
    </row>
    <row r="22" spans="6:17" x14ac:dyDescent="0.25">
      <c r="F22" s="470" t="s">
        <v>836</v>
      </c>
      <c r="G22" s="471"/>
      <c r="H22" s="471"/>
      <c r="I22" s="472"/>
      <c r="M22" t="s">
        <v>808</v>
      </c>
      <c r="N22" t="s">
        <v>821</v>
      </c>
    </row>
    <row r="23" spans="6:17" x14ac:dyDescent="0.25">
      <c r="F23" s="109"/>
      <c r="G23" s="110"/>
      <c r="H23" s="111" t="s">
        <v>808</v>
      </c>
      <c r="I23" s="112" t="s">
        <v>809</v>
      </c>
      <c r="N23" t="s">
        <v>822</v>
      </c>
    </row>
    <row r="24" spans="6:17" x14ac:dyDescent="0.25">
      <c r="F24" s="109" t="s">
        <v>810</v>
      </c>
      <c r="G24" s="110"/>
      <c r="H24" s="113">
        <f>34500-H25</f>
        <v>33883.928571428572</v>
      </c>
      <c r="I24" s="114"/>
    </row>
    <row r="25" spans="6:17" x14ac:dyDescent="0.25">
      <c r="F25" s="109" t="s">
        <v>811</v>
      </c>
      <c r="G25" s="110"/>
      <c r="H25" s="113">
        <v>616.07142857142844</v>
      </c>
      <c r="I25" s="114"/>
      <c r="M25" t="s">
        <v>809</v>
      </c>
      <c r="N25" t="s">
        <v>823</v>
      </c>
    </row>
    <row r="26" spans="6:17" x14ac:dyDescent="0.25">
      <c r="F26" s="109"/>
      <c r="G26" s="110" t="s">
        <v>812</v>
      </c>
      <c r="H26" s="113"/>
      <c r="I26" s="114">
        <v>30803.571428571424</v>
      </c>
      <c r="N26" t="s">
        <v>824</v>
      </c>
    </row>
    <row r="27" spans="6:17" x14ac:dyDescent="0.25">
      <c r="F27" s="109"/>
      <c r="G27" s="110" t="s">
        <v>813</v>
      </c>
      <c r="H27" s="113"/>
      <c r="I27" s="114">
        <v>3696.4285714285706</v>
      </c>
    </row>
    <row r="28" spans="6:17" ht="15.75" thickBot="1" x14ac:dyDescent="0.3">
      <c r="F28" s="109" t="s">
        <v>814</v>
      </c>
      <c r="G28" s="110"/>
      <c r="H28" s="108">
        <f>SUM(H24:H27)</f>
        <v>34500</v>
      </c>
      <c r="I28" s="115">
        <f>SUM(I24:I27)</f>
        <v>34499.999999999993</v>
      </c>
    </row>
    <row r="29" spans="6:17" ht="15.75" thickTop="1" x14ac:dyDescent="0.25">
      <c r="F29" s="109"/>
      <c r="G29" s="110"/>
      <c r="H29" s="110"/>
      <c r="I29" s="116"/>
      <c r="M29" s="106" t="s">
        <v>794</v>
      </c>
      <c r="N29" s="106" t="s">
        <v>818</v>
      </c>
      <c r="O29" s="106" t="s">
        <v>820</v>
      </c>
    </row>
    <row r="30" spans="6:17" x14ac:dyDescent="0.25">
      <c r="F30" s="109"/>
      <c r="G30" s="110"/>
      <c r="H30" s="110"/>
      <c r="I30" s="116"/>
      <c r="M30" t="s">
        <v>839</v>
      </c>
    </row>
    <row r="31" spans="6:17" x14ac:dyDescent="0.25">
      <c r="F31" s="117"/>
      <c r="G31" s="118"/>
      <c r="H31" s="118"/>
      <c r="I31" s="119"/>
    </row>
    <row r="35" spans="6:14" x14ac:dyDescent="0.25">
      <c r="F35" s="470" t="s">
        <v>837</v>
      </c>
      <c r="G35" s="471"/>
      <c r="H35" s="471"/>
      <c r="I35" s="472"/>
    </row>
    <row r="36" spans="6:14" x14ac:dyDescent="0.25">
      <c r="F36" s="109"/>
      <c r="G36" s="110"/>
      <c r="H36" s="111" t="s">
        <v>808</v>
      </c>
      <c r="I36" s="112" t="s">
        <v>809</v>
      </c>
      <c r="L36" t="s">
        <v>840</v>
      </c>
    </row>
    <row r="37" spans="6:14" x14ac:dyDescent="0.25">
      <c r="F37" s="109" t="s">
        <v>844</v>
      </c>
      <c r="G37" s="110"/>
      <c r="H37" s="113">
        <v>446.42857142857139</v>
      </c>
      <c r="I37" s="114"/>
      <c r="L37" t="s">
        <v>842</v>
      </c>
      <c r="M37" s="98">
        <v>500</v>
      </c>
    </row>
    <row r="38" spans="6:14" x14ac:dyDescent="0.25">
      <c r="F38" s="109" t="s">
        <v>103</v>
      </c>
      <c r="G38" s="110"/>
      <c r="H38" s="113">
        <v>53.571428571428562</v>
      </c>
      <c r="I38" s="114"/>
      <c r="L38" t="s">
        <v>801</v>
      </c>
      <c r="M38" s="98">
        <f>+M37/1.12</f>
        <v>446.42857142857139</v>
      </c>
      <c r="N38" t="s">
        <v>2</v>
      </c>
    </row>
    <row r="39" spans="6:14" x14ac:dyDescent="0.25">
      <c r="F39" s="109" t="s">
        <v>838</v>
      </c>
      <c r="G39" s="110"/>
      <c r="H39" s="113"/>
      <c r="I39" s="114">
        <v>495.53571428571428</v>
      </c>
      <c r="L39" t="s">
        <v>845</v>
      </c>
      <c r="M39" s="98">
        <f>M37/1.12*0.12</f>
        <v>53.571428571428562</v>
      </c>
      <c r="N39" s="98" t="s">
        <v>2</v>
      </c>
    </row>
    <row r="40" spans="6:14" x14ac:dyDescent="0.25">
      <c r="F40" s="144" t="s">
        <v>846</v>
      </c>
      <c r="G40" s="110"/>
      <c r="H40" s="113"/>
      <c r="I40" s="114">
        <v>4.4642857142857144</v>
      </c>
      <c r="L40" t="s">
        <v>843</v>
      </c>
      <c r="M40" s="98">
        <f>+M38*0.01</f>
        <v>4.4642857142857144</v>
      </c>
      <c r="N40" t="s">
        <v>3</v>
      </c>
    </row>
    <row r="41" spans="6:14" ht="15.75" thickBot="1" x14ac:dyDescent="0.3">
      <c r="F41" s="109" t="s">
        <v>814</v>
      </c>
      <c r="G41" s="110"/>
      <c r="H41" s="108">
        <f>SUM(H37:H40)</f>
        <v>499.99999999999994</v>
      </c>
      <c r="I41" s="115">
        <f>SUM(I37:I40)</f>
        <v>500</v>
      </c>
      <c r="L41" t="s">
        <v>841</v>
      </c>
      <c r="M41" s="100">
        <f>+M37-M40</f>
        <v>495.53571428571428</v>
      </c>
      <c r="N41" t="s">
        <v>3</v>
      </c>
    </row>
    <row r="42" spans="6:14" ht="15.75" thickTop="1" x14ac:dyDescent="0.25">
      <c r="F42" s="109"/>
      <c r="G42" s="110"/>
      <c r="H42" s="110"/>
      <c r="I42" s="116"/>
    </row>
    <row r="43" spans="6:14" x14ac:dyDescent="0.25">
      <c r="F43" s="109"/>
      <c r="G43" s="110"/>
      <c r="H43" s="110"/>
      <c r="I43" s="116"/>
    </row>
    <row r="44" spans="6:14" x14ac:dyDescent="0.25">
      <c r="F44" s="117"/>
      <c r="G44" s="118"/>
      <c r="H44" s="118"/>
      <c r="I44" s="119"/>
    </row>
    <row r="48" spans="6:14" x14ac:dyDescent="0.25">
      <c r="F48" s="470" t="s">
        <v>837</v>
      </c>
      <c r="G48" s="471"/>
      <c r="H48" s="471"/>
      <c r="I48" s="472"/>
    </row>
    <row r="49" spans="6:14" x14ac:dyDescent="0.25">
      <c r="F49" s="109"/>
      <c r="G49" s="110"/>
      <c r="H49" s="111" t="s">
        <v>808</v>
      </c>
      <c r="I49" s="112" t="s">
        <v>809</v>
      </c>
      <c r="L49" t="s">
        <v>840</v>
      </c>
    </row>
    <row r="50" spans="6:14" x14ac:dyDescent="0.25">
      <c r="F50" s="109" t="s">
        <v>844</v>
      </c>
      <c r="G50" s="110"/>
      <c r="H50" s="113">
        <v>500</v>
      </c>
      <c r="I50" s="114"/>
      <c r="L50" t="s">
        <v>842</v>
      </c>
      <c r="M50" s="98">
        <v>500</v>
      </c>
    </row>
    <row r="51" spans="6:14" x14ac:dyDescent="0.25">
      <c r="F51" s="109" t="s">
        <v>838</v>
      </c>
      <c r="G51" s="110"/>
      <c r="H51" s="113"/>
      <c r="I51" s="114">
        <v>495</v>
      </c>
      <c r="L51" t="s">
        <v>843</v>
      </c>
      <c r="M51" s="98">
        <f>+M50*0.01</f>
        <v>5</v>
      </c>
      <c r="N51" t="s">
        <v>3</v>
      </c>
    </row>
    <row r="52" spans="6:14" x14ac:dyDescent="0.25">
      <c r="F52" s="144" t="s">
        <v>846</v>
      </c>
      <c r="G52" s="110"/>
      <c r="H52" s="113"/>
      <c r="I52" s="114">
        <v>5</v>
      </c>
      <c r="L52" t="s">
        <v>841</v>
      </c>
      <c r="M52" s="100">
        <f>+M50-M51</f>
        <v>495</v>
      </c>
      <c r="N52" t="s">
        <v>3</v>
      </c>
    </row>
    <row r="53" spans="6:14" ht="15.75" thickBot="1" x14ac:dyDescent="0.3">
      <c r="F53" s="109" t="s">
        <v>814</v>
      </c>
      <c r="G53" s="110"/>
      <c r="H53" s="108">
        <f>SUM(H50:H52)</f>
        <v>500</v>
      </c>
      <c r="I53" s="115">
        <f>SUM(I50:I52)</f>
        <v>500</v>
      </c>
    </row>
    <row r="54" spans="6:14" ht="15.75" thickTop="1" x14ac:dyDescent="0.25">
      <c r="F54" s="109"/>
      <c r="G54" s="110"/>
      <c r="H54" s="110"/>
      <c r="I54" s="116"/>
    </row>
    <row r="55" spans="6:14" x14ac:dyDescent="0.25">
      <c r="F55" s="109"/>
      <c r="G55" s="110"/>
      <c r="H55" s="110"/>
      <c r="I55" s="116"/>
    </row>
    <row r="56" spans="6:14" x14ac:dyDescent="0.25">
      <c r="F56" s="117"/>
      <c r="G56" s="118"/>
      <c r="H56" s="118"/>
      <c r="I56" s="119"/>
    </row>
  </sheetData>
  <mergeCells count="3">
    <mergeCell ref="F22:I22"/>
    <mergeCell ref="F35:I35"/>
    <mergeCell ref="F48:I48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B7"/>
  <sheetViews>
    <sheetView workbookViewId="0">
      <selection activeCell="B5" sqref="B5"/>
    </sheetView>
  </sheetViews>
  <sheetFormatPr defaultRowHeight="15" x14ac:dyDescent="0.25"/>
  <sheetData>
    <row r="4" spans="2:2" x14ac:dyDescent="0.25">
      <c r="B4" t="s">
        <v>797</v>
      </c>
    </row>
    <row r="5" spans="2:2" x14ac:dyDescent="0.25">
      <c r="B5" t="s">
        <v>795</v>
      </c>
    </row>
    <row r="6" spans="2:2" x14ac:dyDescent="0.25">
      <c r="B6" t="s">
        <v>796</v>
      </c>
    </row>
    <row r="7" spans="2:2" x14ac:dyDescent="0.25">
      <c r="B7" t="s">
        <v>798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N388"/>
  <sheetViews>
    <sheetView topLeftCell="A155" zoomScale="80" zoomScaleNormal="80" workbookViewId="0">
      <selection activeCell="I160" sqref="I160"/>
    </sheetView>
  </sheetViews>
  <sheetFormatPr defaultRowHeight="15" x14ac:dyDescent="0.25"/>
  <cols>
    <col min="1" max="1" width="3.42578125" customWidth="1"/>
    <col min="2" max="3" width="14.140625" customWidth="1"/>
    <col min="4" max="4" width="28.42578125" customWidth="1"/>
    <col min="5" max="5" width="62.5703125" style="121" customWidth="1"/>
    <col min="6" max="6" width="18.28515625" style="98" customWidth="1"/>
    <col min="7" max="7" width="13.42578125" style="6" customWidth="1"/>
    <col min="8" max="10" width="17" style="122" customWidth="1"/>
    <col min="11" max="11" width="33.85546875" style="6" customWidth="1"/>
    <col min="12" max="12" width="27" style="127" customWidth="1"/>
    <col min="13" max="13" width="36.85546875" style="123" customWidth="1"/>
    <col min="14" max="14" width="21.42578125" customWidth="1"/>
  </cols>
  <sheetData>
    <row r="2" spans="2:14" ht="18.75" x14ac:dyDescent="0.3">
      <c r="B2" s="120" t="s">
        <v>609</v>
      </c>
      <c r="C2" s="120"/>
    </row>
    <row r="3" spans="2:14" x14ac:dyDescent="0.25">
      <c r="B3" s="124" t="s">
        <v>610</v>
      </c>
      <c r="C3" s="124"/>
    </row>
    <row r="4" spans="2:14" x14ac:dyDescent="0.25">
      <c r="B4" s="124"/>
      <c r="C4" s="124"/>
    </row>
    <row r="5" spans="2:14" ht="21" x14ac:dyDescent="0.35">
      <c r="B5" s="125" t="s">
        <v>825</v>
      </c>
      <c r="C5" s="125"/>
    </row>
    <row r="6" spans="2:14" x14ac:dyDescent="0.25">
      <c r="B6" s="128" t="s">
        <v>830</v>
      </c>
      <c r="C6" s="126"/>
    </row>
    <row r="9" spans="2:14" ht="32.25" customHeight="1" x14ac:dyDescent="0.25">
      <c r="B9" s="129" t="s">
        <v>831</v>
      </c>
      <c r="C9" s="129" t="s">
        <v>615</v>
      </c>
      <c r="D9" s="129" t="s">
        <v>832</v>
      </c>
      <c r="E9" s="130" t="s">
        <v>36</v>
      </c>
      <c r="F9" s="131" t="s">
        <v>14</v>
      </c>
      <c r="G9" s="129" t="s">
        <v>826</v>
      </c>
      <c r="H9" s="132" t="s">
        <v>16</v>
      </c>
      <c r="I9" s="132" t="s">
        <v>852</v>
      </c>
      <c r="J9" s="132" t="s">
        <v>827</v>
      </c>
      <c r="K9" s="129" t="s">
        <v>828</v>
      </c>
      <c r="L9" s="133" t="s">
        <v>20</v>
      </c>
      <c r="M9" s="134" t="s">
        <v>829</v>
      </c>
      <c r="N9" s="48" t="s">
        <v>833</v>
      </c>
    </row>
    <row r="10" spans="2:14" ht="20.25" customHeight="1" x14ac:dyDescent="0.25">
      <c r="B10" s="135"/>
      <c r="C10" s="135"/>
      <c r="D10" s="135"/>
      <c r="E10" s="136" t="str">
        <f>IF(D10="","",VLOOKUP(D10,'SOURCE CODE'!C:D,2,0))</f>
        <v/>
      </c>
      <c r="F10" s="137"/>
      <c r="G10" s="138"/>
      <c r="H10" s="139">
        <f t="shared" ref="H10:H74" si="0">IF(G10="VAT",F10,0)/1.12</f>
        <v>0</v>
      </c>
      <c r="I10" s="139">
        <f>+Table84[[#This Row],[NET OF VAT]]*0.12</f>
        <v>0</v>
      </c>
      <c r="J10" s="139">
        <f>IF(G10="NV",F10,0)</f>
        <v>0</v>
      </c>
      <c r="K10" s="138" t="str">
        <f>IF(L10="","",VLOOKUP(L10,'[4]CHART OF ACCOUNT'!C:F,4,0))</f>
        <v/>
      </c>
      <c r="L10" s="135"/>
      <c r="M10" s="140"/>
      <c r="N10" s="135"/>
    </row>
    <row r="11" spans="2:14" ht="20.25" customHeight="1" x14ac:dyDescent="0.25">
      <c r="B11" s="142">
        <v>43498</v>
      </c>
      <c r="C11" s="135">
        <v>32720</v>
      </c>
      <c r="D11" s="135" t="s">
        <v>864</v>
      </c>
      <c r="E11" s="141" t="str">
        <f>IF(D11="","",VLOOKUP(D11,'[5]SOURCE CODE'!C:D,2,0))</f>
        <v>GUERRERO ST DAVAO CITY</v>
      </c>
      <c r="F11" s="137">
        <v>5226.95</v>
      </c>
      <c r="G11" s="138" t="s">
        <v>136</v>
      </c>
      <c r="H11" s="139">
        <f t="shared" si="0"/>
        <v>4666.9196428571422</v>
      </c>
      <c r="I11" s="139">
        <f t="shared" ref="I11:I17" si="1">IF(G11="NV",F11,0)</f>
        <v>0</v>
      </c>
      <c r="J11" s="138">
        <f>IF(K11="","",VLOOKUP(K11,'[5]CHART OF ACCOUNT'!C:F,4,0))</f>
        <v>1021</v>
      </c>
      <c r="K11" s="135" t="s">
        <v>72</v>
      </c>
      <c r="L11" s="135" t="s">
        <v>72</v>
      </c>
      <c r="M11" s="140" t="s">
        <v>776</v>
      </c>
      <c r="N11" s="135" t="s">
        <v>865</v>
      </c>
    </row>
    <row r="12" spans="2:14" ht="20.25" customHeight="1" x14ac:dyDescent="0.25">
      <c r="B12" s="95">
        <v>43498</v>
      </c>
      <c r="C12" s="135"/>
      <c r="D12" s="135" t="s">
        <v>265</v>
      </c>
      <c r="E12" s="141" t="str">
        <f>IF(D12="","",VLOOKUP(D12,'[5]SOURCE CODE'!C:D,2,0))</f>
        <v>DAVAO CITY</v>
      </c>
      <c r="F12" s="137">
        <v>2500</v>
      </c>
      <c r="G12" s="138" t="s">
        <v>141</v>
      </c>
      <c r="H12" s="139">
        <f t="shared" si="0"/>
        <v>0</v>
      </c>
      <c r="I12" s="139">
        <f t="shared" si="1"/>
        <v>2500</v>
      </c>
      <c r="J12" s="138">
        <f>IF(K12="","",VLOOKUP(K12,'[5]CHART OF ACCOUNT'!C:F,4,0))</f>
        <v>4004</v>
      </c>
      <c r="K12" s="135" t="s">
        <v>104</v>
      </c>
      <c r="L12" s="135" t="s">
        <v>104</v>
      </c>
      <c r="M12" s="140" t="s">
        <v>776</v>
      </c>
      <c r="N12" s="135" t="s">
        <v>866</v>
      </c>
    </row>
    <row r="13" spans="2:14" ht="20.25" customHeight="1" x14ac:dyDescent="0.25">
      <c r="B13" s="142">
        <v>43498</v>
      </c>
      <c r="C13" s="135"/>
      <c r="D13" s="135" t="s">
        <v>319</v>
      </c>
      <c r="E13" s="141" t="str">
        <f>IF(D13="","",VLOOKUP(D13,'[5]SOURCE CODE'!C:D,2,0))</f>
        <v>DAVAO CITY</v>
      </c>
      <c r="F13" s="137">
        <v>35000</v>
      </c>
      <c r="G13" s="138" t="s">
        <v>141</v>
      </c>
      <c r="H13" s="139">
        <f t="shared" si="0"/>
        <v>0</v>
      </c>
      <c r="I13" s="139">
        <f t="shared" si="1"/>
        <v>35000</v>
      </c>
      <c r="J13" s="138">
        <f>IF(K13="","",VLOOKUP(K13,'[5]CHART OF ACCOUNT'!C:F,4,0))</f>
        <v>4004</v>
      </c>
      <c r="K13" s="135" t="s">
        <v>104</v>
      </c>
      <c r="L13" s="135" t="s">
        <v>104</v>
      </c>
      <c r="M13" s="140" t="s">
        <v>776</v>
      </c>
      <c r="N13" s="135" t="s">
        <v>866</v>
      </c>
    </row>
    <row r="14" spans="2:14" ht="20.25" customHeight="1" x14ac:dyDescent="0.25">
      <c r="B14" s="142">
        <v>43498</v>
      </c>
      <c r="C14" s="135"/>
      <c r="D14" s="135" t="s">
        <v>867</v>
      </c>
      <c r="E14" s="141" t="str">
        <f>IF(D14="","",VLOOKUP(D14,'[5]SOURCE CODE'!C:D,2,0))</f>
        <v>DAVAO CITY</v>
      </c>
      <c r="F14" s="137">
        <v>50000</v>
      </c>
      <c r="G14" s="138" t="s">
        <v>141</v>
      </c>
      <c r="H14" s="139">
        <f t="shared" si="0"/>
        <v>0</v>
      </c>
      <c r="I14" s="139">
        <f t="shared" si="1"/>
        <v>50000</v>
      </c>
      <c r="J14" s="138">
        <f>IF(K14="","",VLOOKUP(K14,'[5]CHART OF ACCOUNT'!C:F,4,0))</f>
        <v>4004</v>
      </c>
      <c r="K14" s="135" t="s">
        <v>104</v>
      </c>
      <c r="L14" s="135" t="s">
        <v>104</v>
      </c>
      <c r="M14" s="140" t="s">
        <v>776</v>
      </c>
      <c r="N14" s="135" t="s">
        <v>866</v>
      </c>
    </row>
    <row r="15" spans="2:14" ht="20.25" customHeight="1" x14ac:dyDescent="0.25">
      <c r="B15" s="95">
        <v>43498</v>
      </c>
      <c r="C15" s="135"/>
      <c r="D15" s="135" t="s">
        <v>573</v>
      </c>
      <c r="E15" s="141"/>
      <c r="F15" s="137">
        <v>58632</v>
      </c>
      <c r="G15" s="138" t="s">
        <v>141</v>
      </c>
      <c r="H15" s="139">
        <f t="shared" si="0"/>
        <v>0</v>
      </c>
      <c r="I15" s="139">
        <f t="shared" si="1"/>
        <v>58632</v>
      </c>
      <c r="J15" s="138">
        <f>IF(K15="","",VLOOKUP(K15,'[5]CHART OF ACCOUNT'!C:F,4,0))</f>
        <v>1023</v>
      </c>
      <c r="K15" s="135" t="s">
        <v>74</v>
      </c>
      <c r="L15" s="135" t="s">
        <v>74</v>
      </c>
      <c r="M15" s="140" t="s">
        <v>776</v>
      </c>
      <c r="N15" s="135" t="s">
        <v>868</v>
      </c>
    </row>
    <row r="16" spans="2:14" ht="20.25" customHeight="1" x14ac:dyDescent="0.25">
      <c r="B16" s="95">
        <v>43497</v>
      </c>
      <c r="C16" s="135">
        <v>173</v>
      </c>
      <c r="D16" s="59" t="s">
        <v>941</v>
      </c>
      <c r="E16" s="141" t="str">
        <f>IF(D16="","",VLOOKUP(D16,'SOURCE CODE'!C:D,2,0))</f>
        <v>JOSEPH P. JOSOL/900-579-577-000</v>
      </c>
      <c r="F16" s="137">
        <v>11250</v>
      </c>
      <c r="G16" s="138"/>
      <c r="H16" s="139">
        <f>IF(G16="VAT",F16,0)/1.12</f>
        <v>0</v>
      </c>
      <c r="I16" s="151">
        <f>+Table84[[#This Row],[NET OF VAT]]*0.12</f>
        <v>0</v>
      </c>
      <c r="J16" s="152">
        <f>IF(G16="NV",F16,0)</f>
        <v>0</v>
      </c>
      <c r="K16" s="143" t="str">
        <f>IF(L16="","",VLOOKUP(L16,'[4]CHART OF ACCOUNT'!C:F,4,0))</f>
        <v/>
      </c>
      <c r="L16" s="143" t="str">
        <f>IF(M16="","",VLOOKUP(M16,'[4]CHART OF ACCOUNT'!D:G,4,0))</f>
        <v/>
      </c>
      <c r="M16" s="153"/>
      <c r="N16" s="140"/>
    </row>
    <row r="17" spans="2:14" ht="20.25" customHeight="1" x14ac:dyDescent="0.25">
      <c r="B17" s="95">
        <v>43497</v>
      </c>
      <c r="C17" s="135">
        <v>10985</v>
      </c>
      <c r="D17" s="135" t="s">
        <v>869</v>
      </c>
      <c r="E17" s="141"/>
      <c r="F17" s="137">
        <v>3940</v>
      </c>
      <c r="G17" s="138" t="s">
        <v>136</v>
      </c>
      <c r="H17" s="139">
        <f t="shared" si="0"/>
        <v>3517.8571428571427</v>
      </c>
      <c r="I17" s="139">
        <f t="shared" si="1"/>
        <v>0</v>
      </c>
      <c r="J17" s="138">
        <f>IF(K17="","",VLOOKUP(K17,'[5]CHART OF ACCOUNT'!C:F,4,0))</f>
        <v>1021</v>
      </c>
      <c r="K17" s="135" t="s">
        <v>72</v>
      </c>
      <c r="L17" s="135" t="s">
        <v>72</v>
      </c>
      <c r="M17" s="140" t="s">
        <v>776</v>
      </c>
      <c r="N17" s="135" t="s">
        <v>866</v>
      </c>
    </row>
    <row r="18" spans="2:14" ht="20.25" customHeight="1" x14ac:dyDescent="0.25">
      <c r="B18" s="142">
        <v>43497</v>
      </c>
      <c r="C18" s="135">
        <v>11203</v>
      </c>
      <c r="D18" s="135" t="s">
        <v>870</v>
      </c>
      <c r="E18" s="141" t="str">
        <f>IF(D18="","",VLOOKUP(D18,'[5]SOURCE CODE'!C:D,2,0))</f>
        <v>CATALUNAN GRANDE, DAVAO CITY</v>
      </c>
      <c r="F18" s="137">
        <v>80</v>
      </c>
      <c r="G18" s="138" t="s">
        <v>136</v>
      </c>
      <c r="H18" s="139">
        <f t="shared" si="0"/>
        <v>71.428571428571416</v>
      </c>
      <c r="I18" s="139"/>
      <c r="J18" s="138">
        <f>IF(K18="","",VLOOKUP(K18,'[5]CHART OF ACCOUNT'!C:F,4,0))</f>
        <v>1021</v>
      </c>
      <c r="K18" s="135" t="s">
        <v>72</v>
      </c>
      <c r="L18" s="135" t="s">
        <v>72</v>
      </c>
      <c r="M18" s="140" t="s">
        <v>776</v>
      </c>
      <c r="N18" s="135" t="s">
        <v>866</v>
      </c>
    </row>
    <row r="19" spans="2:14" ht="20.25" customHeight="1" x14ac:dyDescent="0.25">
      <c r="B19" s="142">
        <v>43496</v>
      </c>
      <c r="C19" s="135">
        <v>32334</v>
      </c>
      <c r="D19" s="135" t="s">
        <v>459</v>
      </c>
      <c r="E19" s="141" t="str">
        <f>IF(D19="","",VLOOKUP(D19,'[5]SOURCE CODE'!C:D,2,0))</f>
        <v>SAWMILL ST. TALOMO, DAVAO CITY</v>
      </c>
      <c r="F19" s="137">
        <v>860</v>
      </c>
      <c r="G19" s="138" t="s">
        <v>141</v>
      </c>
      <c r="H19" s="139">
        <f t="shared" si="0"/>
        <v>0</v>
      </c>
      <c r="I19" s="139">
        <f t="shared" ref="I19:I32" si="2">IF(G19="NV",F19,0)</f>
        <v>860</v>
      </c>
      <c r="J19" s="138">
        <f>IF(K19="","",VLOOKUP(K19,'[5]CHART OF ACCOUNT'!C:F,4,0))</f>
        <v>1021</v>
      </c>
      <c r="K19" s="135" t="s">
        <v>72</v>
      </c>
      <c r="L19" s="135" t="s">
        <v>72</v>
      </c>
      <c r="M19" s="140" t="s">
        <v>776</v>
      </c>
      <c r="N19" s="135" t="s">
        <v>866</v>
      </c>
    </row>
    <row r="20" spans="2:14" ht="20.25" customHeight="1" x14ac:dyDescent="0.25">
      <c r="B20" s="142">
        <v>43497</v>
      </c>
      <c r="C20" s="135">
        <v>1181716</v>
      </c>
      <c r="D20" s="135" t="s">
        <v>871</v>
      </c>
      <c r="E20" s="141" t="str">
        <f>IF(D20="","",VLOOKUP(D20,'[5]SOURCE CODE'!C:D,2,0))</f>
        <v>CATALUNAN GRANDE, DAVAO CITY</v>
      </c>
      <c r="F20" s="137">
        <v>255</v>
      </c>
      <c r="G20" s="138" t="s">
        <v>136</v>
      </c>
      <c r="H20" s="139">
        <f t="shared" si="0"/>
        <v>227.67857142857142</v>
      </c>
      <c r="I20" s="139">
        <f t="shared" si="2"/>
        <v>0</v>
      </c>
      <c r="J20" s="138">
        <f>IF(K20="","",VLOOKUP(K20,'[5]CHART OF ACCOUNT'!C:F,4,0))</f>
        <v>1021</v>
      </c>
      <c r="K20" s="135" t="s">
        <v>72</v>
      </c>
      <c r="L20" s="135" t="s">
        <v>72</v>
      </c>
      <c r="M20" s="140" t="s">
        <v>776</v>
      </c>
      <c r="N20" s="135" t="s">
        <v>866</v>
      </c>
    </row>
    <row r="21" spans="2:14" ht="20.25" customHeight="1" x14ac:dyDescent="0.25">
      <c r="B21" s="142">
        <v>43497</v>
      </c>
      <c r="C21" s="135">
        <v>1181714</v>
      </c>
      <c r="D21" s="135" t="s">
        <v>871</v>
      </c>
      <c r="E21" s="141" t="str">
        <f>IF(D21="","",VLOOKUP(D21,'[5]SOURCE CODE'!C:D,2,0))</f>
        <v>CATALUNAN GRANDE, DAVAO CITY</v>
      </c>
      <c r="F21" s="137">
        <v>84</v>
      </c>
      <c r="G21" s="138" t="s">
        <v>136</v>
      </c>
      <c r="H21" s="139">
        <f t="shared" si="0"/>
        <v>74.999999999999986</v>
      </c>
      <c r="I21" s="139">
        <f t="shared" si="2"/>
        <v>0</v>
      </c>
      <c r="J21" s="138">
        <f>IF(K21="","",VLOOKUP(K21,'[5]CHART OF ACCOUNT'!C:F,4,0))</f>
        <v>1021</v>
      </c>
      <c r="K21" s="135" t="s">
        <v>72</v>
      </c>
      <c r="L21" s="135" t="s">
        <v>72</v>
      </c>
      <c r="M21" s="140" t="s">
        <v>776</v>
      </c>
      <c r="N21" s="135" t="s">
        <v>866</v>
      </c>
    </row>
    <row r="22" spans="2:14" ht="20.25" customHeight="1" x14ac:dyDescent="0.25">
      <c r="B22" s="142">
        <v>43497</v>
      </c>
      <c r="C22" s="135">
        <v>2217815</v>
      </c>
      <c r="D22" s="135" t="s">
        <v>871</v>
      </c>
      <c r="E22" s="141" t="str">
        <f>IF(D22="","",VLOOKUP(D22,'[5]SOURCE CODE'!C:D,2,0))</f>
        <v>CATALUNAN GRANDE, DAVAO CITY</v>
      </c>
      <c r="F22" s="137">
        <v>90</v>
      </c>
      <c r="G22" s="138" t="s">
        <v>136</v>
      </c>
      <c r="H22" s="139">
        <f t="shared" si="0"/>
        <v>80.357142857142847</v>
      </c>
      <c r="I22" s="139">
        <f t="shared" si="2"/>
        <v>0</v>
      </c>
      <c r="J22" s="138">
        <f>IF(K22="","",VLOOKUP(K22,'[5]CHART OF ACCOUNT'!C:F,4,0))</f>
        <v>1021</v>
      </c>
      <c r="K22" s="135" t="s">
        <v>72</v>
      </c>
      <c r="L22" s="135" t="s">
        <v>72</v>
      </c>
      <c r="M22" s="140" t="s">
        <v>776</v>
      </c>
      <c r="N22" s="135" t="s">
        <v>866</v>
      </c>
    </row>
    <row r="23" spans="2:14" ht="20.25" customHeight="1" x14ac:dyDescent="0.25">
      <c r="B23" s="142">
        <v>43497</v>
      </c>
      <c r="C23" s="135">
        <v>11355</v>
      </c>
      <c r="D23" s="135" t="s">
        <v>870</v>
      </c>
      <c r="E23" s="141" t="str">
        <f>IF(D23="","",VLOOKUP(D23,'[5]SOURCE CODE'!C:D,2,0))</f>
        <v>CATALUNAN GRANDE, DAVAO CITY</v>
      </c>
      <c r="F23" s="137">
        <v>80</v>
      </c>
      <c r="G23" s="138" t="s">
        <v>136</v>
      </c>
      <c r="H23" s="139">
        <f t="shared" si="0"/>
        <v>71.428571428571416</v>
      </c>
      <c r="I23" s="139">
        <f t="shared" si="2"/>
        <v>0</v>
      </c>
      <c r="J23" s="138">
        <f>IF(K23="","",VLOOKUP(K23,'[5]CHART OF ACCOUNT'!C:F,4,0))</f>
        <v>1021</v>
      </c>
      <c r="K23" s="135" t="s">
        <v>72</v>
      </c>
      <c r="L23" s="135" t="s">
        <v>72</v>
      </c>
      <c r="M23" s="140" t="s">
        <v>776</v>
      </c>
      <c r="N23" s="135" t="s">
        <v>866</v>
      </c>
    </row>
    <row r="24" spans="2:14" ht="20.25" customHeight="1" x14ac:dyDescent="0.25">
      <c r="B24" s="142">
        <v>43497</v>
      </c>
      <c r="C24" s="135">
        <v>11393</v>
      </c>
      <c r="D24" s="135" t="s">
        <v>870</v>
      </c>
      <c r="E24" s="141" t="str">
        <f>IF(D24="","",VLOOKUP(D24,'[5]SOURCE CODE'!C:D,2,0))</f>
        <v>CATALUNAN GRANDE, DAVAO CITY</v>
      </c>
      <c r="F24" s="137">
        <v>240</v>
      </c>
      <c r="G24" s="138" t="s">
        <v>136</v>
      </c>
      <c r="H24" s="139">
        <f t="shared" si="0"/>
        <v>214.28571428571428</v>
      </c>
      <c r="I24" s="139">
        <f t="shared" si="2"/>
        <v>0</v>
      </c>
      <c r="J24" s="138">
        <f>IF(K24="","",VLOOKUP(K24,'[5]CHART OF ACCOUNT'!C:F,4,0))</f>
        <v>1021</v>
      </c>
      <c r="K24" s="135" t="s">
        <v>72</v>
      </c>
      <c r="L24" s="135" t="s">
        <v>72</v>
      </c>
      <c r="M24" s="140" t="s">
        <v>776</v>
      </c>
      <c r="N24" s="135" t="s">
        <v>866</v>
      </c>
    </row>
    <row r="25" spans="2:14" ht="20.25" customHeight="1" x14ac:dyDescent="0.25">
      <c r="B25" s="142">
        <v>43498</v>
      </c>
      <c r="C25" s="135"/>
      <c r="D25" s="135" t="s">
        <v>778</v>
      </c>
      <c r="E25" s="141" t="str">
        <f>IF(D25="","",VLOOKUP(D25,'[5]SOURCE CODE'!C:D,2,0))</f>
        <v>DAVAO CITY</v>
      </c>
      <c r="F25" s="137">
        <v>20</v>
      </c>
      <c r="G25" s="138" t="s">
        <v>141</v>
      </c>
      <c r="H25" s="139">
        <f t="shared" si="0"/>
        <v>0</v>
      </c>
      <c r="I25" s="139">
        <f t="shared" si="2"/>
        <v>20</v>
      </c>
      <c r="J25" s="138">
        <f>IF(K25="","",VLOOKUP(K25,'[5]CHART OF ACCOUNT'!C:F,4,0))</f>
        <v>1021</v>
      </c>
      <c r="K25" s="135" t="s">
        <v>72</v>
      </c>
      <c r="L25" s="135" t="s">
        <v>72</v>
      </c>
      <c r="M25" s="140" t="s">
        <v>776</v>
      </c>
      <c r="N25" s="135" t="s">
        <v>866</v>
      </c>
    </row>
    <row r="26" spans="2:14" ht="20.25" customHeight="1" x14ac:dyDescent="0.25">
      <c r="B26" s="142">
        <v>43498</v>
      </c>
      <c r="C26" s="135">
        <v>2198</v>
      </c>
      <c r="D26" s="135" t="s">
        <v>872</v>
      </c>
      <c r="E26" s="141" t="str">
        <f>IF(D26="","",VLOOKUP(D26,'[5]SOURCE CODE'!C:D,2,0))</f>
        <v>GUERRERO ST DAVAO CITY</v>
      </c>
      <c r="F26" s="137">
        <v>550</v>
      </c>
      <c r="G26" s="138" t="s">
        <v>136</v>
      </c>
      <c r="H26" s="139">
        <f t="shared" si="0"/>
        <v>491.0714285714285</v>
      </c>
      <c r="I26" s="139">
        <f t="shared" si="2"/>
        <v>0</v>
      </c>
      <c r="J26" s="138">
        <f>IF(K26="","",VLOOKUP(K26,'[5]CHART OF ACCOUNT'!C:F,4,0))</f>
        <v>1021</v>
      </c>
      <c r="K26" s="135" t="s">
        <v>72</v>
      </c>
      <c r="L26" s="135" t="s">
        <v>72</v>
      </c>
      <c r="M26" s="140" t="s">
        <v>776</v>
      </c>
      <c r="N26" s="135" t="s">
        <v>866</v>
      </c>
    </row>
    <row r="27" spans="2:14" ht="20.25" customHeight="1" x14ac:dyDescent="0.25">
      <c r="B27" s="142">
        <v>43497</v>
      </c>
      <c r="C27" s="135">
        <v>32344</v>
      </c>
      <c r="D27" s="135" t="s">
        <v>459</v>
      </c>
      <c r="E27" s="141" t="str">
        <f>IF(D27="","",VLOOKUP(D27,'[5]SOURCE CODE'!C:D,2,0))</f>
        <v>SAWMILL ST. TALOMO, DAVAO CITY</v>
      </c>
      <c r="F27" s="137">
        <v>860</v>
      </c>
      <c r="G27" s="138" t="s">
        <v>141</v>
      </c>
      <c r="H27" s="139">
        <f t="shared" si="0"/>
        <v>0</v>
      </c>
      <c r="I27" s="139">
        <f t="shared" si="2"/>
        <v>860</v>
      </c>
      <c r="J27" s="138">
        <f>IF(K27="","",VLOOKUP(K27,'[5]CHART OF ACCOUNT'!C:F,4,0))</f>
        <v>1021</v>
      </c>
      <c r="K27" s="135" t="s">
        <v>72</v>
      </c>
      <c r="L27" s="135" t="s">
        <v>72</v>
      </c>
      <c r="M27" s="140" t="s">
        <v>776</v>
      </c>
      <c r="N27" s="135" t="s">
        <v>866</v>
      </c>
    </row>
    <row r="28" spans="2:14" ht="20.25" customHeight="1" x14ac:dyDescent="0.25">
      <c r="B28" s="142">
        <v>43500</v>
      </c>
      <c r="C28" s="135">
        <v>11002</v>
      </c>
      <c r="D28" s="135" t="s">
        <v>869</v>
      </c>
      <c r="E28" s="141" t="str">
        <f>IF(D28="","",VLOOKUP(D28,'[5]SOURCE CODE'!C:D,2,0))</f>
        <v>CATALUNAN GRANDE, DAVAO CITY</v>
      </c>
      <c r="F28" s="137">
        <v>1845</v>
      </c>
      <c r="G28" s="138" t="s">
        <v>136</v>
      </c>
      <c r="H28" s="139">
        <f t="shared" si="0"/>
        <v>1647.3214285714284</v>
      </c>
      <c r="I28" s="139">
        <f t="shared" si="2"/>
        <v>0</v>
      </c>
      <c r="J28" s="138">
        <f>IF(K28="","",VLOOKUP(K28,'[5]CHART OF ACCOUNT'!C:F,4,0))</f>
        <v>1021</v>
      </c>
      <c r="K28" s="135" t="s">
        <v>72</v>
      </c>
      <c r="L28" s="135" t="s">
        <v>72</v>
      </c>
      <c r="M28" s="140" t="s">
        <v>776</v>
      </c>
      <c r="N28" s="135" t="s">
        <v>866</v>
      </c>
    </row>
    <row r="29" spans="2:14" ht="20.25" customHeight="1" x14ac:dyDescent="0.25">
      <c r="B29" s="142">
        <v>43500</v>
      </c>
      <c r="C29" s="135">
        <v>11462</v>
      </c>
      <c r="D29" s="135" t="s">
        <v>870</v>
      </c>
      <c r="E29" s="141" t="str">
        <f>IF(D29="","",VLOOKUP(D29,'[5]SOURCE CODE'!C:D,2,0))</f>
        <v>CATALUNAN GRANDE, DAVAO CITY</v>
      </c>
      <c r="F29" s="137">
        <v>58</v>
      </c>
      <c r="G29" s="138" t="s">
        <v>136</v>
      </c>
      <c r="H29" s="139">
        <f t="shared" si="0"/>
        <v>51.785714285714278</v>
      </c>
      <c r="I29" s="139">
        <f t="shared" si="2"/>
        <v>0</v>
      </c>
      <c r="J29" s="138">
        <f>IF(K29="","",VLOOKUP(K29,'[5]CHART OF ACCOUNT'!C:F,4,0))</f>
        <v>1021</v>
      </c>
      <c r="K29" s="135" t="s">
        <v>72</v>
      </c>
      <c r="L29" s="135" t="s">
        <v>72</v>
      </c>
      <c r="M29" s="140" t="s">
        <v>776</v>
      </c>
      <c r="N29" s="135" t="s">
        <v>866</v>
      </c>
    </row>
    <row r="30" spans="2:14" ht="20.25" customHeight="1" x14ac:dyDescent="0.25">
      <c r="B30" s="142">
        <v>43500</v>
      </c>
      <c r="C30" s="135">
        <v>11293</v>
      </c>
      <c r="D30" s="135" t="s">
        <v>870</v>
      </c>
      <c r="E30" s="141" t="str">
        <f>IF(D30="","",VLOOKUP(D30,'[5]SOURCE CODE'!C:D,2,0))</f>
        <v>CATALUNAN GRANDE, DAVAO CITY</v>
      </c>
      <c r="F30" s="137">
        <v>20</v>
      </c>
      <c r="G30" s="138" t="s">
        <v>136</v>
      </c>
      <c r="H30" s="139">
        <f t="shared" si="0"/>
        <v>17.857142857142854</v>
      </c>
      <c r="I30" s="139">
        <f t="shared" si="2"/>
        <v>0</v>
      </c>
      <c r="J30" s="138">
        <f>IF(K30="","",VLOOKUP(K30,'[5]CHART OF ACCOUNT'!C:F,4,0))</f>
        <v>1021</v>
      </c>
      <c r="K30" s="135" t="s">
        <v>72</v>
      </c>
      <c r="L30" s="135" t="s">
        <v>72</v>
      </c>
      <c r="M30" s="140" t="s">
        <v>776</v>
      </c>
      <c r="N30" s="135" t="s">
        <v>866</v>
      </c>
    </row>
    <row r="31" spans="2:14" ht="20.25" customHeight="1" x14ac:dyDescent="0.25">
      <c r="B31" s="142">
        <v>43500</v>
      </c>
      <c r="C31" s="135">
        <v>11000</v>
      </c>
      <c r="D31" s="135" t="s">
        <v>870</v>
      </c>
      <c r="E31" s="141" t="str">
        <f>IF(D31="","",VLOOKUP(D31,'[5]SOURCE CODE'!C:D,2,0))</f>
        <v>CATALUNAN GRANDE, DAVAO CITY</v>
      </c>
      <c r="F31" s="137">
        <v>1732</v>
      </c>
      <c r="G31" s="138" t="s">
        <v>136</v>
      </c>
      <c r="H31" s="139">
        <f t="shared" si="0"/>
        <v>1546.4285714285713</v>
      </c>
      <c r="I31" s="139">
        <f t="shared" si="2"/>
        <v>0</v>
      </c>
      <c r="J31" s="138">
        <f>IF(K31="","",VLOOKUP(K31,'[5]CHART OF ACCOUNT'!C:F,4,0))</f>
        <v>1021</v>
      </c>
      <c r="K31" s="135" t="s">
        <v>72</v>
      </c>
      <c r="L31" s="135" t="s">
        <v>72</v>
      </c>
      <c r="M31" s="140" t="s">
        <v>776</v>
      </c>
      <c r="N31" s="135" t="s">
        <v>866</v>
      </c>
    </row>
    <row r="32" spans="2:14" ht="20.25" customHeight="1" x14ac:dyDescent="0.25">
      <c r="B32" s="142">
        <v>43500</v>
      </c>
      <c r="C32" s="135">
        <v>2201</v>
      </c>
      <c r="D32" s="135" t="s">
        <v>872</v>
      </c>
      <c r="E32" s="141" t="str">
        <f>IF(D32="","",VLOOKUP(D32,'[5]SOURCE CODE'!C:D,2,0))</f>
        <v>GUERRERO ST DAVAO CITY</v>
      </c>
      <c r="F32" s="137">
        <v>450</v>
      </c>
      <c r="G32" s="138" t="s">
        <v>136</v>
      </c>
      <c r="H32" s="139">
        <f t="shared" si="0"/>
        <v>401.78571428571422</v>
      </c>
      <c r="I32" s="139">
        <f t="shared" si="2"/>
        <v>0</v>
      </c>
      <c r="J32" s="138">
        <f>IF(K32="","",VLOOKUP(K32,'[5]CHART OF ACCOUNT'!C:F,4,0))</f>
        <v>1021</v>
      </c>
      <c r="K32" s="135" t="s">
        <v>72</v>
      </c>
      <c r="L32" s="135" t="s">
        <v>72</v>
      </c>
      <c r="M32" s="140" t="s">
        <v>776</v>
      </c>
      <c r="N32" s="135" t="s">
        <v>866</v>
      </c>
    </row>
    <row r="33" spans="2:14" ht="20.25" customHeight="1" x14ac:dyDescent="0.25">
      <c r="B33" s="142"/>
      <c r="C33" s="135"/>
      <c r="D33" s="135"/>
      <c r="E33" s="141" t="str">
        <f>IF(D33="","",VLOOKUP(D33,'SOURCE CODE'!C:D,2,0))</f>
        <v/>
      </c>
      <c r="F33" s="137"/>
      <c r="G33" s="138"/>
      <c r="H33" s="139">
        <f t="shared" si="0"/>
        <v>0</v>
      </c>
      <c r="I33" s="139">
        <f>+Table84[[#This Row],[NET OF VAT]]*0.12</f>
        <v>0</v>
      </c>
      <c r="J33" s="139">
        <f>IF(G33="NV",F33,0)</f>
        <v>0</v>
      </c>
      <c r="K33" s="138" t="str">
        <f>IF(L33="","",VLOOKUP(L33,'[4]CHART OF ACCOUNT'!C:F,4,0))</f>
        <v/>
      </c>
      <c r="L33" s="138" t="str">
        <f>IF(M33="","",VLOOKUP(M33,'[4]CHART OF ACCOUNT'!D:G,4,0))</f>
        <v/>
      </c>
      <c r="M33" s="135"/>
      <c r="N33" s="140"/>
    </row>
    <row r="34" spans="2:14" ht="20.25" customHeight="1" x14ac:dyDescent="0.25">
      <c r="B34" s="142">
        <v>43496</v>
      </c>
      <c r="C34" s="135">
        <v>539</v>
      </c>
      <c r="D34" s="135" t="s">
        <v>365</v>
      </c>
      <c r="E34" s="141" t="str">
        <f>IF(D34="","",VLOOKUP(D34,'[5]SOURCE CODE'!C:D,2,0))</f>
        <v>SANDAWA ROAD ECOLAND DAVAO CITY</v>
      </c>
      <c r="F34" s="137">
        <v>4285</v>
      </c>
      <c r="G34" s="138" t="s">
        <v>136</v>
      </c>
      <c r="H34" s="139">
        <f t="shared" si="0"/>
        <v>3825.8928571428569</v>
      </c>
      <c r="I34" s="139">
        <f t="shared" ref="I34:I44" si="3">IF(G34="NV",F34,0)</f>
        <v>0</v>
      </c>
      <c r="J34" s="138">
        <f>IF(K34="","",VLOOKUP(K34,'[5]CHART OF ACCOUNT'!C:F,4,0))</f>
        <v>1021</v>
      </c>
      <c r="K34" s="135" t="s">
        <v>72</v>
      </c>
      <c r="L34" s="135" t="s">
        <v>72</v>
      </c>
      <c r="M34" s="140"/>
      <c r="N34" s="135" t="s">
        <v>858</v>
      </c>
    </row>
    <row r="35" spans="2:14" ht="20.25" customHeight="1" x14ac:dyDescent="0.25">
      <c r="B35" s="142">
        <v>43497</v>
      </c>
      <c r="C35" s="135">
        <v>1722</v>
      </c>
      <c r="D35" s="135" t="s">
        <v>226</v>
      </c>
      <c r="E35" s="141" t="str">
        <f>IF(D35="","",VLOOKUP(D35,'[5]SOURCE CODE'!C:D,2,0))</f>
        <v>INSULAR VILLAGE LANANG, DAVAO CITY</v>
      </c>
      <c r="F35" s="137">
        <v>9413.41</v>
      </c>
      <c r="G35" s="138" t="s">
        <v>136</v>
      </c>
      <c r="H35" s="139">
        <f t="shared" si="0"/>
        <v>8404.8303571428569</v>
      </c>
      <c r="I35" s="139">
        <f t="shared" si="3"/>
        <v>0</v>
      </c>
      <c r="J35" s="138">
        <f>IF(K35="","",VLOOKUP(K35,'[5]CHART OF ACCOUNT'!C:F,4,0))</f>
        <v>1014</v>
      </c>
      <c r="K35" s="135" t="s">
        <v>12</v>
      </c>
      <c r="L35" s="135" t="s">
        <v>12</v>
      </c>
      <c r="M35" s="140" t="s">
        <v>135</v>
      </c>
      <c r="N35" s="135"/>
    </row>
    <row r="36" spans="2:14" ht="20.25" customHeight="1" x14ac:dyDescent="0.25">
      <c r="B36" s="142">
        <v>43497</v>
      </c>
      <c r="C36" s="135">
        <v>1721</v>
      </c>
      <c r="D36" s="135" t="s">
        <v>226</v>
      </c>
      <c r="E36" s="141" t="str">
        <f>IF(D36="","",VLOOKUP(D36,'[5]SOURCE CODE'!C:D,2,0))</f>
        <v>INSULAR VILLAGE LANANG, DAVAO CITY</v>
      </c>
      <c r="F36" s="137">
        <v>3649.39</v>
      </c>
      <c r="G36" s="138" t="s">
        <v>136</v>
      </c>
      <c r="H36" s="139">
        <f t="shared" si="0"/>
        <v>3258.383928571428</v>
      </c>
      <c r="I36" s="139">
        <f t="shared" si="3"/>
        <v>0</v>
      </c>
      <c r="J36" s="138">
        <f>IF(K36="","",VLOOKUP(K36,'[5]CHART OF ACCOUNT'!C:F,4,0))</f>
        <v>1014</v>
      </c>
      <c r="K36" s="135" t="s">
        <v>12</v>
      </c>
      <c r="L36" s="135" t="s">
        <v>12</v>
      </c>
      <c r="M36" s="140" t="s">
        <v>135</v>
      </c>
      <c r="N36" s="135" t="s">
        <v>873</v>
      </c>
    </row>
    <row r="37" spans="2:14" ht="20.25" customHeight="1" x14ac:dyDescent="0.25">
      <c r="B37" s="142">
        <v>43497</v>
      </c>
      <c r="C37" s="135">
        <v>3435</v>
      </c>
      <c r="D37" s="135" t="s">
        <v>764</v>
      </c>
      <c r="E37" s="141" t="str">
        <f>IF(D37="","",VLOOKUP(D37,'[5]SOURCE CODE'!C:D,2,0))</f>
        <v>EL RIO… DAVAO CITY</v>
      </c>
      <c r="F37" s="137">
        <v>8250</v>
      </c>
      <c r="G37" s="138" t="s">
        <v>136</v>
      </c>
      <c r="H37" s="139">
        <f t="shared" si="0"/>
        <v>7366.0714285714275</v>
      </c>
      <c r="I37" s="139">
        <f t="shared" si="3"/>
        <v>0</v>
      </c>
      <c r="J37" s="138">
        <f>IF(K37="","",VLOOKUP(K37,'[5]CHART OF ACCOUNT'!C:F,4,0))</f>
        <v>1021</v>
      </c>
      <c r="K37" s="135" t="s">
        <v>72</v>
      </c>
      <c r="L37" s="135" t="s">
        <v>72</v>
      </c>
      <c r="M37" s="140" t="s">
        <v>776</v>
      </c>
      <c r="N37" s="135"/>
    </row>
    <row r="38" spans="2:14" ht="20.25" customHeight="1" x14ac:dyDescent="0.25">
      <c r="B38" s="142">
        <v>43497</v>
      </c>
      <c r="C38" s="135">
        <v>1619</v>
      </c>
      <c r="D38" s="135" t="s">
        <v>874</v>
      </c>
      <c r="E38" s="141" t="str">
        <f>IF(D38="","",VLOOKUP(D38,'[5]SOURCE CODE'!C:D,2,0))</f>
        <v>SM ECOLAND DAVAO CITY</v>
      </c>
      <c r="F38" s="137">
        <v>577.14</v>
      </c>
      <c r="G38" s="138" t="s">
        <v>136</v>
      </c>
      <c r="H38" s="139">
        <f t="shared" si="0"/>
        <v>515.30357142857133</v>
      </c>
      <c r="I38" s="139">
        <f t="shared" si="3"/>
        <v>0</v>
      </c>
      <c r="J38" s="138">
        <f>IF(K38="","",VLOOKUP(K38,'[5]CHART OF ACCOUNT'!C:F,4,0))</f>
        <v>1018</v>
      </c>
      <c r="K38" s="135" t="s">
        <v>69</v>
      </c>
      <c r="L38" s="135" t="s">
        <v>69</v>
      </c>
      <c r="M38" s="140" t="s">
        <v>135</v>
      </c>
      <c r="N38" s="135" t="s">
        <v>875</v>
      </c>
    </row>
    <row r="39" spans="2:14" ht="20.25" customHeight="1" x14ac:dyDescent="0.25">
      <c r="B39" s="142">
        <v>43497</v>
      </c>
      <c r="C39" s="135"/>
      <c r="D39" s="135" t="s">
        <v>876</v>
      </c>
      <c r="E39" s="141" t="str">
        <f>IF(D39="","",VLOOKUP(D39,'[5]SOURCE CODE'!C:D,2,0))</f>
        <v>DAVAO CITY</v>
      </c>
      <c r="F39" s="137">
        <v>5000</v>
      </c>
      <c r="G39" s="138" t="s">
        <v>141</v>
      </c>
      <c r="H39" s="139">
        <f t="shared" si="0"/>
        <v>0</v>
      </c>
      <c r="I39" s="139">
        <f t="shared" si="3"/>
        <v>5000</v>
      </c>
      <c r="J39" s="138">
        <f>IF(K39="","",VLOOKUP(K39,'[5]CHART OF ACCOUNT'!C:F,4,0))</f>
        <v>1017</v>
      </c>
      <c r="K39" s="135" t="s">
        <v>68</v>
      </c>
      <c r="L39" s="135" t="s">
        <v>68</v>
      </c>
      <c r="M39" s="140" t="s">
        <v>145</v>
      </c>
      <c r="N39" s="135" t="s">
        <v>877</v>
      </c>
    </row>
    <row r="40" spans="2:14" ht="20.25" customHeight="1" x14ac:dyDescent="0.25">
      <c r="B40" s="142">
        <v>43500</v>
      </c>
      <c r="C40" s="135"/>
      <c r="D40" s="135" t="s">
        <v>406</v>
      </c>
      <c r="E40" s="141" t="str">
        <f>IF(D40="","",VLOOKUP(D40,'[5]SOURCE CODE'!C:D,2,0))</f>
        <v>TALOMO DAVAO CITY</v>
      </c>
      <c r="F40" s="137">
        <v>40000</v>
      </c>
      <c r="G40" s="138" t="s">
        <v>141</v>
      </c>
      <c r="H40" s="139">
        <f t="shared" si="0"/>
        <v>0</v>
      </c>
      <c r="I40" s="139">
        <f t="shared" si="3"/>
        <v>40000</v>
      </c>
      <c r="J40" s="138">
        <f>IF(K40="","",VLOOKUP(K40,'[5]CHART OF ACCOUNT'!C:F,4,0))</f>
        <v>1017</v>
      </c>
      <c r="K40" s="135" t="s">
        <v>68</v>
      </c>
      <c r="L40" s="135" t="s">
        <v>68</v>
      </c>
      <c r="M40" s="140" t="s">
        <v>776</v>
      </c>
      <c r="N40" s="135" t="s">
        <v>878</v>
      </c>
    </row>
    <row r="41" spans="2:14" ht="20.25" customHeight="1" x14ac:dyDescent="0.25">
      <c r="B41" s="142">
        <v>43501</v>
      </c>
      <c r="C41" s="135">
        <v>32747</v>
      </c>
      <c r="D41" s="135" t="s">
        <v>864</v>
      </c>
      <c r="E41" s="141" t="str">
        <f>IF(D41="","",VLOOKUP(D41,'[5]SOURCE CODE'!C:D,2,0))</f>
        <v>GUERRERO ST DAVAO CITY</v>
      </c>
      <c r="F41" s="137">
        <v>23857.15</v>
      </c>
      <c r="G41" s="138" t="s">
        <v>136</v>
      </c>
      <c r="H41" s="139">
        <f t="shared" si="0"/>
        <v>21301.026785714286</v>
      </c>
      <c r="I41" s="139">
        <f t="shared" si="3"/>
        <v>0</v>
      </c>
      <c r="J41" s="138">
        <f>IF(K41="","",VLOOKUP(K41,'[5]CHART OF ACCOUNT'!C:F,4,0))</f>
        <v>1021</v>
      </c>
      <c r="K41" s="135" t="s">
        <v>72</v>
      </c>
      <c r="L41" s="135" t="s">
        <v>72</v>
      </c>
      <c r="M41" s="140" t="s">
        <v>776</v>
      </c>
      <c r="N41" s="135"/>
    </row>
    <row r="42" spans="2:14" ht="20.25" customHeight="1" x14ac:dyDescent="0.25">
      <c r="B42" s="142">
        <v>43501</v>
      </c>
      <c r="C42" s="135">
        <v>116152</v>
      </c>
      <c r="D42" s="135" t="s">
        <v>486</v>
      </c>
      <c r="E42" s="141" t="str">
        <f>IF(D42="","",VLOOKUP(D42,'[5]SOURCE CODE'!C:D,2,0))</f>
        <v>J.P. LAUREL AVE., BRGY 11B, DAVAO CITY</v>
      </c>
      <c r="F42" s="137">
        <v>4670</v>
      </c>
      <c r="G42" s="138" t="s">
        <v>136</v>
      </c>
      <c r="H42" s="139">
        <f t="shared" si="0"/>
        <v>4169.6428571428569</v>
      </c>
      <c r="I42" s="139">
        <f t="shared" si="3"/>
        <v>0</v>
      </c>
      <c r="J42" s="138">
        <f>IF(K42="","",VLOOKUP(K42,'[5]CHART OF ACCOUNT'!C:F,4,0))</f>
        <v>1021</v>
      </c>
      <c r="K42" s="135" t="s">
        <v>72</v>
      </c>
      <c r="L42" s="135" t="s">
        <v>72</v>
      </c>
      <c r="M42" s="140" t="s">
        <v>776</v>
      </c>
      <c r="N42" s="135"/>
    </row>
    <row r="43" spans="2:14" ht="20.25" customHeight="1" x14ac:dyDescent="0.25">
      <c r="B43" s="142">
        <v>43501</v>
      </c>
      <c r="C43" s="135"/>
      <c r="D43" s="135" t="s">
        <v>181</v>
      </c>
      <c r="E43" s="141" t="str">
        <f>IF(D43="","",VLOOKUP(D43,'[5]SOURCE CODE'!C:D,2,0))</f>
        <v>QUIMPO BLVD., ECOLAND, DAVAO CITY</v>
      </c>
      <c r="F43" s="137">
        <v>10500</v>
      </c>
      <c r="G43" s="138" t="s">
        <v>136</v>
      </c>
      <c r="H43" s="139">
        <f t="shared" si="0"/>
        <v>9375</v>
      </c>
      <c r="I43" s="139">
        <f t="shared" si="3"/>
        <v>0</v>
      </c>
      <c r="J43" s="138">
        <f>IF(K43="","",VLOOKUP(K43,'[5]CHART OF ACCOUNT'!C:F,4,0))</f>
        <v>1007</v>
      </c>
      <c r="K43" s="135" t="s">
        <v>60</v>
      </c>
      <c r="L43" s="135" t="s">
        <v>60</v>
      </c>
      <c r="M43" s="140" t="s">
        <v>135</v>
      </c>
      <c r="N43" s="135"/>
    </row>
    <row r="44" spans="2:14" ht="20.25" customHeight="1" x14ac:dyDescent="0.25">
      <c r="B44" s="142">
        <v>43502</v>
      </c>
      <c r="C44" s="135"/>
      <c r="D44" s="135" t="s">
        <v>876</v>
      </c>
      <c r="E44" s="141" t="str">
        <f>IF(D44="","",VLOOKUP(D44,'[5]SOURCE CODE'!C:D,2,0))</f>
        <v>DAVAO CITY</v>
      </c>
      <c r="F44" s="137">
        <v>4800</v>
      </c>
      <c r="G44" s="138" t="s">
        <v>141</v>
      </c>
      <c r="H44" s="139">
        <f t="shared" si="0"/>
        <v>0</v>
      </c>
      <c r="I44" s="139">
        <f t="shared" si="3"/>
        <v>4800</v>
      </c>
      <c r="J44" s="138">
        <f>IF(K44="","",VLOOKUP(K44,'[5]CHART OF ACCOUNT'!C:F,4,0))</f>
        <v>1017</v>
      </c>
      <c r="K44" s="135" t="s">
        <v>68</v>
      </c>
      <c r="L44" s="135" t="s">
        <v>68</v>
      </c>
      <c r="M44" s="140" t="s">
        <v>145</v>
      </c>
      <c r="N44" s="135" t="s">
        <v>879</v>
      </c>
    </row>
    <row r="45" spans="2:14" ht="20.25" customHeight="1" x14ac:dyDescent="0.25">
      <c r="B45" s="142"/>
      <c r="C45" s="135"/>
      <c r="D45" s="135"/>
      <c r="E45" s="141" t="str">
        <f>IF(D45="","",VLOOKUP(D45,'SOURCE CODE'!C:D,2,0))</f>
        <v/>
      </c>
      <c r="F45" s="137"/>
      <c r="G45" s="138"/>
      <c r="H45" s="139">
        <f t="shared" si="0"/>
        <v>0</v>
      </c>
      <c r="I45" s="139">
        <f>+Table84[[#This Row],[NET OF VAT]]*0.12</f>
        <v>0</v>
      </c>
      <c r="J45" s="139">
        <f>IF(G45="NV",F45,0)</f>
        <v>0</v>
      </c>
      <c r="K45" s="138" t="str">
        <f>IF(L45="","",VLOOKUP(L45,'[4]CHART OF ACCOUNT'!C:F,4,0))</f>
        <v/>
      </c>
      <c r="L45" s="135"/>
      <c r="M45" s="140"/>
      <c r="N45" s="135"/>
    </row>
    <row r="46" spans="2:14" ht="20.25" customHeight="1" x14ac:dyDescent="0.25">
      <c r="B46" s="142">
        <v>43498</v>
      </c>
      <c r="C46" s="135">
        <v>1858</v>
      </c>
      <c r="D46" s="135" t="s">
        <v>880</v>
      </c>
      <c r="E46" s="141" t="str">
        <f>IF(D46="","",VLOOKUP(D46,'[5]SOURCE CODE'!C:D,2,0))</f>
        <v>ECOLAND, DAVAO CITY</v>
      </c>
      <c r="F46" s="137">
        <v>5285</v>
      </c>
      <c r="G46" s="138" t="s">
        <v>141</v>
      </c>
      <c r="H46" s="139">
        <f t="shared" si="0"/>
        <v>0</v>
      </c>
      <c r="I46" s="139">
        <f t="shared" ref="I46:I108" si="4">IF(G46="NV",F46,0)</f>
        <v>5285</v>
      </c>
      <c r="J46" s="138">
        <f>IF(K46="","",VLOOKUP(K46,'[5]CHART OF ACCOUNT'!C:F,4,0))</f>
        <v>1021</v>
      </c>
      <c r="K46" s="135" t="s">
        <v>72</v>
      </c>
      <c r="L46" s="135" t="s">
        <v>72</v>
      </c>
      <c r="M46" s="140"/>
      <c r="N46" s="135" t="s">
        <v>858</v>
      </c>
    </row>
    <row r="47" spans="2:14" ht="20.25" customHeight="1" x14ac:dyDescent="0.25">
      <c r="B47" s="142">
        <v>43498</v>
      </c>
      <c r="C47" s="135">
        <v>6220</v>
      </c>
      <c r="D47" s="135" t="s">
        <v>881</v>
      </c>
      <c r="E47" s="141" t="str">
        <f>IF(D47="","",VLOOKUP(D47,'[5]SOURCE CODE'!C:D,2,0))</f>
        <v>TALOMO DAVAO CITY</v>
      </c>
      <c r="F47" s="137">
        <v>370</v>
      </c>
      <c r="G47" s="138" t="s">
        <v>136</v>
      </c>
      <c r="H47" s="139">
        <f t="shared" si="0"/>
        <v>330.35714285714283</v>
      </c>
      <c r="I47" s="139">
        <f t="shared" si="4"/>
        <v>0</v>
      </c>
      <c r="J47" s="138">
        <f>IF(K47="","",VLOOKUP(K47,'[5]CHART OF ACCOUNT'!C:F,4,0))</f>
        <v>1018</v>
      </c>
      <c r="K47" s="135" t="s">
        <v>69</v>
      </c>
      <c r="L47" s="135" t="s">
        <v>69</v>
      </c>
      <c r="M47" s="140"/>
      <c r="N47" s="135" t="s">
        <v>858</v>
      </c>
    </row>
    <row r="48" spans="2:14" ht="20.25" customHeight="1" x14ac:dyDescent="0.25">
      <c r="B48" s="142">
        <v>43498</v>
      </c>
      <c r="C48" s="135">
        <v>2124</v>
      </c>
      <c r="D48" s="135" t="s">
        <v>684</v>
      </c>
      <c r="E48" s="141" t="str">
        <f>IF(D48="","",VLOOKUP(D48,'[5]SOURCE CODE'!C:D,2,0))</f>
        <v>TULIP DRIVE,MATINA DAVAO CITY</v>
      </c>
      <c r="F48" s="137">
        <v>640</v>
      </c>
      <c r="G48" s="138" t="s">
        <v>141</v>
      </c>
      <c r="H48" s="139">
        <f t="shared" si="0"/>
        <v>0</v>
      </c>
      <c r="I48" s="139">
        <f t="shared" si="4"/>
        <v>640</v>
      </c>
      <c r="J48" s="138">
        <f>IF(K48="","",VLOOKUP(K48,'[5]CHART OF ACCOUNT'!C:F,4,0))</f>
        <v>1018</v>
      </c>
      <c r="K48" s="135" t="s">
        <v>69</v>
      </c>
      <c r="L48" s="135" t="s">
        <v>69</v>
      </c>
      <c r="M48" s="140"/>
      <c r="N48" s="135" t="s">
        <v>858</v>
      </c>
    </row>
    <row r="49" spans="2:14" ht="20.25" customHeight="1" x14ac:dyDescent="0.25">
      <c r="B49" s="142">
        <v>43498</v>
      </c>
      <c r="C49" s="135">
        <v>1901</v>
      </c>
      <c r="D49" s="135" t="s">
        <v>882</v>
      </c>
      <c r="E49" s="141" t="str">
        <f>IF(D49="","",VLOOKUP(D49,'[5]SOURCE CODE'!C:D,2,0))</f>
        <v>JUNA AVE. MATINA, DAVAO CITY</v>
      </c>
      <c r="F49" s="137">
        <v>485</v>
      </c>
      <c r="G49" s="138" t="s">
        <v>136</v>
      </c>
      <c r="H49" s="139">
        <f>IF(G49="VAT",F49,0)/1.12</f>
        <v>433.03571428571422</v>
      </c>
      <c r="I49" s="139">
        <f>IF(G49="NV",F49,0)</f>
        <v>0</v>
      </c>
      <c r="J49" s="143">
        <f>IF(K49="","",VLOOKUP(K49,'[5]CHART OF ACCOUNT'!C:F,4,0))</f>
        <v>1018</v>
      </c>
      <c r="K49" s="148" t="s">
        <v>69</v>
      </c>
      <c r="L49" s="148" t="s">
        <v>69</v>
      </c>
      <c r="M49" s="140"/>
      <c r="N49" s="135"/>
    </row>
    <row r="50" spans="2:14" ht="20.25" customHeight="1" x14ac:dyDescent="0.25">
      <c r="B50" s="142">
        <v>43498</v>
      </c>
      <c r="C50" s="135">
        <v>3861</v>
      </c>
      <c r="D50" s="135" t="s">
        <v>883</v>
      </c>
      <c r="E50" s="141" t="str">
        <f>IF(D50="","",VLOOKUP(D50,'[5]SOURCE CODE'!C:D,2,0))</f>
        <v>MATINA DAVAO CITY</v>
      </c>
      <c r="F50" s="137">
        <v>2200</v>
      </c>
      <c r="G50" s="138" t="s">
        <v>141</v>
      </c>
      <c r="H50" s="139">
        <f t="shared" si="0"/>
        <v>0</v>
      </c>
      <c r="I50" s="139">
        <f t="shared" si="4"/>
        <v>2200</v>
      </c>
      <c r="J50" s="138" t="str">
        <f>IF(K50="","",VLOOKUP(K50,'[5]CHART OF ACCOUNT'!C:F,4,0))</f>
        <v/>
      </c>
      <c r="K50" s="135"/>
      <c r="L50" s="135"/>
      <c r="M50" s="140" t="s">
        <v>774</v>
      </c>
      <c r="N50" s="135"/>
    </row>
    <row r="51" spans="2:14" ht="20.25" customHeight="1" x14ac:dyDescent="0.25">
      <c r="B51" s="142">
        <v>43500</v>
      </c>
      <c r="C51" s="135">
        <v>52118</v>
      </c>
      <c r="D51" s="135" t="s">
        <v>778</v>
      </c>
      <c r="E51" s="141" t="str">
        <f>IF(D51="","",VLOOKUP(D51,'[5]SOURCE CODE'!C:D,2,0))</f>
        <v>DAVAO CITY</v>
      </c>
      <c r="F51" s="137">
        <v>60</v>
      </c>
      <c r="G51" s="138" t="s">
        <v>141</v>
      </c>
      <c r="H51" s="139">
        <f t="shared" si="0"/>
        <v>0</v>
      </c>
      <c r="I51" s="139">
        <f t="shared" si="4"/>
        <v>60</v>
      </c>
      <c r="J51" s="138">
        <f>IF(K51="","",VLOOKUP(K51,'[5]CHART OF ACCOUNT'!C:F,4,0))</f>
        <v>1021</v>
      </c>
      <c r="K51" s="135" t="s">
        <v>72</v>
      </c>
      <c r="L51" s="135" t="s">
        <v>72</v>
      </c>
      <c r="M51" s="140"/>
      <c r="N51" s="135" t="s">
        <v>858</v>
      </c>
    </row>
    <row r="52" spans="2:14" ht="20.25" customHeight="1" x14ac:dyDescent="0.25">
      <c r="B52" s="142">
        <v>43500</v>
      </c>
      <c r="C52" s="135"/>
      <c r="D52" s="135" t="s">
        <v>482</v>
      </c>
      <c r="E52" s="141" t="str">
        <f>IF(D52="","",VLOOKUP(D52,'[5]SOURCE CODE'!C:D,2,0))</f>
        <v>DAVAO CITY</v>
      </c>
      <c r="F52" s="137">
        <v>4410</v>
      </c>
      <c r="G52" s="138" t="s">
        <v>141</v>
      </c>
      <c r="H52" s="139">
        <f>IF(G52="VAT",F52,0)/1.12</f>
        <v>0</v>
      </c>
      <c r="I52" s="139">
        <f>IF(G52="NV",F52,0)</f>
        <v>4410</v>
      </c>
      <c r="J52" s="143">
        <f>IF(K52="","",VLOOKUP(K52,'[5]CHART OF ACCOUNT'!C:F,4,0))</f>
        <v>1009</v>
      </c>
      <c r="K52" s="148" t="s">
        <v>63</v>
      </c>
      <c r="L52" s="148" t="s">
        <v>63</v>
      </c>
      <c r="M52" s="140" t="s">
        <v>145</v>
      </c>
      <c r="N52" s="135"/>
    </row>
    <row r="53" spans="2:14" ht="20.25" customHeight="1" x14ac:dyDescent="0.25">
      <c r="B53" s="142">
        <v>43500</v>
      </c>
      <c r="C53" s="135"/>
      <c r="D53" s="135" t="s">
        <v>884</v>
      </c>
      <c r="E53" s="141" t="str">
        <f>IF(D53="","",VLOOKUP(D53,'[5]SOURCE CODE'!C:D,2,0))</f>
        <v>DAVAO CITY</v>
      </c>
      <c r="F53" s="137">
        <v>6370</v>
      </c>
      <c r="G53" s="138" t="s">
        <v>141</v>
      </c>
      <c r="H53" s="139">
        <f>IF(G53="VAT",F53,0)/1.12</f>
        <v>0</v>
      </c>
      <c r="I53" s="139">
        <f>IF(G53="NV",F53,0)</f>
        <v>6370</v>
      </c>
      <c r="J53" s="143">
        <f>IF(K53="","",VLOOKUP(K53,'[5]CHART OF ACCOUNT'!C:F,4,0))</f>
        <v>1009</v>
      </c>
      <c r="K53" s="148" t="s">
        <v>63</v>
      </c>
      <c r="L53" s="148" t="s">
        <v>63</v>
      </c>
      <c r="M53" s="140" t="s">
        <v>145</v>
      </c>
      <c r="N53" s="135"/>
    </row>
    <row r="54" spans="2:14" ht="20.25" customHeight="1" x14ac:dyDescent="0.25">
      <c r="B54" s="142">
        <v>43500</v>
      </c>
      <c r="C54" s="135">
        <v>850360</v>
      </c>
      <c r="D54" s="135" t="s">
        <v>229</v>
      </c>
      <c r="E54" s="141" t="str">
        <f>IF(D54="","",VLOOKUP(D54,'[5]SOURCE CODE'!C:D,2,0))</f>
        <v>MATINA APLAYA, TAMOMO DAVAO CITY</v>
      </c>
      <c r="F54" s="137">
        <v>1754</v>
      </c>
      <c r="G54" s="138" t="s">
        <v>136</v>
      </c>
      <c r="H54" s="139">
        <f t="shared" si="0"/>
        <v>1566.0714285714284</v>
      </c>
      <c r="I54" s="139">
        <f t="shared" si="4"/>
        <v>0</v>
      </c>
      <c r="J54" s="138">
        <f>IF(K54="","",VLOOKUP(K54,'[5]CHART OF ACCOUNT'!C:F,4,0))</f>
        <v>1021</v>
      </c>
      <c r="K54" s="149" t="s">
        <v>72</v>
      </c>
      <c r="L54" s="149" t="s">
        <v>72</v>
      </c>
      <c r="M54" s="140"/>
      <c r="N54" s="135" t="s">
        <v>858</v>
      </c>
    </row>
    <row r="55" spans="2:14" ht="20.25" customHeight="1" x14ac:dyDescent="0.25">
      <c r="B55" s="142">
        <v>43500</v>
      </c>
      <c r="C55" s="135">
        <v>850359</v>
      </c>
      <c r="D55" s="135" t="s">
        <v>229</v>
      </c>
      <c r="E55" s="141" t="str">
        <f>IF(D55="","",VLOOKUP(D55,'[5]SOURCE CODE'!C:D,2,0))</f>
        <v>MATINA APLAYA, TAMOMO DAVAO CITY</v>
      </c>
      <c r="F55" s="137">
        <v>3408</v>
      </c>
      <c r="G55" s="138" t="s">
        <v>136</v>
      </c>
      <c r="H55" s="139">
        <f t="shared" si="0"/>
        <v>3042.8571428571427</v>
      </c>
      <c r="I55" s="139">
        <f t="shared" si="4"/>
        <v>0</v>
      </c>
      <c r="J55" s="138">
        <f>IF(K55="","",VLOOKUP(K55,'[5]CHART OF ACCOUNT'!C:F,4,0))</f>
        <v>1021</v>
      </c>
      <c r="K55" s="149" t="s">
        <v>72</v>
      </c>
      <c r="L55" s="149" t="s">
        <v>72</v>
      </c>
      <c r="M55" s="140"/>
      <c r="N55" s="135" t="s">
        <v>858</v>
      </c>
    </row>
    <row r="56" spans="2:14" ht="20.25" customHeight="1" x14ac:dyDescent="0.25">
      <c r="B56" s="142">
        <v>43500</v>
      </c>
      <c r="C56" s="135">
        <v>850362</v>
      </c>
      <c r="D56" s="135" t="s">
        <v>229</v>
      </c>
      <c r="E56" s="141" t="str">
        <f>IF(D56="","",VLOOKUP(D56,'[5]SOURCE CODE'!C:D,2,0))</f>
        <v>MATINA APLAYA, TAMOMO DAVAO CITY</v>
      </c>
      <c r="F56" s="137">
        <v>945</v>
      </c>
      <c r="G56" s="138" t="s">
        <v>136</v>
      </c>
      <c r="H56" s="139">
        <f t="shared" si="0"/>
        <v>843.74999999999989</v>
      </c>
      <c r="I56" s="139">
        <f t="shared" si="4"/>
        <v>0</v>
      </c>
      <c r="J56" s="138">
        <f>IF(K56="","",VLOOKUP(K56,'[5]CHART OF ACCOUNT'!C:F,4,0))</f>
        <v>1021</v>
      </c>
      <c r="K56" s="149" t="s">
        <v>72</v>
      </c>
      <c r="L56" s="149" t="s">
        <v>72</v>
      </c>
      <c r="M56" s="140"/>
      <c r="N56" s="135" t="s">
        <v>858</v>
      </c>
    </row>
    <row r="57" spans="2:14" ht="20.25" customHeight="1" x14ac:dyDescent="0.25">
      <c r="B57" s="142">
        <v>43500</v>
      </c>
      <c r="C57" s="135">
        <v>850363</v>
      </c>
      <c r="D57" s="135" t="s">
        <v>229</v>
      </c>
      <c r="E57" s="141" t="str">
        <f>IF(D57="","",VLOOKUP(D57,'[5]SOURCE CODE'!C:D,2,0))</f>
        <v>MATINA APLAYA, TAMOMO DAVAO CITY</v>
      </c>
      <c r="F57" s="137">
        <v>50</v>
      </c>
      <c r="G57" s="138" t="s">
        <v>136</v>
      </c>
      <c r="H57" s="139">
        <f t="shared" si="0"/>
        <v>44.642857142857139</v>
      </c>
      <c r="I57" s="139">
        <f t="shared" si="4"/>
        <v>0</v>
      </c>
      <c r="J57" s="138">
        <f>IF(K57="","",VLOOKUP(K57,'[5]CHART OF ACCOUNT'!C:F,4,0))</f>
        <v>1021</v>
      </c>
      <c r="K57" s="149" t="s">
        <v>72</v>
      </c>
      <c r="L57" s="149" t="s">
        <v>72</v>
      </c>
      <c r="M57" s="140"/>
      <c r="N57" s="135" t="s">
        <v>858</v>
      </c>
    </row>
    <row r="58" spans="2:14" ht="20.25" customHeight="1" x14ac:dyDescent="0.25">
      <c r="B58" s="142">
        <v>43500</v>
      </c>
      <c r="C58" s="135">
        <v>850361</v>
      </c>
      <c r="D58" s="135" t="s">
        <v>229</v>
      </c>
      <c r="E58" s="141" t="str">
        <f>IF(D58="","",VLOOKUP(D58,'[5]SOURCE CODE'!C:D,2,0))</f>
        <v>MATINA APLAYA, TAMOMO DAVAO CITY</v>
      </c>
      <c r="F58" s="137">
        <v>210</v>
      </c>
      <c r="G58" s="138" t="s">
        <v>136</v>
      </c>
      <c r="H58" s="139">
        <f t="shared" si="0"/>
        <v>187.49999999999997</v>
      </c>
      <c r="I58" s="139">
        <f t="shared" si="4"/>
        <v>0</v>
      </c>
      <c r="J58" s="138">
        <f>IF(K58="","",VLOOKUP(K58,'[5]CHART OF ACCOUNT'!C:F,4,0))</f>
        <v>1021</v>
      </c>
      <c r="K58" s="135" t="s">
        <v>72</v>
      </c>
      <c r="L58" s="135" t="s">
        <v>72</v>
      </c>
      <c r="M58" s="140"/>
      <c r="N58" s="135" t="s">
        <v>858</v>
      </c>
    </row>
    <row r="59" spans="2:14" ht="20.25" customHeight="1" x14ac:dyDescent="0.25">
      <c r="B59" s="142">
        <v>43500</v>
      </c>
      <c r="C59" s="135">
        <v>1628</v>
      </c>
      <c r="D59" s="135" t="s">
        <v>874</v>
      </c>
      <c r="E59" s="141" t="str">
        <f>IF(D59="","",VLOOKUP(D59,'[5]SOURCE CODE'!C:D,2,0))</f>
        <v>SM ECOLAND DAVAO CITY</v>
      </c>
      <c r="F59" s="137">
        <v>1473</v>
      </c>
      <c r="G59" s="138" t="s">
        <v>136</v>
      </c>
      <c r="H59" s="139">
        <f t="shared" si="0"/>
        <v>1315.1785714285713</v>
      </c>
      <c r="I59" s="139">
        <f t="shared" si="4"/>
        <v>0</v>
      </c>
      <c r="J59" s="143">
        <f>IF(K59="","",VLOOKUP(K59,'[5]CHART OF ACCOUNT'!C:F,4,0))</f>
        <v>1021</v>
      </c>
      <c r="K59" s="148" t="s">
        <v>72</v>
      </c>
      <c r="L59" s="148" t="s">
        <v>72</v>
      </c>
      <c r="M59" s="140"/>
      <c r="N59" s="135" t="s">
        <v>858</v>
      </c>
    </row>
    <row r="60" spans="2:14" ht="20.25" customHeight="1" x14ac:dyDescent="0.25">
      <c r="B60" s="142">
        <v>43500</v>
      </c>
      <c r="C60" s="135">
        <v>83256</v>
      </c>
      <c r="D60" s="135" t="s">
        <v>885</v>
      </c>
      <c r="E60" s="141" t="str">
        <f>IF(D60="","",VLOOKUP(D60,'[5]SOURCE CODE'!C:D,2,0))</f>
        <v>MATNA APLAYA, DAVAO CITY</v>
      </c>
      <c r="F60" s="137">
        <v>1065</v>
      </c>
      <c r="G60" s="138" t="s">
        <v>136</v>
      </c>
      <c r="H60" s="139">
        <f t="shared" si="0"/>
        <v>950.892857142857</v>
      </c>
      <c r="I60" s="139">
        <f t="shared" si="4"/>
        <v>0</v>
      </c>
      <c r="J60" s="143">
        <f>IF(K60="","",VLOOKUP(K60,'[5]CHART OF ACCOUNT'!C:F,4,0))</f>
        <v>1021</v>
      </c>
      <c r="K60" s="148" t="s">
        <v>72</v>
      </c>
      <c r="L60" s="148" t="s">
        <v>72</v>
      </c>
      <c r="M60" s="140"/>
      <c r="N60" s="135" t="s">
        <v>858</v>
      </c>
    </row>
    <row r="61" spans="2:14" ht="20.25" customHeight="1" x14ac:dyDescent="0.25">
      <c r="B61" s="142">
        <v>43500</v>
      </c>
      <c r="C61" s="135">
        <v>83259</v>
      </c>
      <c r="D61" s="135" t="s">
        <v>885</v>
      </c>
      <c r="E61" s="141" t="str">
        <f>IF(D61="","",VLOOKUP(D61,'[5]SOURCE CODE'!C:D,2,0))</f>
        <v>MATNA APLAYA, DAVAO CITY</v>
      </c>
      <c r="F61" s="137">
        <v>271</v>
      </c>
      <c r="G61" s="138" t="s">
        <v>136</v>
      </c>
      <c r="H61" s="139">
        <f t="shared" si="0"/>
        <v>241.96428571428569</v>
      </c>
      <c r="I61" s="139">
        <f t="shared" si="4"/>
        <v>0</v>
      </c>
      <c r="J61" s="143">
        <f>IF(K61="","",VLOOKUP(K61,'[5]CHART OF ACCOUNT'!C:F,4,0))</f>
        <v>1021</v>
      </c>
      <c r="K61" s="148" t="s">
        <v>72</v>
      </c>
      <c r="L61" s="148" t="s">
        <v>72</v>
      </c>
      <c r="M61" s="140"/>
      <c r="N61" s="135" t="s">
        <v>858</v>
      </c>
    </row>
    <row r="62" spans="2:14" ht="20.25" customHeight="1" x14ac:dyDescent="0.25">
      <c r="B62" s="142">
        <v>43500</v>
      </c>
      <c r="C62" s="135">
        <v>83257</v>
      </c>
      <c r="D62" s="135" t="s">
        <v>885</v>
      </c>
      <c r="E62" s="141" t="str">
        <f>IF(D62="","",VLOOKUP(D62,'[5]SOURCE CODE'!C:D,2,0))</f>
        <v>MATNA APLAYA, DAVAO CITY</v>
      </c>
      <c r="F62" s="137">
        <v>1070</v>
      </c>
      <c r="G62" s="138" t="s">
        <v>136</v>
      </c>
      <c r="H62" s="139">
        <f t="shared" si="0"/>
        <v>955.35714285714278</v>
      </c>
      <c r="I62" s="139">
        <f t="shared" si="4"/>
        <v>0</v>
      </c>
      <c r="J62" s="143">
        <f>IF(K62="","",VLOOKUP(K62,'[5]CHART OF ACCOUNT'!C:F,4,0))</f>
        <v>1021</v>
      </c>
      <c r="K62" s="148" t="s">
        <v>72</v>
      </c>
      <c r="L62" s="148" t="s">
        <v>72</v>
      </c>
      <c r="M62" s="140"/>
      <c r="N62" s="135" t="s">
        <v>858</v>
      </c>
    </row>
    <row r="63" spans="2:14" ht="20.25" customHeight="1" x14ac:dyDescent="0.25">
      <c r="B63" s="142">
        <v>43500</v>
      </c>
      <c r="C63" s="135">
        <v>83278</v>
      </c>
      <c r="D63" s="135" t="s">
        <v>885</v>
      </c>
      <c r="E63" s="141" t="str">
        <f>IF(D63="","",VLOOKUP(D63,'[5]SOURCE CODE'!C:D,2,0))</f>
        <v>MATNA APLAYA, DAVAO CITY</v>
      </c>
      <c r="F63" s="137">
        <v>430</v>
      </c>
      <c r="G63" s="138" t="s">
        <v>136</v>
      </c>
      <c r="H63" s="139">
        <f t="shared" si="0"/>
        <v>383.92857142857139</v>
      </c>
      <c r="I63" s="139">
        <f t="shared" si="4"/>
        <v>0</v>
      </c>
      <c r="J63" s="143">
        <f>IF(K63="","",VLOOKUP(K63,'[5]CHART OF ACCOUNT'!C:F,4,0))</f>
        <v>1021</v>
      </c>
      <c r="K63" s="148" t="s">
        <v>72</v>
      </c>
      <c r="L63" s="148" t="s">
        <v>72</v>
      </c>
      <c r="M63" s="140"/>
      <c r="N63" s="135" t="s">
        <v>858</v>
      </c>
    </row>
    <row r="64" spans="2:14" ht="20.25" customHeight="1" x14ac:dyDescent="0.25">
      <c r="B64" s="142">
        <v>43500</v>
      </c>
      <c r="C64" s="135">
        <v>83300</v>
      </c>
      <c r="D64" s="135" t="s">
        <v>885</v>
      </c>
      <c r="E64" s="141" t="str">
        <f>IF(D64="","",VLOOKUP(D64,'[5]SOURCE CODE'!C:D,2,0))</f>
        <v>MATNA APLAYA, DAVAO CITY</v>
      </c>
      <c r="F64" s="137">
        <v>574</v>
      </c>
      <c r="G64" s="138" t="s">
        <v>136</v>
      </c>
      <c r="H64" s="139">
        <f t="shared" si="0"/>
        <v>512.5</v>
      </c>
      <c r="I64" s="139">
        <f t="shared" si="4"/>
        <v>0</v>
      </c>
      <c r="J64" s="143">
        <f>IF(K64="","",VLOOKUP(K64,'[5]CHART OF ACCOUNT'!C:F,4,0))</f>
        <v>1021</v>
      </c>
      <c r="K64" s="148" t="s">
        <v>72</v>
      </c>
      <c r="L64" s="148" t="s">
        <v>72</v>
      </c>
      <c r="M64" s="140"/>
      <c r="N64" s="135" t="s">
        <v>858</v>
      </c>
    </row>
    <row r="65" spans="2:14" ht="20.25" customHeight="1" x14ac:dyDescent="0.25">
      <c r="B65" s="142">
        <v>43500</v>
      </c>
      <c r="C65" s="135" t="s">
        <v>886</v>
      </c>
      <c r="D65" s="135" t="s">
        <v>179</v>
      </c>
      <c r="E65" s="141" t="str">
        <f>IF(D65="","",VLOOKUP(D65,'[5]SOURCE CODE'!C:D,2,0))</f>
        <v>QUIMPO BLVD., ECOLAND, DAVAO CITY</v>
      </c>
      <c r="F65" s="137">
        <v>1450</v>
      </c>
      <c r="G65" s="138" t="s">
        <v>136</v>
      </c>
      <c r="H65" s="139">
        <f t="shared" si="0"/>
        <v>1294.6428571428571</v>
      </c>
      <c r="I65" s="139">
        <f t="shared" si="4"/>
        <v>0</v>
      </c>
      <c r="J65" s="143">
        <f>IF(K65="","",VLOOKUP(K65,'[5]CHART OF ACCOUNT'!C:F,4,0))</f>
        <v>1021</v>
      </c>
      <c r="K65" s="148" t="s">
        <v>72</v>
      </c>
      <c r="L65" s="148" t="s">
        <v>72</v>
      </c>
      <c r="M65" s="140"/>
      <c r="N65" s="135" t="s">
        <v>858</v>
      </c>
    </row>
    <row r="66" spans="2:14" ht="20.25" customHeight="1" x14ac:dyDescent="0.25">
      <c r="B66" s="142">
        <v>43501</v>
      </c>
      <c r="C66" s="135">
        <v>1681</v>
      </c>
      <c r="D66" s="135" t="s">
        <v>887</v>
      </c>
      <c r="E66" s="141" t="str">
        <f>IF(D66="","",VLOOKUP(D66,'[5]SOURCE CODE'!C:D,2,0))</f>
        <v>CATALUNAN GRANDE, DAVAO CITY</v>
      </c>
      <c r="F66" s="137">
        <v>48</v>
      </c>
      <c r="G66" s="138" t="s">
        <v>136</v>
      </c>
      <c r="H66" s="139">
        <f t="shared" si="0"/>
        <v>42.857142857142854</v>
      </c>
      <c r="I66" s="139">
        <f t="shared" si="4"/>
        <v>0</v>
      </c>
      <c r="J66" s="143">
        <f>IF(K66="","",VLOOKUP(K66,'[5]CHART OF ACCOUNT'!C:F,4,0))</f>
        <v>1021</v>
      </c>
      <c r="K66" s="148" t="s">
        <v>72</v>
      </c>
      <c r="L66" s="148" t="s">
        <v>72</v>
      </c>
      <c r="M66" s="140" t="s">
        <v>776</v>
      </c>
      <c r="N66" s="135" t="s">
        <v>866</v>
      </c>
    </row>
    <row r="67" spans="2:14" ht="20.25" customHeight="1" x14ac:dyDescent="0.25">
      <c r="B67" s="142">
        <v>43501</v>
      </c>
      <c r="C67" s="135">
        <v>1686</v>
      </c>
      <c r="D67" s="135" t="s">
        <v>887</v>
      </c>
      <c r="E67" s="141" t="str">
        <f>IF(D67="","",VLOOKUP(D67,'[5]SOURCE CODE'!C:D,2,0))</f>
        <v>CATALUNAN GRANDE, DAVAO CITY</v>
      </c>
      <c r="F67" s="137">
        <v>50</v>
      </c>
      <c r="G67" s="138" t="s">
        <v>136</v>
      </c>
      <c r="H67" s="139">
        <f t="shared" si="0"/>
        <v>44.642857142857139</v>
      </c>
      <c r="I67" s="139">
        <f t="shared" si="4"/>
        <v>0</v>
      </c>
      <c r="J67" s="143">
        <f>IF(K67="","",VLOOKUP(K67,'[5]CHART OF ACCOUNT'!C:F,4,0))</f>
        <v>1021</v>
      </c>
      <c r="K67" s="148" t="s">
        <v>72</v>
      </c>
      <c r="L67" s="148" t="s">
        <v>72</v>
      </c>
      <c r="M67" s="140" t="s">
        <v>776</v>
      </c>
      <c r="N67" s="135" t="s">
        <v>866</v>
      </c>
    </row>
    <row r="68" spans="2:14" ht="20.25" customHeight="1" x14ac:dyDescent="0.25">
      <c r="B68" s="142">
        <v>43501</v>
      </c>
      <c r="C68" s="135">
        <v>1688</v>
      </c>
      <c r="D68" s="135" t="s">
        <v>887</v>
      </c>
      <c r="E68" s="141" t="str">
        <f>IF(D68="","",VLOOKUP(D68,'[5]SOURCE CODE'!C:D,2,0))</f>
        <v>CATALUNAN GRANDE, DAVAO CITY</v>
      </c>
      <c r="F68" s="137">
        <v>95</v>
      </c>
      <c r="G68" s="138" t="s">
        <v>136</v>
      </c>
      <c r="H68" s="139">
        <f t="shared" si="0"/>
        <v>84.821428571428569</v>
      </c>
      <c r="I68" s="139">
        <f t="shared" si="4"/>
        <v>0</v>
      </c>
      <c r="J68" s="143">
        <f>IF(K68="","",VLOOKUP(K68,'[5]CHART OF ACCOUNT'!C:F,4,0))</f>
        <v>1021</v>
      </c>
      <c r="K68" s="148" t="s">
        <v>72</v>
      </c>
      <c r="L68" s="148" t="s">
        <v>72</v>
      </c>
      <c r="M68" s="140" t="s">
        <v>776</v>
      </c>
      <c r="N68" s="135" t="s">
        <v>866</v>
      </c>
    </row>
    <row r="69" spans="2:14" ht="20.25" customHeight="1" x14ac:dyDescent="0.25">
      <c r="B69" s="142">
        <v>43501</v>
      </c>
      <c r="C69" s="135">
        <v>11006</v>
      </c>
      <c r="D69" s="135" t="s">
        <v>869</v>
      </c>
      <c r="E69" s="141" t="str">
        <f>IF(D69="","",VLOOKUP(D69,'[5]SOURCE CODE'!C:D,2,0))</f>
        <v>CATALUNAN GRANDE, DAVAO CITY</v>
      </c>
      <c r="F69" s="137">
        <v>4200</v>
      </c>
      <c r="G69" s="138" t="s">
        <v>136</v>
      </c>
      <c r="H69" s="139">
        <f t="shared" si="0"/>
        <v>3749.9999999999995</v>
      </c>
      <c r="I69" s="139">
        <f t="shared" si="4"/>
        <v>0</v>
      </c>
      <c r="J69" s="143">
        <f>IF(K69="","",VLOOKUP(K69,'[5]CHART OF ACCOUNT'!C:F,4,0))</f>
        <v>1021</v>
      </c>
      <c r="K69" s="148" t="s">
        <v>72</v>
      </c>
      <c r="L69" s="148" t="s">
        <v>72</v>
      </c>
      <c r="M69" s="140" t="s">
        <v>776</v>
      </c>
      <c r="N69" s="135" t="s">
        <v>888</v>
      </c>
    </row>
    <row r="70" spans="2:14" ht="20.25" customHeight="1" x14ac:dyDescent="0.25">
      <c r="B70" s="142">
        <v>43501</v>
      </c>
      <c r="C70" s="135" t="s">
        <v>889</v>
      </c>
      <c r="D70" s="135" t="s">
        <v>41</v>
      </c>
      <c r="E70" s="141" t="str">
        <f>IF(D70="","",VLOOKUP(D70,'[5]SOURCE CODE'!C:D,2,0))</f>
        <v>CABANTIAN BUHANGIN DAVAO CITY</v>
      </c>
      <c r="F70" s="137">
        <v>1831.25</v>
      </c>
      <c r="G70" s="138" t="s">
        <v>136</v>
      </c>
      <c r="H70" s="139">
        <f t="shared" si="0"/>
        <v>1635.0446428571427</v>
      </c>
      <c r="I70" s="139">
        <f t="shared" si="4"/>
        <v>0</v>
      </c>
      <c r="J70" s="143">
        <f>IF(K70="","",VLOOKUP(K70,'[5]CHART OF ACCOUNT'!C:F,4,0))</f>
        <v>1021</v>
      </c>
      <c r="K70" s="148" t="s">
        <v>72</v>
      </c>
      <c r="L70" s="148" t="s">
        <v>72</v>
      </c>
      <c r="M70" s="140" t="s">
        <v>776</v>
      </c>
      <c r="N70" s="135" t="s">
        <v>888</v>
      </c>
    </row>
    <row r="71" spans="2:14" ht="20.25" customHeight="1" x14ac:dyDescent="0.25">
      <c r="B71" s="142">
        <v>43501</v>
      </c>
      <c r="C71" s="135">
        <v>11960</v>
      </c>
      <c r="D71" s="135" t="s">
        <v>890</v>
      </c>
      <c r="E71" s="141" t="str">
        <f>IF(D71="","",VLOOKUP(D71,'[5]SOURCE CODE'!C:D,2,0))</f>
        <v>TIMES BEACH DAVAO CITY</v>
      </c>
      <c r="F71" s="137">
        <v>1920</v>
      </c>
      <c r="G71" s="138" t="s">
        <v>141</v>
      </c>
      <c r="H71" s="139">
        <f t="shared" si="0"/>
        <v>0</v>
      </c>
      <c r="I71" s="139">
        <f t="shared" si="4"/>
        <v>1920</v>
      </c>
      <c r="J71" s="138">
        <f>IF(K71="","",VLOOKUP(K71,'[5]CHART OF ACCOUNT'!C:F,4,0))</f>
        <v>1021</v>
      </c>
      <c r="K71" s="135" t="s">
        <v>72</v>
      </c>
      <c r="L71" s="135" t="s">
        <v>72</v>
      </c>
      <c r="M71" s="140"/>
      <c r="N71" s="135" t="s">
        <v>858</v>
      </c>
    </row>
    <row r="72" spans="2:14" ht="20.25" customHeight="1" x14ac:dyDescent="0.25">
      <c r="B72" s="142">
        <v>43501</v>
      </c>
      <c r="C72" s="135">
        <v>11959</v>
      </c>
      <c r="D72" s="135" t="s">
        <v>890</v>
      </c>
      <c r="E72" s="141" t="str">
        <f>IF(D72="","",VLOOKUP(D72,'[5]SOURCE CODE'!C:D,2,0))</f>
        <v>TIMES BEACH DAVAO CITY</v>
      </c>
      <c r="F72" s="137">
        <v>1432.5</v>
      </c>
      <c r="G72" s="138" t="s">
        <v>141</v>
      </c>
      <c r="H72" s="139">
        <f t="shared" si="0"/>
        <v>0</v>
      </c>
      <c r="I72" s="139">
        <f t="shared" si="4"/>
        <v>1432.5</v>
      </c>
      <c r="J72" s="138">
        <f>IF(K72="","",VLOOKUP(K72,'[5]CHART OF ACCOUNT'!C:F,4,0))</f>
        <v>1021</v>
      </c>
      <c r="K72" s="135" t="s">
        <v>72</v>
      </c>
      <c r="L72" s="135" t="s">
        <v>72</v>
      </c>
      <c r="M72" s="140"/>
      <c r="N72" s="135" t="s">
        <v>858</v>
      </c>
    </row>
    <row r="73" spans="2:14" ht="20.25" customHeight="1" x14ac:dyDescent="0.25">
      <c r="B73" s="142">
        <v>43501</v>
      </c>
      <c r="C73" s="135">
        <v>241116</v>
      </c>
      <c r="D73" s="135" t="s">
        <v>891</v>
      </c>
      <c r="E73" s="141" t="str">
        <f>IF(D73="","",VLOOKUP(D73,'[5]SOURCE CODE'!C:D,2,0))</f>
        <v>NEW MATINA DAVAO CITY</v>
      </c>
      <c r="F73" s="137">
        <v>192</v>
      </c>
      <c r="G73" s="138" t="s">
        <v>136</v>
      </c>
      <c r="H73" s="139">
        <f t="shared" si="0"/>
        <v>171.42857142857142</v>
      </c>
      <c r="I73" s="139">
        <f t="shared" si="4"/>
        <v>0</v>
      </c>
      <c r="J73" s="143">
        <f>IF(K73="","",VLOOKUP(K73,'[5]CHART OF ACCOUNT'!C:F,4,0))</f>
        <v>1021</v>
      </c>
      <c r="K73" s="148" t="s">
        <v>72</v>
      </c>
      <c r="L73" s="148" t="s">
        <v>72</v>
      </c>
      <c r="M73" s="140"/>
      <c r="N73" s="135" t="s">
        <v>858</v>
      </c>
    </row>
    <row r="74" spans="2:14" ht="20.25" customHeight="1" x14ac:dyDescent="0.25">
      <c r="B74" s="142">
        <v>43501</v>
      </c>
      <c r="C74" s="135">
        <v>234196</v>
      </c>
      <c r="D74" s="135" t="s">
        <v>892</v>
      </c>
      <c r="E74" s="141" t="str">
        <f>IF(D74="","",VLOOKUP(D74,'[5]SOURCE CODE'!C:D,2,0))</f>
        <v>SANDAWA ROAD S.I.R DAVAO CITY</v>
      </c>
      <c r="F74" s="137">
        <v>49</v>
      </c>
      <c r="G74" s="138" t="s">
        <v>136</v>
      </c>
      <c r="H74" s="139">
        <f t="shared" si="0"/>
        <v>43.749999999999993</v>
      </c>
      <c r="I74" s="139">
        <f t="shared" si="4"/>
        <v>0</v>
      </c>
      <c r="J74" s="143">
        <f>IF(K74="","",VLOOKUP(K74,'[5]CHART OF ACCOUNT'!C:F,4,0))</f>
        <v>1021</v>
      </c>
      <c r="K74" s="148" t="s">
        <v>72</v>
      </c>
      <c r="L74" s="148" t="s">
        <v>72</v>
      </c>
      <c r="M74" s="140"/>
      <c r="N74" s="135" t="s">
        <v>858</v>
      </c>
    </row>
    <row r="75" spans="2:14" ht="20.25" customHeight="1" x14ac:dyDescent="0.25">
      <c r="B75" s="142">
        <v>43501</v>
      </c>
      <c r="C75" s="135">
        <v>850514</v>
      </c>
      <c r="D75" s="135" t="s">
        <v>229</v>
      </c>
      <c r="E75" s="141" t="str">
        <f>IF(D75="","",VLOOKUP(D75,'[5]SOURCE CODE'!C:D,2,0))</f>
        <v>MATINA APLAYA, TAMOMO DAVAO CITY</v>
      </c>
      <c r="F75" s="137">
        <v>571</v>
      </c>
      <c r="G75" s="138" t="s">
        <v>136</v>
      </c>
      <c r="H75" s="139">
        <f t="shared" ref="H75:H108" si="5">IF(G75="VAT",F75,0)/1.12</f>
        <v>509.8214285714285</v>
      </c>
      <c r="I75" s="139">
        <f t="shared" si="4"/>
        <v>0</v>
      </c>
      <c r="J75" s="143">
        <f>IF(K75="","",VLOOKUP(K75,'[5]CHART OF ACCOUNT'!C:F,4,0))</f>
        <v>1021</v>
      </c>
      <c r="K75" s="148" t="s">
        <v>72</v>
      </c>
      <c r="L75" s="148" t="s">
        <v>72</v>
      </c>
      <c r="M75" s="140"/>
      <c r="N75" s="135" t="s">
        <v>858</v>
      </c>
    </row>
    <row r="76" spans="2:14" ht="20.25" customHeight="1" x14ac:dyDescent="0.25">
      <c r="B76" s="142">
        <v>43501</v>
      </c>
      <c r="C76" s="135">
        <v>29722</v>
      </c>
      <c r="D76" s="135" t="s">
        <v>893</v>
      </c>
      <c r="E76" s="141" t="str">
        <f>IF(D76="","",VLOOKUP(D76,'[5]SOURCE CODE'!C:D,2,0))</f>
        <v>SAN PEDRO ST. DAVAO CITY</v>
      </c>
      <c r="F76" s="137">
        <v>999</v>
      </c>
      <c r="G76" s="138" t="s">
        <v>136</v>
      </c>
      <c r="H76" s="139">
        <f t="shared" si="5"/>
        <v>891.96428571428567</v>
      </c>
      <c r="I76" s="139">
        <f t="shared" si="4"/>
        <v>0</v>
      </c>
      <c r="J76" s="143">
        <f>IF(K76="","",VLOOKUP(K76,'[5]CHART OF ACCOUNT'!C:F,4,0))</f>
        <v>1021</v>
      </c>
      <c r="K76" s="148" t="s">
        <v>72</v>
      </c>
      <c r="L76" s="148" t="s">
        <v>72</v>
      </c>
      <c r="M76" s="140"/>
      <c r="N76" s="135" t="s">
        <v>858</v>
      </c>
    </row>
    <row r="77" spans="2:14" ht="20.25" customHeight="1" x14ac:dyDescent="0.25">
      <c r="B77" s="142">
        <v>43502</v>
      </c>
      <c r="C77" s="135" t="s">
        <v>894</v>
      </c>
      <c r="D77" s="135" t="s">
        <v>179</v>
      </c>
      <c r="E77" s="141" t="str">
        <f>IF(D77="","",VLOOKUP(D77,'[5]SOURCE CODE'!C:D,2,0))</f>
        <v>QUIMPO BLVD., ECOLAND, DAVAO CITY</v>
      </c>
      <c r="F77" s="137">
        <v>138</v>
      </c>
      <c r="G77" s="138" t="s">
        <v>136</v>
      </c>
      <c r="H77" s="139">
        <f t="shared" si="5"/>
        <v>123.21428571428571</v>
      </c>
      <c r="I77" s="139">
        <f t="shared" si="4"/>
        <v>0</v>
      </c>
      <c r="J77" s="143">
        <f>IF(K77="","",VLOOKUP(K77,'[5]CHART OF ACCOUNT'!C:F,4,0))</f>
        <v>1021</v>
      </c>
      <c r="K77" s="148" t="s">
        <v>72</v>
      </c>
      <c r="L77" s="148" t="s">
        <v>72</v>
      </c>
      <c r="M77" s="140"/>
      <c r="N77" s="135" t="s">
        <v>858</v>
      </c>
    </row>
    <row r="78" spans="2:14" ht="20.25" customHeight="1" x14ac:dyDescent="0.25">
      <c r="B78" s="142">
        <v>43502</v>
      </c>
      <c r="C78" s="135" t="s">
        <v>895</v>
      </c>
      <c r="D78" s="135" t="s">
        <v>179</v>
      </c>
      <c r="E78" s="141" t="str">
        <f>IF(D78="","",VLOOKUP(D78,'[5]SOURCE CODE'!C:D,2,0))</f>
        <v>QUIMPO BLVD., ECOLAND, DAVAO CITY</v>
      </c>
      <c r="F78" s="137">
        <v>2935</v>
      </c>
      <c r="G78" s="138" t="s">
        <v>136</v>
      </c>
      <c r="H78" s="139">
        <f t="shared" si="5"/>
        <v>2620.5357142857142</v>
      </c>
      <c r="I78" s="139">
        <f t="shared" si="4"/>
        <v>0</v>
      </c>
      <c r="J78" s="143">
        <f>IF(K78="","",VLOOKUP(K78,'[5]CHART OF ACCOUNT'!C:F,4,0))</f>
        <v>1021</v>
      </c>
      <c r="K78" s="148" t="s">
        <v>72</v>
      </c>
      <c r="L78" s="148" t="s">
        <v>72</v>
      </c>
      <c r="M78" s="140"/>
      <c r="N78" s="135" t="s">
        <v>858</v>
      </c>
    </row>
    <row r="79" spans="2:14" ht="20.25" customHeight="1" x14ac:dyDescent="0.25">
      <c r="B79" s="142">
        <v>43502</v>
      </c>
      <c r="C79" s="135">
        <v>11435</v>
      </c>
      <c r="D79" s="135" t="s">
        <v>870</v>
      </c>
      <c r="E79" s="141" t="str">
        <f>IF(D79="","",VLOOKUP(D79,'[5]SOURCE CODE'!C:D,2,0))</f>
        <v>CATALUNAN GRANDE, DAVAO CITY</v>
      </c>
      <c r="F79" s="137">
        <v>163</v>
      </c>
      <c r="G79" s="138" t="s">
        <v>136</v>
      </c>
      <c r="H79" s="139">
        <f t="shared" si="5"/>
        <v>145.53571428571428</v>
      </c>
      <c r="I79" s="139">
        <f t="shared" si="4"/>
        <v>0</v>
      </c>
      <c r="J79" s="143">
        <f>IF(K79="","",VLOOKUP(K79,'[5]CHART OF ACCOUNT'!C:F,4,0))</f>
        <v>1021</v>
      </c>
      <c r="K79" s="148" t="s">
        <v>72</v>
      </c>
      <c r="L79" s="148" t="s">
        <v>72</v>
      </c>
      <c r="M79" s="140" t="s">
        <v>776</v>
      </c>
      <c r="N79" s="135" t="s">
        <v>866</v>
      </c>
    </row>
    <row r="80" spans="2:14" ht="20.25" customHeight="1" x14ac:dyDescent="0.25">
      <c r="B80" s="142">
        <v>43502</v>
      </c>
      <c r="C80" s="135">
        <v>11542</v>
      </c>
      <c r="D80" s="135" t="s">
        <v>870</v>
      </c>
      <c r="E80" s="141" t="str">
        <f>IF(D80="","",VLOOKUP(D80,'[5]SOURCE CODE'!C:D,2,0))</f>
        <v>CATALUNAN GRANDE, DAVAO CITY</v>
      </c>
      <c r="F80" s="137">
        <v>25</v>
      </c>
      <c r="G80" s="138" t="s">
        <v>136</v>
      </c>
      <c r="H80" s="139">
        <f t="shared" si="5"/>
        <v>22.321428571428569</v>
      </c>
      <c r="I80" s="139">
        <f t="shared" si="4"/>
        <v>0</v>
      </c>
      <c r="J80" s="143">
        <f>IF(K80="","",VLOOKUP(K80,'[5]CHART OF ACCOUNT'!C:F,4,0))</f>
        <v>1021</v>
      </c>
      <c r="K80" s="148" t="s">
        <v>72</v>
      </c>
      <c r="L80" s="148" t="s">
        <v>72</v>
      </c>
      <c r="M80" s="140" t="s">
        <v>776</v>
      </c>
      <c r="N80" s="135" t="s">
        <v>866</v>
      </c>
    </row>
    <row r="81" spans="2:14" ht="20.25" customHeight="1" x14ac:dyDescent="0.25">
      <c r="B81" s="142">
        <v>43502</v>
      </c>
      <c r="C81" s="135">
        <v>11541</v>
      </c>
      <c r="D81" s="135" t="s">
        <v>870</v>
      </c>
      <c r="E81" s="141" t="str">
        <f>IF(D81="","",VLOOKUP(D81,'[5]SOURCE CODE'!C:D,2,0))</f>
        <v>CATALUNAN GRANDE, DAVAO CITY</v>
      </c>
      <c r="F81" s="137">
        <v>45</v>
      </c>
      <c r="G81" s="138" t="s">
        <v>136</v>
      </c>
      <c r="H81" s="139">
        <f t="shared" si="5"/>
        <v>40.178571428571423</v>
      </c>
      <c r="I81" s="139">
        <f t="shared" si="4"/>
        <v>0</v>
      </c>
      <c r="J81" s="143">
        <f>IF(K81="","",VLOOKUP(K81,'[5]CHART OF ACCOUNT'!C:F,4,0))</f>
        <v>1021</v>
      </c>
      <c r="K81" s="148" t="s">
        <v>72</v>
      </c>
      <c r="L81" s="148" t="s">
        <v>72</v>
      </c>
      <c r="M81" s="140" t="s">
        <v>776</v>
      </c>
      <c r="N81" s="135" t="s">
        <v>866</v>
      </c>
    </row>
    <row r="82" spans="2:14" ht="20.25" customHeight="1" x14ac:dyDescent="0.25">
      <c r="B82" s="142">
        <v>43502</v>
      </c>
      <c r="C82" s="135">
        <v>1689</v>
      </c>
      <c r="D82" s="135" t="s">
        <v>887</v>
      </c>
      <c r="E82" s="141" t="str">
        <f>IF(D82="","",VLOOKUP(D82,'[5]SOURCE CODE'!C:D,2,0))</f>
        <v>CATALUNAN GRANDE, DAVAO CITY</v>
      </c>
      <c r="F82" s="137">
        <v>112</v>
      </c>
      <c r="G82" s="138" t="s">
        <v>136</v>
      </c>
      <c r="H82" s="139">
        <f t="shared" si="5"/>
        <v>99.999999999999986</v>
      </c>
      <c r="I82" s="139">
        <f t="shared" si="4"/>
        <v>0</v>
      </c>
      <c r="J82" s="143">
        <f>IF(K82="","",VLOOKUP(K82,'[5]CHART OF ACCOUNT'!C:F,4,0))</f>
        <v>1021</v>
      </c>
      <c r="K82" s="148" t="s">
        <v>72</v>
      </c>
      <c r="L82" s="148" t="s">
        <v>72</v>
      </c>
      <c r="M82" s="140" t="s">
        <v>776</v>
      </c>
      <c r="N82" s="135" t="s">
        <v>866</v>
      </c>
    </row>
    <row r="83" spans="2:14" ht="20.25" customHeight="1" x14ac:dyDescent="0.25">
      <c r="B83" s="142">
        <v>43502</v>
      </c>
      <c r="C83" s="135">
        <v>1182815</v>
      </c>
      <c r="D83" s="135" t="s">
        <v>871</v>
      </c>
      <c r="E83" s="141" t="str">
        <f>IF(D83="","",VLOOKUP(D83,'[5]SOURCE CODE'!C:D,2,0))</f>
        <v>CATALUNAN GRANDE, DAVAO CITY</v>
      </c>
      <c r="F83" s="137">
        <v>500</v>
      </c>
      <c r="G83" s="138" t="s">
        <v>136</v>
      </c>
      <c r="H83" s="139">
        <f t="shared" si="5"/>
        <v>446.42857142857139</v>
      </c>
      <c r="I83" s="139">
        <f t="shared" si="4"/>
        <v>0</v>
      </c>
      <c r="J83" s="143">
        <f>IF(K83="","",VLOOKUP(K83,'[5]CHART OF ACCOUNT'!C:F,4,0))</f>
        <v>1018</v>
      </c>
      <c r="K83" s="148" t="s">
        <v>69</v>
      </c>
      <c r="L83" s="148" t="s">
        <v>69</v>
      </c>
      <c r="M83" s="140" t="s">
        <v>776</v>
      </c>
      <c r="N83" s="135" t="s">
        <v>866</v>
      </c>
    </row>
    <row r="84" spans="2:14" ht="20.25" customHeight="1" x14ac:dyDescent="0.25">
      <c r="B84" s="142">
        <v>43502</v>
      </c>
      <c r="C84" s="135">
        <v>1182824</v>
      </c>
      <c r="D84" s="135" t="s">
        <v>871</v>
      </c>
      <c r="E84" s="141" t="str">
        <f>IF(D84="","",VLOOKUP(D84,'[5]SOURCE CODE'!C:D,2,0))</f>
        <v>CATALUNAN GRANDE, DAVAO CITY</v>
      </c>
      <c r="F84" s="137">
        <v>273</v>
      </c>
      <c r="G84" s="138" t="s">
        <v>136</v>
      </c>
      <c r="H84" s="139">
        <f t="shared" si="5"/>
        <v>243.74999999999997</v>
      </c>
      <c r="I84" s="139">
        <f t="shared" si="4"/>
        <v>0</v>
      </c>
      <c r="J84" s="143">
        <f>IF(K84="","",VLOOKUP(K84,'[5]CHART OF ACCOUNT'!C:F,4,0))</f>
        <v>1018</v>
      </c>
      <c r="K84" s="148" t="s">
        <v>69</v>
      </c>
      <c r="L84" s="148" t="s">
        <v>69</v>
      </c>
      <c r="M84" s="140" t="s">
        <v>776</v>
      </c>
      <c r="N84" s="135" t="s">
        <v>866</v>
      </c>
    </row>
    <row r="85" spans="2:14" ht="20.25" customHeight="1" x14ac:dyDescent="0.25">
      <c r="B85" s="142">
        <v>43502</v>
      </c>
      <c r="C85" s="135">
        <v>395</v>
      </c>
      <c r="D85" s="135" t="s">
        <v>896</v>
      </c>
      <c r="E85" s="141" t="str">
        <f>IF(D85="","",VLOOKUP(D85,'[5]SOURCE CODE'!C:D,2,0))</f>
        <v xml:space="preserve"> PUAN. BRGY. TALOMO, DAVAO CITY</v>
      </c>
      <c r="F85" s="137">
        <v>2040</v>
      </c>
      <c r="G85" s="138" t="s">
        <v>141</v>
      </c>
      <c r="H85" s="139">
        <f t="shared" si="5"/>
        <v>0</v>
      </c>
      <c r="I85" s="139">
        <f t="shared" si="4"/>
        <v>2040</v>
      </c>
      <c r="J85" s="143">
        <f>IF(K85="","",VLOOKUP(K85,'[5]CHART OF ACCOUNT'!C:F,4,0))</f>
        <v>1021</v>
      </c>
      <c r="K85" s="148" t="s">
        <v>72</v>
      </c>
      <c r="L85" s="148" t="s">
        <v>72</v>
      </c>
      <c r="M85" s="140" t="s">
        <v>776</v>
      </c>
      <c r="N85" s="135" t="s">
        <v>866</v>
      </c>
    </row>
    <row r="86" spans="2:14" ht="20.25" customHeight="1" x14ac:dyDescent="0.25">
      <c r="B86" s="142">
        <v>43502</v>
      </c>
      <c r="C86" s="135">
        <v>185</v>
      </c>
      <c r="D86" s="135" t="s">
        <v>897</v>
      </c>
      <c r="E86" s="141" t="str">
        <f>IF(D86="","",VLOOKUP(D86,'[5]SOURCE CODE'!C:D,2,0))</f>
        <v>PANABO CITY</v>
      </c>
      <c r="F86" s="137">
        <v>1000</v>
      </c>
      <c r="G86" s="138" t="s">
        <v>141</v>
      </c>
      <c r="H86" s="139">
        <f t="shared" si="5"/>
        <v>0</v>
      </c>
      <c r="I86" s="139">
        <f t="shared" si="4"/>
        <v>1000</v>
      </c>
      <c r="J86" s="138" t="str">
        <f>IF(K86="","",VLOOKUP(K86,'[5]CHART OF ACCOUNT'!C:F,4,0))</f>
        <v/>
      </c>
      <c r="K86" s="135"/>
      <c r="L86" s="135"/>
      <c r="M86" s="140"/>
      <c r="N86" s="135" t="s">
        <v>898</v>
      </c>
    </row>
    <row r="87" spans="2:14" ht="20.25" customHeight="1" x14ac:dyDescent="0.25">
      <c r="B87" s="142">
        <v>43502</v>
      </c>
      <c r="C87" s="135">
        <v>2766</v>
      </c>
      <c r="D87" s="135" t="s">
        <v>181</v>
      </c>
      <c r="E87" s="141" t="str">
        <f>IF(D87="","",VLOOKUP(D87,'[5]SOURCE CODE'!C:D,2,0))</f>
        <v>QUIMPO BLVD., ECOLAND, DAVAO CITY</v>
      </c>
      <c r="F87" s="137">
        <v>10450</v>
      </c>
      <c r="G87" s="138" t="s">
        <v>136</v>
      </c>
      <c r="H87" s="139">
        <f>IF(G87="VAT",F87,0)/1.12</f>
        <v>9330.3571428571413</v>
      </c>
      <c r="I87" s="139">
        <f>IF(G87="NV",F87,0)</f>
        <v>0</v>
      </c>
      <c r="J87" s="143">
        <f>IF(K87="","",VLOOKUP(K87,'[5]CHART OF ACCOUNT'!C:F,4,0))</f>
        <v>1007</v>
      </c>
      <c r="K87" s="148" t="s">
        <v>60</v>
      </c>
      <c r="L87" s="148" t="s">
        <v>60</v>
      </c>
      <c r="M87" s="140"/>
      <c r="N87" s="135"/>
    </row>
    <row r="88" spans="2:14" ht="20.25" customHeight="1" x14ac:dyDescent="0.25">
      <c r="B88" s="142">
        <v>43502</v>
      </c>
      <c r="C88" s="135">
        <v>2122196</v>
      </c>
      <c r="D88" s="135" t="s">
        <v>899</v>
      </c>
      <c r="E88" s="141" t="str">
        <f>IF(D88="","",VLOOKUP(D88,'[5]SOURCE CODE'!C:D,2,0))</f>
        <v>DAVAO CITY</v>
      </c>
      <c r="F88" s="137">
        <v>500</v>
      </c>
      <c r="G88" s="138" t="s">
        <v>141</v>
      </c>
      <c r="H88" s="139">
        <f>IF(G88="VAT",F88,0)/1.12</f>
        <v>0</v>
      </c>
      <c r="I88" s="139">
        <f>IF(G88="NV",F88,0)</f>
        <v>500</v>
      </c>
      <c r="J88" s="143">
        <f>IF(K88="","",VLOOKUP(K88,'[5]CHART OF ACCOUNT'!C:F,4,0))</f>
        <v>1035</v>
      </c>
      <c r="K88" s="148" t="s">
        <v>84</v>
      </c>
      <c r="L88" s="148" t="s">
        <v>84</v>
      </c>
      <c r="M88" s="140" t="s">
        <v>775</v>
      </c>
      <c r="N88" s="135"/>
    </row>
    <row r="89" spans="2:14" ht="20.25" customHeight="1" x14ac:dyDescent="0.25">
      <c r="B89" s="142">
        <v>43502</v>
      </c>
      <c r="C89" s="135">
        <v>154</v>
      </c>
      <c r="D89" s="135" t="s">
        <v>900</v>
      </c>
      <c r="E89" s="141" t="str">
        <f>IF(D89="","",VLOOKUP(D89,'[5]SOURCE CODE'!C:D,2,0))</f>
        <v>TIMES BEACH DAVAO CITY</v>
      </c>
      <c r="F89" s="137">
        <v>450</v>
      </c>
      <c r="G89" s="138" t="s">
        <v>141</v>
      </c>
      <c r="H89" s="139">
        <f>IF(G89="VAT",F89,0)/1.12</f>
        <v>0</v>
      </c>
      <c r="I89" s="139">
        <f>IF(G89="NV",F89,0)</f>
        <v>450</v>
      </c>
      <c r="J89" s="143">
        <f>IF(K89="","",VLOOKUP(K89,'[5]CHART OF ACCOUNT'!C:F,4,0))</f>
        <v>1021</v>
      </c>
      <c r="K89" s="148" t="s">
        <v>72</v>
      </c>
      <c r="L89" s="148" t="s">
        <v>72</v>
      </c>
      <c r="M89" s="140"/>
      <c r="N89" s="135" t="s">
        <v>858</v>
      </c>
    </row>
    <row r="90" spans="2:14" ht="20.25" customHeight="1" x14ac:dyDescent="0.25">
      <c r="B90" s="142">
        <v>43502</v>
      </c>
      <c r="C90" s="135">
        <v>292</v>
      </c>
      <c r="D90" s="135" t="s">
        <v>901</v>
      </c>
      <c r="E90" s="141" t="str">
        <f>IF(D90="","",VLOOKUP(D90,'[5]SOURCE CODE'!C:D,2,0))</f>
        <v>MATINA APLAYA, TALOMO DAVAO CITY</v>
      </c>
      <c r="F90" s="137">
        <v>172</v>
      </c>
      <c r="G90" s="138" t="s">
        <v>141</v>
      </c>
      <c r="H90" s="139">
        <f>IF(G90="VAT",F90,0)/1.12</f>
        <v>0</v>
      </c>
      <c r="I90" s="139">
        <f>IF(G90="NV",F90,0)</f>
        <v>172</v>
      </c>
      <c r="J90" s="143">
        <f>IF(K90="","",VLOOKUP(K90,'[5]CHART OF ACCOUNT'!C:F,4,0))</f>
        <v>1021</v>
      </c>
      <c r="K90" s="148" t="s">
        <v>72</v>
      </c>
      <c r="L90" s="148" t="s">
        <v>72</v>
      </c>
      <c r="M90" s="140"/>
      <c r="N90" s="135" t="s">
        <v>858</v>
      </c>
    </row>
    <row r="91" spans="2:14" ht="20.25" customHeight="1" x14ac:dyDescent="0.25">
      <c r="B91" s="142">
        <v>43502</v>
      </c>
      <c r="C91" s="135"/>
      <c r="D91" s="135" t="s">
        <v>778</v>
      </c>
      <c r="E91" s="141" t="str">
        <f>IF(D91="","",VLOOKUP(D91,'[5]SOURCE CODE'!C:D,2,0))</f>
        <v>DAVAO CITY</v>
      </c>
      <c r="F91" s="137">
        <v>320</v>
      </c>
      <c r="G91" s="138"/>
      <c r="H91" s="139">
        <f>IF(G91="VAT",F91,0)/1.12</f>
        <v>0</v>
      </c>
      <c r="I91" s="139">
        <f>IF(G91="NV",F91,0)</f>
        <v>0</v>
      </c>
      <c r="J91" s="143" t="str">
        <f>IF(K91="","",VLOOKUP(K91,'[5]CHART OF ACCOUNT'!C:F,4,0))</f>
        <v/>
      </c>
      <c r="K91" s="148"/>
      <c r="L91" s="148"/>
      <c r="M91" s="140"/>
      <c r="N91" s="135" t="s">
        <v>858</v>
      </c>
    </row>
    <row r="92" spans="2:14" ht="20.25" customHeight="1" x14ac:dyDescent="0.25">
      <c r="B92" s="142">
        <v>43503</v>
      </c>
      <c r="C92" s="135">
        <v>5072</v>
      </c>
      <c r="D92" s="135" t="s">
        <v>902</v>
      </c>
      <c r="E92" s="141" t="str">
        <f>IF(D92="","",VLOOKUP(D92,'[5]SOURCE CODE'!C:D,2,0))</f>
        <v>QUIMPO BLVD., ECOLAND, DAVAO CITY</v>
      </c>
      <c r="F92" s="137">
        <v>98.25</v>
      </c>
      <c r="G92" s="138" t="s">
        <v>136</v>
      </c>
      <c r="H92" s="139">
        <f t="shared" si="5"/>
        <v>87.723214285714278</v>
      </c>
      <c r="I92" s="139">
        <f t="shared" si="4"/>
        <v>0</v>
      </c>
      <c r="J92" s="138">
        <f>IF(K92="","",VLOOKUP(K92,'[5]CHART OF ACCOUNT'!C:F,4,0))</f>
        <v>1021</v>
      </c>
      <c r="K92" s="135" t="s">
        <v>72</v>
      </c>
      <c r="L92" s="135" t="s">
        <v>72</v>
      </c>
      <c r="M92" s="140" t="s">
        <v>776</v>
      </c>
      <c r="N92" s="135" t="s">
        <v>903</v>
      </c>
    </row>
    <row r="93" spans="2:14" ht="20.25" customHeight="1" x14ac:dyDescent="0.25">
      <c r="B93" s="142">
        <v>43503</v>
      </c>
      <c r="C93" s="135">
        <v>1166</v>
      </c>
      <c r="D93" s="135" t="s">
        <v>188</v>
      </c>
      <c r="E93" s="141" t="str">
        <f>IF(D93="","",VLOOKUP(D93,'[5]SOURCE CODE'!C:D,2,0))</f>
        <v>QUIMPO BLVD., ECOLAND, DAVAO CITY</v>
      </c>
      <c r="F93" s="137">
        <v>173</v>
      </c>
      <c r="G93" s="138" t="s">
        <v>136</v>
      </c>
      <c r="H93" s="139">
        <f t="shared" si="5"/>
        <v>154.46428571428569</v>
      </c>
      <c r="I93" s="139">
        <f t="shared" si="4"/>
        <v>0</v>
      </c>
      <c r="J93" s="138">
        <f>IF(K93="","",VLOOKUP(K93,'[5]CHART OF ACCOUNT'!C:F,4,0))</f>
        <v>1021</v>
      </c>
      <c r="K93" s="135" t="s">
        <v>72</v>
      </c>
      <c r="L93" s="135" t="s">
        <v>72</v>
      </c>
      <c r="M93" s="140" t="s">
        <v>776</v>
      </c>
      <c r="N93" s="135"/>
    </row>
    <row r="94" spans="2:14" ht="20.25" customHeight="1" x14ac:dyDescent="0.25">
      <c r="B94" s="142">
        <v>43503</v>
      </c>
      <c r="C94" s="135">
        <v>310760812</v>
      </c>
      <c r="D94" s="135" t="s">
        <v>503</v>
      </c>
      <c r="E94" s="141" t="str">
        <f>IF(D94="","",VLOOKUP(D94,'[5]SOURCE CODE'!C:D,2,0))</f>
        <v>DAVAO CITY</v>
      </c>
      <c r="F94" s="137">
        <v>4503.12</v>
      </c>
      <c r="G94" s="138" t="s">
        <v>141</v>
      </c>
      <c r="H94" s="139">
        <f t="shared" si="5"/>
        <v>0</v>
      </c>
      <c r="I94" s="139">
        <f t="shared" si="4"/>
        <v>4503.12</v>
      </c>
      <c r="J94" s="138">
        <f>IF(K94="","",VLOOKUP(K94,'[5]CHART OF ACCOUNT'!C:F,4,0))</f>
        <v>1011</v>
      </c>
      <c r="K94" s="135" t="s">
        <v>65</v>
      </c>
      <c r="L94" s="135" t="s">
        <v>65</v>
      </c>
      <c r="M94" s="140" t="s">
        <v>135</v>
      </c>
      <c r="N94" s="135"/>
    </row>
    <row r="95" spans="2:14" ht="20.25" customHeight="1" x14ac:dyDescent="0.25">
      <c r="B95" s="142">
        <v>43503</v>
      </c>
      <c r="C95" s="135">
        <v>11007</v>
      </c>
      <c r="D95" s="135" t="s">
        <v>869</v>
      </c>
      <c r="E95" s="141" t="str">
        <f>IF(D95="","",VLOOKUP(D95,'[5]SOURCE CODE'!C:D,2,0))</f>
        <v>CATALUNAN GRANDE, DAVAO CITY</v>
      </c>
      <c r="F95" s="137">
        <v>4140</v>
      </c>
      <c r="G95" s="138" t="s">
        <v>136</v>
      </c>
      <c r="H95" s="139">
        <f t="shared" si="5"/>
        <v>3696.4285714285711</v>
      </c>
      <c r="I95" s="139"/>
      <c r="J95" s="138">
        <f>IF(K95="","",VLOOKUP(K95,'[5]CHART OF ACCOUNT'!C:F,4,0))</f>
        <v>1021</v>
      </c>
      <c r="K95" s="135" t="s">
        <v>72</v>
      </c>
      <c r="L95" s="135" t="s">
        <v>72</v>
      </c>
      <c r="M95" s="140" t="s">
        <v>776</v>
      </c>
      <c r="N95" s="135" t="s">
        <v>866</v>
      </c>
    </row>
    <row r="96" spans="2:14" ht="20.25" customHeight="1" x14ac:dyDescent="0.25">
      <c r="B96" s="142">
        <v>43503</v>
      </c>
      <c r="C96" s="135">
        <v>385</v>
      </c>
      <c r="D96" s="135" t="s">
        <v>904</v>
      </c>
      <c r="E96" s="141" t="str">
        <f>IF(D96="","",VLOOKUP(D96,'[5]SOURCE CODE'!C:D,2,0))</f>
        <v>CATALUNAN GRANDE, DAVAO CITY</v>
      </c>
      <c r="F96" s="137">
        <v>550</v>
      </c>
      <c r="G96" s="138" t="s">
        <v>136</v>
      </c>
      <c r="H96" s="139">
        <f t="shared" si="5"/>
        <v>491.0714285714285</v>
      </c>
      <c r="I96" s="139">
        <f t="shared" si="4"/>
        <v>0</v>
      </c>
      <c r="J96" s="138">
        <f>IF(K96="","",VLOOKUP(K96,'[5]CHART OF ACCOUNT'!C:F,4,0))</f>
        <v>1021</v>
      </c>
      <c r="K96" s="135" t="s">
        <v>72</v>
      </c>
      <c r="L96" s="135" t="s">
        <v>72</v>
      </c>
      <c r="M96" s="140" t="s">
        <v>776</v>
      </c>
      <c r="N96" s="135" t="s">
        <v>866</v>
      </c>
    </row>
    <row r="97" spans="2:14" ht="20.25" customHeight="1" x14ac:dyDescent="0.25">
      <c r="B97" s="142">
        <v>43503</v>
      </c>
      <c r="C97" s="135">
        <v>5051</v>
      </c>
      <c r="D97" s="135" t="s">
        <v>902</v>
      </c>
      <c r="E97" s="141" t="str">
        <f>IF(D97="","",VLOOKUP(D97,'[5]SOURCE CODE'!C:D,2,0))</f>
        <v>QUIMPO BLVD., ECOLAND, DAVAO CITY</v>
      </c>
      <c r="F97" s="137">
        <v>1590</v>
      </c>
      <c r="G97" s="138" t="s">
        <v>136</v>
      </c>
      <c r="H97" s="139">
        <f t="shared" si="5"/>
        <v>1419.6428571428571</v>
      </c>
      <c r="I97" s="139">
        <f t="shared" si="4"/>
        <v>0</v>
      </c>
      <c r="J97" s="138">
        <f>IF(K97="","",VLOOKUP(K97,'[5]CHART OF ACCOUNT'!C:F,4,0))</f>
        <v>1021</v>
      </c>
      <c r="K97" s="135" t="s">
        <v>72</v>
      </c>
      <c r="L97" s="135" t="s">
        <v>72</v>
      </c>
      <c r="M97" s="140" t="s">
        <v>776</v>
      </c>
      <c r="N97" s="135"/>
    </row>
    <row r="98" spans="2:14" ht="20.25" customHeight="1" x14ac:dyDescent="0.25">
      <c r="B98" s="142">
        <v>43503</v>
      </c>
      <c r="C98" s="135">
        <v>3445</v>
      </c>
      <c r="D98" s="135" t="s">
        <v>764</v>
      </c>
      <c r="E98" s="141" t="str">
        <f>IF(D98="","",VLOOKUP(D98,'[5]SOURCE CODE'!C:D,2,0))</f>
        <v>EL RIO… DAVAO CITY</v>
      </c>
      <c r="F98" s="137">
        <v>19605</v>
      </c>
      <c r="G98" s="138" t="s">
        <v>136</v>
      </c>
      <c r="H98" s="139">
        <f t="shared" si="5"/>
        <v>17504.464285714283</v>
      </c>
      <c r="I98" s="139">
        <f t="shared" si="4"/>
        <v>0</v>
      </c>
      <c r="J98" s="138">
        <f>IF(K98="","",VLOOKUP(K98,'[5]CHART OF ACCOUNT'!C:F,4,0))</f>
        <v>1021</v>
      </c>
      <c r="K98" s="135" t="s">
        <v>72</v>
      </c>
      <c r="L98" s="135" t="s">
        <v>72</v>
      </c>
      <c r="M98" s="140" t="s">
        <v>776</v>
      </c>
      <c r="N98" s="135"/>
    </row>
    <row r="99" spans="2:14" ht="20.25" customHeight="1" x14ac:dyDescent="0.25">
      <c r="B99" s="142">
        <v>43503</v>
      </c>
      <c r="C99" s="135">
        <v>725370</v>
      </c>
      <c r="D99" s="135" t="s">
        <v>905</v>
      </c>
      <c r="E99" s="141" t="str">
        <f>IF(D99="","",VLOOKUP(D99,'[5]SOURCE CODE'!C:D,2,0))</f>
        <v>MAGSAYSAY AVE. DAVAO CITY</v>
      </c>
      <c r="F99" s="137">
        <v>435</v>
      </c>
      <c r="G99" s="138" t="s">
        <v>136</v>
      </c>
      <c r="H99" s="139">
        <f t="shared" si="5"/>
        <v>388.39285714285711</v>
      </c>
      <c r="I99" s="139">
        <f t="shared" si="4"/>
        <v>0</v>
      </c>
      <c r="J99" s="138">
        <f>IF(K99="","",VLOOKUP(K99,'[5]CHART OF ACCOUNT'!C:F,4,0))</f>
        <v>1021</v>
      </c>
      <c r="K99" s="135" t="s">
        <v>72</v>
      </c>
      <c r="L99" s="135" t="s">
        <v>72</v>
      </c>
      <c r="M99" s="140" t="s">
        <v>776</v>
      </c>
      <c r="N99" s="135"/>
    </row>
    <row r="100" spans="2:14" ht="20.25" customHeight="1" x14ac:dyDescent="0.25">
      <c r="B100" s="142">
        <v>43503</v>
      </c>
      <c r="C100" s="135">
        <v>32782</v>
      </c>
      <c r="D100" s="135" t="s">
        <v>864</v>
      </c>
      <c r="E100" s="141" t="str">
        <f>IF(D100="","",VLOOKUP(D100,'[5]SOURCE CODE'!C:D,2,0))</f>
        <v>GUERRERO ST DAVAO CITY</v>
      </c>
      <c r="F100" s="137">
        <v>3103.5</v>
      </c>
      <c r="G100" s="138" t="s">
        <v>136</v>
      </c>
      <c r="H100" s="139">
        <f t="shared" si="5"/>
        <v>2770.9821428571427</v>
      </c>
      <c r="I100" s="139">
        <f t="shared" si="4"/>
        <v>0</v>
      </c>
      <c r="J100" s="138">
        <f>IF(K100="","",VLOOKUP(K100,'[5]CHART OF ACCOUNT'!C:F,4,0))</f>
        <v>1021</v>
      </c>
      <c r="K100" s="135" t="s">
        <v>72</v>
      </c>
      <c r="L100" s="135" t="s">
        <v>72</v>
      </c>
      <c r="M100" s="140" t="s">
        <v>776</v>
      </c>
      <c r="N100" s="135"/>
    </row>
    <row r="101" spans="2:14" ht="20.25" customHeight="1" x14ac:dyDescent="0.25">
      <c r="B101" s="142">
        <v>43503</v>
      </c>
      <c r="C101" s="135">
        <v>32778</v>
      </c>
      <c r="D101" s="135" t="s">
        <v>864</v>
      </c>
      <c r="E101" s="141" t="str">
        <f>IF(D101="","",VLOOKUP(D101,'[5]SOURCE CODE'!C:D,2,0))</f>
        <v>GUERRERO ST DAVAO CITY</v>
      </c>
      <c r="F101" s="137">
        <v>14341.5</v>
      </c>
      <c r="G101" s="138" t="s">
        <v>136</v>
      </c>
      <c r="H101" s="139">
        <f t="shared" si="5"/>
        <v>12804.910714285714</v>
      </c>
      <c r="I101" s="139">
        <f t="shared" si="4"/>
        <v>0</v>
      </c>
      <c r="J101" s="138">
        <f>IF(K101="","",VLOOKUP(K101,'[5]CHART OF ACCOUNT'!C:F,4,0))</f>
        <v>1021</v>
      </c>
      <c r="K101" s="135" t="s">
        <v>72</v>
      </c>
      <c r="L101" s="135" t="s">
        <v>72</v>
      </c>
      <c r="M101" s="140" t="s">
        <v>776</v>
      </c>
      <c r="N101" s="135"/>
    </row>
    <row r="102" spans="2:14" ht="20.25" customHeight="1" x14ac:dyDescent="0.25">
      <c r="B102" s="142">
        <v>43503</v>
      </c>
      <c r="C102" s="135">
        <v>403995</v>
      </c>
      <c r="D102" s="135" t="s">
        <v>423</v>
      </c>
      <c r="E102" s="141" t="str">
        <f>IF(D102="","",VLOOKUP(D102,'[5]SOURCE CODE'!C:D,2,0))</f>
        <v>137 R. MAGSAYSAY, DAVAO CITY</v>
      </c>
      <c r="F102" s="137">
        <v>6630</v>
      </c>
      <c r="G102" s="138" t="s">
        <v>136</v>
      </c>
      <c r="H102" s="139">
        <f t="shared" si="5"/>
        <v>5919.6428571428569</v>
      </c>
      <c r="I102" s="139">
        <f t="shared" si="4"/>
        <v>0</v>
      </c>
      <c r="J102" s="138">
        <f>IF(K102="","",VLOOKUP(K102,'[5]CHART OF ACCOUNT'!C:F,4,0))</f>
        <v>1008</v>
      </c>
      <c r="K102" s="150" t="s">
        <v>62</v>
      </c>
      <c r="L102" s="150" t="s">
        <v>62</v>
      </c>
      <c r="M102" s="140" t="s">
        <v>775</v>
      </c>
      <c r="N102" s="135"/>
    </row>
    <row r="103" spans="2:14" ht="20.25" customHeight="1" x14ac:dyDescent="0.25">
      <c r="B103" s="142">
        <v>43503</v>
      </c>
      <c r="C103" s="135">
        <v>181598</v>
      </c>
      <c r="D103" s="135" t="s">
        <v>906</v>
      </c>
      <c r="E103" s="141" t="str">
        <f>IF(D103="","",VLOOKUP(D103,'[5]SOURCE CODE'!C:D,2,0))</f>
        <v>98 GUERRERO ST., DAVAO CITY</v>
      </c>
      <c r="F103" s="137">
        <v>650</v>
      </c>
      <c r="G103" s="138" t="s">
        <v>136</v>
      </c>
      <c r="H103" s="139">
        <f t="shared" si="5"/>
        <v>580.35714285714278</v>
      </c>
      <c r="I103" s="139">
        <f t="shared" si="4"/>
        <v>0</v>
      </c>
      <c r="J103" s="138">
        <f>IF(K103="","",VLOOKUP(K103,'[5]CHART OF ACCOUNT'!C:F,4,0))</f>
        <v>1021</v>
      </c>
      <c r="K103" s="135" t="s">
        <v>72</v>
      </c>
      <c r="L103" s="135" t="s">
        <v>72</v>
      </c>
      <c r="M103" s="140" t="s">
        <v>776</v>
      </c>
      <c r="N103" s="135"/>
    </row>
    <row r="104" spans="2:14" ht="20.25" customHeight="1" x14ac:dyDescent="0.25">
      <c r="B104" s="142">
        <v>43503</v>
      </c>
      <c r="C104" s="135">
        <v>181597</v>
      </c>
      <c r="D104" s="135" t="s">
        <v>906</v>
      </c>
      <c r="E104" s="141" t="str">
        <f>IF(D104="","",VLOOKUP(D104,'[5]SOURCE CODE'!C:D,2,0))</f>
        <v>98 GUERRERO ST., DAVAO CITY</v>
      </c>
      <c r="F104" s="137">
        <v>225</v>
      </c>
      <c r="G104" s="138" t="s">
        <v>136</v>
      </c>
      <c r="H104" s="139">
        <f t="shared" si="5"/>
        <v>200.89285714285711</v>
      </c>
      <c r="I104" s="139">
        <f t="shared" si="4"/>
        <v>0</v>
      </c>
      <c r="J104" s="138">
        <f>IF(K104="","",VLOOKUP(K104,'[5]CHART OF ACCOUNT'!C:F,4,0))</f>
        <v>1021</v>
      </c>
      <c r="K104" s="135" t="s">
        <v>72</v>
      </c>
      <c r="L104" s="135" t="s">
        <v>72</v>
      </c>
      <c r="M104" s="140" t="s">
        <v>776</v>
      </c>
      <c r="N104" s="135"/>
    </row>
    <row r="105" spans="2:14" ht="20.25" customHeight="1" x14ac:dyDescent="0.25">
      <c r="B105" s="142">
        <v>43503</v>
      </c>
      <c r="C105" s="135">
        <v>2331045</v>
      </c>
      <c r="D105" s="135" t="s">
        <v>313</v>
      </c>
      <c r="E105" s="141" t="str">
        <f>IF(D105="","",VLOOKUP(D105,'[5]SOURCE CODE'!C:D,2,0))</f>
        <v>MATINA DAVAO CITY</v>
      </c>
      <c r="F105" s="137">
        <v>125</v>
      </c>
      <c r="G105" s="138" t="s">
        <v>136</v>
      </c>
      <c r="H105" s="139">
        <f t="shared" si="5"/>
        <v>111.60714285714285</v>
      </c>
      <c r="I105" s="139">
        <f t="shared" si="4"/>
        <v>0</v>
      </c>
      <c r="J105" s="138">
        <f>IF(K105="","",VLOOKUP(K105,'[5]CHART OF ACCOUNT'!C:F,4,0))</f>
        <v>1015</v>
      </c>
      <c r="K105" s="135" t="s">
        <v>5</v>
      </c>
      <c r="L105" s="135" t="s">
        <v>5</v>
      </c>
      <c r="M105" s="140" t="s">
        <v>135</v>
      </c>
      <c r="N105" s="135"/>
    </row>
    <row r="106" spans="2:14" ht="20.25" customHeight="1" x14ac:dyDescent="0.25">
      <c r="B106" s="142">
        <v>43503</v>
      </c>
      <c r="C106" s="135">
        <v>9662980</v>
      </c>
      <c r="D106" s="135" t="s">
        <v>496</v>
      </c>
      <c r="E106" s="141" t="str">
        <f>IF(D106="","",VLOOKUP(D106,'[5]SOURCE CODE'!C:D,2,0))</f>
        <v>PONCIANO  REYES ST. DAVAO CITY</v>
      </c>
      <c r="F106" s="137">
        <v>1908</v>
      </c>
      <c r="G106" s="138" t="s">
        <v>136</v>
      </c>
      <c r="H106" s="139">
        <f t="shared" si="5"/>
        <v>1703.5714285714284</v>
      </c>
      <c r="I106" s="139">
        <f t="shared" si="4"/>
        <v>0</v>
      </c>
      <c r="J106" s="138">
        <f>IF(K106="","",VLOOKUP(K106,'[5]CHART OF ACCOUNT'!C:F,4,0))</f>
        <v>1013</v>
      </c>
      <c r="K106" s="135" t="s">
        <v>11</v>
      </c>
      <c r="L106" s="135" t="s">
        <v>11</v>
      </c>
      <c r="M106" s="140" t="s">
        <v>135</v>
      </c>
      <c r="N106" s="135"/>
    </row>
    <row r="107" spans="2:14" ht="20.25" customHeight="1" x14ac:dyDescent="0.25">
      <c r="B107" s="142">
        <v>43503</v>
      </c>
      <c r="C107" s="135">
        <v>95707</v>
      </c>
      <c r="D107" s="135" t="s">
        <v>515</v>
      </c>
      <c r="E107" s="141" t="str">
        <f>IF(D107="","",VLOOKUP(D107,'[5]SOURCE CODE'!C:D,2,0))</f>
        <v>SM ECOLAND, DAVAO CITY</v>
      </c>
      <c r="F107" s="137">
        <v>969</v>
      </c>
      <c r="G107" s="138" t="s">
        <v>136</v>
      </c>
      <c r="H107" s="139">
        <f t="shared" si="5"/>
        <v>865.17857142857133</v>
      </c>
      <c r="I107" s="139">
        <f t="shared" si="4"/>
        <v>0</v>
      </c>
      <c r="J107" s="138">
        <f>IF(K107="","",VLOOKUP(K107,'[5]CHART OF ACCOUNT'!C:F,4,0))</f>
        <v>1013</v>
      </c>
      <c r="K107" s="135" t="s">
        <v>11</v>
      </c>
      <c r="L107" s="135" t="s">
        <v>11</v>
      </c>
      <c r="M107" s="140" t="s">
        <v>135</v>
      </c>
      <c r="N107" s="135"/>
    </row>
    <row r="108" spans="2:14" ht="20.25" customHeight="1" x14ac:dyDescent="0.25">
      <c r="B108" s="142">
        <v>43503</v>
      </c>
      <c r="C108" s="135">
        <v>16367</v>
      </c>
      <c r="D108" s="135" t="s">
        <v>29</v>
      </c>
      <c r="E108" s="141" t="str">
        <f>IF(D108="","",VLOOKUP(D108,'[5]SOURCE CODE'!C:D,2,0))</f>
        <v>SM ECOLAND DAVAO CITY</v>
      </c>
      <c r="F108" s="137">
        <v>598</v>
      </c>
      <c r="G108" s="138" t="s">
        <v>136</v>
      </c>
      <c r="H108" s="139">
        <f t="shared" si="5"/>
        <v>533.92857142857133</v>
      </c>
      <c r="I108" s="139">
        <f t="shared" si="4"/>
        <v>0</v>
      </c>
      <c r="J108" s="138">
        <f>IF(K108="","",VLOOKUP(K108,'[5]CHART OF ACCOUNT'!C:F,4,0))</f>
        <v>1013</v>
      </c>
      <c r="K108" s="135" t="s">
        <v>11</v>
      </c>
      <c r="L108" s="135" t="s">
        <v>11</v>
      </c>
      <c r="M108" s="140" t="s">
        <v>135</v>
      </c>
      <c r="N108" s="135"/>
    </row>
    <row r="109" spans="2:14" ht="20.25" customHeight="1" x14ac:dyDescent="0.25">
      <c r="B109" s="135"/>
      <c r="C109" s="135"/>
      <c r="D109" s="135"/>
      <c r="E109" s="141" t="str">
        <f>IF(D109="","",VLOOKUP(D109,'SOURCE CODE'!C:D,2,0))</f>
        <v/>
      </c>
      <c r="F109" s="137"/>
      <c r="G109" s="138"/>
      <c r="H109" s="139">
        <f t="shared" ref="H109:H115" si="6">IF(G109="VAT",F109,0)/1.12</f>
        <v>0</v>
      </c>
      <c r="I109" s="139">
        <f>+Table84[[#This Row],[NET OF VAT]]*0.12</f>
        <v>0</v>
      </c>
      <c r="J109" s="139">
        <f>IF(G109="NV",F109,0)</f>
        <v>0</v>
      </c>
      <c r="K109" s="138" t="str">
        <f>IF(L109="","",VLOOKUP(L109,'[4]CHART OF ACCOUNT'!C:F,4,0))</f>
        <v/>
      </c>
      <c r="L109" s="138" t="str">
        <f>IF(M109="","",VLOOKUP(M109,'[4]CHART OF ACCOUNT'!D:G,4,0))</f>
        <v/>
      </c>
      <c r="M109" s="135"/>
      <c r="N109" s="140"/>
    </row>
    <row r="110" spans="2:14" ht="20.25" customHeight="1" x14ac:dyDescent="0.25">
      <c r="B110" s="142">
        <v>43503</v>
      </c>
      <c r="C110" s="135">
        <v>5133</v>
      </c>
      <c r="D110" s="135" t="s">
        <v>902</v>
      </c>
      <c r="E110" s="141" t="str">
        <f>IF(D110="","",VLOOKUP(D110,'[5]SOURCE CODE'!C:D,2,0))</f>
        <v>QUIMPO BLVD., ECOLAND, DAVAO CITY</v>
      </c>
      <c r="F110" s="137">
        <v>15022</v>
      </c>
      <c r="G110" s="138" t="s">
        <v>136</v>
      </c>
      <c r="H110" s="139">
        <f t="shared" si="6"/>
        <v>13412.499999999998</v>
      </c>
      <c r="I110" s="139">
        <f>IF(G110="NV",F110,0)</f>
        <v>0</v>
      </c>
      <c r="J110" s="138">
        <f>IF(K110="","",VLOOKUP(K110,'[5]CHART OF ACCOUNT'!C:F,4,0))</f>
        <v>1021</v>
      </c>
      <c r="K110" s="135" t="s">
        <v>72</v>
      </c>
      <c r="L110" s="135" t="s">
        <v>72</v>
      </c>
      <c r="M110" s="140" t="s">
        <v>776</v>
      </c>
      <c r="N110" s="135" t="s">
        <v>907</v>
      </c>
    </row>
    <row r="111" spans="2:14" ht="20.25" customHeight="1" x14ac:dyDescent="0.25">
      <c r="B111" s="142">
        <v>43504</v>
      </c>
      <c r="C111" s="135">
        <v>32799</v>
      </c>
      <c r="D111" s="135" t="s">
        <v>864</v>
      </c>
      <c r="E111" s="141" t="str">
        <f>IF(D111="","",VLOOKUP(D111,'[5]SOURCE CODE'!C:D,2,0))</f>
        <v>GUERRERO ST DAVAO CITY</v>
      </c>
      <c r="F111" s="137">
        <v>4838</v>
      </c>
      <c r="G111" s="138" t="s">
        <v>136</v>
      </c>
      <c r="H111" s="139">
        <f t="shared" si="6"/>
        <v>4319.6428571428569</v>
      </c>
      <c r="I111" s="139">
        <f>IF(G111="NV",F111,0)</f>
        <v>0</v>
      </c>
      <c r="J111" s="138">
        <f>IF(K111="","",VLOOKUP(K111,'[5]CHART OF ACCOUNT'!C:F,4,0))</f>
        <v>1021</v>
      </c>
      <c r="K111" s="135" t="s">
        <v>908</v>
      </c>
      <c r="L111" s="135" t="s">
        <v>908</v>
      </c>
      <c r="M111" s="140" t="s">
        <v>776</v>
      </c>
      <c r="N111" s="135" t="s">
        <v>907</v>
      </c>
    </row>
    <row r="112" spans="2:14" ht="20.25" customHeight="1" x14ac:dyDescent="0.25">
      <c r="B112" s="142">
        <v>43504</v>
      </c>
      <c r="C112" s="135">
        <v>3976</v>
      </c>
      <c r="D112" s="135" t="s">
        <v>199</v>
      </c>
      <c r="E112" s="141" t="str">
        <f>IF(D112="","",VLOOKUP(D112,'[5]SOURCE CODE'!C:D,2,0))</f>
        <v>MONTEVERDE AVE. POBLACION, DAVAO CITY</v>
      </c>
      <c r="F112" s="137">
        <v>1824.56</v>
      </c>
      <c r="G112" s="138" t="s">
        <v>136</v>
      </c>
      <c r="H112" s="139">
        <f t="shared" si="6"/>
        <v>1629.0714285714284</v>
      </c>
      <c r="I112" s="139">
        <f>IF(G112="NV",F112,0)</f>
        <v>0</v>
      </c>
      <c r="J112" s="138">
        <f>IF(K112="","",VLOOKUP(K112,'[5]CHART OF ACCOUNT'!C:F,4,0))</f>
        <v>1021</v>
      </c>
      <c r="K112" s="135" t="s">
        <v>72</v>
      </c>
      <c r="L112" s="135" t="s">
        <v>72</v>
      </c>
      <c r="M112" s="140" t="s">
        <v>776</v>
      </c>
      <c r="N112" s="135" t="s">
        <v>907</v>
      </c>
    </row>
    <row r="113" spans="2:14" ht="20.25" customHeight="1" x14ac:dyDescent="0.25">
      <c r="B113" s="135"/>
      <c r="C113" s="135"/>
      <c r="D113" s="135"/>
      <c r="E113" s="141" t="str">
        <f>IF(D113="","",VLOOKUP(D113,'SOURCE CODE'!C:D,2,0))</f>
        <v/>
      </c>
      <c r="F113" s="137"/>
      <c r="G113" s="138"/>
      <c r="H113" s="139">
        <f t="shared" si="6"/>
        <v>0</v>
      </c>
      <c r="I113" s="139">
        <f>+Table84[[#This Row],[NET OF VAT]]*0.12</f>
        <v>0</v>
      </c>
      <c r="J113" s="139">
        <f>IF(G113="NV",F113,0)</f>
        <v>0</v>
      </c>
      <c r="K113" s="138" t="str">
        <f>IF(L113="","",VLOOKUP(L113,'[4]CHART OF ACCOUNT'!C:F,4,0))</f>
        <v/>
      </c>
      <c r="L113" s="138" t="str">
        <f>IF(M113="","",VLOOKUP(M113,'[4]CHART OF ACCOUNT'!D:G,4,0))</f>
        <v/>
      </c>
      <c r="M113" s="135"/>
      <c r="N113" s="140"/>
    </row>
    <row r="114" spans="2:14" ht="20.25" customHeight="1" x14ac:dyDescent="0.25">
      <c r="B114" s="142">
        <v>43503</v>
      </c>
      <c r="C114" s="135">
        <v>95628</v>
      </c>
      <c r="D114" s="135" t="s">
        <v>515</v>
      </c>
      <c r="E114" s="141" t="str">
        <f>IF(D114="","",VLOOKUP(D114,'[5]SOURCE CODE'!C:D,2,0))</f>
        <v>SM ECOLAND, DAVAO CITY</v>
      </c>
      <c r="F114" s="137">
        <v>300</v>
      </c>
      <c r="G114" s="138" t="s">
        <v>136</v>
      </c>
      <c r="H114" s="139">
        <f t="shared" si="6"/>
        <v>267.85714285714283</v>
      </c>
      <c r="I114" s="139">
        <f>IF(G114="NV",F114,0)</f>
        <v>0</v>
      </c>
      <c r="J114" s="143">
        <f>IF(K114="","",VLOOKUP(K114,'[5]CHART OF ACCOUNT'!C:F,4,0))</f>
        <v>1013</v>
      </c>
      <c r="K114" s="148" t="s">
        <v>11</v>
      </c>
      <c r="L114" s="148" t="s">
        <v>11</v>
      </c>
      <c r="M114" s="140" t="s">
        <v>530</v>
      </c>
      <c r="N114" s="135"/>
    </row>
    <row r="115" spans="2:14" ht="20.25" customHeight="1" x14ac:dyDescent="0.25">
      <c r="B115" s="142">
        <v>43503</v>
      </c>
      <c r="C115" s="135">
        <v>95626</v>
      </c>
      <c r="D115" s="135" t="s">
        <v>515</v>
      </c>
      <c r="E115" s="141" t="str">
        <f>IF(D115="","",VLOOKUP(D115,'[5]SOURCE CODE'!C:D,2,0))</f>
        <v>SM ECOLAND, DAVAO CITY</v>
      </c>
      <c r="F115" s="137">
        <v>1680</v>
      </c>
      <c r="G115" s="138" t="s">
        <v>136</v>
      </c>
      <c r="H115" s="139">
        <f t="shared" si="6"/>
        <v>1499.9999999999998</v>
      </c>
      <c r="I115" s="139">
        <f>IF(G115="NV",F115,0)</f>
        <v>0</v>
      </c>
      <c r="J115" s="143">
        <f>IF(K115="","",VLOOKUP(K115,'[5]CHART OF ACCOUNT'!C:F,4,0))</f>
        <v>1013</v>
      </c>
      <c r="K115" s="148" t="s">
        <v>11</v>
      </c>
      <c r="L115" s="148" t="s">
        <v>11</v>
      </c>
      <c r="M115" s="140" t="s">
        <v>530</v>
      </c>
      <c r="N115" s="135"/>
    </row>
    <row r="116" spans="2:14" ht="20.25" customHeight="1" x14ac:dyDescent="0.25">
      <c r="B116" s="142">
        <v>43504</v>
      </c>
      <c r="C116" s="135"/>
      <c r="D116" s="135" t="s">
        <v>909</v>
      </c>
      <c r="E116" s="141" t="str">
        <f>IF(D116="","",VLOOKUP(D116,'[5]SOURCE CODE'!C:D,2,0))</f>
        <v>DAVAO CITY</v>
      </c>
      <c r="F116" s="137">
        <v>4900</v>
      </c>
      <c r="G116" s="138" t="s">
        <v>141</v>
      </c>
      <c r="H116" s="139">
        <f t="shared" ref="H116:H130" si="7">IF(G116="VAT",F116,0)/1.12</f>
        <v>0</v>
      </c>
      <c r="I116" s="139">
        <f t="shared" ref="I116:I130" si="8">IF(G116="NV",F116,0)</f>
        <v>4900</v>
      </c>
      <c r="J116" s="138">
        <f>IF(K116="","",VLOOKUP(K116,'[5]CHART OF ACCOUNT'!C:F,4,0))</f>
        <v>1017</v>
      </c>
      <c r="K116" s="135" t="s">
        <v>68</v>
      </c>
      <c r="L116" s="135" t="s">
        <v>68</v>
      </c>
      <c r="M116" s="140" t="s">
        <v>776</v>
      </c>
      <c r="N116" s="135" t="s">
        <v>910</v>
      </c>
    </row>
    <row r="117" spans="2:14" ht="20.25" customHeight="1" x14ac:dyDescent="0.25">
      <c r="B117" s="142">
        <v>43504</v>
      </c>
      <c r="C117" s="135">
        <v>14253</v>
      </c>
      <c r="D117" s="135" t="s">
        <v>473</v>
      </c>
      <c r="E117" s="141" t="str">
        <f>IF(D117="","",VLOOKUP(D117,'[5]SOURCE CODE'!C:D,2,0))</f>
        <v>PALMA GIL ST. DAVAO CITY</v>
      </c>
      <c r="F117" s="137">
        <v>1160</v>
      </c>
      <c r="G117" s="138" t="s">
        <v>141</v>
      </c>
      <c r="H117" s="139">
        <f t="shared" si="7"/>
        <v>0</v>
      </c>
      <c r="I117" s="139">
        <f t="shared" si="8"/>
        <v>1160</v>
      </c>
      <c r="J117" s="138">
        <f>IF(K117="","",VLOOKUP(K117,'[5]CHART OF ACCOUNT'!C:F,4,0))</f>
        <v>1041</v>
      </c>
      <c r="K117" s="135" t="s">
        <v>89</v>
      </c>
      <c r="L117" s="135" t="s">
        <v>89</v>
      </c>
      <c r="M117" s="140" t="s">
        <v>776</v>
      </c>
      <c r="N117" s="135"/>
    </row>
    <row r="118" spans="2:14" ht="20.25" customHeight="1" x14ac:dyDescent="0.25">
      <c r="B118" s="142">
        <v>43505</v>
      </c>
      <c r="C118" s="135">
        <v>182</v>
      </c>
      <c r="D118" s="135" t="s">
        <v>902</v>
      </c>
      <c r="E118" s="141" t="str">
        <f>IF(D118="","",VLOOKUP(D118,'[5]SOURCE CODE'!C:D,2,0))</f>
        <v>QUIMPO BLVD., ECOLAND, DAVAO CITY</v>
      </c>
      <c r="F118" s="137">
        <v>560</v>
      </c>
      <c r="G118" s="138" t="s">
        <v>136</v>
      </c>
      <c r="H118" s="139">
        <f t="shared" si="7"/>
        <v>499.99999999999994</v>
      </c>
      <c r="I118" s="139">
        <f t="shared" si="8"/>
        <v>0</v>
      </c>
      <c r="J118" s="138">
        <f>IF(K118="","",VLOOKUP(K118,'[5]CHART OF ACCOUNT'!C:F,4,0))</f>
        <v>1021</v>
      </c>
      <c r="K118" s="135" t="s">
        <v>72</v>
      </c>
      <c r="L118" s="135" t="s">
        <v>72</v>
      </c>
      <c r="M118" s="140" t="s">
        <v>776</v>
      </c>
      <c r="N118" s="135"/>
    </row>
    <row r="119" spans="2:14" ht="20.25" customHeight="1" x14ac:dyDescent="0.25">
      <c r="B119" s="142">
        <v>43507</v>
      </c>
      <c r="C119" s="135"/>
      <c r="D119" s="135" t="s">
        <v>771</v>
      </c>
      <c r="E119" s="141" t="str">
        <f>IF(D119="","",VLOOKUP(D119,'[5]SOURCE CODE'!C:D,2,0))</f>
        <v>DAVAO CITY</v>
      </c>
      <c r="F119" s="137">
        <v>30000</v>
      </c>
      <c r="G119" s="138" t="s">
        <v>141</v>
      </c>
      <c r="H119" s="139">
        <f t="shared" si="7"/>
        <v>0</v>
      </c>
      <c r="I119" s="139">
        <f t="shared" si="8"/>
        <v>30000</v>
      </c>
      <c r="J119" s="138">
        <f>IF(K119="","",VLOOKUP(K119,'[5]CHART OF ACCOUNT'!C:F,4,0))</f>
        <v>1017</v>
      </c>
      <c r="K119" s="135" t="s">
        <v>68</v>
      </c>
      <c r="L119" s="135" t="s">
        <v>68</v>
      </c>
      <c r="M119" s="140" t="s">
        <v>776</v>
      </c>
      <c r="N119" s="135" t="s">
        <v>911</v>
      </c>
    </row>
    <row r="120" spans="2:14" ht="20.25" customHeight="1" x14ac:dyDescent="0.25">
      <c r="B120" s="142">
        <v>43507</v>
      </c>
      <c r="C120" s="135">
        <v>32840</v>
      </c>
      <c r="D120" s="135" t="s">
        <v>864</v>
      </c>
      <c r="E120" s="141" t="str">
        <f>IF(D120="","",VLOOKUP(D120,'[5]SOURCE CODE'!C:D,2,0))</f>
        <v>GUERRERO ST DAVAO CITY</v>
      </c>
      <c r="F120" s="137">
        <v>2873.85</v>
      </c>
      <c r="G120" s="138" t="s">
        <v>136</v>
      </c>
      <c r="H120" s="139">
        <f t="shared" si="7"/>
        <v>2565.9374999999995</v>
      </c>
      <c r="I120" s="139">
        <f t="shared" si="8"/>
        <v>0</v>
      </c>
      <c r="J120" s="143">
        <f>IF(K120="","",VLOOKUP(K120,'[5]CHART OF ACCOUNT'!C:F,4,0))</f>
        <v>1021</v>
      </c>
      <c r="K120" s="148" t="s">
        <v>72</v>
      </c>
      <c r="L120" s="148" t="s">
        <v>72</v>
      </c>
      <c r="M120" s="140" t="s">
        <v>776</v>
      </c>
      <c r="N120" s="135"/>
    </row>
    <row r="121" spans="2:14" ht="20.25" customHeight="1" x14ac:dyDescent="0.25">
      <c r="B121" s="142">
        <v>43507</v>
      </c>
      <c r="C121" s="135">
        <v>148788</v>
      </c>
      <c r="D121" s="135" t="s">
        <v>912</v>
      </c>
      <c r="E121" s="141" t="str">
        <f>IF(D121="","",VLOOKUP(D121,'[5]SOURCE CODE'!C:D,2,0))</f>
        <v>#142 BUENAS BLDG.. LIZADA ST., DAVAO CITY</v>
      </c>
      <c r="F121" s="137">
        <v>38257.83</v>
      </c>
      <c r="G121" s="138" t="s">
        <v>136</v>
      </c>
      <c r="H121" s="139">
        <f t="shared" si="7"/>
        <v>34158.776785714283</v>
      </c>
      <c r="I121" s="139">
        <f t="shared" si="8"/>
        <v>0</v>
      </c>
      <c r="J121" s="143">
        <f>IF(K121="","",VLOOKUP(K121,'[5]CHART OF ACCOUNT'!C:F,4,0))</f>
        <v>1021</v>
      </c>
      <c r="K121" s="148" t="s">
        <v>72</v>
      </c>
      <c r="L121" s="148" t="s">
        <v>72</v>
      </c>
      <c r="M121" s="140" t="s">
        <v>776</v>
      </c>
      <c r="N121" s="135"/>
    </row>
    <row r="122" spans="2:14" ht="20.25" customHeight="1" x14ac:dyDescent="0.25">
      <c r="B122" s="142">
        <v>43508</v>
      </c>
      <c r="C122" s="135">
        <v>3792</v>
      </c>
      <c r="D122" s="135" t="s">
        <v>579</v>
      </c>
      <c r="E122" s="141" t="str">
        <f>IF(D122="","",VLOOKUP(D122,'[5]SOURCE CODE'!C:D,2,0))</f>
        <v>DAVAO CITY</v>
      </c>
      <c r="F122" s="137">
        <v>120</v>
      </c>
      <c r="G122" s="138" t="s">
        <v>141</v>
      </c>
      <c r="H122" s="139">
        <f t="shared" si="7"/>
        <v>0</v>
      </c>
      <c r="I122" s="139">
        <f t="shared" si="8"/>
        <v>120</v>
      </c>
      <c r="J122" s="143">
        <f>IF(K122="","",VLOOKUP(K122,'[5]CHART OF ACCOUNT'!C:F,4,0))</f>
        <v>1015</v>
      </c>
      <c r="K122" s="148" t="s">
        <v>5</v>
      </c>
      <c r="L122" s="148" t="s">
        <v>5</v>
      </c>
      <c r="M122" s="140" t="s">
        <v>530</v>
      </c>
      <c r="N122" s="135" t="s">
        <v>858</v>
      </c>
    </row>
    <row r="123" spans="2:14" ht="20.25" customHeight="1" x14ac:dyDescent="0.25">
      <c r="B123" s="142">
        <v>43509</v>
      </c>
      <c r="C123" s="135">
        <v>6522</v>
      </c>
      <c r="D123" s="135" t="s">
        <v>913</v>
      </c>
      <c r="E123" s="141" t="str">
        <f>IF(D123="","",VLOOKUP(D123,'[5]SOURCE CODE'!C:D,2,0))</f>
        <v>MATINA APLYA, DAVAO CITY</v>
      </c>
      <c r="F123" s="137">
        <v>145.5</v>
      </c>
      <c r="G123" s="138" t="s">
        <v>141</v>
      </c>
      <c r="H123" s="139">
        <f t="shared" si="7"/>
        <v>0</v>
      </c>
      <c r="I123" s="139">
        <f t="shared" si="8"/>
        <v>145.5</v>
      </c>
      <c r="J123" s="143">
        <f>IF(K123="","",VLOOKUP(K123,'[5]CHART OF ACCOUNT'!C:F,4,0))</f>
        <v>1014</v>
      </c>
      <c r="K123" s="148" t="s">
        <v>12</v>
      </c>
      <c r="L123" s="148" t="s">
        <v>12</v>
      </c>
      <c r="M123" s="140" t="s">
        <v>530</v>
      </c>
      <c r="N123" s="135"/>
    </row>
    <row r="124" spans="2:14" ht="20.25" customHeight="1" x14ac:dyDescent="0.25">
      <c r="B124" s="142">
        <v>43509</v>
      </c>
      <c r="C124" s="135">
        <v>38592</v>
      </c>
      <c r="D124" s="135" t="s">
        <v>914</v>
      </c>
      <c r="E124" s="141" t="str">
        <f>IF(D124="","",VLOOKUP(D124,'[5]SOURCE CODE'!C:D,2,0))</f>
        <v>DIVERSION, DAVAO CITY</v>
      </c>
      <c r="F124" s="137">
        <v>141.5</v>
      </c>
      <c r="G124" s="138" t="s">
        <v>141</v>
      </c>
      <c r="H124" s="139">
        <f t="shared" si="7"/>
        <v>0</v>
      </c>
      <c r="I124" s="139">
        <f t="shared" si="8"/>
        <v>141.5</v>
      </c>
      <c r="J124" s="143">
        <f>IF(K124="","",VLOOKUP(K124,'[5]CHART OF ACCOUNT'!C:F,4,0))</f>
        <v>1014</v>
      </c>
      <c r="K124" s="148" t="s">
        <v>12</v>
      </c>
      <c r="L124" s="148" t="s">
        <v>12</v>
      </c>
      <c r="M124" s="140" t="s">
        <v>530</v>
      </c>
      <c r="N124" s="135"/>
    </row>
    <row r="125" spans="2:14" ht="20.25" customHeight="1" x14ac:dyDescent="0.25">
      <c r="B125" s="142">
        <v>43509</v>
      </c>
      <c r="C125" s="135">
        <v>83054</v>
      </c>
      <c r="D125" s="135" t="s">
        <v>915</v>
      </c>
      <c r="E125" s="141" t="e">
        <f>IF(D125="","",VLOOKUP(D125,'[5]SOURCE CODE'!C:D,2,0))</f>
        <v>#N/A</v>
      </c>
      <c r="F125" s="137">
        <v>153</v>
      </c>
      <c r="G125" s="138" t="s">
        <v>136</v>
      </c>
      <c r="H125" s="139">
        <f t="shared" si="7"/>
        <v>136.60714285714283</v>
      </c>
      <c r="I125" s="139">
        <f t="shared" si="8"/>
        <v>0</v>
      </c>
      <c r="J125" s="143">
        <f>IF(K125="","",VLOOKUP(K125,'[5]CHART OF ACCOUNT'!C:F,4,0))</f>
        <v>1018</v>
      </c>
      <c r="K125" s="148" t="s">
        <v>69</v>
      </c>
      <c r="L125" s="148" t="s">
        <v>69</v>
      </c>
      <c r="M125" s="140" t="s">
        <v>530</v>
      </c>
      <c r="N125" s="135"/>
    </row>
    <row r="126" spans="2:14" ht="20.25" customHeight="1" x14ac:dyDescent="0.25">
      <c r="B126" s="142">
        <v>43509</v>
      </c>
      <c r="C126" s="135">
        <v>52781</v>
      </c>
      <c r="D126" s="135" t="s">
        <v>750</v>
      </c>
      <c r="E126" s="141" t="str">
        <f>IF(D126="","",VLOOKUP(D126,'[5]SOURCE CODE'!C:D,2,0))</f>
        <v>SM ECOLAND.DAVAO CITY</v>
      </c>
      <c r="F126" s="137">
        <v>1572.1</v>
      </c>
      <c r="G126" s="138" t="s">
        <v>136</v>
      </c>
      <c r="H126" s="139">
        <f t="shared" si="7"/>
        <v>1403.660714285714</v>
      </c>
      <c r="I126" s="139">
        <f t="shared" si="8"/>
        <v>0</v>
      </c>
      <c r="J126" s="143">
        <f>IF(K126="","",VLOOKUP(K126,'[5]CHART OF ACCOUNT'!C:F,4,0))</f>
        <v>1006</v>
      </c>
      <c r="K126" s="148" t="s">
        <v>59</v>
      </c>
      <c r="L126" s="148" t="s">
        <v>59</v>
      </c>
      <c r="M126" s="140" t="s">
        <v>530</v>
      </c>
      <c r="N126" s="135"/>
    </row>
    <row r="127" spans="2:14" ht="20.25" customHeight="1" x14ac:dyDescent="0.25">
      <c r="B127" s="142">
        <v>43509</v>
      </c>
      <c r="C127" s="135">
        <v>58</v>
      </c>
      <c r="D127" s="135" t="s">
        <v>916</v>
      </c>
      <c r="E127" s="141" t="str">
        <f>IF(D127="","",VLOOKUP(D127,'[5]SOURCE CODE'!C:D,2,0))</f>
        <v>POBLACION DAVAO CITY</v>
      </c>
      <c r="F127" s="137">
        <v>2500</v>
      </c>
      <c r="G127" s="138" t="s">
        <v>136</v>
      </c>
      <c r="H127" s="139">
        <f t="shared" si="7"/>
        <v>2232.1428571428569</v>
      </c>
      <c r="I127" s="139">
        <f t="shared" si="8"/>
        <v>0</v>
      </c>
      <c r="J127" s="143">
        <f>IF(K127="","",VLOOKUP(K127,'[5]CHART OF ACCOUNT'!C:F,4,0))</f>
        <v>1021</v>
      </c>
      <c r="K127" s="148" t="s">
        <v>72</v>
      </c>
      <c r="L127" s="148" t="s">
        <v>72</v>
      </c>
      <c r="M127" s="140" t="s">
        <v>776</v>
      </c>
      <c r="N127" s="135"/>
    </row>
    <row r="128" spans="2:14" ht="20.25" customHeight="1" x14ac:dyDescent="0.25">
      <c r="B128" s="142">
        <v>43509</v>
      </c>
      <c r="C128" s="135">
        <v>439173</v>
      </c>
      <c r="D128" s="135" t="s">
        <v>917</v>
      </c>
      <c r="E128" s="141" t="str">
        <f>IF(D128="","",VLOOKUP(D128,'[5]SOURCE CODE'!C:D,2,0))</f>
        <v>R. Magsaysay Ave., Davao City</v>
      </c>
      <c r="F128" s="137">
        <v>500</v>
      </c>
      <c r="G128" s="138" t="s">
        <v>136</v>
      </c>
      <c r="H128" s="139">
        <f t="shared" si="7"/>
        <v>446.42857142857139</v>
      </c>
      <c r="I128" s="139">
        <f t="shared" si="8"/>
        <v>0</v>
      </c>
      <c r="J128" s="143">
        <f>IF(K128="","",VLOOKUP(K128,'[5]CHART OF ACCOUNT'!C:F,4,0))</f>
        <v>1021</v>
      </c>
      <c r="K128" s="148" t="s">
        <v>72</v>
      </c>
      <c r="L128" s="148" t="s">
        <v>72</v>
      </c>
      <c r="M128" s="140" t="s">
        <v>776</v>
      </c>
      <c r="N128" s="135"/>
    </row>
    <row r="129" spans="2:14" ht="20.25" customHeight="1" x14ac:dyDescent="0.25">
      <c r="B129" s="142">
        <v>43509</v>
      </c>
      <c r="C129" s="135">
        <v>32877</v>
      </c>
      <c r="D129" s="135" t="s">
        <v>864</v>
      </c>
      <c r="E129" s="141" t="str">
        <f>IF(D129="","",VLOOKUP(D129,'[5]SOURCE CODE'!C:D,2,0))</f>
        <v>GUERRERO ST DAVAO CITY</v>
      </c>
      <c r="F129" s="137">
        <v>4336.25</v>
      </c>
      <c r="G129" s="138" t="s">
        <v>136</v>
      </c>
      <c r="H129" s="139">
        <f t="shared" si="7"/>
        <v>3871.6517857142853</v>
      </c>
      <c r="I129" s="139">
        <f t="shared" si="8"/>
        <v>0</v>
      </c>
      <c r="J129" s="143">
        <f>IF(K129="","",VLOOKUP(K129,'[5]CHART OF ACCOUNT'!C:F,4,0))</f>
        <v>1021</v>
      </c>
      <c r="K129" s="148" t="s">
        <v>72</v>
      </c>
      <c r="L129" s="148" t="s">
        <v>72</v>
      </c>
      <c r="M129" s="140" t="s">
        <v>776</v>
      </c>
      <c r="N129" s="135"/>
    </row>
    <row r="130" spans="2:14" ht="20.25" customHeight="1" x14ac:dyDescent="0.25">
      <c r="B130" s="142">
        <v>43510</v>
      </c>
      <c r="C130" s="135">
        <v>401</v>
      </c>
      <c r="D130" s="135" t="s">
        <v>918</v>
      </c>
      <c r="E130" s="141" t="str">
        <f>IF(D130="","",VLOOKUP(D130,'[5]SOURCE CODE'!C:D,2,0))</f>
        <v>MATINA DAVAO CITY</v>
      </c>
      <c r="F130" s="137">
        <v>10337.1</v>
      </c>
      <c r="G130" s="138" t="s">
        <v>136</v>
      </c>
      <c r="H130" s="139">
        <f t="shared" si="7"/>
        <v>9229.5535714285706</v>
      </c>
      <c r="I130" s="139">
        <f t="shared" si="8"/>
        <v>0</v>
      </c>
      <c r="J130" s="143">
        <f>IF(K130="","",VLOOKUP(K130,'[5]CHART OF ACCOUNT'!C:F,4,0))</f>
        <v>1021</v>
      </c>
      <c r="K130" s="148" t="s">
        <v>72</v>
      </c>
      <c r="L130" s="148" t="s">
        <v>72</v>
      </c>
      <c r="M130" s="140" t="s">
        <v>776</v>
      </c>
      <c r="N130" s="135"/>
    </row>
    <row r="131" spans="2:14" ht="20.25" customHeight="1" x14ac:dyDescent="0.25">
      <c r="B131" s="142">
        <v>43510</v>
      </c>
      <c r="C131" s="135">
        <v>32889</v>
      </c>
      <c r="D131" s="135" t="s">
        <v>864</v>
      </c>
      <c r="E131" s="141" t="str">
        <f>IF(D131="","",VLOOKUP(D131,'[5]SOURCE CODE'!C:D,2,0))</f>
        <v>GUERRERO ST DAVAO CITY</v>
      </c>
      <c r="F131" s="137">
        <v>9699.5</v>
      </c>
      <c r="G131" s="138" t="s">
        <v>136</v>
      </c>
      <c r="H131" s="139">
        <f>IF(G131="VAT",F131,0)/1.12</f>
        <v>8660.2678571428569</v>
      </c>
      <c r="I131" s="139">
        <f>IF(G131="NV",F131,0)</f>
        <v>0</v>
      </c>
      <c r="J131" s="143">
        <f>IF(K131="","",VLOOKUP(K131,'[5]CHART OF ACCOUNT'!C:F,4,0))</f>
        <v>1021</v>
      </c>
      <c r="K131" s="148" t="s">
        <v>72</v>
      </c>
      <c r="L131" s="148" t="s">
        <v>72</v>
      </c>
      <c r="M131" s="140" t="s">
        <v>776</v>
      </c>
      <c r="N131" s="135"/>
    </row>
    <row r="132" spans="2:14" ht="20.25" customHeight="1" x14ac:dyDescent="0.25">
      <c r="B132" s="135"/>
      <c r="C132" s="135"/>
      <c r="D132" s="135"/>
      <c r="E132" s="141" t="str">
        <f>IF(D132="","",VLOOKUP(D132,'SOURCE CODE'!C:D,2,0))</f>
        <v/>
      </c>
      <c r="F132" s="137"/>
      <c r="G132" s="138"/>
      <c r="H132" s="139">
        <f t="shared" ref="H132:H190" si="9">IF(G132="VAT",F132,0)/1.12</f>
        <v>0</v>
      </c>
      <c r="I132" s="139">
        <f>+Table84[[#This Row],[NET OF VAT]]*0.12</f>
        <v>0</v>
      </c>
      <c r="J132" s="139">
        <f>IF(G132="NV",F132,0)</f>
        <v>0</v>
      </c>
      <c r="K132" s="138" t="str">
        <f>IF(L132="","",VLOOKUP(L132,'[4]CHART OF ACCOUNT'!C:F,4,0))</f>
        <v/>
      </c>
      <c r="L132" s="135"/>
      <c r="M132" s="140"/>
      <c r="N132" s="135"/>
    </row>
    <row r="133" spans="2:14" ht="20.25" customHeight="1" x14ac:dyDescent="0.25">
      <c r="B133" s="142">
        <v>43504</v>
      </c>
      <c r="C133" s="135">
        <v>1272</v>
      </c>
      <c r="D133" s="135" t="s">
        <v>919</v>
      </c>
      <c r="E133" s="141" t="str">
        <f>IF(D133="","",VLOOKUP(D133,'[5]SOURCE CODE'!C:D,2,0))</f>
        <v>CATALUNAN GRANDE, DAVAO CITY</v>
      </c>
      <c r="F133" s="137">
        <v>263</v>
      </c>
      <c r="G133" s="138" t="s">
        <v>136</v>
      </c>
      <c r="H133" s="139">
        <f t="shared" si="9"/>
        <v>234.82142857142856</v>
      </c>
      <c r="I133" s="139">
        <f t="shared" ref="I133:I139" si="10">IF(G133="NV",F133,0)</f>
        <v>0</v>
      </c>
      <c r="J133" s="138">
        <f>IF(K133="","",VLOOKUP(K133,'[5]CHART OF ACCOUNT'!C:F,4,0))</f>
        <v>1026</v>
      </c>
      <c r="K133" s="135" t="s">
        <v>78</v>
      </c>
      <c r="L133" s="135" t="s">
        <v>78</v>
      </c>
      <c r="M133" s="140" t="s">
        <v>776</v>
      </c>
      <c r="N133" s="135" t="s">
        <v>866</v>
      </c>
    </row>
    <row r="134" spans="2:14" ht="20.25" customHeight="1" x14ac:dyDescent="0.25">
      <c r="B134" s="142">
        <v>43504</v>
      </c>
      <c r="C134" s="135">
        <v>1273</v>
      </c>
      <c r="D134" s="135" t="s">
        <v>919</v>
      </c>
      <c r="E134" s="141" t="str">
        <f>IF(D134="","",VLOOKUP(D134,'[5]SOURCE CODE'!C:D,2,0))</f>
        <v>CATALUNAN GRANDE, DAVAO CITY</v>
      </c>
      <c r="F134" s="137">
        <v>30</v>
      </c>
      <c r="G134" s="138" t="s">
        <v>136</v>
      </c>
      <c r="H134" s="139">
        <f t="shared" si="9"/>
        <v>26.785714285714285</v>
      </c>
      <c r="I134" s="139">
        <f t="shared" si="10"/>
        <v>0</v>
      </c>
      <c r="J134" s="138">
        <f>IF(K134="","",VLOOKUP(K134,'[5]CHART OF ACCOUNT'!C:F,4,0))</f>
        <v>1026</v>
      </c>
      <c r="K134" s="135" t="s">
        <v>78</v>
      </c>
      <c r="L134" s="135" t="s">
        <v>78</v>
      </c>
      <c r="M134" s="140" t="s">
        <v>776</v>
      </c>
      <c r="N134" s="135" t="s">
        <v>866</v>
      </c>
    </row>
    <row r="135" spans="2:14" ht="20.25" customHeight="1" x14ac:dyDescent="0.25">
      <c r="B135" s="142">
        <v>43504</v>
      </c>
      <c r="C135" s="135">
        <v>11027</v>
      </c>
      <c r="D135" s="135" t="s">
        <v>870</v>
      </c>
      <c r="E135" s="141" t="str">
        <f>IF(D135="","",VLOOKUP(D135,'[5]SOURCE CODE'!C:D,2,0))</f>
        <v>CATALUNAN GRANDE, DAVAO CITY</v>
      </c>
      <c r="F135" s="137">
        <v>20</v>
      </c>
      <c r="G135" s="138" t="s">
        <v>136</v>
      </c>
      <c r="H135" s="139">
        <f t="shared" si="9"/>
        <v>17.857142857142854</v>
      </c>
      <c r="I135" s="139">
        <f t="shared" si="10"/>
        <v>0</v>
      </c>
      <c r="J135" s="138">
        <f>IF(K135="","",VLOOKUP(K135,'[5]CHART OF ACCOUNT'!C:F,4,0))</f>
        <v>1021</v>
      </c>
      <c r="K135" s="135" t="s">
        <v>72</v>
      </c>
      <c r="L135" s="135" t="s">
        <v>72</v>
      </c>
      <c r="M135" s="140" t="s">
        <v>776</v>
      </c>
      <c r="N135" s="135" t="s">
        <v>866</v>
      </c>
    </row>
    <row r="136" spans="2:14" ht="20.25" customHeight="1" x14ac:dyDescent="0.25">
      <c r="B136" s="142">
        <v>43504</v>
      </c>
      <c r="C136" s="135">
        <v>1795</v>
      </c>
      <c r="D136" s="135" t="s">
        <v>920</v>
      </c>
      <c r="E136" s="141" t="str">
        <f>IF(D136="","",VLOOKUP(D136,'[5]SOURCE CODE'!C:D,2,0))</f>
        <v>CATALUNAN GRANDE, DAVAO CITY</v>
      </c>
      <c r="F136" s="137">
        <v>403</v>
      </c>
      <c r="G136" s="138" t="s">
        <v>136</v>
      </c>
      <c r="H136" s="139">
        <f t="shared" si="9"/>
        <v>359.82142857142856</v>
      </c>
      <c r="I136" s="139"/>
      <c r="J136" s="138">
        <f>IF(K136="","",VLOOKUP(K136,'[5]CHART OF ACCOUNT'!C:F,4,0))</f>
        <v>1021</v>
      </c>
      <c r="K136" s="135" t="s">
        <v>72</v>
      </c>
      <c r="L136" s="135" t="s">
        <v>72</v>
      </c>
      <c r="M136" s="140" t="s">
        <v>776</v>
      </c>
      <c r="N136" s="135" t="s">
        <v>866</v>
      </c>
    </row>
    <row r="137" spans="2:14" ht="20.25" customHeight="1" x14ac:dyDescent="0.25">
      <c r="B137" s="142">
        <v>43504</v>
      </c>
      <c r="C137" s="135">
        <v>1701</v>
      </c>
      <c r="D137" s="135" t="s">
        <v>887</v>
      </c>
      <c r="E137" s="141" t="str">
        <f>IF(D137="","",VLOOKUP(D137,'[5]SOURCE CODE'!C:D,2,0))</f>
        <v>CATALUNAN GRANDE, DAVAO CITY</v>
      </c>
      <c r="F137" s="137">
        <v>270</v>
      </c>
      <c r="G137" s="138" t="s">
        <v>136</v>
      </c>
      <c r="H137" s="139">
        <f t="shared" si="9"/>
        <v>241.07142857142856</v>
      </c>
      <c r="I137" s="139">
        <f t="shared" si="10"/>
        <v>0</v>
      </c>
      <c r="J137" s="138">
        <f>IF(K137="","",VLOOKUP(K137,'[5]CHART OF ACCOUNT'!C:F,4,0))</f>
        <v>1021</v>
      </c>
      <c r="K137" s="135" t="s">
        <v>72</v>
      </c>
      <c r="L137" s="135" t="s">
        <v>72</v>
      </c>
      <c r="M137" s="140" t="s">
        <v>776</v>
      </c>
      <c r="N137" s="135" t="s">
        <v>866</v>
      </c>
    </row>
    <row r="138" spans="2:14" ht="20.25" customHeight="1" x14ac:dyDescent="0.25">
      <c r="B138" s="142">
        <v>43504</v>
      </c>
      <c r="C138" s="135">
        <v>452</v>
      </c>
      <c r="D138" s="135" t="s">
        <v>904</v>
      </c>
      <c r="E138" s="141" t="str">
        <f>IF(D138="","",VLOOKUP(D138,'[5]SOURCE CODE'!C:D,2,0))</f>
        <v>CATALUNAN GRANDE, DAVAO CITY</v>
      </c>
      <c r="F138" s="137">
        <v>50</v>
      </c>
      <c r="G138" s="138" t="s">
        <v>136</v>
      </c>
      <c r="H138" s="139">
        <f t="shared" si="9"/>
        <v>44.642857142857139</v>
      </c>
      <c r="I138" s="139">
        <f t="shared" si="10"/>
        <v>0</v>
      </c>
      <c r="J138" s="138">
        <f>IF(K138="","",VLOOKUP(K138,'[5]CHART OF ACCOUNT'!C:F,4,0))</f>
        <v>1021</v>
      </c>
      <c r="K138" s="135" t="s">
        <v>72</v>
      </c>
      <c r="L138" s="135" t="s">
        <v>72</v>
      </c>
      <c r="M138" s="140" t="s">
        <v>776</v>
      </c>
      <c r="N138" s="135" t="s">
        <v>866</v>
      </c>
    </row>
    <row r="139" spans="2:14" ht="20.25" customHeight="1" x14ac:dyDescent="0.25">
      <c r="B139" s="142">
        <v>43504</v>
      </c>
      <c r="C139" s="135">
        <v>364275</v>
      </c>
      <c r="D139" s="135" t="s">
        <v>921</v>
      </c>
      <c r="E139" s="141" t="str">
        <f>IF(D139="","",VLOOKUP(D139,'[5]SOURCE CODE'!C:D,2,0))</f>
        <v>CATALUNAN GRANDE, DAVAO CITY</v>
      </c>
      <c r="F139" s="137">
        <v>67.5</v>
      </c>
      <c r="G139" s="138" t="s">
        <v>136</v>
      </c>
      <c r="H139" s="139">
        <f t="shared" si="9"/>
        <v>60.267857142857139</v>
      </c>
      <c r="I139" s="139">
        <f t="shared" si="10"/>
        <v>0</v>
      </c>
      <c r="J139" s="138">
        <f>IF(K139="","",VLOOKUP(K139,'[5]CHART OF ACCOUNT'!C:F,4,0))</f>
        <v>1018</v>
      </c>
      <c r="K139" s="135" t="s">
        <v>69</v>
      </c>
      <c r="L139" s="135" t="s">
        <v>69</v>
      </c>
      <c r="M139" s="140" t="s">
        <v>776</v>
      </c>
      <c r="N139" s="135" t="s">
        <v>866</v>
      </c>
    </row>
    <row r="140" spans="2:14" ht="20.25" customHeight="1" x14ac:dyDescent="0.25">
      <c r="B140" s="135"/>
      <c r="C140" s="135"/>
      <c r="D140" s="135"/>
      <c r="E140" s="141" t="str">
        <f>IF(D140="","",VLOOKUP(D140,'SOURCE CODE'!C:D,2,0))</f>
        <v/>
      </c>
      <c r="F140" s="137"/>
      <c r="G140" s="138"/>
      <c r="H140" s="139">
        <f t="shared" si="9"/>
        <v>0</v>
      </c>
      <c r="I140" s="139">
        <f>+Table84[[#This Row],[NET OF VAT]]*0.12</f>
        <v>0</v>
      </c>
      <c r="J140" s="139">
        <f t="shared" ref="J140:J200" si="11">IF(G140="NV",F140,0)</f>
        <v>0</v>
      </c>
      <c r="K140" s="138" t="str">
        <f>IF(L140="","",VLOOKUP(L140,'[4]CHART OF ACCOUNT'!C:F,4,0))</f>
        <v/>
      </c>
      <c r="L140" s="138" t="str">
        <f>IF(M140="","",VLOOKUP(M140,'[4]CHART OF ACCOUNT'!D:G,4,0))</f>
        <v/>
      </c>
      <c r="M140" s="135"/>
      <c r="N140" s="140"/>
    </row>
    <row r="141" spans="2:14" x14ac:dyDescent="0.25">
      <c r="B141" s="142">
        <v>43503</v>
      </c>
      <c r="C141" s="135"/>
      <c r="D141" s="135" t="s">
        <v>573</v>
      </c>
      <c r="E141" s="141" t="str">
        <f>IF(D141="","",VLOOKUP(D141,'[5]SOURCE CODE'!C:D,2,0))</f>
        <v>ECOLAND, DAVAO CITY</v>
      </c>
      <c r="F141" s="137">
        <v>96183.75</v>
      </c>
      <c r="G141" s="138" t="s">
        <v>141</v>
      </c>
      <c r="H141" s="139">
        <f t="shared" si="9"/>
        <v>0</v>
      </c>
      <c r="I141" s="139">
        <f>IF(G141="NV",F141,0)</f>
        <v>96183.75</v>
      </c>
      <c r="J141" s="138">
        <f>IF(K141="","",VLOOKUP(K141,'[5]CHART OF ACCOUNT'!C:F,4,0))</f>
        <v>1023</v>
      </c>
      <c r="K141" s="135" t="s">
        <v>74</v>
      </c>
      <c r="L141" s="135" t="s">
        <v>74</v>
      </c>
      <c r="M141" s="140" t="s">
        <v>776</v>
      </c>
      <c r="N141" s="135" t="s">
        <v>922</v>
      </c>
    </row>
    <row r="142" spans="2:14" x14ac:dyDescent="0.25">
      <c r="B142" s="142">
        <v>43505</v>
      </c>
      <c r="C142" s="135"/>
      <c r="D142" s="135" t="s">
        <v>265</v>
      </c>
      <c r="E142" s="141" t="str">
        <f>IF(D142="","",VLOOKUP(D142,'[5]SOURCE CODE'!C:D,2,0))</f>
        <v>DAVAO CITY</v>
      </c>
      <c r="F142" s="137">
        <v>7500</v>
      </c>
      <c r="G142" s="138" t="s">
        <v>141</v>
      </c>
      <c r="H142" s="139">
        <f t="shared" si="9"/>
        <v>0</v>
      </c>
      <c r="I142" s="139">
        <f>IF(G142="NV",F142,0)</f>
        <v>7500</v>
      </c>
      <c r="J142" s="138">
        <f>IF(K142="","",VLOOKUP(K142,'[5]CHART OF ACCOUNT'!C:F,4,0))</f>
        <v>4004</v>
      </c>
      <c r="K142" s="135" t="s">
        <v>104</v>
      </c>
      <c r="L142" s="135" t="s">
        <v>104</v>
      </c>
      <c r="M142" s="140" t="s">
        <v>776</v>
      </c>
      <c r="N142" s="135" t="s">
        <v>923</v>
      </c>
    </row>
    <row r="143" spans="2:14" x14ac:dyDescent="0.25">
      <c r="B143" s="142">
        <v>43505</v>
      </c>
      <c r="C143" s="135"/>
      <c r="D143" s="135" t="s">
        <v>924</v>
      </c>
      <c r="E143" s="141" t="str">
        <f>IF(D143="","",VLOOKUP(D143,'[5]SOURCE CODE'!C:D,2,0))</f>
        <v>Davao City</v>
      </c>
      <c r="F143" s="137">
        <v>5000</v>
      </c>
      <c r="G143" s="138" t="s">
        <v>141</v>
      </c>
      <c r="H143" s="139">
        <f t="shared" si="9"/>
        <v>0</v>
      </c>
      <c r="I143" s="139">
        <f>IF(G143="NV",F143,0)</f>
        <v>5000</v>
      </c>
      <c r="J143" s="138">
        <f>IF(K143="","",VLOOKUP(K143,'[5]CHART OF ACCOUNT'!C:F,4,0))</f>
        <v>4004</v>
      </c>
      <c r="K143" s="135" t="s">
        <v>104</v>
      </c>
      <c r="L143" s="135" t="s">
        <v>104</v>
      </c>
      <c r="M143" s="140" t="s">
        <v>776</v>
      </c>
      <c r="N143" s="135" t="s">
        <v>925</v>
      </c>
    </row>
    <row r="144" spans="2:14" x14ac:dyDescent="0.25">
      <c r="B144" s="142">
        <v>43505</v>
      </c>
      <c r="C144" s="135"/>
      <c r="D144" s="135" t="s">
        <v>867</v>
      </c>
      <c r="E144" s="141" t="str">
        <f>IF(D144="","",VLOOKUP(D144,'[5]SOURCE CODE'!C:D,2,0))</f>
        <v>DAVAO CITY</v>
      </c>
      <c r="F144" s="137">
        <v>50000</v>
      </c>
      <c r="G144" s="138" t="s">
        <v>141</v>
      </c>
      <c r="H144" s="139">
        <f t="shared" si="9"/>
        <v>0</v>
      </c>
      <c r="I144" s="139">
        <f>IF(G144="NV",F144,0)</f>
        <v>50000</v>
      </c>
      <c r="J144" s="138">
        <f>IF(K144="","",VLOOKUP(K144,'[5]CHART OF ACCOUNT'!C:F,4,0))</f>
        <v>4004</v>
      </c>
      <c r="K144" s="135" t="s">
        <v>104</v>
      </c>
      <c r="L144" s="135" t="s">
        <v>104</v>
      </c>
      <c r="M144" s="140" t="s">
        <v>776</v>
      </c>
      <c r="N144" s="135"/>
    </row>
    <row r="145" spans="2:14" x14ac:dyDescent="0.25">
      <c r="B145" s="142">
        <v>43505</v>
      </c>
      <c r="C145" s="135"/>
      <c r="D145" s="135" t="s">
        <v>319</v>
      </c>
      <c r="E145" s="141" t="str">
        <f>IF(D145="","",VLOOKUP(D145,'[5]SOURCE CODE'!C:D,2,0))</f>
        <v>DAVAO CITY</v>
      </c>
      <c r="F145" s="137">
        <v>45000</v>
      </c>
      <c r="G145" s="138" t="s">
        <v>141</v>
      </c>
      <c r="H145" s="139">
        <f t="shared" si="9"/>
        <v>0</v>
      </c>
      <c r="I145" s="139">
        <f>IF(G145="NV",F145,0)</f>
        <v>45000</v>
      </c>
      <c r="J145" s="138">
        <f>IF(K145="","",VLOOKUP(K145,'[5]CHART OF ACCOUNT'!C:F,4,0))</f>
        <v>4004</v>
      </c>
      <c r="K145" s="135" t="s">
        <v>104</v>
      </c>
      <c r="L145" s="135" t="s">
        <v>104</v>
      </c>
      <c r="M145" s="140" t="s">
        <v>776</v>
      </c>
      <c r="N145" s="135"/>
    </row>
    <row r="146" spans="2:14" x14ac:dyDescent="0.25">
      <c r="B146" s="135"/>
      <c r="C146" s="135"/>
      <c r="D146" s="135"/>
      <c r="E146" s="141" t="str">
        <f>IF(D146="","",VLOOKUP(D146,'SOURCE CODE'!C:D,2,0))</f>
        <v/>
      </c>
      <c r="F146" s="137"/>
      <c r="G146" s="138"/>
      <c r="H146" s="139">
        <f t="shared" si="9"/>
        <v>0</v>
      </c>
      <c r="I146" s="139">
        <f>+Table84[[#This Row],[NET OF VAT]]*0.12</f>
        <v>0</v>
      </c>
      <c r="J146" s="139">
        <f t="shared" si="11"/>
        <v>0</v>
      </c>
      <c r="K146" s="138" t="str">
        <f>IF(L146="","",VLOOKUP(L146,'[4]CHART OF ACCOUNT'!C:F,4,0))</f>
        <v/>
      </c>
      <c r="L146" s="138" t="str">
        <f>IF(M146="","",VLOOKUP(M146,'[4]CHART OF ACCOUNT'!D:G,4,0))</f>
        <v/>
      </c>
      <c r="M146" s="135"/>
      <c r="N146" s="140"/>
    </row>
    <row r="147" spans="2:14" x14ac:dyDescent="0.25">
      <c r="B147" s="142">
        <v>43503</v>
      </c>
      <c r="C147" s="135">
        <v>79533</v>
      </c>
      <c r="D147" s="135" t="s">
        <v>926</v>
      </c>
      <c r="E147" s="141" t="str">
        <f>IF(D147="","",VLOOKUP(D147,'[5]SOURCE CODE'!C:D,2,0))</f>
        <v>Ulas, Talomo, Davao City</v>
      </c>
      <c r="F147" s="137">
        <v>1000</v>
      </c>
      <c r="G147" s="138" t="s">
        <v>136</v>
      </c>
      <c r="H147" s="139">
        <f t="shared" si="9"/>
        <v>892.85714285714278</v>
      </c>
      <c r="I147" s="139">
        <f t="shared" ref="I147:I153" si="12">IF(G147="NV",F147,0)</f>
        <v>0</v>
      </c>
      <c r="J147" s="138">
        <f>IF(K147="","",VLOOKUP(K147,'[5]CHART OF ACCOUNT'!C:F,4,0))</f>
        <v>1003</v>
      </c>
      <c r="K147" s="135" t="s">
        <v>57</v>
      </c>
      <c r="L147" s="135" t="s">
        <v>57</v>
      </c>
      <c r="M147" s="140"/>
      <c r="N147" s="135" t="s">
        <v>927</v>
      </c>
    </row>
    <row r="148" spans="2:14" x14ac:dyDescent="0.25">
      <c r="B148" s="142">
        <v>43472</v>
      </c>
      <c r="C148" s="135">
        <v>22926</v>
      </c>
      <c r="D148" s="135" t="s">
        <v>928</v>
      </c>
      <c r="E148" s="141" t="str">
        <f>IF(D148="","",VLOOKUP(D148,'[5]SOURCE CODE'!C:D,2,0))</f>
        <v>G/F SM City Davao, Davao City</v>
      </c>
      <c r="F148" s="137">
        <v>989.78</v>
      </c>
      <c r="G148" s="138" t="s">
        <v>136</v>
      </c>
      <c r="H148" s="139">
        <f t="shared" si="9"/>
        <v>883.73214285714278</v>
      </c>
      <c r="I148" s="139">
        <f t="shared" si="12"/>
        <v>0</v>
      </c>
      <c r="J148" s="138">
        <f>IF(K148="","",VLOOKUP(K148,'[5]CHART OF ACCOUNT'!C:F,4,0))</f>
        <v>1021</v>
      </c>
      <c r="K148" s="135" t="s">
        <v>72</v>
      </c>
      <c r="L148" s="135" t="s">
        <v>72</v>
      </c>
      <c r="M148" s="140"/>
      <c r="N148" s="135" t="s">
        <v>927</v>
      </c>
    </row>
    <row r="149" spans="2:14" x14ac:dyDescent="0.25">
      <c r="B149" s="142">
        <v>43506</v>
      </c>
      <c r="C149" s="135">
        <v>118194</v>
      </c>
      <c r="D149" s="135" t="s">
        <v>929</v>
      </c>
      <c r="E149" s="141" t="str">
        <f>IF(D149="","",VLOOKUP(D149,'[5]SOURCE CODE'!C:D,2,0))</f>
        <v>Datu Abeng St., Calinan, Davao City</v>
      </c>
      <c r="F149" s="137">
        <v>500</v>
      </c>
      <c r="G149" s="138" t="s">
        <v>136</v>
      </c>
      <c r="H149" s="139">
        <f>IF(G149="VAT",F149,0)/1.12</f>
        <v>446.42857142857139</v>
      </c>
      <c r="I149" s="139">
        <f>IF(G149="NV",F149,0)</f>
        <v>0</v>
      </c>
      <c r="J149" s="143">
        <f>IF(K149="","",VLOOKUP(K149,'[5]CHART OF ACCOUNT'!C:F,4,0))</f>
        <v>1021</v>
      </c>
      <c r="K149" s="148" t="s">
        <v>72</v>
      </c>
      <c r="L149" s="148" t="s">
        <v>72</v>
      </c>
      <c r="M149" s="140"/>
      <c r="N149" s="135" t="s">
        <v>927</v>
      </c>
    </row>
    <row r="150" spans="2:14" x14ac:dyDescent="0.25">
      <c r="B150" s="142">
        <v>43507</v>
      </c>
      <c r="C150" s="135">
        <v>15120</v>
      </c>
      <c r="D150" s="135" t="s">
        <v>930</v>
      </c>
      <c r="E150" s="141" t="str">
        <f>IF(D150="","",VLOOKUP(D150,'[5]SOURCE CODE'!C:D,2,0))</f>
        <v>PALMA GIL ST. DAVAO CITY</v>
      </c>
      <c r="F150" s="137">
        <v>11100</v>
      </c>
      <c r="G150" s="138" t="s">
        <v>136</v>
      </c>
      <c r="H150" s="139">
        <f t="shared" si="9"/>
        <v>9910.7142857142844</v>
      </c>
      <c r="I150" s="139">
        <f t="shared" si="12"/>
        <v>0</v>
      </c>
      <c r="J150" s="138">
        <f>IF(K150="","",VLOOKUP(K150,'[5]CHART OF ACCOUNT'!C:F,4,0))</f>
        <v>1021</v>
      </c>
      <c r="K150" s="135" t="s">
        <v>72</v>
      </c>
      <c r="L150" s="135" t="s">
        <v>72</v>
      </c>
      <c r="M150" s="140"/>
      <c r="N150" s="135" t="s">
        <v>927</v>
      </c>
    </row>
    <row r="151" spans="2:14" x14ac:dyDescent="0.25">
      <c r="B151" s="142">
        <v>43507</v>
      </c>
      <c r="C151" s="135">
        <v>32835</v>
      </c>
      <c r="D151" s="135" t="s">
        <v>930</v>
      </c>
      <c r="E151" s="141" t="str">
        <f>IF(D151="","",VLOOKUP(D151,'[5]SOURCE CODE'!C:D,2,0))</f>
        <v>PALMA GIL ST. DAVAO CITY</v>
      </c>
      <c r="F151" s="137">
        <v>3092.3</v>
      </c>
      <c r="G151" s="138" t="s">
        <v>136</v>
      </c>
      <c r="H151" s="139">
        <f>IF(G151="VAT",F151,0)/1.12</f>
        <v>2760.9821428571427</v>
      </c>
      <c r="I151" s="139">
        <f>IF(G151="NV",F151,0)</f>
        <v>0</v>
      </c>
      <c r="J151" s="143">
        <f>IF(K151="","",VLOOKUP(K151,'[5]CHART OF ACCOUNT'!C:F,4,0))</f>
        <v>1021</v>
      </c>
      <c r="K151" s="148" t="s">
        <v>72</v>
      </c>
      <c r="L151" s="148" t="s">
        <v>72</v>
      </c>
      <c r="M151" s="140"/>
      <c r="N151" s="135" t="s">
        <v>927</v>
      </c>
    </row>
    <row r="152" spans="2:14" x14ac:dyDescent="0.25">
      <c r="B152" s="142">
        <v>43507</v>
      </c>
      <c r="C152" s="135">
        <v>2475</v>
      </c>
      <c r="D152" s="135" t="s">
        <v>931</v>
      </c>
      <c r="E152" s="141" t="str">
        <f>IF(D152="","",VLOOKUP(D152,'[5]SOURCE CODE'!C:D,2,0))</f>
        <v>Buhangin, Davao City</v>
      </c>
      <c r="F152" s="137">
        <v>28236.61</v>
      </c>
      <c r="G152" s="138" t="s">
        <v>136</v>
      </c>
      <c r="H152" s="139">
        <f>IF(G152="VAT",F152,0)/1.12</f>
        <v>25211.258928571428</v>
      </c>
      <c r="I152" s="139">
        <f>IF(G152="NV",F152,0)</f>
        <v>0</v>
      </c>
      <c r="J152" s="143">
        <f>IF(K152="","",VLOOKUP(K152,'[5]CHART OF ACCOUNT'!C:F,4,0))</f>
        <v>1021</v>
      </c>
      <c r="K152" s="148" t="s">
        <v>72</v>
      </c>
      <c r="L152" s="148" t="s">
        <v>72</v>
      </c>
      <c r="M152" s="140" t="s">
        <v>776</v>
      </c>
      <c r="N152" s="135" t="s">
        <v>932</v>
      </c>
    </row>
    <row r="153" spans="2:14" x14ac:dyDescent="0.25">
      <c r="B153" s="142">
        <v>43488</v>
      </c>
      <c r="C153" s="135">
        <v>178444</v>
      </c>
      <c r="D153" s="135" t="s">
        <v>930</v>
      </c>
      <c r="E153" s="141" t="str">
        <f>IF(D153="","",VLOOKUP(D153,'[5]SOURCE CODE'!C:D,2,0))</f>
        <v>PALMA GIL ST. DAVAO CITY</v>
      </c>
      <c r="F153" s="137">
        <v>840</v>
      </c>
      <c r="G153" s="138" t="s">
        <v>136</v>
      </c>
      <c r="H153" s="139">
        <f t="shared" si="9"/>
        <v>749.99999999999989</v>
      </c>
      <c r="I153" s="139">
        <f t="shared" si="12"/>
        <v>0</v>
      </c>
      <c r="J153" s="138">
        <f>IF(K153="","",VLOOKUP(K153,'[5]CHART OF ACCOUNT'!C:F,4,0))</f>
        <v>1021</v>
      </c>
      <c r="K153" s="148" t="s">
        <v>72</v>
      </c>
      <c r="L153" s="135" t="s">
        <v>72</v>
      </c>
      <c r="M153" s="140"/>
      <c r="N153" s="135" t="s">
        <v>927</v>
      </c>
    </row>
    <row r="154" spans="2:14" x14ac:dyDescent="0.25">
      <c r="B154" s="135"/>
      <c r="C154" s="135"/>
      <c r="D154" s="135"/>
      <c r="E154" s="141" t="str">
        <f>IF(D154="","",VLOOKUP(D154,'SOURCE CODE'!C:D,2,0))</f>
        <v/>
      </c>
      <c r="F154" s="137"/>
      <c r="G154" s="138"/>
      <c r="H154" s="139">
        <f t="shared" si="9"/>
        <v>0</v>
      </c>
      <c r="I154" s="139">
        <f>+Table84[[#This Row],[NET OF VAT]]*0.12</f>
        <v>0</v>
      </c>
      <c r="J154" s="139">
        <f t="shared" si="11"/>
        <v>0</v>
      </c>
      <c r="K154" s="148"/>
      <c r="L154" s="135"/>
      <c r="M154" s="140"/>
      <c r="N154" s="135"/>
    </row>
    <row r="155" spans="2:14" x14ac:dyDescent="0.25">
      <c r="B155" s="142">
        <v>43489</v>
      </c>
      <c r="C155" s="135">
        <v>172</v>
      </c>
      <c r="D155" s="135" t="s">
        <v>941</v>
      </c>
      <c r="E155" s="141" t="str">
        <f>IF(D155="","",VLOOKUP(D155,'SOURCE CODE'!C:D,2,0))</f>
        <v>JOSEPH P. JOSOL/900-579-577-000</v>
      </c>
      <c r="F155" s="137">
        <v>4500</v>
      </c>
      <c r="G155" s="138" t="s">
        <v>141</v>
      </c>
      <c r="H155" s="139">
        <f t="shared" si="9"/>
        <v>0</v>
      </c>
      <c r="I155" s="139">
        <f>+Table84[[#This Row],[NET OF VAT]]*0.12</f>
        <v>0</v>
      </c>
      <c r="J155" s="139">
        <f t="shared" si="11"/>
        <v>4500</v>
      </c>
      <c r="K155" s="148" t="s">
        <v>72</v>
      </c>
      <c r="L155" s="135" t="s">
        <v>72</v>
      </c>
      <c r="M155" s="140" t="s">
        <v>776</v>
      </c>
      <c r="N155" s="135"/>
    </row>
    <row r="156" spans="2:14" x14ac:dyDescent="0.25">
      <c r="B156" s="142">
        <v>43507</v>
      </c>
      <c r="C156" s="135">
        <v>174</v>
      </c>
      <c r="D156" s="135" t="s">
        <v>941</v>
      </c>
      <c r="E156" s="141" t="str">
        <f>IF(D156="","",VLOOKUP(D156,'SOURCE CODE'!C:D,2,0))</f>
        <v>JOSEPH P. JOSOL/900-579-577-000</v>
      </c>
      <c r="F156" s="137">
        <v>6750</v>
      </c>
      <c r="G156" s="138" t="s">
        <v>141</v>
      </c>
      <c r="H156" s="139">
        <f t="shared" si="9"/>
        <v>0</v>
      </c>
      <c r="I156" s="139">
        <f>+Table84[[#This Row],[NET OF VAT]]*0.12</f>
        <v>0</v>
      </c>
      <c r="J156" s="139">
        <f t="shared" si="11"/>
        <v>6750</v>
      </c>
      <c r="K156" s="148" t="s">
        <v>72</v>
      </c>
      <c r="L156" s="135" t="s">
        <v>72</v>
      </c>
      <c r="M156" s="140" t="s">
        <v>776</v>
      </c>
      <c r="N156" s="135"/>
    </row>
    <row r="157" spans="2:14" x14ac:dyDescent="0.25">
      <c r="B157" s="142">
        <v>43514</v>
      </c>
      <c r="C157" s="135">
        <v>175</v>
      </c>
      <c r="D157" s="135" t="s">
        <v>941</v>
      </c>
      <c r="E157" s="141" t="str">
        <f>IF(D157="","",VLOOKUP(D157,'SOURCE CODE'!C:D,2,0))</f>
        <v>JOSEPH P. JOSOL/900-579-577-000</v>
      </c>
      <c r="F157" s="137">
        <v>4500</v>
      </c>
      <c r="G157" s="138" t="s">
        <v>141</v>
      </c>
      <c r="H157" s="139">
        <f t="shared" si="9"/>
        <v>0</v>
      </c>
      <c r="I157" s="139">
        <f>+Table84[[#This Row],[NET OF VAT]]*0.12</f>
        <v>0</v>
      </c>
      <c r="J157" s="139">
        <f t="shared" si="11"/>
        <v>4500</v>
      </c>
      <c r="K157" s="148" t="s">
        <v>72</v>
      </c>
      <c r="L157" s="135" t="s">
        <v>72</v>
      </c>
      <c r="M157" s="140" t="s">
        <v>776</v>
      </c>
      <c r="N157" s="135"/>
    </row>
    <row r="158" spans="2:14" x14ac:dyDescent="0.25">
      <c r="B158" s="142">
        <v>43497</v>
      </c>
      <c r="C158" s="135">
        <v>173</v>
      </c>
      <c r="D158" s="135" t="s">
        <v>941</v>
      </c>
      <c r="E158" s="141" t="str">
        <f>IF(D158="","",VLOOKUP(D158,'SOURCE CODE'!C:D,2,0))</f>
        <v>JOSEPH P. JOSOL/900-579-577-000</v>
      </c>
      <c r="F158" s="137">
        <v>11250</v>
      </c>
      <c r="G158" s="138" t="s">
        <v>141</v>
      </c>
      <c r="H158" s="139">
        <f t="shared" si="9"/>
        <v>0</v>
      </c>
      <c r="I158" s="139">
        <f>+Table84[[#This Row],[NET OF VAT]]*0.12</f>
        <v>0</v>
      </c>
      <c r="J158" s="139">
        <f t="shared" si="11"/>
        <v>11250</v>
      </c>
      <c r="K158" s="148" t="s">
        <v>72</v>
      </c>
      <c r="L158" s="135" t="s">
        <v>72</v>
      </c>
      <c r="M158" s="140" t="s">
        <v>776</v>
      </c>
      <c r="N158" s="135"/>
    </row>
    <row r="159" spans="2:14" x14ac:dyDescent="0.25">
      <c r="B159" s="142">
        <v>43512</v>
      </c>
      <c r="C159" s="135"/>
      <c r="D159" s="135" t="s">
        <v>265</v>
      </c>
      <c r="E159" s="141" t="str">
        <f>IF(D159="","",VLOOKUP(D159,'SOURCE CODE'!C:D,2,0))</f>
        <v>RITCHIE DORIFA/448-414-064-000</v>
      </c>
      <c r="F159" s="137">
        <v>7500</v>
      </c>
      <c r="G159" s="138" t="s">
        <v>141</v>
      </c>
      <c r="H159" s="139">
        <f t="shared" si="9"/>
        <v>0</v>
      </c>
      <c r="I159" s="139">
        <f>+Table84[[#This Row],[NET OF VAT]]*0.12</f>
        <v>0</v>
      </c>
      <c r="J159" s="139">
        <f t="shared" si="11"/>
        <v>7500</v>
      </c>
      <c r="K159" s="148" t="s">
        <v>72</v>
      </c>
      <c r="L159" s="135" t="s">
        <v>72</v>
      </c>
      <c r="M159" s="140" t="s">
        <v>776</v>
      </c>
      <c r="N159" s="135" t="s">
        <v>104</v>
      </c>
    </row>
    <row r="160" spans="2:14" x14ac:dyDescent="0.25">
      <c r="B160" s="142">
        <v>43512</v>
      </c>
      <c r="C160" s="135"/>
      <c r="D160" s="135" t="s">
        <v>319</v>
      </c>
      <c r="E160" s="141" t="str">
        <f>IF(D160="","",VLOOKUP(D160,'SOURCE CODE'!C:D,2,0))</f>
        <v>DENNIS VILLASENCIO - VARIOUS PROJECTS/000-000-000-000</v>
      </c>
      <c r="F160" s="137">
        <v>50000</v>
      </c>
      <c r="G160" s="138" t="s">
        <v>1002</v>
      </c>
      <c r="H160" s="139">
        <f t="shared" si="9"/>
        <v>0</v>
      </c>
      <c r="I160" s="139">
        <f>+Table84[[#This Row],[NET OF VAT]]*0.12</f>
        <v>0</v>
      </c>
      <c r="J160" s="139">
        <f t="shared" si="11"/>
        <v>50000</v>
      </c>
      <c r="K160" s="148"/>
      <c r="L160" s="135" t="s">
        <v>72</v>
      </c>
      <c r="M160" s="140" t="s">
        <v>776</v>
      </c>
      <c r="N160" s="135" t="s">
        <v>104</v>
      </c>
    </row>
    <row r="161" spans="2:14" x14ac:dyDescent="0.25">
      <c r="B161" s="142">
        <v>43512</v>
      </c>
      <c r="C161" s="135"/>
      <c r="D161" s="135" t="s">
        <v>945</v>
      </c>
      <c r="E161" s="141" t="str">
        <f>IF(D161="","",VLOOKUP(D161,'SOURCE CODE'!C:D,2,0))</f>
        <v>RODEL PORCALLA /298-561-016-000</v>
      </c>
      <c r="F161" s="137">
        <v>50000</v>
      </c>
      <c r="G161" s="138" t="s">
        <v>141</v>
      </c>
      <c r="H161" s="139">
        <f t="shared" si="9"/>
        <v>0</v>
      </c>
      <c r="I161" s="139">
        <f>+Table84[[#This Row],[NET OF VAT]]*0.12</f>
        <v>0</v>
      </c>
      <c r="J161" s="139">
        <f t="shared" si="11"/>
        <v>50000</v>
      </c>
      <c r="K161" s="148"/>
      <c r="L161" s="135" t="s">
        <v>908</v>
      </c>
      <c r="M161" s="140" t="s">
        <v>776</v>
      </c>
      <c r="N161" s="135" t="s">
        <v>104</v>
      </c>
    </row>
    <row r="162" spans="2:14" x14ac:dyDescent="0.25">
      <c r="B162" s="142"/>
      <c r="C162" s="135"/>
      <c r="D162" s="135"/>
      <c r="E162" s="141" t="str">
        <f>IF(D162="","",VLOOKUP(D162,'SOURCE CODE'!C:D,2,0))</f>
        <v/>
      </c>
      <c r="F162" s="137"/>
      <c r="G162" s="138"/>
      <c r="H162" s="139">
        <f t="shared" si="9"/>
        <v>0</v>
      </c>
      <c r="I162" s="139">
        <f>+Table84[[#This Row],[NET OF VAT]]*0.12</f>
        <v>0</v>
      </c>
      <c r="J162" s="139">
        <f t="shared" si="11"/>
        <v>0</v>
      </c>
      <c r="K162" s="148"/>
      <c r="L162" s="135"/>
      <c r="M162" s="140"/>
      <c r="N162" s="135"/>
    </row>
    <row r="163" spans="2:14" x14ac:dyDescent="0.25">
      <c r="B163" s="135"/>
      <c r="C163" s="135"/>
      <c r="D163" s="135"/>
      <c r="E163" s="141" t="str">
        <f>IF(D163="","",VLOOKUP(D163,'SOURCE CODE'!C:D,2,0))</f>
        <v/>
      </c>
      <c r="F163" s="137"/>
      <c r="G163" s="138"/>
      <c r="H163" s="139">
        <f t="shared" si="9"/>
        <v>0</v>
      </c>
      <c r="I163" s="139">
        <f>+Table84[[#This Row],[NET OF VAT]]*0.12</f>
        <v>0</v>
      </c>
      <c r="J163" s="139">
        <f t="shared" si="11"/>
        <v>0</v>
      </c>
      <c r="K163" s="148"/>
      <c r="L163" s="135"/>
      <c r="M163" s="140"/>
      <c r="N163" s="135"/>
    </row>
    <row r="164" spans="2:14" x14ac:dyDescent="0.25">
      <c r="B164" s="135"/>
      <c r="C164" s="135"/>
      <c r="D164" s="135"/>
      <c r="E164" s="141" t="str">
        <f>IF(D164="","",VLOOKUP(D164,'SOURCE CODE'!C:D,2,0))</f>
        <v/>
      </c>
      <c r="F164" s="137"/>
      <c r="G164" s="138"/>
      <c r="H164" s="139">
        <f t="shared" si="9"/>
        <v>0</v>
      </c>
      <c r="I164" s="139">
        <f>+Table84[[#This Row],[NET OF VAT]]*0.12</f>
        <v>0</v>
      </c>
      <c r="J164" s="139">
        <f t="shared" si="11"/>
        <v>0</v>
      </c>
      <c r="K164" s="148"/>
      <c r="L164" s="135"/>
      <c r="M164" s="140"/>
      <c r="N164" s="135"/>
    </row>
    <row r="165" spans="2:14" x14ac:dyDescent="0.25">
      <c r="B165" s="135"/>
      <c r="C165" s="135"/>
      <c r="D165" s="135"/>
      <c r="E165" s="141" t="str">
        <f>IF(D165="","",VLOOKUP(D165,'SOURCE CODE'!C:D,2,0))</f>
        <v/>
      </c>
      <c r="F165" s="137"/>
      <c r="G165" s="138"/>
      <c r="H165" s="139">
        <f t="shared" si="9"/>
        <v>0</v>
      </c>
      <c r="I165" s="139">
        <f>+Table84[[#This Row],[NET OF VAT]]*0.12</f>
        <v>0</v>
      </c>
      <c r="J165" s="139">
        <f t="shared" si="11"/>
        <v>0</v>
      </c>
      <c r="K165" s="148"/>
      <c r="L165" s="135"/>
      <c r="M165" s="140"/>
      <c r="N165" s="135"/>
    </row>
    <row r="166" spans="2:14" x14ac:dyDescent="0.25">
      <c r="B166" s="135"/>
      <c r="C166" s="135"/>
      <c r="D166" s="135"/>
      <c r="E166" s="141" t="str">
        <f>IF(D166="","",VLOOKUP(D166,'SOURCE CODE'!C:D,2,0))</f>
        <v/>
      </c>
      <c r="F166" s="137"/>
      <c r="G166" s="138"/>
      <c r="H166" s="139">
        <f t="shared" si="9"/>
        <v>0</v>
      </c>
      <c r="I166" s="139">
        <f>+Table84[[#This Row],[NET OF VAT]]*0.12</f>
        <v>0</v>
      </c>
      <c r="J166" s="139">
        <f t="shared" si="11"/>
        <v>0</v>
      </c>
      <c r="K166" s="148"/>
      <c r="L166" s="135"/>
      <c r="M166" s="140"/>
      <c r="N166" s="135"/>
    </row>
    <row r="167" spans="2:14" x14ac:dyDescent="0.25">
      <c r="B167" s="135"/>
      <c r="C167" s="135"/>
      <c r="D167" s="135"/>
      <c r="E167" s="141" t="str">
        <f>IF(D167="","",VLOOKUP(D167,'SOURCE CODE'!C:D,2,0))</f>
        <v/>
      </c>
      <c r="F167" s="137"/>
      <c r="G167" s="138"/>
      <c r="H167" s="139">
        <f t="shared" si="9"/>
        <v>0</v>
      </c>
      <c r="I167" s="139">
        <f>+Table84[[#This Row],[NET OF VAT]]*0.12</f>
        <v>0</v>
      </c>
      <c r="J167" s="139">
        <f t="shared" si="11"/>
        <v>0</v>
      </c>
      <c r="K167" s="148"/>
      <c r="L167" s="135"/>
      <c r="M167" s="140"/>
      <c r="N167" s="135"/>
    </row>
    <row r="168" spans="2:14" x14ac:dyDescent="0.25">
      <c r="B168" s="135"/>
      <c r="C168" s="135"/>
      <c r="D168" s="135"/>
      <c r="E168" s="141" t="str">
        <f>IF(D168="","",VLOOKUP(D168,'SOURCE CODE'!C:D,2,0))</f>
        <v/>
      </c>
      <c r="F168" s="137"/>
      <c r="G168" s="138"/>
      <c r="H168" s="139">
        <f t="shared" si="9"/>
        <v>0</v>
      </c>
      <c r="I168" s="139">
        <f>+Table84[[#This Row],[NET OF VAT]]*0.12</f>
        <v>0</v>
      </c>
      <c r="J168" s="139">
        <f t="shared" si="11"/>
        <v>0</v>
      </c>
      <c r="K168" s="148"/>
      <c r="L168" s="135"/>
      <c r="M168" s="140"/>
      <c r="N168" s="135"/>
    </row>
    <row r="169" spans="2:14" x14ac:dyDescent="0.25">
      <c r="B169" s="135"/>
      <c r="C169" s="135"/>
      <c r="D169" s="135"/>
      <c r="E169" s="141" t="str">
        <f>IF(D169="","",VLOOKUP(D169,'SOURCE CODE'!C:D,2,0))</f>
        <v/>
      </c>
      <c r="F169" s="137"/>
      <c r="G169" s="138"/>
      <c r="H169" s="139">
        <f t="shared" si="9"/>
        <v>0</v>
      </c>
      <c r="I169" s="139">
        <f>+Table84[[#This Row],[NET OF VAT]]*0.12</f>
        <v>0</v>
      </c>
      <c r="J169" s="139">
        <f t="shared" si="11"/>
        <v>0</v>
      </c>
      <c r="K169" s="148"/>
      <c r="L169" s="135"/>
      <c r="M169" s="140"/>
      <c r="N169" s="135"/>
    </row>
    <row r="170" spans="2:14" x14ac:dyDescent="0.25">
      <c r="B170" s="135"/>
      <c r="C170" s="135"/>
      <c r="D170" s="135"/>
      <c r="E170" s="141" t="str">
        <f>IF(D170="","",VLOOKUP(D170,'SOURCE CODE'!C:D,2,0))</f>
        <v/>
      </c>
      <c r="F170" s="137"/>
      <c r="G170" s="138"/>
      <c r="H170" s="139">
        <f t="shared" si="9"/>
        <v>0</v>
      </c>
      <c r="I170" s="139">
        <f>+Table84[[#This Row],[NET OF VAT]]*0.12</f>
        <v>0</v>
      </c>
      <c r="J170" s="139">
        <f t="shared" si="11"/>
        <v>0</v>
      </c>
      <c r="K170" s="135"/>
      <c r="L170" s="135"/>
      <c r="M170" s="140"/>
      <c r="N170" s="135"/>
    </row>
    <row r="171" spans="2:14" x14ac:dyDescent="0.25">
      <c r="B171" s="135"/>
      <c r="C171" s="135"/>
      <c r="D171" s="135"/>
      <c r="E171" s="141" t="str">
        <f>IF(D171="","",VLOOKUP(D171,'SOURCE CODE'!C:D,2,0))</f>
        <v/>
      </c>
      <c r="F171" s="137"/>
      <c r="G171" s="138"/>
      <c r="H171" s="139">
        <f t="shared" si="9"/>
        <v>0</v>
      </c>
      <c r="I171" s="139">
        <f>+Table84[[#This Row],[NET OF VAT]]*0.12</f>
        <v>0</v>
      </c>
      <c r="J171" s="139">
        <f t="shared" si="11"/>
        <v>0</v>
      </c>
      <c r="K171" s="135"/>
      <c r="L171" s="135"/>
      <c r="M171" s="140"/>
      <c r="N171" s="135"/>
    </row>
    <row r="172" spans="2:14" x14ac:dyDescent="0.25">
      <c r="B172" s="135"/>
      <c r="C172" s="135"/>
      <c r="D172" s="135"/>
      <c r="E172" s="141" t="str">
        <f>IF(D172="","",VLOOKUP(D172,'SOURCE CODE'!C:D,2,0))</f>
        <v/>
      </c>
      <c r="F172" s="137"/>
      <c r="G172" s="138"/>
      <c r="H172" s="139">
        <f t="shared" si="9"/>
        <v>0</v>
      </c>
      <c r="I172" s="139">
        <f>+Table84[[#This Row],[NET OF VAT]]*0.12</f>
        <v>0</v>
      </c>
      <c r="J172" s="139">
        <f t="shared" si="11"/>
        <v>0</v>
      </c>
      <c r="K172" s="135"/>
      <c r="L172" s="135"/>
      <c r="M172" s="140"/>
      <c r="N172" s="135"/>
    </row>
    <row r="173" spans="2:14" x14ac:dyDescent="0.25">
      <c r="B173" s="135"/>
      <c r="C173" s="135"/>
      <c r="D173" s="135"/>
      <c r="E173" s="141" t="str">
        <f>IF(D173="","",VLOOKUP(D173,'SOURCE CODE'!C:D,2,0))</f>
        <v/>
      </c>
      <c r="F173" s="137"/>
      <c r="G173" s="138"/>
      <c r="H173" s="139">
        <f t="shared" si="9"/>
        <v>0</v>
      </c>
      <c r="I173" s="139">
        <f>+Table84[[#This Row],[NET OF VAT]]*0.12</f>
        <v>0</v>
      </c>
      <c r="J173" s="139">
        <f t="shared" si="11"/>
        <v>0</v>
      </c>
      <c r="K173" s="135"/>
      <c r="L173" s="135"/>
      <c r="M173" s="140"/>
      <c r="N173" s="135"/>
    </row>
    <row r="174" spans="2:14" x14ac:dyDescent="0.25">
      <c r="B174" s="135"/>
      <c r="C174" s="135"/>
      <c r="D174" s="135"/>
      <c r="E174" s="141" t="str">
        <f>IF(D174="","",VLOOKUP(D174,'SOURCE CODE'!C:D,2,0))</f>
        <v/>
      </c>
      <c r="F174" s="137"/>
      <c r="G174" s="138"/>
      <c r="H174" s="139">
        <f t="shared" si="9"/>
        <v>0</v>
      </c>
      <c r="I174" s="139">
        <f>+Table84[[#This Row],[NET OF VAT]]*0.12</f>
        <v>0</v>
      </c>
      <c r="J174" s="139">
        <f t="shared" si="11"/>
        <v>0</v>
      </c>
      <c r="K174" s="135"/>
      <c r="L174" s="135"/>
      <c r="M174" s="140"/>
      <c r="N174" s="135"/>
    </row>
    <row r="175" spans="2:14" x14ac:dyDescent="0.25">
      <c r="B175" s="135"/>
      <c r="C175" s="135"/>
      <c r="D175" s="135"/>
      <c r="E175" s="141" t="str">
        <f>IF(D175="","",VLOOKUP(D175,'SOURCE CODE'!C:D,2,0))</f>
        <v/>
      </c>
      <c r="F175" s="137"/>
      <c r="G175" s="138"/>
      <c r="H175" s="139">
        <f t="shared" si="9"/>
        <v>0</v>
      </c>
      <c r="I175" s="139">
        <f>+Table84[[#This Row],[NET OF VAT]]*0.12</f>
        <v>0</v>
      </c>
      <c r="J175" s="139">
        <f t="shared" si="11"/>
        <v>0</v>
      </c>
      <c r="K175" s="135"/>
      <c r="L175" s="135"/>
      <c r="M175" s="140"/>
      <c r="N175" s="135"/>
    </row>
    <row r="176" spans="2:14" x14ac:dyDescent="0.25">
      <c r="B176" s="135"/>
      <c r="C176" s="135"/>
      <c r="D176" s="135"/>
      <c r="E176" s="141" t="str">
        <f>IF(D176="","",VLOOKUP(D176,'SOURCE CODE'!C:D,2,0))</f>
        <v/>
      </c>
      <c r="F176" s="137"/>
      <c r="G176" s="138"/>
      <c r="H176" s="139">
        <f t="shared" si="9"/>
        <v>0</v>
      </c>
      <c r="I176" s="139">
        <f>+Table84[[#This Row],[NET OF VAT]]*0.12</f>
        <v>0</v>
      </c>
      <c r="J176" s="139">
        <f t="shared" si="11"/>
        <v>0</v>
      </c>
      <c r="K176" s="135"/>
      <c r="L176" s="135"/>
      <c r="M176" s="140"/>
      <c r="N176" s="135"/>
    </row>
    <row r="177" spans="2:14" x14ac:dyDescent="0.25">
      <c r="B177" s="135"/>
      <c r="C177" s="135"/>
      <c r="D177" s="135"/>
      <c r="E177" s="141" t="str">
        <f>IF(D177="","",VLOOKUP(D177,'SOURCE CODE'!C:D,2,0))</f>
        <v/>
      </c>
      <c r="F177" s="137"/>
      <c r="G177" s="138"/>
      <c r="H177" s="139">
        <f t="shared" si="9"/>
        <v>0</v>
      </c>
      <c r="I177" s="139">
        <f>+Table84[[#This Row],[NET OF VAT]]*0.12</f>
        <v>0</v>
      </c>
      <c r="J177" s="139">
        <f t="shared" si="11"/>
        <v>0</v>
      </c>
      <c r="K177" s="138" t="str">
        <f>IF(L177="","",VLOOKUP(L177,'[4]CHART OF ACCOUNT'!C:F,4,0))</f>
        <v/>
      </c>
      <c r="L177" s="135"/>
      <c r="M177" s="140"/>
      <c r="N177" s="135"/>
    </row>
    <row r="178" spans="2:14" x14ac:dyDescent="0.25">
      <c r="B178" s="135"/>
      <c r="C178" s="135"/>
      <c r="D178" s="135"/>
      <c r="E178" s="141" t="str">
        <f>IF(D178="","",VLOOKUP(D178,'SOURCE CODE'!C:D,2,0))</f>
        <v/>
      </c>
      <c r="F178" s="137"/>
      <c r="G178" s="138"/>
      <c r="H178" s="139">
        <f t="shared" si="9"/>
        <v>0</v>
      </c>
      <c r="I178" s="139">
        <f>+Table84[[#This Row],[NET OF VAT]]*0.12</f>
        <v>0</v>
      </c>
      <c r="J178" s="139">
        <f t="shared" si="11"/>
        <v>0</v>
      </c>
      <c r="K178" s="138" t="str">
        <f>IF(L178="","",VLOOKUP(L178,'[4]CHART OF ACCOUNT'!C:F,4,0))</f>
        <v/>
      </c>
      <c r="L178" s="135"/>
      <c r="M178" s="140"/>
      <c r="N178" s="135"/>
    </row>
    <row r="179" spans="2:14" x14ac:dyDescent="0.25">
      <c r="B179" s="135"/>
      <c r="C179" s="135"/>
      <c r="D179" s="135"/>
      <c r="E179" s="141" t="str">
        <f>IF(D179="","",VLOOKUP(D179,'SOURCE CODE'!C:D,2,0))</f>
        <v/>
      </c>
      <c r="F179" s="137"/>
      <c r="G179" s="138"/>
      <c r="H179" s="139">
        <f t="shared" si="9"/>
        <v>0</v>
      </c>
      <c r="I179" s="139">
        <f>+Table84[[#This Row],[NET OF VAT]]*0.12</f>
        <v>0</v>
      </c>
      <c r="J179" s="139">
        <f t="shared" si="11"/>
        <v>0</v>
      </c>
      <c r="K179" s="138" t="str">
        <f>IF(L179="","",VLOOKUP(L179,'[4]CHART OF ACCOUNT'!C:F,4,0))</f>
        <v/>
      </c>
      <c r="L179" s="135"/>
      <c r="M179" s="140"/>
      <c r="N179" s="135"/>
    </row>
    <row r="180" spans="2:14" x14ac:dyDescent="0.25">
      <c r="B180" s="135"/>
      <c r="C180" s="135"/>
      <c r="D180" s="135"/>
      <c r="E180" s="141" t="str">
        <f>IF(D180="","",VLOOKUP(D180,'SOURCE CODE'!C:D,2,0))</f>
        <v/>
      </c>
      <c r="F180" s="137"/>
      <c r="G180" s="138"/>
      <c r="H180" s="139">
        <f t="shared" si="9"/>
        <v>0</v>
      </c>
      <c r="I180" s="139">
        <f>+Table84[[#This Row],[NET OF VAT]]*0.12</f>
        <v>0</v>
      </c>
      <c r="J180" s="139">
        <f t="shared" si="11"/>
        <v>0</v>
      </c>
      <c r="K180" s="138" t="str">
        <f>IF(L180="","",VLOOKUP(L180,'[4]CHART OF ACCOUNT'!C:F,4,0))</f>
        <v/>
      </c>
      <c r="L180" s="135"/>
      <c r="M180" s="140"/>
      <c r="N180" s="135"/>
    </row>
    <row r="181" spans="2:14" x14ac:dyDescent="0.25">
      <c r="B181" s="135"/>
      <c r="C181" s="135"/>
      <c r="D181" s="135"/>
      <c r="E181" s="141" t="str">
        <f>IF(D181="","",VLOOKUP(D181,'SOURCE CODE'!C:D,2,0))</f>
        <v/>
      </c>
      <c r="F181" s="137"/>
      <c r="G181" s="138"/>
      <c r="H181" s="139">
        <f t="shared" si="9"/>
        <v>0</v>
      </c>
      <c r="I181" s="139">
        <f>+Table84[[#This Row],[NET OF VAT]]*0.12</f>
        <v>0</v>
      </c>
      <c r="J181" s="139">
        <f t="shared" si="11"/>
        <v>0</v>
      </c>
      <c r="K181" s="138" t="str">
        <f>IF(L181="","",VLOOKUP(L181,'[4]CHART OF ACCOUNT'!C:F,4,0))</f>
        <v/>
      </c>
      <c r="L181" s="135"/>
      <c r="M181" s="140"/>
      <c r="N181" s="135"/>
    </row>
    <row r="182" spans="2:14" x14ac:dyDescent="0.25">
      <c r="B182" s="135"/>
      <c r="C182" s="135"/>
      <c r="D182" s="135"/>
      <c r="E182" s="141" t="str">
        <f>IF(D182="","",VLOOKUP(D182,'SOURCE CODE'!C:D,2,0))</f>
        <v/>
      </c>
      <c r="F182" s="137"/>
      <c r="G182" s="138"/>
      <c r="H182" s="139">
        <f t="shared" si="9"/>
        <v>0</v>
      </c>
      <c r="I182" s="139">
        <f>+Table84[[#This Row],[NET OF VAT]]*0.12</f>
        <v>0</v>
      </c>
      <c r="J182" s="139">
        <f t="shared" si="11"/>
        <v>0</v>
      </c>
      <c r="K182" s="138" t="str">
        <f>IF(L182="","",VLOOKUP(L182,'[4]CHART OF ACCOUNT'!C:F,4,0))</f>
        <v/>
      </c>
      <c r="L182" s="135"/>
      <c r="M182" s="140"/>
      <c r="N182" s="135"/>
    </row>
    <row r="183" spans="2:14" x14ac:dyDescent="0.25">
      <c r="B183" s="135"/>
      <c r="C183" s="135"/>
      <c r="D183" s="135"/>
      <c r="E183" s="141" t="str">
        <f>IF(D183="","",VLOOKUP(D183,'SOURCE CODE'!C:D,2,0))</f>
        <v/>
      </c>
      <c r="F183" s="137"/>
      <c r="G183" s="138"/>
      <c r="H183" s="139">
        <f t="shared" si="9"/>
        <v>0</v>
      </c>
      <c r="I183" s="139">
        <f>+Table84[[#This Row],[NET OF VAT]]*0.12</f>
        <v>0</v>
      </c>
      <c r="J183" s="139">
        <f t="shared" si="11"/>
        <v>0</v>
      </c>
      <c r="K183" s="138" t="str">
        <f>IF(L183="","",VLOOKUP(L183,'[4]CHART OF ACCOUNT'!C:F,4,0))</f>
        <v/>
      </c>
      <c r="L183" s="135"/>
      <c r="M183" s="140"/>
      <c r="N183" s="135"/>
    </row>
    <row r="184" spans="2:14" x14ac:dyDescent="0.25">
      <c r="B184" s="135"/>
      <c r="C184" s="135"/>
      <c r="D184" s="135"/>
      <c r="E184" s="141" t="str">
        <f>IF(D184="","",VLOOKUP(D184,'SOURCE CODE'!C:D,2,0))</f>
        <v/>
      </c>
      <c r="F184" s="137"/>
      <c r="G184" s="138"/>
      <c r="H184" s="139">
        <f t="shared" si="9"/>
        <v>0</v>
      </c>
      <c r="I184" s="139">
        <f>+Table84[[#This Row],[NET OF VAT]]*0.12</f>
        <v>0</v>
      </c>
      <c r="J184" s="139">
        <f t="shared" si="11"/>
        <v>0</v>
      </c>
      <c r="K184" s="138" t="str">
        <f>IF(L184="","",VLOOKUP(L184,'[4]CHART OF ACCOUNT'!C:F,4,0))</f>
        <v/>
      </c>
      <c r="L184" s="135"/>
      <c r="M184" s="140"/>
      <c r="N184" s="135"/>
    </row>
    <row r="185" spans="2:14" x14ac:dyDescent="0.25">
      <c r="B185" s="135"/>
      <c r="C185" s="135"/>
      <c r="D185" s="135"/>
      <c r="E185" s="141" t="str">
        <f>IF(D185="","",VLOOKUP(D185,'SOURCE CODE'!C:D,2,0))</f>
        <v/>
      </c>
      <c r="F185" s="137"/>
      <c r="G185" s="138"/>
      <c r="H185" s="139">
        <f t="shared" si="9"/>
        <v>0</v>
      </c>
      <c r="I185" s="139">
        <f>+Table84[[#This Row],[NET OF VAT]]*0.12</f>
        <v>0</v>
      </c>
      <c r="J185" s="139">
        <f t="shared" si="11"/>
        <v>0</v>
      </c>
      <c r="K185" s="138" t="str">
        <f>IF(L185="","",VLOOKUP(L185,'[4]CHART OF ACCOUNT'!C:F,4,0))</f>
        <v/>
      </c>
      <c r="L185" s="135"/>
      <c r="M185" s="140"/>
      <c r="N185" s="135"/>
    </row>
    <row r="186" spans="2:14" x14ac:dyDescent="0.25">
      <c r="B186" s="135"/>
      <c r="C186" s="135"/>
      <c r="D186" s="135"/>
      <c r="E186" s="141" t="str">
        <f>IF(D186="","",VLOOKUP(D186,'SOURCE CODE'!C:D,2,0))</f>
        <v/>
      </c>
      <c r="F186" s="137"/>
      <c r="G186" s="138"/>
      <c r="H186" s="139">
        <f t="shared" si="9"/>
        <v>0</v>
      </c>
      <c r="I186" s="139">
        <f>+Table84[[#This Row],[NET OF VAT]]*0.12</f>
        <v>0</v>
      </c>
      <c r="J186" s="139">
        <f t="shared" si="11"/>
        <v>0</v>
      </c>
      <c r="K186" s="138" t="str">
        <f>IF(L186="","",VLOOKUP(L186,'[4]CHART OF ACCOUNT'!C:F,4,0))</f>
        <v/>
      </c>
      <c r="L186" s="135"/>
      <c r="M186" s="140"/>
      <c r="N186" s="135"/>
    </row>
    <row r="187" spans="2:14" x14ac:dyDescent="0.25">
      <c r="B187" s="135"/>
      <c r="C187" s="135"/>
      <c r="D187" s="135"/>
      <c r="E187" s="141" t="str">
        <f>IF(D187="","",VLOOKUP(D187,'SOURCE CODE'!C:D,2,0))</f>
        <v/>
      </c>
      <c r="F187" s="137"/>
      <c r="G187" s="138"/>
      <c r="H187" s="139">
        <f t="shared" si="9"/>
        <v>0</v>
      </c>
      <c r="I187" s="139">
        <f>+Table84[[#This Row],[NET OF VAT]]*0.12</f>
        <v>0</v>
      </c>
      <c r="J187" s="139">
        <f t="shared" si="11"/>
        <v>0</v>
      </c>
      <c r="K187" s="138" t="str">
        <f>IF(L187="","",VLOOKUP(L187,'[4]CHART OF ACCOUNT'!C:F,4,0))</f>
        <v/>
      </c>
      <c r="L187" s="135"/>
      <c r="M187" s="140"/>
      <c r="N187" s="135"/>
    </row>
    <row r="188" spans="2:14" x14ac:dyDescent="0.25">
      <c r="B188" s="135"/>
      <c r="C188" s="135"/>
      <c r="D188" s="135"/>
      <c r="E188" s="141" t="str">
        <f>IF(D188="","",VLOOKUP(D188,'SOURCE CODE'!C:D,2,0))</f>
        <v/>
      </c>
      <c r="F188" s="137"/>
      <c r="G188" s="138"/>
      <c r="H188" s="139">
        <f t="shared" si="9"/>
        <v>0</v>
      </c>
      <c r="I188" s="139">
        <f>+Table84[[#This Row],[NET OF VAT]]*0.12</f>
        <v>0</v>
      </c>
      <c r="J188" s="139">
        <f t="shared" si="11"/>
        <v>0</v>
      </c>
      <c r="K188" s="138" t="str">
        <f>IF(L188="","",VLOOKUP(L188,'[4]CHART OF ACCOUNT'!C:F,4,0))</f>
        <v/>
      </c>
      <c r="L188" s="135"/>
      <c r="M188" s="140"/>
      <c r="N188" s="135"/>
    </row>
    <row r="189" spans="2:14" x14ac:dyDescent="0.25">
      <c r="B189" s="135"/>
      <c r="C189" s="135"/>
      <c r="D189" s="135"/>
      <c r="E189" s="141" t="str">
        <f>IF(D189="","",VLOOKUP(D189,'SOURCE CODE'!C:D,2,0))</f>
        <v/>
      </c>
      <c r="F189" s="137"/>
      <c r="G189" s="138"/>
      <c r="H189" s="139">
        <f t="shared" si="9"/>
        <v>0</v>
      </c>
      <c r="I189" s="139">
        <f>+Table84[[#This Row],[NET OF VAT]]*0.12</f>
        <v>0</v>
      </c>
      <c r="J189" s="139">
        <f t="shared" si="11"/>
        <v>0</v>
      </c>
      <c r="K189" s="138" t="str">
        <f>IF(L189="","",VLOOKUP(L189,'[4]CHART OF ACCOUNT'!C:F,4,0))</f>
        <v/>
      </c>
      <c r="L189" s="135"/>
      <c r="M189" s="140"/>
      <c r="N189" s="135"/>
    </row>
    <row r="190" spans="2:14" x14ac:dyDescent="0.25">
      <c r="B190" s="135"/>
      <c r="C190" s="135"/>
      <c r="D190" s="135"/>
      <c r="E190" s="141" t="str">
        <f>IF(D190="","",VLOOKUP(D190,'SOURCE CODE'!C:D,2,0))</f>
        <v/>
      </c>
      <c r="F190" s="137"/>
      <c r="G190" s="138"/>
      <c r="H190" s="139">
        <f t="shared" si="9"/>
        <v>0</v>
      </c>
      <c r="I190" s="139">
        <f>+Table84[[#This Row],[NET OF VAT]]*0.12</f>
        <v>0</v>
      </c>
      <c r="J190" s="139">
        <f t="shared" si="11"/>
        <v>0</v>
      </c>
      <c r="K190" s="138" t="str">
        <f>IF(L190="","",VLOOKUP(L190,'[4]CHART OF ACCOUNT'!C:F,4,0))</f>
        <v/>
      </c>
      <c r="L190" s="135"/>
      <c r="M190" s="140"/>
      <c r="N190" s="135"/>
    </row>
    <row r="191" spans="2:14" x14ac:dyDescent="0.25">
      <c r="B191" s="135"/>
      <c r="C191" s="135"/>
      <c r="D191" s="135"/>
      <c r="E191" s="141" t="str">
        <f>IF(D191="","",VLOOKUP(D191,'SOURCE CODE'!C:D,2,0))</f>
        <v/>
      </c>
      <c r="F191" s="137"/>
      <c r="G191" s="138"/>
      <c r="H191" s="139">
        <f t="shared" ref="H191:H254" si="13">IF(G191="VAT",F191,0)/1.12</f>
        <v>0</v>
      </c>
      <c r="I191" s="139">
        <f>+Table84[[#This Row],[NET OF VAT]]*0.12</f>
        <v>0</v>
      </c>
      <c r="J191" s="139">
        <f t="shared" si="11"/>
        <v>0</v>
      </c>
      <c r="K191" s="138" t="str">
        <f>IF(L191="","",VLOOKUP(L191,'[4]CHART OF ACCOUNT'!C:F,4,0))</f>
        <v/>
      </c>
      <c r="L191" s="135"/>
      <c r="M191" s="140"/>
      <c r="N191" s="135"/>
    </row>
    <row r="192" spans="2:14" x14ac:dyDescent="0.25">
      <c r="B192" s="135"/>
      <c r="C192" s="135"/>
      <c r="D192" s="135"/>
      <c r="E192" s="141" t="str">
        <f>IF(D192="","",VLOOKUP(D192,'SOURCE CODE'!C:D,2,0))</f>
        <v/>
      </c>
      <c r="F192" s="137"/>
      <c r="G192" s="138"/>
      <c r="H192" s="139">
        <f t="shared" si="13"/>
        <v>0</v>
      </c>
      <c r="I192" s="139">
        <f>+Table84[[#This Row],[NET OF VAT]]*0.12</f>
        <v>0</v>
      </c>
      <c r="J192" s="139">
        <f t="shared" si="11"/>
        <v>0</v>
      </c>
      <c r="K192" s="138" t="str">
        <f>IF(L192="","",VLOOKUP(L192,'[4]CHART OF ACCOUNT'!C:F,4,0))</f>
        <v/>
      </c>
      <c r="L192" s="135"/>
      <c r="M192" s="140"/>
      <c r="N192" s="135"/>
    </row>
    <row r="193" spans="2:14" x14ac:dyDescent="0.25">
      <c r="B193" s="135"/>
      <c r="C193" s="135"/>
      <c r="D193" s="135"/>
      <c r="E193" s="141" t="str">
        <f>IF(D193="","",VLOOKUP(D193,'SOURCE CODE'!C:D,2,0))</f>
        <v/>
      </c>
      <c r="F193" s="137"/>
      <c r="G193" s="138"/>
      <c r="H193" s="139">
        <f t="shared" si="13"/>
        <v>0</v>
      </c>
      <c r="I193" s="139">
        <f>+Table84[[#This Row],[NET OF VAT]]*0.12</f>
        <v>0</v>
      </c>
      <c r="J193" s="139">
        <f t="shared" si="11"/>
        <v>0</v>
      </c>
      <c r="K193" s="138" t="str">
        <f>IF(L193="","",VLOOKUP(L193,'[4]CHART OF ACCOUNT'!C:F,4,0))</f>
        <v/>
      </c>
      <c r="L193" s="135"/>
      <c r="M193" s="140"/>
      <c r="N193" s="135"/>
    </row>
    <row r="194" spans="2:14" x14ac:dyDescent="0.25">
      <c r="B194" s="135"/>
      <c r="C194" s="135"/>
      <c r="D194" s="135"/>
      <c r="E194" s="141" t="str">
        <f>IF(D194="","",VLOOKUP(D194,'SOURCE CODE'!C:D,2,0))</f>
        <v/>
      </c>
      <c r="F194" s="137"/>
      <c r="G194" s="138"/>
      <c r="H194" s="139">
        <f t="shared" si="13"/>
        <v>0</v>
      </c>
      <c r="I194" s="139">
        <f>+Table84[[#This Row],[NET OF VAT]]*0.12</f>
        <v>0</v>
      </c>
      <c r="J194" s="139">
        <f t="shared" si="11"/>
        <v>0</v>
      </c>
      <c r="K194" s="138" t="str">
        <f>IF(L194="","",VLOOKUP(L194,'[4]CHART OF ACCOUNT'!C:F,4,0))</f>
        <v/>
      </c>
      <c r="L194" s="135"/>
      <c r="M194" s="140"/>
      <c r="N194" s="135"/>
    </row>
    <row r="195" spans="2:14" x14ac:dyDescent="0.25">
      <c r="B195" s="135"/>
      <c r="C195" s="135"/>
      <c r="D195" s="135"/>
      <c r="E195" s="141" t="str">
        <f>IF(D195="","",VLOOKUP(D195,'SOURCE CODE'!C:D,2,0))</f>
        <v/>
      </c>
      <c r="F195" s="137"/>
      <c r="G195" s="138"/>
      <c r="H195" s="139">
        <f t="shared" si="13"/>
        <v>0</v>
      </c>
      <c r="I195" s="139">
        <f>+Table84[[#This Row],[NET OF VAT]]*0.12</f>
        <v>0</v>
      </c>
      <c r="J195" s="139">
        <f t="shared" si="11"/>
        <v>0</v>
      </c>
      <c r="K195" s="138" t="str">
        <f>IF(L195="","",VLOOKUP(L195,'[4]CHART OF ACCOUNT'!C:F,4,0))</f>
        <v/>
      </c>
      <c r="L195" s="135"/>
      <c r="M195" s="140"/>
      <c r="N195" s="135"/>
    </row>
    <row r="196" spans="2:14" x14ac:dyDescent="0.25">
      <c r="B196" s="135"/>
      <c r="C196" s="135"/>
      <c r="D196" s="135"/>
      <c r="E196" s="141" t="str">
        <f>IF(D196="","",VLOOKUP(D196,'SOURCE CODE'!C:D,2,0))</f>
        <v/>
      </c>
      <c r="F196" s="137"/>
      <c r="G196" s="138"/>
      <c r="H196" s="139">
        <f t="shared" si="13"/>
        <v>0</v>
      </c>
      <c r="I196" s="139">
        <f>+Table84[[#This Row],[NET OF VAT]]*0.12</f>
        <v>0</v>
      </c>
      <c r="J196" s="139">
        <f t="shared" si="11"/>
        <v>0</v>
      </c>
      <c r="K196" s="138" t="str">
        <f>IF(L196="","",VLOOKUP(L196,'[4]CHART OF ACCOUNT'!C:F,4,0))</f>
        <v/>
      </c>
      <c r="L196" s="135"/>
      <c r="M196" s="140"/>
      <c r="N196" s="135"/>
    </row>
    <row r="197" spans="2:14" x14ac:dyDescent="0.25">
      <c r="B197" s="135"/>
      <c r="C197" s="135"/>
      <c r="D197" s="135"/>
      <c r="E197" s="141" t="str">
        <f>IF(D197="","",VLOOKUP(D197,'SOURCE CODE'!C:D,2,0))</f>
        <v/>
      </c>
      <c r="F197" s="137"/>
      <c r="G197" s="138"/>
      <c r="H197" s="139">
        <f t="shared" si="13"/>
        <v>0</v>
      </c>
      <c r="I197" s="139">
        <f>+Table84[[#This Row],[NET OF VAT]]*0.12</f>
        <v>0</v>
      </c>
      <c r="J197" s="139">
        <f t="shared" si="11"/>
        <v>0</v>
      </c>
      <c r="K197" s="138" t="str">
        <f>IF(L197="","",VLOOKUP(L197,'[4]CHART OF ACCOUNT'!C:F,4,0))</f>
        <v/>
      </c>
      <c r="L197" s="135"/>
      <c r="M197" s="140"/>
      <c r="N197" s="135"/>
    </row>
    <row r="198" spans="2:14" x14ac:dyDescent="0.25">
      <c r="B198" s="135"/>
      <c r="C198" s="135"/>
      <c r="D198" s="135"/>
      <c r="E198" s="141" t="str">
        <f>IF(D198="","",VLOOKUP(D198,'SOURCE CODE'!C:D,2,0))</f>
        <v/>
      </c>
      <c r="F198" s="137"/>
      <c r="G198" s="138"/>
      <c r="H198" s="139">
        <f t="shared" si="13"/>
        <v>0</v>
      </c>
      <c r="I198" s="139">
        <f>+Table84[[#This Row],[NET OF VAT]]*0.12</f>
        <v>0</v>
      </c>
      <c r="J198" s="139">
        <f t="shared" si="11"/>
        <v>0</v>
      </c>
      <c r="K198" s="138" t="str">
        <f>IF(L198="","",VLOOKUP(L198,'[4]CHART OF ACCOUNT'!C:F,4,0))</f>
        <v/>
      </c>
      <c r="L198" s="135"/>
      <c r="M198" s="140"/>
      <c r="N198" s="135"/>
    </row>
    <row r="199" spans="2:14" x14ac:dyDescent="0.25">
      <c r="B199" s="135"/>
      <c r="C199" s="135"/>
      <c r="D199" s="135"/>
      <c r="E199" s="141" t="str">
        <f>IF(D199="","",VLOOKUP(D199,'SOURCE CODE'!C:D,2,0))</f>
        <v/>
      </c>
      <c r="F199" s="137"/>
      <c r="G199" s="138"/>
      <c r="H199" s="139">
        <f t="shared" si="13"/>
        <v>0</v>
      </c>
      <c r="I199" s="139">
        <f>+Table84[[#This Row],[NET OF VAT]]*0.12</f>
        <v>0</v>
      </c>
      <c r="J199" s="139">
        <f t="shared" si="11"/>
        <v>0</v>
      </c>
      <c r="K199" s="138" t="str">
        <f>IF(L199="","",VLOOKUP(L199,'[4]CHART OF ACCOUNT'!C:F,4,0))</f>
        <v/>
      </c>
      <c r="L199" s="135"/>
      <c r="M199" s="140"/>
      <c r="N199" s="135"/>
    </row>
    <row r="200" spans="2:14" x14ac:dyDescent="0.25">
      <c r="B200" s="135"/>
      <c r="C200" s="135"/>
      <c r="D200" s="135"/>
      <c r="E200" s="141" t="str">
        <f>IF(D200="","",VLOOKUP(D200,'SOURCE CODE'!C:D,2,0))</f>
        <v/>
      </c>
      <c r="F200" s="137"/>
      <c r="G200" s="138"/>
      <c r="H200" s="139">
        <f t="shared" si="13"/>
        <v>0</v>
      </c>
      <c r="I200" s="139">
        <f>+Table84[[#This Row],[NET OF VAT]]*0.12</f>
        <v>0</v>
      </c>
      <c r="J200" s="139">
        <f t="shared" si="11"/>
        <v>0</v>
      </c>
      <c r="K200" s="138" t="str">
        <f>IF(L200="","",VLOOKUP(L200,'[4]CHART OF ACCOUNT'!C:F,4,0))</f>
        <v/>
      </c>
      <c r="L200" s="135"/>
      <c r="M200" s="140"/>
      <c r="N200" s="135"/>
    </row>
    <row r="201" spans="2:14" x14ac:dyDescent="0.25">
      <c r="B201" s="135"/>
      <c r="C201" s="135"/>
      <c r="D201" s="135"/>
      <c r="E201" s="141" t="str">
        <f>IF(D201="","",VLOOKUP(D201,'SOURCE CODE'!C:D,2,0))</f>
        <v/>
      </c>
      <c r="F201" s="137"/>
      <c r="G201" s="138"/>
      <c r="H201" s="139">
        <f t="shared" si="13"/>
        <v>0</v>
      </c>
      <c r="I201" s="139">
        <f>+Table84[[#This Row],[NET OF VAT]]*0.12</f>
        <v>0</v>
      </c>
      <c r="J201" s="139">
        <f t="shared" ref="J201:J264" si="14">IF(G201="NV",F201,0)</f>
        <v>0</v>
      </c>
      <c r="K201" s="138" t="str">
        <f>IF(L201="","",VLOOKUP(L201,'[4]CHART OF ACCOUNT'!C:F,4,0))</f>
        <v/>
      </c>
      <c r="L201" s="135"/>
      <c r="M201" s="140"/>
      <c r="N201" s="135"/>
    </row>
    <row r="202" spans="2:14" x14ac:dyDescent="0.25">
      <c r="B202" s="135"/>
      <c r="C202" s="135"/>
      <c r="D202" s="135"/>
      <c r="E202" s="141" t="str">
        <f>IF(D202="","",VLOOKUP(D202,'SOURCE CODE'!C:D,2,0))</f>
        <v/>
      </c>
      <c r="F202" s="137"/>
      <c r="G202" s="138"/>
      <c r="H202" s="139">
        <f t="shared" si="13"/>
        <v>0</v>
      </c>
      <c r="I202" s="139">
        <f>+Table84[[#This Row],[NET OF VAT]]*0.12</f>
        <v>0</v>
      </c>
      <c r="J202" s="139">
        <f t="shared" si="14"/>
        <v>0</v>
      </c>
      <c r="K202" s="138" t="str">
        <f>IF(L202="","",VLOOKUP(L202,'[4]CHART OF ACCOUNT'!C:F,4,0))</f>
        <v/>
      </c>
      <c r="L202" s="135"/>
      <c r="M202" s="140"/>
      <c r="N202" s="135"/>
    </row>
    <row r="203" spans="2:14" x14ac:dyDescent="0.25">
      <c r="B203" s="135"/>
      <c r="C203" s="135"/>
      <c r="D203" s="135"/>
      <c r="E203" s="141" t="str">
        <f>IF(D203="","",VLOOKUP(D203,'SOURCE CODE'!C:D,2,0))</f>
        <v/>
      </c>
      <c r="F203" s="137"/>
      <c r="G203" s="138"/>
      <c r="H203" s="139">
        <f t="shared" si="13"/>
        <v>0</v>
      </c>
      <c r="I203" s="139">
        <f>+Table84[[#This Row],[NET OF VAT]]*0.12</f>
        <v>0</v>
      </c>
      <c r="J203" s="139">
        <f t="shared" si="14"/>
        <v>0</v>
      </c>
      <c r="K203" s="138" t="str">
        <f>IF(L203="","",VLOOKUP(L203,'[4]CHART OF ACCOUNT'!C:F,4,0))</f>
        <v/>
      </c>
      <c r="L203" s="135"/>
      <c r="M203" s="140"/>
      <c r="N203" s="135"/>
    </row>
    <row r="204" spans="2:14" x14ac:dyDescent="0.25">
      <c r="B204" s="135"/>
      <c r="C204" s="135"/>
      <c r="D204" s="135"/>
      <c r="E204" s="141" t="str">
        <f>IF(D204="","",VLOOKUP(D204,'SOURCE CODE'!C:D,2,0))</f>
        <v/>
      </c>
      <c r="F204" s="137"/>
      <c r="G204" s="138"/>
      <c r="H204" s="139">
        <f t="shared" si="13"/>
        <v>0</v>
      </c>
      <c r="I204" s="139">
        <f>+Table84[[#This Row],[NET OF VAT]]*0.12</f>
        <v>0</v>
      </c>
      <c r="J204" s="139">
        <f t="shared" si="14"/>
        <v>0</v>
      </c>
      <c r="K204" s="138" t="str">
        <f>IF(L204="","",VLOOKUP(L204,'[4]CHART OF ACCOUNT'!C:F,4,0))</f>
        <v/>
      </c>
      <c r="L204" s="135"/>
      <c r="M204" s="140"/>
      <c r="N204" s="135"/>
    </row>
    <row r="205" spans="2:14" x14ac:dyDescent="0.25">
      <c r="B205" s="135"/>
      <c r="C205" s="135"/>
      <c r="D205" s="135"/>
      <c r="E205" s="141" t="str">
        <f>IF(D205="","",VLOOKUP(D205,'SOURCE CODE'!C:D,2,0))</f>
        <v/>
      </c>
      <c r="F205" s="137"/>
      <c r="G205" s="138"/>
      <c r="H205" s="139">
        <f t="shared" si="13"/>
        <v>0</v>
      </c>
      <c r="I205" s="139">
        <f>+Table84[[#This Row],[NET OF VAT]]*0.12</f>
        <v>0</v>
      </c>
      <c r="J205" s="139">
        <f t="shared" si="14"/>
        <v>0</v>
      </c>
      <c r="K205" s="138" t="str">
        <f>IF(L205="","",VLOOKUP(L205,'[4]CHART OF ACCOUNT'!C:F,4,0))</f>
        <v/>
      </c>
      <c r="L205" s="135"/>
      <c r="M205" s="140"/>
      <c r="N205" s="135"/>
    </row>
    <row r="206" spans="2:14" x14ac:dyDescent="0.25">
      <c r="B206" s="135"/>
      <c r="C206" s="135"/>
      <c r="D206" s="135"/>
      <c r="E206" s="141" t="str">
        <f>IF(D206="","",VLOOKUP(D206,'SOURCE CODE'!C:D,2,0))</f>
        <v/>
      </c>
      <c r="F206" s="137"/>
      <c r="G206" s="138"/>
      <c r="H206" s="139">
        <f t="shared" si="13"/>
        <v>0</v>
      </c>
      <c r="I206" s="139">
        <f>+Table84[[#This Row],[NET OF VAT]]*0.12</f>
        <v>0</v>
      </c>
      <c r="J206" s="139">
        <f t="shared" si="14"/>
        <v>0</v>
      </c>
      <c r="K206" s="138" t="str">
        <f>IF(L206="","",VLOOKUP(L206,'[4]CHART OF ACCOUNT'!C:F,4,0))</f>
        <v/>
      </c>
      <c r="L206" s="135"/>
      <c r="M206" s="140"/>
      <c r="N206" s="135"/>
    </row>
    <row r="207" spans="2:14" x14ac:dyDescent="0.25">
      <c r="B207" s="135"/>
      <c r="C207" s="135"/>
      <c r="D207" s="135"/>
      <c r="E207" s="141" t="str">
        <f>IF(D207="","",VLOOKUP(D207,'SOURCE CODE'!C:D,2,0))</f>
        <v/>
      </c>
      <c r="F207" s="137"/>
      <c r="G207" s="138"/>
      <c r="H207" s="139">
        <f t="shared" si="13"/>
        <v>0</v>
      </c>
      <c r="I207" s="139">
        <f>+Table84[[#This Row],[NET OF VAT]]*0.12</f>
        <v>0</v>
      </c>
      <c r="J207" s="139">
        <f t="shared" si="14"/>
        <v>0</v>
      </c>
      <c r="K207" s="138" t="str">
        <f>IF(L207="","",VLOOKUP(L207,'[4]CHART OF ACCOUNT'!C:F,4,0))</f>
        <v/>
      </c>
      <c r="L207" s="135"/>
      <c r="M207" s="140"/>
      <c r="N207" s="135"/>
    </row>
    <row r="208" spans="2:14" x14ac:dyDescent="0.25">
      <c r="B208" s="135"/>
      <c r="C208" s="135"/>
      <c r="D208" s="135"/>
      <c r="E208" s="141" t="str">
        <f>IF(D208="","",VLOOKUP(D208,'SOURCE CODE'!C:D,2,0))</f>
        <v/>
      </c>
      <c r="F208" s="137"/>
      <c r="G208" s="138"/>
      <c r="H208" s="139">
        <f t="shared" si="13"/>
        <v>0</v>
      </c>
      <c r="I208" s="139">
        <f>+Table84[[#This Row],[NET OF VAT]]*0.12</f>
        <v>0</v>
      </c>
      <c r="J208" s="139">
        <f t="shared" si="14"/>
        <v>0</v>
      </c>
      <c r="K208" s="138" t="str">
        <f>IF(L208="","",VLOOKUP(L208,'[4]CHART OF ACCOUNT'!C:F,4,0))</f>
        <v/>
      </c>
      <c r="L208" s="135"/>
      <c r="M208" s="140"/>
      <c r="N208" s="135"/>
    </row>
    <row r="209" spans="2:14" x14ac:dyDescent="0.25">
      <c r="B209" s="135"/>
      <c r="C209" s="135"/>
      <c r="D209" s="135"/>
      <c r="E209" s="141" t="str">
        <f>IF(D209="","",VLOOKUP(D209,'SOURCE CODE'!C:D,2,0))</f>
        <v/>
      </c>
      <c r="F209" s="137"/>
      <c r="G209" s="138"/>
      <c r="H209" s="139">
        <f t="shared" si="13"/>
        <v>0</v>
      </c>
      <c r="I209" s="139">
        <f>+Table84[[#This Row],[NET OF VAT]]*0.12</f>
        <v>0</v>
      </c>
      <c r="J209" s="139">
        <f t="shared" si="14"/>
        <v>0</v>
      </c>
      <c r="K209" s="138" t="str">
        <f>IF(L209="","",VLOOKUP(L209,'[4]CHART OF ACCOUNT'!C:F,4,0))</f>
        <v/>
      </c>
      <c r="L209" s="135"/>
      <c r="M209" s="140"/>
      <c r="N209" s="135"/>
    </row>
    <row r="210" spans="2:14" x14ac:dyDescent="0.25">
      <c r="B210" s="135"/>
      <c r="C210" s="135"/>
      <c r="D210" s="135"/>
      <c r="E210" s="141" t="str">
        <f>IF(D210="","",VLOOKUP(D210,'SOURCE CODE'!C:D,2,0))</f>
        <v/>
      </c>
      <c r="F210" s="137"/>
      <c r="G210" s="138"/>
      <c r="H210" s="139">
        <f t="shared" si="13"/>
        <v>0</v>
      </c>
      <c r="I210" s="139">
        <f>+Table84[[#This Row],[NET OF VAT]]*0.12</f>
        <v>0</v>
      </c>
      <c r="J210" s="139">
        <f t="shared" si="14"/>
        <v>0</v>
      </c>
      <c r="K210" s="138" t="str">
        <f>IF(L210="","",VLOOKUP(L210,'[4]CHART OF ACCOUNT'!C:F,4,0))</f>
        <v/>
      </c>
      <c r="L210" s="135"/>
      <c r="M210" s="140"/>
      <c r="N210" s="135"/>
    </row>
    <row r="211" spans="2:14" x14ac:dyDescent="0.25">
      <c r="B211" s="135"/>
      <c r="C211" s="135"/>
      <c r="D211" s="135"/>
      <c r="E211" s="141" t="str">
        <f>IF(D211="","",VLOOKUP(D211,'SOURCE CODE'!C:D,2,0))</f>
        <v/>
      </c>
      <c r="F211" s="137"/>
      <c r="G211" s="138"/>
      <c r="H211" s="139">
        <f t="shared" si="13"/>
        <v>0</v>
      </c>
      <c r="I211" s="139">
        <f>+Table84[[#This Row],[NET OF VAT]]*0.12</f>
        <v>0</v>
      </c>
      <c r="J211" s="139">
        <f t="shared" si="14"/>
        <v>0</v>
      </c>
      <c r="K211" s="138" t="str">
        <f>IF(L211="","",VLOOKUP(L211,'[4]CHART OF ACCOUNT'!C:F,4,0))</f>
        <v/>
      </c>
      <c r="L211" s="135"/>
      <c r="M211" s="140"/>
      <c r="N211" s="135"/>
    </row>
    <row r="212" spans="2:14" x14ac:dyDescent="0.25">
      <c r="B212" s="135"/>
      <c r="C212" s="135"/>
      <c r="D212" s="135"/>
      <c r="E212" s="141" t="str">
        <f>IF(D212="","",VLOOKUP(D212,'SOURCE CODE'!C:D,2,0))</f>
        <v/>
      </c>
      <c r="F212" s="137"/>
      <c r="G212" s="138"/>
      <c r="H212" s="139">
        <f t="shared" si="13"/>
        <v>0</v>
      </c>
      <c r="I212" s="139">
        <f>+Table84[[#This Row],[NET OF VAT]]*0.12</f>
        <v>0</v>
      </c>
      <c r="J212" s="139">
        <f t="shared" si="14"/>
        <v>0</v>
      </c>
      <c r="K212" s="138" t="str">
        <f>IF(L212="","",VLOOKUP(L212,'[4]CHART OF ACCOUNT'!C:F,4,0))</f>
        <v/>
      </c>
      <c r="L212" s="135"/>
      <c r="M212" s="140"/>
      <c r="N212" s="135"/>
    </row>
    <row r="213" spans="2:14" x14ac:dyDescent="0.25">
      <c r="B213" s="135"/>
      <c r="C213" s="135"/>
      <c r="D213" s="135"/>
      <c r="E213" s="141" t="str">
        <f>IF(D213="","",VLOOKUP(D213,'SOURCE CODE'!C:D,2,0))</f>
        <v/>
      </c>
      <c r="F213" s="137"/>
      <c r="G213" s="138"/>
      <c r="H213" s="139">
        <f t="shared" si="13"/>
        <v>0</v>
      </c>
      <c r="I213" s="139">
        <f>+Table84[[#This Row],[NET OF VAT]]*0.12</f>
        <v>0</v>
      </c>
      <c r="J213" s="139">
        <f t="shared" si="14"/>
        <v>0</v>
      </c>
      <c r="K213" s="138" t="str">
        <f>IF(L213="","",VLOOKUP(L213,'[4]CHART OF ACCOUNT'!C:F,4,0))</f>
        <v/>
      </c>
      <c r="L213" s="135"/>
      <c r="M213" s="140"/>
      <c r="N213" s="135"/>
    </row>
    <row r="214" spans="2:14" x14ac:dyDescent="0.25">
      <c r="B214" s="135"/>
      <c r="C214" s="135"/>
      <c r="D214" s="135"/>
      <c r="E214" s="141" t="str">
        <f>IF(D214="","",VLOOKUP(D214,'SOURCE CODE'!C:D,2,0))</f>
        <v/>
      </c>
      <c r="F214" s="137"/>
      <c r="G214" s="138"/>
      <c r="H214" s="139">
        <f t="shared" si="13"/>
        <v>0</v>
      </c>
      <c r="I214" s="139">
        <f>+Table84[[#This Row],[NET OF VAT]]*0.12</f>
        <v>0</v>
      </c>
      <c r="J214" s="139">
        <f t="shared" si="14"/>
        <v>0</v>
      </c>
      <c r="K214" s="138" t="str">
        <f>IF(L214="","",VLOOKUP(L214,'[4]CHART OF ACCOUNT'!C:F,4,0))</f>
        <v/>
      </c>
      <c r="L214" s="135"/>
      <c r="M214" s="140"/>
      <c r="N214" s="135"/>
    </row>
    <row r="215" spans="2:14" x14ac:dyDescent="0.25">
      <c r="B215" s="135"/>
      <c r="C215" s="135"/>
      <c r="D215" s="135"/>
      <c r="E215" s="141" t="str">
        <f>IF(D215="","",VLOOKUP(D215,'SOURCE CODE'!C:D,2,0))</f>
        <v/>
      </c>
      <c r="F215" s="137"/>
      <c r="G215" s="138"/>
      <c r="H215" s="139">
        <f t="shared" si="13"/>
        <v>0</v>
      </c>
      <c r="I215" s="139">
        <f>+Table84[[#This Row],[NET OF VAT]]*0.12</f>
        <v>0</v>
      </c>
      <c r="J215" s="139">
        <f t="shared" si="14"/>
        <v>0</v>
      </c>
      <c r="K215" s="138" t="str">
        <f>IF(L215="","",VLOOKUP(L215,'[4]CHART OF ACCOUNT'!C:F,4,0))</f>
        <v/>
      </c>
      <c r="L215" s="135"/>
      <c r="M215" s="140"/>
      <c r="N215" s="135"/>
    </row>
    <row r="216" spans="2:14" x14ac:dyDescent="0.25">
      <c r="B216" s="135"/>
      <c r="C216" s="135"/>
      <c r="D216" s="135"/>
      <c r="E216" s="141" t="str">
        <f>IF(D216="","",VLOOKUP(D216,'SOURCE CODE'!C:D,2,0))</f>
        <v/>
      </c>
      <c r="F216" s="137"/>
      <c r="G216" s="138"/>
      <c r="H216" s="139">
        <f t="shared" si="13"/>
        <v>0</v>
      </c>
      <c r="I216" s="139">
        <f>+Table84[[#This Row],[NET OF VAT]]*0.12</f>
        <v>0</v>
      </c>
      <c r="J216" s="139">
        <f t="shared" si="14"/>
        <v>0</v>
      </c>
      <c r="K216" s="138" t="str">
        <f>IF(L216="","",VLOOKUP(L216,'[4]CHART OF ACCOUNT'!C:F,4,0))</f>
        <v/>
      </c>
      <c r="L216" s="135"/>
      <c r="M216" s="140"/>
      <c r="N216" s="135"/>
    </row>
    <row r="217" spans="2:14" x14ac:dyDescent="0.25">
      <c r="B217" s="135"/>
      <c r="C217" s="135"/>
      <c r="D217" s="135"/>
      <c r="E217" s="141" t="str">
        <f>IF(D217="","",VLOOKUP(D217,'SOURCE CODE'!C:D,2,0))</f>
        <v/>
      </c>
      <c r="F217" s="137"/>
      <c r="G217" s="138"/>
      <c r="H217" s="139">
        <f t="shared" si="13"/>
        <v>0</v>
      </c>
      <c r="I217" s="139">
        <f>+Table84[[#This Row],[NET OF VAT]]*0.12</f>
        <v>0</v>
      </c>
      <c r="J217" s="139">
        <f t="shared" si="14"/>
        <v>0</v>
      </c>
      <c r="K217" s="138" t="str">
        <f>IF(L217="","",VLOOKUP(L217,'[4]CHART OF ACCOUNT'!C:F,4,0))</f>
        <v/>
      </c>
      <c r="L217" s="135"/>
      <c r="M217" s="140"/>
      <c r="N217" s="135"/>
    </row>
    <row r="218" spans="2:14" x14ac:dyDescent="0.25">
      <c r="B218" s="135"/>
      <c r="C218" s="135"/>
      <c r="D218" s="135"/>
      <c r="E218" s="141" t="str">
        <f>IF(D218="","",VLOOKUP(D218,'SOURCE CODE'!C:D,2,0))</f>
        <v/>
      </c>
      <c r="F218" s="137"/>
      <c r="G218" s="138"/>
      <c r="H218" s="139">
        <f t="shared" si="13"/>
        <v>0</v>
      </c>
      <c r="I218" s="139">
        <f>+Table84[[#This Row],[NET OF VAT]]*0.12</f>
        <v>0</v>
      </c>
      <c r="J218" s="139">
        <f t="shared" si="14"/>
        <v>0</v>
      </c>
      <c r="K218" s="138" t="str">
        <f>IF(L218="","",VLOOKUP(L218,'[4]CHART OF ACCOUNT'!C:F,4,0))</f>
        <v/>
      </c>
      <c r="L218" s="135"/>
      <c r="M218" s="140"/>
      <c r="N218" s="135"/>
    </row>
    <row r="219" spans="2:14" x14ac:dyDescent="0.25">
      <c r="B219" s="135"/>
      <c r="C219" s="135"/>
      <c r="D219" s="135"/>
      <c r="E219" s="141" t="str">
        <f>IF(D219="","",VLOOKUP(D219,'SOURCE CODE'!C:D,2,0))</f>
        <v/>
      </c>
      <c r="F219" s="137"/>
      <c r="G219" s="138"/>
      <c r="H219" s="139">
        <f t="shared" si="13"/>
        <v>0</v>
      </c>
      <c r="I219" s="139">
        <f>+Table84[[#This Row],[NET OF VAT]]*0.12</f>
        <v>0</v>
      </c>
      <c r="J219" s="139">
        <f t="shared" si="14"/>
        <v>0</v>
      </c>
      <c r="K219" s="138" t="str">
        <f>IF(L219="","",VLOOKUP(L219,'[4]CHART OF ACCOUNT'!C:F,4,0))</f>
        <v/>
      </c>
      <c r="L219" s="135"/>
      <c r="M219" s="140"/>
      <c r="N219" s="135"/>
    </row>
    <row r="220" spans="2:14" x14ac:dyDescent="0.25">
      <c r="B220" s="135"/>
      <c r="C220" s="135"/>
      <c r="D220" s="135"/>
      <c r="E220" s="141" t="str">
        <f>IF(D220="","",VLOOKUP(D220,'SOURCE CODE'!C:D,2,0))</f>
        <v/>
      </c>
      <c r="F220" s="137"/>
      <c r="G220" s="138"/>
      <c r="H220" s="139">
        <f t="shared" si="13"/>
        <v>0</v>
      </c>
      <c r="I220" s="139">
        <f>+Table84[[#This Row],[NET OF VAT]]*0.12</f>
        <v>0</v>
      </c>
      <c r="J220" s="139">
        <f t="shared" si="14"/>
        <v>0</v>
      </c>
      <c r="K220" s="138" t="str">
        <f>IF(L220="","",VLOOKUP(L220,'[4]CHART OF ACCOUNT'!C:F,4,0))</f>
        <v/>
      </c>
      <c r="L220" s="135"/>
      <c r="M220" s="140"/>
      <c r="N220" s="135"/>
    </row>
    <row r="221" spans="2:14" x14ac:dyDescent="0.25">
      <c r="B221" s="135"/>
      <c r="C221" s="135"/>
      <c r="D221" s="135"/>
      <c r="E221" s="141" t="str">
        <f>IF(D221="","",VLOOKUP(D221,'SOURCE CODE'!C:D,2,0))</f>
        <v/>
      </c>
      <c r="F221" s="137"/>
      <c r="G221" s="138"/>
      <c r="H221" s="139">
        <f t="shared" si="13"/>
        <v>0</v>
      </c>
      <c r="I221" s="139">
        <f>+Table84[[#This Row],[NET OF VAT]]*0.12</f>
        <v>0</v>
      </c>
      <c r="J221" s="139">
        <f t="shared" si="14"/>
        <v>0</v>
      </c>
      <c r="K221" s="138" t="str">
        <f>IF(L221="","",VLOOKUP(L221,'[4]CHART OF ACCOUNT'!C:F,4,0))</f>
        <v/>
      </c>
      <c r="L221" s="135"/>
      <c r="M221" s="140"/>
      <c r="N221" s="135"/>
    </row>
    <row r="222" spans="2:14" x14ac:dyDescent="0.25">
      <c r="B222" s="135"/>
      <c r="C222" s="135"/>
      <c r="D222" s="135"/>
      <c r="E222" s="141" t="str">
        <f>IF(D222="","",VLOOKUP(D222,'SOURCE CODE'!C:D,2,0))</f>
        <v/>
      </c>
      <c r="F222" s="137"/>
      <c r="G222" s="138"/>
      <c r="H222" s="139">
        <f t="shared" si="13"/>
        <v>0</v>
      </c>
      <c r="I222" s="139">
        <f>+Table84[[#This Row],[NET OF VAT]]*0.12</f>
        <v>0</v>
      </c>
      <c r="J222" s="139">
        <f t="shared" si="14"/>
        <v>0</v>
      </c>
      <c r="K222" s="138" t="str">
        <f>IF(L222="","",VLOOKUP(L222,'[4]CHART OF ACCOUNT'!C:F,4,0))</f>
        <v/>
      </c>
      <c r="L222" s="135"/>
      <c r="M222" s="140"/>
      <c r="N222" s="135"/>
    </row>
    <row r="223" spans="2:14" x14ac:dyDescent="0.25">
      <c r="B223" s="135"/>
      <c r="C223" s="135"/>
      <c r="D223" s="135"/>
      <c r="E223" s="141" t="str">
        <f>IF(D223="","",VLOOKUP(D223,'SOURCE CODE'!C:D,2,0))</f>
        <v/>
      </c>
      <c r="F223" s="137"/>
      <c r="G223" s="138"/>
      <c r="H223" s="139">
        <f t="shared" si="13"/>
        <v>0</v>
      </c>
      <c r="I223" s="139">
        <f>+Table84[[#This Row],[NET OF VAT]]*0.12</f>
        <v>0</v>
      </c>
      <c r="J223" s="139">
        <f t="shared" si="14"/>
        <v>0</v>
      </c>
      <c r="K223" s="138" t="str">
        <f>IF(L223="","",VLOOKUP(L223,'[4]CHART OF ACCOUNT'!C:F,4,0))</f>
        <v/>
      </c>
      <c r="L223" s="135"/>
      <c r="M223" s="140"/>
      <c r="N223" s="135"/>
    </row>
    <row r="224" spans="2:14" x14ac:dyDescent="0.25">
      <c r="B224" s="135"/>
      <c r="C224" s="135"/>
      <c r="D224" s="135"/>
      <c r="E224" s="141" t="str">
        <f>IF(D224="","",VLOOKUP(D224,'SOURCE CODE'!C:D,2,0))</f>
        <v/>
      </c>
      <c r="F224" s="137"/>
      <c r="G224" s="138"/>
      <c r="H224" s="139">
        <f t="shared" si="13"/>
        <v>0</v>
      </c>
      <c r="I224" s="139">
        <f>+Table84[[#This Row],[NET OF VAT]]*0.12</f>
        <v>0</v>
      </c>
      <c r="J224" s="139">
        <f t="shared" si="14"/>
        <v>0</v>
      </c>
      <c r="K224" s="138" t="str">
        <f>IF(L224="","",VLOOKUP(L224,'[4]CHART OF ACCOUNT'!C:F,4,0))</f>
        <v/>
      </c>
      <c r="L224" s="135"/>
      <c r="M224" s="140"/>
      <c r="N224" s="135"/>
    </row>
    <row r="225" spans="2:14" x14ac:dyDescent="0.25">
      <c r="B225" s="135"/>
      <c r="C225" s="135"/>
      <c r="D225" s="135"/>
      <c r="E225" s="141" t="str">
        <f>IF(D225="","",VLOOKUP(D225,'SOURCE CODE'!C:D,2,0))</f>
        <v/>
      </c>
      <c r="F225" s="137"/>
      <c r="G225" s="138"/>
      <c r="H225" s="139">
        <f t="shared" si="13"/>
        <v>0</v>
      </c>
      <c r="I225" s="139">
        <f>+Table84[[#This Row],[NET OF VAT]]*0.12</f>
        <v>0</v>
      </c>
      <c r="J225" s="139">
        <f t="shared" si="14"/>
        <v>0</v>
      </c>
      <c r="K225" s="138" t="str">
        <f>IF(L225="","",VLOOKUP(L225,'[4]CHART OF ACCOUNT'!C:F,4,0))</f>
        <v/>
      </c>
      <c r="L225" s="135"/>
      <c r="M225" s="140"/>
      <c r="N225" s="135"/>
    </row>
    <row r="226" spans="2:14" x14ac:dyDescent="0.25">
      <c r="B226" s="135"/>
      <c r="C226" s="135"/>
      <c r="D226" s="135"/>
      <c r="E226" s="141" t="str">
        <f>IF(D226="","",VLOOKUP(D226,'SOURCE CODE'!C:D,2,0))</f>
        <v/>
      </c>
      <c r="F226" s="137"/>
      <c r="G226" s="138"/>
      <c r="H226" s="139">
        <f t="shared" si="13"/>
        <v>0</v>
      </c>
      <c r="I226" s="139">
        <f>+Table84[[#This Row],[NET OF VAT]]*0.12</f>
        <v>0</v>
      </c>
      <c r="J226" s="139">
        <f t="shared" si="14"/>
        <v>0</v>
      </c>
      <c r="K226" s="138" t="str">
        <f>IF(L226="","",VLOOKUP(L226,'[4]CHART OF ACCOUNT'!C:F,4,0))</f>
        <v/>
      </c>
      <c r="L226" s="135"/>
      <c r="M226" s="140"/>
      <c r="N226" s="135"/>
    </row>
    <row r="227" spans="2:14" x14ac:dyDescent="0.25">
      <c r="B227" s="135"/>
      <c r="C227" s="135"/>
      <c r="D227" s="135"/>
      <c r="E227" s="141" t="str">
        <f>IF(D227="","",VLOOKUP(D227,'SOURCE CODE'!C:D,2,0))</f>
        <v/>
      </c>
      <c r="F227" s="137"/>
      <c r="G227" s="138"/>
      <c r="H227" s="139">
        <f t="shared" si="13"/>
        <v>0</v>
      </c>
      <c r="I227" s="139">
        <f>+Table84[[#This Row],[NET OF VAT]]*0.12</f>
        <v>0</v>
      </c>
      <c r="J227" s="139">
        <f t="shared" si="14"/>
        <v>0</v>
      </c>
      <c r="K227" s="138" t="str">
        <f>IF(L227="","",VLOOKUP(L227,'[4]CHART OF ACCOUNT'!C:F,4,0))</f>
        <v/>
      </c>
      <c r="L227" s="135"/>
      <c r="M227" s="140"/>
      <c r="N227" s="135"/>
    </row>
    <row r="228" spans="2:14" x14ac:dyDescent="0.25">
      <c r="B228" s="135"/>
      <c r="C228" s="135"/>
      <c r="D228" s="135"/>
      <c r="E228" s="141" t="str">
        <f>IF(D228="","",VLOOKUP(D228,'SOURCE CODE'!C:D,2,0))</f>
        <v/>
      </c>
      <c r="F228" s="137"/>
      <c r="G228" s="138"/>
      <c r="H228" s="139">
        <f t="shared" si="13"/>
        <v>0</v>
      </c>
      <c r="I228" s="139">
        <f>+Table84[[#This Row],[NET OF VAT]]*0.12</f>
        <v>0</v>
      </c>
      <c r="J228" s="139">
        <f t="shared" si="14"/>
        <v>0</v>
      </c>
      <c r="K228" s="138" t="str">
        <f>IF(L228="","",VLOOKUP(L228,'[4]CHART OF ACCOUNT'!C:F,4,0))</f>
        <v/>
      </c>
      <c r="L228" s="135"/>
      <c r="M228" s="140"/>
      <c r="N228" s="135"/>
    </row>
    <row r="229" spans="2:14" x14ac:dyDescent="0.25">
      <c r="B229" s="135"/>
      <c r="C229" s="135"/>
      <c r="D229" s="135"/>
      <c r="E229" s="141" t="str">
        <f>IF(D229="","",VLOOKUP(D229,'SOURCE CODE'!C:D,2,0))</f>
        <v/>
      </c>
      <c r="F229" s="137"/>
      <c r="G229" s="138"/>
      <c r="H229" s="139">
        <f t="shared" si="13"/>
        <v>0</v>
      </c>
      <c r="I229" s="139">
        <f>+Table84[[#This Row],[NET OF VAT]]*0.12</f>
        <v>0</v>
      </c>
      <c r="J229" s="139">
        <f t="shared" si="14"/>
        <v>0</v>
      </c>
      <c r="K229" s="138" t="str">
        <f>IF(L229="","",VLOOKUP(L229,'[4]CHART OF ACCOUNT'!C:F,4,0))</f>
        <v/>
      </c>
      <c r="L229" s="135"/>
      <c r="M229" s="140"/>
      <c r="N229" s="135"/>
    </row>
    <row r="230" spans="2:14" x14ac:dyDescent="0.25">
      <c r="B230" s="135"/>
      <c r="C230" s="135"/>
      <c r="D230" s="135"/>
      <c r="E230" s="141" t="str">
        <f>IF(D230="","",VLOOKUP(D230,'SOURCE CODE'!C:D,2,0))</f>
        <v/>
      </c>
      <c r="F230" s="137"/>
      <c r="G230" s="138"/>
      <c r="H230" s="139">
        <f t="shared" si="13"/>
        <v>0</v>
      </c>
      <c r="I230" s="139">
        <f>+Table84[[#This Row],[NET OF VAT]]*0.12</f>
        <v>0</v>
      </c>
      <c r="J230" s="139">
        <f t="shared" si="14"/>
        <v>0</v>
      </c>
      <c r="K230" s="138" t="str">
        <f>IF(L230="","",VLOOKUP(L230,'[4]CHART OF ACCOUNT'!C:F,4,0))</f>
        <v/>
      </c>
      <c r="L230" s="135"/>
      <c r="M230" s="140"/>
      <c r="N230" s="135"/>
    </row>
    <row r="231" spans="2:14" x14ac:dyDescent="0.25">
      <c r="B231" s="135"/>
      <c r="C231" s="135"/>
      <c r="D231" s="135"/>
      <c r="E231" s="141" t="str">
        <f>IF(D231="","",VLOOKUP(D231,'SOURCE CODE'!C:D,2,0))</f>
        <v/>
      </c>
      <c r="F231" s="137"/>
      <c r="G231" s="138"/>
      <c r="H231" s="139">
        <f t="shared" si="13"/>
        <v>0</v>
      </c>
      <c r="I231" s="139">
        <f>+Table84[[#This Row],[NET OF VAT]]*0.12</f>
        <v>0</v>
      </c>
      <c r="J231" s="139">
        <f t="shared" si="14"/>
        <v>0</v>
      </c>
      <c r="K231" s="138" t="str">
        <f>IF(L231="","",VLOOKUP(L231,'[4]CHART OF ACCOUNT'!C:F,4,0))</f>
        <v/>
      </c>
      <c r="L231" s="135"/>
      <c r="M231" s="140"/>
      <c r="N231" s="135"/>
    </row>
    <row r="232" spans="2:14" x14ac:dyDescent="0.25">
      <c r="B232" s="135"/>
      <c r="C232" s="135"/>
      <c r="D232" s="135"/>
      <c r="E232" s="141" t="str">
        <f>IF(D232="","",VLOOKUP(D232,'SOURCE CODE'!C:D,2,0))</f>
        <v/>
      </c>
      <c r="F232" s="137"/>
      <c r="G232" s="138"/>
      <c r="H232" s="139">
        <f t="shared" si="13"/>
        <v>0</v>
      </c>
      <c r="I232" s="139">
        <f>+Table84[[#This Row],[NET OF VAT]]*0.12</f>
        <v>0</v>
      </c>
      <c r="J232" s="139">
        <f t="shared" si="14"/>
        <v>0</v>
      </c>
      <c r="K232" s="138" t="str">
        <f>IF(L232="","",VLOOKUP(L232,'[4]CHART OF ACCOUNT'!C:F,4,0))</f>
        <v/>
      </c>
      <c r="L232" s="135"/>
      <c r="M232" s="140"/>
      <c r="N232" s="135"/>
    </row>
    <row r="233" spans="2:14" x14ac:dyDescent="0.25">
      <c r="B233" s="135"/>
      <c r="C233" s="135"/>
      <c r="D233" s="135"/>
      <c r="E233" s="141" t="str">
        <f>IF(D233="","",VLOOKUP(D233,'SOURCE CODE'!C:D,2,0))</f>
        <v/>
      </c>
      <c r="F233" s="137"/>
      <c r="G233" s="138"/>
      <c r="H233" s="139">
        <f t="shared" si="13"/>
        <v>0</v>
      </c>
      <c r="I233" s="139">
        <f>+Table84[[#This Row],[NET OF VAT]]*0.12</f>
        <v>0</v>
      </c>
      <c r="J233" s="139">
        <f t="shared" si="14"/>
        <v>0</v>
      </c>
      <c r="K233" s="138" t="str">
        <f>IF(L233="","",VLOOKUP(L233,'[4]CHART OF ACCOUNT'!C:F,4,0))</f>
        <v/>
      </c>
      <c r="L233" s="135"/>
      <c r="M233" s="140"/>
      <c r="N233" s="135"/>
    </row>
    <row r="234" spans="2:14" x14ac:dyDescent="0.25">
      <c r="B234" s="135"/>
      <c r="C234" s="135"/>
      <c r="D234" s="135"/>
      <c r="E234" s="141" t="str">
        <f>IF(D234="","",VLOOKUP(D234,'SOURCE CODE'!C:D,2,0))</f>
        <v/>
      </c>
      <c r="F234" s="137"/>
      <c r="G234" s="138"/>
      <c r="H234" s="139">
        <f t="shared" si="13"/>
        <v>0</v>
      </c>
      <c r="I234" s="139">
        <f>+Table84[[#This Row],[NET OF VAT]]*0.12</f>
        <v>0</v>
      </c>
      <c r="J234" s="139">
        <f t="shared" si="14"/>
        <v>0</v>
      </c>
      <c r="K234" s="138" t="str">
        <f>IF(L234="","",VLOOKUP(L234,'[4]CHART OF ACCOUNT'!C:F,4,0))</f>
        <v/>
      </c>
      <c r="L234" s="135"/>
      <c r="M234" s="140"/>
      <c r="N234" s="135"/>
    </row>
    <row r="235" spans="2:14" x14ac:dyDescent="0.25">
      <c r="B235" s="135"/>
      <c r="C235" s="135"/>
      <c r="D235" s="135"/>
      <c r="E235" s="141" t="str">
        <f>IF(D235="","",VLOOKUP(D235,'SOURCE CODE'!C:D,2,0))</f>
        <v/>
      </c>
      <c r="F235" s="137"/>
      <c r="G235" s="138"/>
      <c r="H235" s="139">
        <f t="shared" si="13"/>
        <v>0</v>
      </c>
      <c r="I235" s="139">
        <f>+Table84[[#This Row],[NET OF VAT]]*0.12</f>
        <v>0</v>
      </c>
      <c r="J235" s="139">
        <f t="shared" si="14"/>
        <v>0</v>
      </c>
      <c r="K235" s="138" t="str">
        <f>IF(L235="","",VLOOKUP(L235,'[4]CHART OF ACCOUNT'!C:F,4,0))</f>
        <v/>
      </c>
      <c r="L235" s="135"/>
      <c r="M235" s="140"/>
      <c r="N235" s="135"/>
    </row>
    <row r="236" spans="2:14" x14ac:dyDescent="0.25">
      <c r="B236" s="135"/>
      <c r="C236" s="135"/>
      <c r="D236" s="135"/>
      <c r="E236" s="141" t="str">
        <f>IF(D236="","",VLOOKUP(D236,'SOURCE CODE'!C:D,2,0))</f>
        <v/>
      </c>
      <c r="F236" s="137"/>
      <c r="G236" s="138"/>
      <c r="H236" s="139">
        <f t="shared" si="13"/>
        <v>0</v>
      </c>
      <c r="I236" s="139">
        <f>+Table84[[#This Row],[NET OF VAT]]*0.12</f>
        <v>0</v>
      </c>
      <c r="J236" s="139">
        <f t="shared" si="14"/>
        <v>0</v>
      </c>
      <c r="K236" s="138" t="str">
        <f>IF(L236="","",VLOOKUP(L236,'[4]CHART OF ACCOUNT'!C:F,4,0))</f>
        <v/>
      </c>
      <c r="L236" s="135"/>
      <c r="M236" s="140"/>
      <c r="N236" s="135"/>
    </row>
    <row r="237" spans="2:14" x14ac:dyDescent="0.25">
      <c r="B237" s="135"/>
      <c r="C237" s="135"/>
      <c r="D237" s="135"/>
      <c r="E237" s="141" t="str">
        <f>IF(D237="","",VLOOKUP(D237,'SOURCE CODE'!C:D,2,0))</f>
        <v/>
      </c>
      <c r="F237" s="137"/>
      <c r="G237" s="138"/>
      <c r="H237" s="139">
        <f t="shared" si="13"/>
        <v>0</v>
      </c>
      <c r="I237" s="139">
        <f>+Table84[[#This Row],[NET OF VAT]]*0.12</f>
        <v>0</v>
      </c>
      <c r="J237" s="139">
        <f t="shared" si="14"/>
        <v>0</v>
      </c>
      <c r="K237" s="138" t="str">
        <f>IF(L237="","",VLOOKUP(L237,'[4]CHART OF ACCOUNT'!C:F,4,0))</f>
        <v/>
      </c>
      <c r="L237" s="135"/>
      <c r="M237" s="140"/>
      <c r="N237" s="135"/>
    </row>
    <row r="238" spans="2:14" x14ac:dyDescent="0.25">
      <c r="B238" s="135"/>
      <c r="C238" s="135"/>
      <c r="D238" s="135"/>
      <c r="E238" s="141" t="str">
        <f>IF(D238="","",VLOOKUP(D238,'SOURCE CODE'!C:D,2,0))</f>
        <v/>
      </c>
      <c r="F238" s="137"/>
      <c r="G238" s="138"/>
      <c r="H238" s="139">
        <f t="shared" si="13"/>
        <v>0</v>
      </c>
      <c r="I238" s="139">
        <f>+Table84[[#This Row],[NET OF VAT]]*0.12</f>
        <v>0</v>
      </c>
      <c r="J238" s="139">
        <f t="shared" si="14"/>
        <v>0</v>
      </c>
      <c r="K238" s="138" t="str">
        <f>IF(L238="","",VLOOKUP(L238,'[4]CHART OF ACCOUNT'!C:F,4,0))</f>
        <v/>
      </c>
      <c r="L238" s="135"/>
      <c r="M238" s="140"/>
      <c r="N238" s="135"/>
    </row>
    <row r="239" spans="2:14" x14ac:dyDescent="0.25">
      <c r="B239" s="135"/>
      <c r="C239" s="135"/>
      <c r="D239" s="135"/>
      <c r="E239" s="141" t="str">
        <f>IF(D239="","",VLOOKUP(D239,'SOURCE CODE'!C:D,2,0))</f>
        <v/>
      </c>
      <c r="F239" s="137"/>
      <c r="G239" s="138"/>
      <c r="H239" s="139">
        <f t="shared" si="13"/>
        <v>0</v>
      </c>
      <c r="I239" s="139">
        <f>+Table84[[#This Row],[NET OF VAT]]*0.12</f>
        <v>0</v>
      </c>
      <c r="J239" s="139">
        <f t="shared" si="14"/>
        <v>0</v>
      </c>
      <c r="K239" s="138" t="str">
        <f>IF(L239="","",VLOOKUP(L239,'[4]CHART OF ACCOUNT'!C:F,4,0))</f>
        <v/>
      </c>
      <c r="L239" s="135"/>
      <c r="M239" s="140"/>
      <c r="N239" s="135"/>
    </row>
    <row r="240" spans="2:14" x14ac:dyDescent="0.25">
      <c r="B240" s="135"/>
      <c r="C240" s="135"/>
      <c r="D240" s="135"/>
      <c r="E240" s="141" t="str">
        <f>IF(D240="","",VLOOKUP(D240,'SOURCE CODE'!C:D,2,0))</f>
        <v/>
      </c>
      <c r="F240" s="137"/>
      <c r="G240" s="138"/>
      <c r="H240" s="139">
        <f t="shared" si="13"/>
        <v>0</v>
      </c>
      <c r="I240" s="139">
        <f>+Table84[[#This Row],[NET OF VAT]]*0.12</f>
        <v>0</v>
      </c>
      <c r="J240" s="139">
        <f t="shared" si="14"/>
        <v>0</v>
      </c>
      <c r="K240" s="138" t="str">
        <f>IF(L240="","",VLOOKUP(L240,'[4]CHART OF ACCOUNT'!C:F,4,0))</f>
        <v/>
      </c>
      <c r="L240" s="135"/>
      <c r="M240" s="140"/>
      <c r="N240" s="135"/>
    </row>
    <row r="241" spans="2:14" x14ac:dyDescent="0.25">
      <c r="B241" s="135"/>
      <c r="C241" s="135"/>
      <c r="D241" s="135"/>
      <c r="E241" s="141" t="str">
        <f>IF(D241="","",VLOOKUP(D241,'SOURCE CODE'!C:D,2,0))</f>
        <v/>
      </c>
      <c r="F241" s="137"/>
      <c r="G241" s="138"/>
      <c r="H241" s="139">
        <f t="shared" si="13"/>
        <v>0</v>
      </c>
      <c r="I241" s="139">
        <f>+Table84[[#This Row],[NET OF VAT]]*0.12</f>
        <v>0</v>
      </c>
      <c r="J241" s="139">
        <f t="shared" si="14"/>
        <v>0</v>
      </c>
      <c r="K241" s="138" t="str">
        <f>IF(L241="","",VLOOKUP(L241,'[4]CHART OF ACCOUNT'!C:F,4,0))</f>
        <v/>
      </c>
      <c r="L241" s="135"/>
      <c r="M241" s="140"/>
      <c r="N241" s="135"/>
    </row>
    <row r="242" spans="2:14" x14ac:dyDescent="0.25">
      <c r="B242" s="135"/>
      <c r="C242" s="135"/>
      <c r="D242" s="135"/>
      <c r="E242" s="141" t="str">
        <f>IF(D242="","",VLOOKUP(D242,'SOURCE CODE'!C:D,2,0))</f>
        <v/>
      </c>
      <c r="F242" s="137"/>
      <c r="G242" s="138"/>
      <c r="H242" s="139">
        <f t="shared" si="13"/>
        <v>0</v>
      </c>
      <c r="I242" s="139">
        <f>+Table84[[#This Row],[NET OF VAT]]*0.12</f>
        <v>0</v>
      </c>
      <c r="J242" s="139">
        <f t="shared" si="14"/>
        <v>0</v>
      </c>
      <c r="K242" s="138" t="str">
        <f>IF(L242="","",VLOOKUP(L242,'[4]CHART OF ACCOUNT'!C:F,4,0))</f>
        <v/>
      </c>
      <c r="L242" s="135"/>
      <c r="M242" s="140"/>
      <c r="N242" s="135"/>
    </row>
    <row r="243" spans="2:14" x14ac:dyDescent="0.25">
      <c r="B243" s="135"/>
      <c r="C243" s="135"/>
      <c r="D243" s="135"/>
      <c r="E243" s="141" t="str">
        <f>IF(D243="","",VLOOKUP(D243,'SOURCE CODE'!C:D,2,0))</f>
        <v/>
      </c>
      <c r="F243" s="137"/>
      <c r="G243" s="138"/>
      <c r="H243" s="139">
        <f t="shared" si="13"/>
        <v>0</v>
      </c>
      <c r="I243" s="139">
        <f>+Table84[[#This Row],[NET OF VAT]]*0.12</f>
        <v>0</v>
      </c>
      <c r="J243" s="139">
        <f t="shared" si="14"/>
        <v>0</v>
      </c>
      <c r="K243" s="138" t="str">
        <f>IF(L243="","",VLOOKUP(L243,'[4]CHART OF ACCOUNT'!C:F,4,0))</f>
        <v/>
      </c>
      <c r="L243" s="135"/>
      <c r="M243" s="140"/>
      <c r="N243" s="135"/>
    </row>
    <row r="244" spans="2:14" x14ac:dyDescent="0.25">
      <c r="B244" s="135"/>
      <c r="C244" s="135"/>
      <c r="D244" s="135"/>
      <c r="E244" s="141" t="str">
        <f>IF(D244="","",VLOOKUP(D244,'SOURCE CODE'!C:D,2,0))</f>
        <v/>
      </c>
      <c r="F244" s="137"/>
      <c r="G244" s="138"/>
      <c r="H244" s="139">
        <f t="shared" si="13"/>
        <v>0</v>
      </c>
      <c r="I244" s="139">
        <f>+Table84[[#This Row],[NET OF VAT]]*0.12</f>
        <v>0</v>
      </c>
      <c r="J244" s="139">
        <f t="shared" si="14"/>
        <v>0</v>
      </c>
      <c r="K244" s="138" t="str">
        <f>IF(L244="","",VLOOKUP(L244,'[4]CHART OF ACCOUNT'!C:F,4,0))</f>
        <v/>
      </c>
      <c r="L244" s="135"/>
      <c r="M244" s="140"/>
      <c r="N244" s="135"/>
    </row>
    <row r="245" spans="2:14" x14ac:dyDescent="0.25">
      <c r="B245" s="135"/>
      <c r="C245" s="135"/>
      <c r="D245" s="135"/>
      <c r="E245" s="141" t="str">
        <f>IF(D245="","",VLOOKUP(D245,'SOURCE CODE'!C:D,2,0))</f>
        <v/>
      </c>
      <c r="F245" s="137"/>
      <c r="G245" s="138"/>
      <c r="H245" s="139">
        <f t="shared" si="13"/>
        <v>0</v>
      </c>
      <c r="I245" s="139">
        <f>+Table84[[#This Row],[NET OF VAT]]*0.12</f>
        <v>0</v>
      </c>
      <c r="J245" s="139">
        <f t="shared" si="14"/>
        <v>0</v>
      </c>
      <c r="K245" s="138" t="str">
        <f>IF(L245="","",VLOOKUP(L245,'[4]CHART OF ACCOUNT'!C:F,4,0))</f>
        <v/>
      </c>
      <c r="L245" s="135"/>
      <c r="M245" s="140"/>
      <c r="N245" s="135"/>
    </row>
    <row r="246" spans="2:14" x14ac:dyDescent="0.25">
      <c r="B246" s="135"/>
      <c r="C246" s="135"/>
      <c r="D246" s="135"/>
      <c r="E246" s="141" t="str">
        <f>IF(D246="","",VLOOKUP(D246,'SOURCE CODE'!C:D,2,0))</f>
        <v/>
      </c>
      <c r="F246" s="137"/>
      <c r="G246" s="138"/>
      <c r="H246" s="139">
        <f t="shared" si="13"/>
        <v>0</v>
      </c>
      <c r="I246" s="139">
        <f>+Table84[[#This Row],[NET OF VAT]]*0.12</f>
        <v>0</v>
      </c>
      <c r="J246" s="139">
        <f t="shared" si="14"/>
        <v>0</v>
      </c>
      <c r="K246" s="138" t="str">
        <f>IF(L246="","",VLOOKUP(L246,'[4]CHART OF ACCOUNT'!C:F,4,0))</f>
        <v/>
      </c>
      <c r="L246" s="135"/>
      <c r="M246" s="140"/>
      <c r="N246" s="135"/>
    </row>
    <row r="247" spans="2:14" x14ac:dyDescent="0.25">
      <c r="B247" s="135"/>
      <c r="C247" s="135"/>
      <c r="D247" s="135"/>
      <c r="E247" s="141" t="str">
        <f>IF(D247="","",VLOOKUP(D247,'SOURCE CODE'!C:D,2,0))</f>
        <v/>
      </c>
      <c r="F247" s="137"/>
      <c r="G247" s="138"/>
      <c r="H247" s="139">
        <f t="shared" si="13"/>
        <v>0</v>
      </c>
      <c r="I247" s="139">
        <f>+Table84[[#This Row],[NET OF VAT]]*0.12</f>
        <v>0</v>
      </c>
      <c r="J247" s="139">
        <f t="shared" si="14"/>
        <v>0</v>
      </c>
      <c r="K247" s="138" t="str">
        <f>IF(L247="","",VLOOKUP(L247,'[4]CHART OF ACCOUNT'!C:F,4,0))</f>
        <v/>
      </c>
      <c r="L247" s="135"/>
      <c r="M247" s="140"/>
      <c r="N247" s="135"/>
    </row>
    <row r="248" spans="2:14" x14ac:dyDescent="0.25">
      <c r="B248" s="135"/>
      <c r="C248" s="135"/>
      <c r="D248" s="135"/>
      <c r="E248" s="141" t="str">
        <f>IF(D248="","",VLOOKUP(D248,'SOURCE CODE'!C:D,2,0))</f>
        <v/>
      </c>
      <c r="F248" s="137"/>
      <c r="G248" s="138"/>
      <c r="H248" s="139">
        <f t="shared" si="13"/>
        <v>0</v>
      </c>
      <c r="I248" s="139">
        <f>+Table84[[#This Row],[NET OF VAT]]*0.12</f>
        <v>0</v>
      </c>
      <c r="J248" s="139">
        <f t="shared" si="14"/>
        <v>0</v>
      </c>
      <c r="K248" s="138" t="str">
        <f>IF(L248="","",VLOOKUP(L248,'[4]CHART OF ACCOUNT'!C:F,4,0))</f>
        <v/>
      </c>
      <c r="L248" s="135"/>
      <c r="M248" s="140"/>
      <c r="N248" s="135"/>
    </row>
    <row r="249" spans="2:14" x14ac:dyDescent="0.25">
      <c r="B249" s="135"/>
      <c r="C249" s="135"/>
      <c r="D249" s="135"/>
      <c r="E249" s="141" t="str">
        <f>IF(D249="","",VLOOKUP(D249,'SOURCE CODE'!C:D,2,0))</f>
        <v/>
      </c>
      <c r="F249" s="137"/>
      <c r="G249" s="138"/>
      <c r="H249" s="139">
        <f t="shared" si="13"/>
        <v>0</v>
      </c>
      <c r="I249" s="139">
        <f>+Table84[[#This Row],[NET OF VAT]]*0.12</f>
        <v>0</v>
      </c>
      <c r="J249" s="139">
        <f t="shared" si="14"/>
        <v>0</v>
      </c>
      <c r="K249" s="138" t="str">
        <f>IF(L249="","",VLOOKUP(L249,'[4]CHART OF ACCOUNT'!C:F,4,0))</f>
        <v/>
      </c>
      <c r="L249" s="135"/>
      <c r="M249" s="140"/>
      <c r="N249" s="135"/>
    </row>
    <row r="250" spans="2:14" x14ac:dyDescent="0.25">
      <c r="B250" s="135"/>
      <c r="C250" s="135"/>
      <c r="D250" s="135"/>
      <c r="E250" s="141" t="str">
        <f>IF(D250="","",VLOOKUP(D250,'SOURCE CODE'!C:D,2,0))</f>
        <v/>
      </c>
      <c r="F250" s="137"/>
      <c r="G250" s="138"/>
      <c r="H250" s="139">
        <f t="shared" si="13"/>
        <v>0</v>
      </c>
      <c r="I250" s="139">
        <f>+Table84[[#This Row],[NET OF VAT]]*0.12</f>
        <v>0</v>
      </c>
      <c r="J250" s="139">
        <f t="shared" si="14"/>
        <v>0</v>
      </c>
      <c r="K250" s="138" t="str">
        <f>IF(L250="","",VLOOKUP(L250,'[4]CHART OF ACCOUNT'!C:F,4,0))</f>
        <v/>
      </c>
      <c r="L250" s="135"/>
      <c r="M250" s="140"/>
      <c r="N250" s="135"/>
    </row>
    <row r="251" spans="2:14" x14ac:dyDescent="0.25">
      <c r="B251" s="135"/>
      <c r="C251" s="135"/>
      <c r="D251" s="135"/>
      <c r="E251" s="141" t="str">
        <f>IF(D251="","",VLOOKUP(D251,'SOURCE CODE'!C:D,2,0))</f>
        <v/>
      </c>
      <c r="F251" s="137"/>
      <c r="G251" s="138"/>
      <c r="H251" s="139">
        <f t="shared" si="13"/>
        <v>0</v>
      </c>
      <c r="I251" s="139">
        <f>+Table84[[#This Row],[NET OF VAT]]*0.12</f>
        <v>0</v>
      </c>
      <c r="J251" s="139">
        <f t="shared" si="14"/>
        <v>0</v>
      </c>
      <c r="K251" s="138" t="str">
        <f>IF(L251="","",VLOOKUP(L251,'[4]CHART OF ACCOUNT'!C:F,4,0))</f>
        <v/>
      </c>
      <c r="L251" s="135"/>
      <c r="M251" s="140"/>
      <c r="N251" s="135"/>
    </row>
    <row r="252" spans="2:14" x14ac:dyDescent="0.25">
      <c r="B252" s="135"/>
      <c r="C252" s="135"/>
      <c r="D252" s="135"/>
      <c r="E252" s="141" t="str">
        <f>IF(D252="","",VLOOKUP(D252,'SOURCE CODE'!C:D,2,0))</f>
        <v/>
      </c>
      <c r="F252" s="137"/>
      <c r="G252" s="138"/>
      <c r="H252" s="139">
        <f t="shared" si="13"/>
        <v>0</v>
      </c>
      <c r="I252" s="139">
        <f>+Table84[[#This Row],[NET OF VAT]]*0.12</f>
        <v>0</v>
      </c>
      <c r="J252" s="139">
        <f t="shared" si="14"/>
        <v>0</v>
      </c>
      <c r="K252" s="138" t="str">
        <f>IF(L252="","",VLOOKUP(L252,'[4]CHART OF ACCOUNT'!C:F,4,0))</f>
        <v/>
      </c>
      <c r="L252" s="135"/>
      <c r="M252" s="140"/>
      <c r="N252" s="135"/>
    </row>
    <row r="253" spans="2:14" x14ac:dyDescent="0.25">
      <c r="B253" s="135"/>
      <c r="C253" s="135"/>
      <c r="D253" s="135"/>
      <c r="E253" s="141" t="str">
        <f>IF(D253="","",VLOOKUP(D253,'SOURCE CODE'!C:D,2,0))</f>
        <v/>
      </c>
      <c r="F253" s="137"/>
      <c r="G253" s="138"/>
      <c r="H253" s="139">
        <f t="shared" si="13"/>
        <v>0</v>
      </c>
      <c r="I253" s="139">
        <f>+Table84[[#This Row],[NET OF VAT]]*0.12</f>
        <v>0</v>
      </c>
      <c r="J253" s="139">
        <f t="shared" si="14"/>
        <v>0</v>
      </c>
      <c r="K253" s="138" t="str">
        <f>IF(L253="","",VLOOKUP(L253,'[4]CHART OF ACCOUNT'!C:F,4,0))</f>
        <v/>
      </c>
      <c r="L253" s="135"/>
      <c r="M253" s="140"/>
      <c r="N253" s="135"/>
    </row>
    <row r="254" spans="2:14" x14ac:dyDescent="0.25">
      <c r="B254" s="135"/>
      <c r="C254" s="135"/>
      <c r="D254" s="135"/>
      <c r="E254" s="141" t="str">
        <f>IF(D254="","",VLOOKUP(D254,'SOURCE CODE'!C:D,2,0))</f>
        <v/>
      </c>
      <c r="F254" s="137"/>
      <c r="G254" s="138"/>
      <c r="H254" s="139">
        <f t="shared" si="13"/>
        <v>0</v>
      </c>
      <c r="I254" s="139">
        <f>+Table84[[#This Row],[NET OF VAT]]*0.12</f>
        <v>0</v>
      </c>
      <c r="J254" s="139">
        <f t="shared" si="14"/>
        <v>0</v>
      </c>
      <c r="K254" s="138" t="str">
        <f>IF(L254="","",VLOOKUP(L254,'[4]CHART OF ACCOUNT'!C:F,4,0))</f>
        <v/>
      </c>
      <c r="L254" s="135"/>
      <c r="M254" s="140"/>
      <c r="N254" s="135"/>
    </row>
    <row r="255" spans="2:14" x14ac:dyDescent="0.25">
      <c r="B255" s="135"/>
      <c r="C255" s="135"/>
      <c r="D255" s="135"/>
      <c r="E255" s="141" t="str">
        <f>IF(D255="","",VLOOKUP(D255,'SOURCE CODE'!C:D,2,0))</f>
        <v/>
      </c>
      <c r="F255" s="137"/>
      <c r="G255" s="138"/>
      <c r="H255" s="139">
        <f t="shared" ref="H255:H318" si="15">IF(G255="VAT",F255,0)/1.12</f>
        <v>0</v>
      </c>
      <c r="I255" s="139">
        <f>+Table84[[#This Row],[NET OF VAT]]*0.12</f>
        <v>0</v>
      </c>
      <c r="J255" s="139">
        <f t="shared" si="14"/>
        <v>0</v>
      </c>
      <c r="K255" s="138" t="str">
        <f>IF(L255="","",VLOOKUP(L255,'[4]CHART OF ACCOUNT'!C:F,4,0))</f>
        <v/>
      </c>
      <c r="L255" s="135"/>
      <c r="M255" s="140"/>
      <c r="N255" s="135"/>
    </row>
    <row r="256" spans="2:14" x14ac:dyDescent="0.25">
      <c r="B256" s="135"/>
      <c r="C256" s="135"/>
      <c r="D256" s="135"/>
      <c r="E256" s="141" t="str">
        <f>IF(D256="","",VLOOKUP(D256,'SOURCE CODE'!C:D,2,0))</f>
        <v/>
      </c>
      <c r="F256" s="137"/>
      <c r="G256" s="138"/>
      <c r="H256" s="139">
        <f t="shared" si="15"/>
        <v>0</v>
      </c>
      <c r="I256" s="139">
        <f>+Table84[[#This Row],[NET OF VAT]]*0.12</f>
        <v>0</v>
      </c>
      <c r="J256" s="139">
        <f t="shared" si="14"/>
        <v>0</v>
      </c>
      <c r="K256" s="138" t="str">
        <f>IF(L256="","",VLOOKUP(L256,'[4]CHART OF ACCOUNT'!C:F,4,0))</f>
        <v/>
      </c>
      <c r="L256" s="135"/>
      <c r="M256" s="140"/>
      <c r="N256" s="135"/>
    </row>
    <row r="257" spans="2:14" x14ac:dyDescent="0.25">
      <c r="B257" s="135"/>
      <c r="C257" s="135"/>
      <c r="D257" s="135"/>
      <c r="E257" s="141" t="str">
        <f>IF(D257="","",VLOOKUP(D257,'SOURCE CODE'!C:D,2,0))</f>
        <v/>
      </c>
      <c r="F257" s="137"/>
      <c r="G257" s="138"/>
      <c r="H257" s="139">
        <f t="shared" si="15"/>
        <v>0</v>
      </c>
      <c r="I257" s="139">
        <f>+Table84[[#This Row],[NET OF VAT]]*0.12</f>
        <v>0</v>
      </c>
      <c r="J257" s="139">
        <f t="shared" si="14"/>
        <v>0</v>
      </c>
      <c r="K257" s="138" t="str">
        <f>IF(L257="","",VLOOKUP(L257,'[4]CHART OF ACCOUNT'!C:F,4,0))</f>
        <v/>
      </c>
      <c r="L257" s="135"/>
      <c r="M257" s="140"/>
      <c r="N257" s="135"/>
    </row>
    <row r="258" spans="2:14" x14ac:dyDescent="0.25">
      <c r="B258" s="135"/>
      <c r="C258" s="135"/>
      <c r="D258" s="135"/>
      <c r="E258" s="141" t="str">
        <f>IF(D258="","",VLOOKUP(D258,'SOURCE CODE'!C:D,2,0))</f>
        <v/>
      </c>
      <c r="F258" s="137"/>
      <c r="G258" s="138"/>
      <c r="H258" s="139">
        <f t="shared" si="15"/>
        <v>0</v>
      </c>
      <c r="I258" s="139">
        <f>+Table84[[#This Row],[NET OF VAT]]*0.12</f>
        <v>0</v>
      </c>
      <c r="J258" s="139">
        <f t="shared" si="14"/>
        <v>0</v>
      </c>
      <c r="K258" s="138" t="str">
        <f>IF(L258="","",VLOOKUP(L258,'[4]CHART OF ACCOUNT'!C:F,4,0))</f>
        <v/>
      </c>
      <c r="L258" s="135"/>
      <c r="M258" s="140"/>
      <c r="N258" s="135"/>
    </row>
    <row r="259" spans="2:14" x14ac:dyDescent="0.25">
      <c r="B259" s="135"/>
      <c r="C259" s="135"/>
      <c r="D259" s="135"/>
      <c r="E259" s="141" t="str">
        <f>IF(D259="","",VLOOKUP(D259,'SOURCE CODE'!C:D,2,0))</f>
        <v/>
      </c>
      <c r="F259" s="137"/>
      <c r="G259" s="138"/>
      <c r="H259" s="139">
        <f t="shared" si="15"/>
        <v>0</v>
      </c>
      <c r="I259" s="139">
        <f>+Table84[[#This Row],[NET OF VAT]]*0.12</f>
        <v>0</v>
      </c>
      <c r="J259" s="139">
        <f t="shared" si="14"/>
        <v>0</v>
      </c>
      <c r="K259" s="138" t="str">
        <f>IF(L259="","",VLOOKUP(L259,'[4]CHART OF ACCOUNT'!C:F,4,0))</f>
        <v/>
      </c>
      <c r="L259" s="135"/>
      <c r="M259" s="140"/>
      <c r="N259" s="135"/>
    </row>
    <row r="260" spans="2:14" x14ac:dyDescent="0.25">
      <c r="B260" s="135"/>
      <c r="C260" s="135"/>
      <c r="D260" s="135"/>
      <c r="E260" s="141" t="str">
        <f>IF(D260="","",VLOOKUP(D260,'SOURCE CODE'!C:D,2,0))</f>
        <v/>
      </c>
      <c r="F260" s="137"/>
      <c r="G260" s="138"/>
      <c r="H260" s="139">
        <f t="shared" si="15"/>
        <v>0</v>
      </c>
      <c r="I260" s="139">
        <f>+Table84[[#This Row],[NET OF VAT]]*0.12</f>
        <v>0</v>
      </c>
      <c r="J260" s="139">
        <f t="shared" si="14"/>
        <v>0</v>
      </c>
      <c r="K260" s="138" t="str">
        <f>IF(L260="","",VLOOKUP(L260,'[4]CHART OF ACCOUNT'!C:F,4,0))</f>
        <v/>
      </c>
      <c r="L260" s="135"/>
      <c r="M260" s="140"/>
      <c r="N260" s="135"/>
    </row>
    <row r="261" spans="2:14" x14ac:dyDescent="0.25">
      <c r="B261" s="135"/>
      <c r="C261" s="135"/>
      <c r="D261" s="135"/>
      <c r="E261" s="141" t="str">
        <f>IF(D261="","",VLOOKUP(D261,'SOURCE CODE'!C:D,2,0))</f>
        <v/>
      </c>
      <c r="F261" s="137"/>
      <c r="G261" s="138"/>
      <c r="H261" s="139">
        <f t="shared" si="15"/>
        <v>0</v>
      </c>
      <c r="I261" s="139">
        <f>+Table84[[#This Row],[NET OF VAT]]*0.12</f>
        <v>0</v>
      </c>
      <c r="J261" s="139">
        <f t="shared" si="14"/>
        <v>0</v>
      </c>
      <c r="K261" s="138" t="str">
        <f>IF(L261="","",VLOOKUP(L261,'[4]CHART OF ACCOUNT'!C:F,4,0))</f>
        <v/>
      </c>
      <c r="L261" s="135"/>
      <c r="M261" s="140"/>
      <c r="N261" s="135"/>
    </row>
    <row r="262" spans="2:14" x14ac:dyDescent="0.25">
      <c r="B262" s="135"/>
      <c r="C262" s="135"/>
      <c r="D262" s="135"/>
      <c r="E262" s="141" t="str">
        <f>IF(D262="","",VLOOKUP(D262,'SOURCE CODE'!C:D,2,0))</f>
        <v/>
      </c>
      <c r="F262" s="137"/>
      <c r="G262" s="138"/>
      <c r="H262" s="139">
        <f t="shared" si="15"/>
        <v>0</v>
      </c>
      <c r="I262" s="139">
        <f>+Table84[[#This Row],[NET OF VAT]]*0.12</f>
        <v>0</v>
      </c>
      <c r="J262" s="139">
        <f t="shared" si="14"/>
        <v>0</v>
      </c>
      <c r="K262" s="138" t="str">
        <f>IF(L262="","",VLOOKUP(L262,'[4]CHART OF ACCOUNT'!C:F,4,0))</f>
        <v/>
      </c>
      <c r="L262" s="135"/>
      <c r="M262" s="140"/>
      <c r="N262" s="135"/>
    </row>
    <row r="263" spans="2:14" x14ac:dyDescent="0.25">
      <c r="B263" s="135"/>
      <c r="C263" s="135"/>
      <c r="D263" s="135"/>
      <c r="E263" s="141" t="str">
        <f>IF(D263="","",VLOOKUP(D263,'SOURCE CODE'!C:D,2,0))</f>
        <v/>
      </c>
      <c r="F263" s="137"/>
      <c r="G263" s="138"/>
      <c r="H263" s="139">
        <f t="shared" si="15"/>
        <v>0</v>
      </c>
      <c r="I263" s="139">
        <f>+Table84[[#This Row],[NET OF VAT]]*0.12</f>
        <v>0</v>
      </c>
      <c r="J263" s="139">
        <f t="shared" si="14"/>
        <v>0</v>
      </c>
      <c r="K263" s="138" t="str">
        <f>IF(L263="","",VLOOKUP(L263,'[4]CHART OF ACCOUNT'!C:F,4,0))</f>
        <v/>
      </c>
      <c r="L263" s="135"/>
      <c r="M263" s="140"/>
      <c r="N263" s="135"/>
    </row>
    <row r="264" spans="2:14" x14ac:dyDescent="0.25">
      <c r="B264" s="135"/>
      <c r="C264" s="135"/>
      <c r="D264" s="135"/>
      <c r="E264" s="141" t="str">
        <f>IF(D264="","",VLOOKUP(D264,'SOURCE CODE'!C:D,2,0))</f>
        <v/>
      </c>
      <c r="F264" s="137"/>
      <c r="G264" s="138"/>
      <c r="H264" s="139">
        <f t="shared" si="15"/>
        <v>0</v>
      </c>
      <c r="I264" s="139">
        <f>+Table84[[#This Row],[NET OF VAT]]*0.12</f>
        <v>0</v>
      </c>
      <c r="J264" s="139">
        <f t="shared" si="14"/>
        <v>0</v>
      </c>
      <c r="K264" s="138" t="str">
        <f>IF(L264="","",VLOOKUP(L264,'[4]CHART OF ACCOUNT'!C:F,4,0))</f>
        <v/>
      </c>
      <c r="L264" s="135"/>
      <c r="M264" s="140"/>
      <c r="N264" s="135"/>
    </row>
    <row r="265" spans="2:14" x14ac:dyDescent="0.25">
      <c r="B265" s="135"/>
      <c r="C265" s="135"/>
      <c r="D265" s="135"/>
      <c r="E265" s="141" t="str">
        <f>IF(D265="","",VLOOKUP(D265,'SOURCE CODE'!C:D,2,0))</f>
        <v/>
      </c>
      <c r="F265" s="137"/>
      <c r="G265" s="138"/>
      <c r="H265" s="139">
        <f t="shared" si="15"/>
        <v>0</v>
      </c>
      <c r="I265" s="139">
        <f>+Table84[[#This Row],[NET OF VAT]]*0.12</f>
        <v>0</v>
      </c>
      <c r="J265" s="139">
        <f t="shared" ref="J265:J328" si="16">IF(G265="NV",F265,0)</f>
        <v>0</v>
      </c>
      <c r="K265" s="138" t="str">
        <f>IF(L265="","",VLOOKUP(L265,'[4]CHART OF ACCOUNT'!C:F,4,0))</f>
        <v/>
      </c>
      <c r="L265" s="135"/>
      <c r="M265" s="140"/>
      <c r="N265" s="135"/>
    </row>
    <row r="266" spans="2:14" x14ac:dyDescent="0.25">
      <c r="B266" s="135"/>
      <c r="C266" s="135"/>
      <c r="D266" s="135"/>
      <c r="E266" s="141" t="str">
        <f>IF(D266="","",VLOOKUP(D266,'SOURCE CODE'!C:D,2,0))</f>
        <v/>
      </c>
      <c r="F266" s="137"/>
      <c r="G266" s="138"/>
      <c r="H266" s="139">
        <f t="shared" si="15"/>
        <v>0</v>
      </c>
      <c r="I266" s="139">
        <f>+Table84[[#This Row],[NET OF VAT]]*0.12</f>
        <v>0</v>
      </c>
      <c r="J266" s="139">
        <f t="shared" si="16"/>
        <v>0</v>
      </c>
      <c r="K266" s="138" t="str">
        <f>IF(L266="","",VLOOKUP(L266,'[4]CHART OF ACCOUNT'!C:F,4,0))</f>
        <v/>
      </c>
      <c r="L266" s="135"/>
      <c r="M266" s="140"/>
      <c r="N266" s="135"/>
    </row>
    <row r="267" spans="2:14" x14ac:dyDescent="0.25">
      <c r="B267" s="135"/>
      <c r="C267" s="135"/>
      <c r="D267" s="135"/>
      <c r="E267" s="141" t="str">
        <f>IF(D267="","",VLOOKUP(D267,'SOURCE CODE'!C:D,2,0))</f>
        <v/>
      </c>
      <c r="F267" s="137"/>
      <c r="G267" s="138"/>
      <c r="H267" s="139">
        <f t="shared" si="15"/>
        <v>0</v>
      </c>
      <c r="I267" s="139">
        <f>+Table84[[#This Row],[NET OF VAT]]*0.12</f>
        <v>0</v>
      </c>
      <c r="J267" s="139">
        <f t="shared" si="16"/>
        <v>0</v>
      </c>
      <c r="K267" s="138" t="str">
        <f>IF(L267="","",VLOOKUP(L267,'[4]CHART OF ACCOUNT'!C:F,4,0))</f>
        <v/>
      </c>
      <c r="L267" s="135"/>
      <c r="M267" s="140"/>
      <c r="N267" s="135"/>
    </row>
    <row r="268" spans="2:14" x14ac:dyDescent="0.25">
      <c r="B268" s="135"/>
      <c r="C268" s="135"/>
      <c r="D268" s="135"/>
      <c r="E268" s="141" t="str">
        <f>IF(D268="","",VLOOKUP(D268,'SOURCE CODE'!C:D,2,0))</f>
        <v/>
      </c>
      <c r="F268" s="137"/>
      <c r="G268" s="138"/>
      <c r="H268" s="139">
        <f t="shared" si="15"/>
        <v>0</v>
      </c>
      <c r="I268" s="139">
        <f>+Table84[[#This Row],[NET OF VAT]]*0.12</f>
        <v>0</v>
      </c>
      <c r="J268" s="139">
        <f t="shared" si="16"/>
        <v>0</v>
      </c>
      <c r="K268" s="138" t="str">
        <f>IF(L268="","",VLOOKUP(L268,'[4]CHART OF ACCOUNT'!C:F,4,0))</f>
        <v/>
      </c>
      <c r="L268" s="135"/>
      <c r="M268" s="140"/>
      <c r="N268" s="135"/>
    </row>
    <row r="269" spans="2:14" x14ac:dyDescent="0.25">
      <c r="B269" s="135"/>
      <c r="C269" s="135"/>
      <c r="D269" s="135"/>
      <c r="E269" s="141" t="str">
        <f>IF(D269="","",VLOOKUP(D269,'SOURCE CODE'!C:D,2,0))</f>
        <v/>
      </c>
      <c r="F269" s="137"/>
      <c r="G269" s="138"/>
      <c r="H269" s="139">
        <f t="shared" si="15"/>
        <v>0</v>
      </c>
      <c r="I269" s="139">
        <f>+Table84[[#This Row],[NET OF VAT]]*0.12</f>
        <v>0</v>
      </c>
      <c r="J269" s="139">
        <f t="shared" si="16"/>
        <v>0</v>
      </c>
      <c r="K269" s="138" t="str">
        <f>IF(L269="","",VLOOKUP(L269,'[4]CHART OF ACCOUNT'!C:F,4,0))</f>
        <v/>
      </c>
      <c r="L269" s="135"/>
      <c r="M269" s="140"/>
      <c r="N269" s="135"/>
    </row>
    <row r="270" spans="2:14" x14ac:dyDescent="0.25">
      <c r="B270" s="135"/>
      <c r="C270" s="135"/>
      <c r="D270" s="135"/>
      <c r="E270" s="141" t="str">
        <f>IF(D270="","",VLOOKUP(D270,'SOURCE CODE'!C:D,2,0))</f>
        <v/>
      </c>
      <c r="F270" s="137"/>
      <c r="G270" s="138"/>
      <c r="H270" s="139">
        <f t="shared" si="15"/>
        <v>0</v>
      </c>
      <c r="I270" s="139">
        <f>+Table84[[#This Row],[NET OF VAT]]*0.12</f>
        <v>0</v>
      </c>
      <c r="J270" s="139">
        <f t="shared" si="16"/>
        <v>0</v>
      </c>
      <c r="K270" s="138" t="str">
        <f>IF(L270="","",VLOOKUP(L270,'[4]CHART OF ACCOUNT'!C:F,4,0))</f>
        <v/>
      </c>
      <c r="L270" s="135"/>
      <c r="M270" s="140"/>
      <c r="N270" s="135"/>
    </row>
    <row r="271" spans="2:14" x14ac:dyDescent="0.25">
      <c r="B271" s="135"/>
      <c r="C271" s="135"/>
      <c r="D271" s="135"/>
      <c r="E271" s="141" t="str">
        <f>IF(D271="","",VLOOKUP(D271,'SOURCE CODE'!C:D,2,0))</f>
        <v/>
      </c>
      <c r="F271" s="137"/>
      <c r="G271" s="138"/>
      <c r="H271" s="139">
        <f t="shared" si="15"/>
        <v>0</v>
      </c>
      <c r="I271" s="139">
        <f>+Table84[[#This Row],[NET OF VAT]]*0.12</f>
        <v>0</v>
      </c>
      <c r="J271" s="139">
        <f t="shared" si="16"/>
        <v>0</v>
      </c>
      <c r="K271" s="138" t="str">
        <f>IF(L271="","",VLOOKUP(L271,'[4]CHART OF ACCOUNT'!C:F,4,0))</f>
        <v/>
      </c>
      <c r="L271" s="135"/>
      <c r="M271" s="140"/>
      <c r="N271" s="135"/>
    </row>
    <row r="272" spans="2:14" x14ac:dyDescent="0.25">
      <c r="B272" s="135"/>
      <c r="C272" s="135"/>
      <c r="D272" s="135"/>
      <c r="E272" s="141" t="str">
        <f>IF(D272="","",VLOOKUP(D272,'SOURCE CODE'!C:D,2,0))</f>
        <v/>
      </c>
      <c r="F272" s="137"/>
      <c r="G272" s="138"/>
      <c r="H272" s="139">
        <f t="shared" si="15"/>
        <v>0</v>
      </c>
      <c r="I272" s="139">
        <f>+Table84[[#This Row],[NET OF VAT]]*0.12</f>
        <v>0</v>
      </c>
      <c r="J272" s="139">
        <f t="shared" si="16"/>
        <v>0</v>
      </c>
      <c r="K272" s="138" t="str">
        <f>IF(L272="","",VLOOKUP(L272,'[4]CHART OF ACCOUNT'!C:F,4,0))</f>
        <v/>
      </c>
      <c r="L272" s="135"/>
      <c r="M272" s="140"/>
      <c r="N272" s="135"/>
    </row>
    <row r="273" spans="2:14" x14ac:dyDescent="0.25">
      <c r="B273" s="135"/>
      <c r="C273" s="135"/>
      <c r="D273" s="135"/>
      <c r="E273" s="141" t="str">
        <f>IF(D273="","",VLOOKUP(D273,'SOURCE CODE'!C:D,2,0))</f>
        <v/>
      </c>
      <c r="F273" s="137"/>
      <c r="G273" s="138"/>
      <c r="H273" s="139">
        <f t="shared" si="15"/>
        <v>0</v>
      </c>
      <c r="I273" s="139">
        <f>+Table84[[#This Row],[NET OF VAT]]*0.12</f>
        <v>0</v>
      </c>
      <c r="J273" s="139">
        <f t="shared" si="16"/>
        <v>0</v>
      </c>
      <c r="K273" s="138" t="str">
        <f>IF(L273="","",VLOOKUP(L273,'[4]CHART OF ACCOUNT'!C:F,4,0))</f>
        <v/>
      </c>
      <c r="L273" s="135"/>
      <c r="M273" s="140"/>
      <c r="N273" s="135"/>
    </row>
    <row r="274" spans="2:14" x14ac:dyDescent="0.25">
      <c r="B274" s="135"/>
      <c r="C274" s="135"/>
      <c r="D274" s="135"/>
      <c r="E274" s="141" t="str">
        <f>IF(D274="","",VLOOKUP(D274,'SOURCE CODE'!C:D,2,0))</f>
        <v/>
      </c>
      <c r="F274" s="137"/>
      <c r="G274" s="138"/>
      <c r="H274" s="139">
        <f t="shared" si="15"/>
        <v>0</v>
      </c>
      <c r="I274" s="139">
        <f>+Table84[[#This Row],[NET OF VAT]]*0.12</f>
        <v>0</v>
      </c>
      <c r="J274" s="139">
        <f t="shared" si="16"/>
        <v>0</v>
      </c>
      <c r="K274" s="138" t="str">
        <f>IF(L274="","",VLOOKUP(L274,'[4]CHART OF ACCOUNT'!C:F,4,0))</f>
        <v/>
      </c>
      <c r="L274" s="135"/>
      <c r="M274" s="140"/>
      <c r="N274" s="135"/>
    </row>
    <row r="275" spans="2:14" x14ac:dyDescent="0.25">
      <c r="B275" s="135"/>
      <c r="C275" s="135"/>
      <c r="D275" s="135"/>
      <c r="E275" s="141" t="str">
        <f>IF(D275="","",VLOOKUP(D275,'SOURCE CODE'!C:D,2,0))</f>
        <v/>
      </c>
      <c r="F275" s="137"/>
      <c r="G275" s="138"/>
      <c r="H275" s="139">
        <f t="shared" si="15"/>
        <v>0</v>
      </c>
      <c r="I275" s="139">
        <f>+Table84[[#This Row],[NET OF VAT]]*0.12</f>
        <v>0</v>
      </c>
      <c r="J275" s="139">
        <f t="shared" si="16"/>
        <v>0</v>
      </c>
      <c r="K275" s="138" t="str">
        <f>IF(L275="","",VLOOKUP(L275,'[4]CHART OF ACCOUNT'!C:F,4,0))</f>
        <v/>
      </c>
      <c r="L275" s="135"/>
      <c r="M275" s="140"/>
      <c r="N275" s="135"/>
    </row>
    <row r="276" spans="2:14" x14ac:dyDescent="0.25">
      <c r="B276" s="135"/>
      <c r="C276" s="135"/>
      <c r="D276" s="135"/>
      <c r="E276" s="141" t="str">
        <f>IF(D276="","",VLOOKUP(D276,'SOURCE CODE'!C:D,2,0))</f>
        <v/>
      </c>
      <c r="F276" s="137"/>
      <c r="G276" s="138"/>
      <c r="H276" s="139">
        <f t="shared" si="15"/>
        <v>0</v>
      </c>
      <c r="I276" s="139">
        <f>+Table84[[#This Row],[NET OF VAT]]*0.12</f>
        <v>0</v>
      </c>
      <c r="J276" s="139">
        <f t="shared" si="16"/>
        <v>0</v>
      </c>
      <c r="K276" s="138" t="str">
        <f>IF(L276="","",VLOOKUP(L276,'[4]CHART OF ACCOUNT'!C:F,4,0))</f>
        <v/>
      </c>
      <c r="L276" s="135"/>
      <c r="M276" s="140"/>
      <c r="N276" s="135"/>
    </row>
    <row r="277" spans="2:14" x14ac:dyDescent="0.25">
      <c r="B277" s="135"/>
      <c r="C277" s="135"/>
      <c r="D277" s="135"/>
      <c r="E277" s="141" t="str">
        <f>IF(D277="","",VLOOKUP(D277,'SOURCE CODE'!C:D,2,0))</f>
        <v/>
      </c>
      <c r="F277" s="137"/>
      <c r="G277" s="138"/>
      <c r="H277" s="139">
        <f t="shared" si="15"/>
        <v>0</v>
      </c>
      <c r="I277" s="139">
        <f>+Table84[[#This Row],[NET OF VAT]]*0.12</f>
        <v>0</v>
      </c>
      <c r="J277" s="139">
        <f t="shared" si="16"/>
        <v>0</v>
      </c>
      <c r="K277" s="138" t="str">
        <f>IF(L277="","",VLOOKUP(L277,'[4]CHART OF ACCOUNT'!C:F,4,0))</f>
        <v/>
      </c>
      <c r="L277" s="135"/>
      <c r="M277" s="140"/>
      <c r="N277" s="135"/>
    </row>
    <row r="278" spans="2:14" x14ac:dyDescent="0.25">
      <c r="B278" s="135"/>
      <c r="C278" s="135"/>
      <c r="D278" s="135"/>
      <c r="E278" s="141" t="str">
        <f>IF(D278="","",VLOOKUP(D278,'SOURCE CODE'!C:D,2,0))</f>
        <v/>
      </c>
      <c r="F278" s="137"/>
      <c r="G278" s="138"/>
      <c r="H278" s="139">
        <f t="shared" si="15"/>
        <v>0</v>
      </c>
      <c r="I278" s="139">
        <f>+Table84[[#This Row],[NET OF VAT]]*0.12</f>
        <v>0</v>
      </c>
      <c r="J278" s="139">
        <f t="shared" si="16"/>
        <v>0</v>
      </c>
      <c r="K278" s="138" t="str">
        <f>IF(L278="","",VLOOKUP(L278,'[4]CHART OF ACCOUNT'!C:F,4,0))</f>
        <v/>
      </c>
      <c r="L278" s="135"/>
      <c r="M278" s="140"/>
      <c r="N278" s="135"/>
    </row>
    <row r="279" spans="2:14" x14ac:dyDescent="0.25">
      <c r="B279" s="135"/>
      <c r="C279" s="135"/>
      <c r="D279" s="135"/>
      <c r="E279" s="141" t="str">
        <f>IF(D279="","",VLOOKUP(D279,'SOURCE CODE'!C:D,2,0))</f>
        <v/>
      </c>
      <c r="F279" s="137"/>
      <c r="G279" s="138"/>
      <c r="H279" s="139">
        <f t="shared" si="15"/>
        <v>0</v>
      </c>
      <c r="I279" s="139">
        <f>+Table84[[#This Row],[NET OF VAT]]*0.12</f>
        <v>0</v>
      </c>
      <c r="J279" s="139">
        <f t="shared" si="16"/>
        <v>0</v>
      </c>
      <c r="K279" s="138" t="str">
        <f>IF(L279="","",VLOOKUP(L279,'[4]CHART OF ACCOUNT'!C:F,4,0))</f>
        <v/>
      </c>
      <c r="L279" s="135"/>
      <c r="M279" s="140"/>
      <c r="N279" s="135"/>
    </row>
    <row r="280" spans="2:14" x14ac:dyDescent="0.25">
      <c r="B280" s="135"/>
      <c r="C280" s="135"/>
      <c r="D280" s="135"/>
      <c r="E280" s="141" t="str">
        <f>IF(D280="","",VLOOKUP(D280,'SOURCE CODE'!C:D,2,0))</f>
        <v/>
      </c>
      <c r="F280" s="137"/>
      <c r="G280" s="138"/>
      <c r="H280" s="139">
        <f t="shared" si="15"/>
        <v>0</v>
      </c>
      <c r="I280" s="139">
        <f>+Table84[[#This Row],[NET OF VAT]]*0.12</f>
        <v>0</v>
      </c>
      <c r="J280" s="139">
        <f t="shared" si="16"/>
        <v>0</v>
      </c>
      <c r="K280" s="138" t="str">
        <f>IF(L280="","",VLOOKUP(L280,'[4]CHART OF ACCOUNT'!C:F,4,0))</f>
        <v/>
      </c>
      <c r="L280" s="135"/>
      <c r="M280" s="140"/>
      <c r="N280" s="135"/>
    </row>
    <row r="281" spans="2:14" x14ac:dyDescent="0.25">
      <c r="B281" s="135"/>
      <c r="C281" s="135"/>
      <c r="D281" s="135"/>
      <c r="E281" s="141" t="str">
        <f>IF(D281="","",VLOOKUP(D281,'SOURCE CODE'!C:D,2,0))</f>
        <v/>
      </c>
      <c r="F281" s="137"/>
      <c r="G281" s="138"/>
      <c r="H281" s="139">
        <f t="shared" si="15"/>
        <v>0</v>
      </c>
      <c r="I281" s="139">
        <f>+Table84[[#This Row],[NET OF VAT]]*0.12</f>
        <v>0</v>
      </c>
      <c r="J281" s="139">
        <f t="shared" si="16"/>
        <v>0</v>
      </c>
      <c r="K281" s="138" t="str">
        <f>IF(L281="","",VLOOKUP(L281,'[4]CHART OF ACCOUNT'!C:F,4,0))</f>
        <v/>
      </c>
      <c r="L281" s="135"/>
      <c r="M281" s="140"/>
      <c r="N281" s="135"/>
    </row>
    <row r="282" spans="2:14" x14ac:dyDescent="0.25">
      <c r="B282" s="135"/>
      <c r="C282" s="135"/>
      <c r="D282" s="135"/>
      <c r="E282" s="141" t="str">
        <f>IF(D282="","",VLOOKUP(D282,'SOURCE CODE'!C:D,2,0))</f>
        <v/>
      </c>
      <c r="F282" s="137"/>
      <c r="G282" s="138"/>
      <c r="H282" s="139">
        <f t="shared" si="15"/>
        <v>0</v>
      </c>
      <c r="I282" s="139">
        <f>+Table84[[#This Row],[NET OF VAT]]*0.12</f>
        <v>0</v>
      </c>
      <c r="J282" s="139">
        <f t="shared" si="16"/>
        <v>0</v>
      </c>
      <c r="K282" s="138" t="str">
        <f>IF(L282="","",VLOOKUP(L282,'[4]CHART OF ACCOUNT'!C:F,4,0))</f>
        <v/>
      </c>
      <c r="L282" s="135"/>
      <c r="M282" s="140"/>
      <c r="N282" s="135"/>
    </row>
    <row r="283" spans="2:14" x14ac:dyDescent="0.25">
      <c r="B283" s="135"/>
      <c r="C283" s="135"/>
      <c r="D283" s="135"/>
      <c r="E283" s="141" t="str">
        <f>IF(D283="","",VLOOKUP(D283,'SOURCE CODE'!C:D,2,0))</f>
        <v/>
      </c>
      <c r="F283" s="137"/>
      <c r="G283" s="138"/>
      <c r="H283" s="139">
        <f t="shared" si="15"/>
        <v>0</v>
      </c>
      <c r="I283" s="139">
        <f>+Table84[[#This Row],[NET OF VAT]]*0.12</f>
        <v>0</v>
      </c>
      <c r="J283" s="139">
        <f t="shared" si="16"/>
        <v>0</v>
      </c>
      <c r="K283" s="138" t="str">
        <f>IF(L283="","",VLOOKUP(L283,'[4]CHART OF ACCOUNT'!C:F,4,0))</f>
        <v/>
      </c>
      <c r="L283" s="135"/>
      <c r="M283" s="140"/>
      <c r="N283" s="135"/>
    </row>
    <row r="284" spans="2:14" x14ac:dyDescent="0.25">
      <c r="B284" s="135"/>
      <c r="C284" s="135"/>
      <c r="D284" s="135"/>
      <c r="E284" s="141" t="str">
        <f>IF(D284="","",VLOOKUP(D284,'SOURCE CODE'!C:D,2,0))</f>
        <v/>
      </c>
      <c r="F284" s="137"/>
      <c r="G284" s="138"/>
      <c r="H284" s="139">
        <f t="shared" si="15"/>
        <v>0</v>
      </c>
      <c r="I284" s="139">
        <f>+Table84[[#This Row],[NET OF VAT]]*0.12</f>
        <v>0</v>
      </c>
      <c r="J284" s="139">
        <f t="shared" si="16"/>
        <v>0</v>
      </c>
      <c r="K284" s="138" t="str">
        <f>IF(L284="","",VLOOKUP(L284,'[4]CHART OF ACCOUNT'!C:F,4,0))</f>
        <v/>
      </c>
      <c r="L284" s="135"/>
      <c r="M284" s="140"/>
      <c r="N284" s="135"/>
    </row>
    <row r="285" spans="2:14" x14ac:dyDescent="0.25">
      <c r="B285" s="135"/>
      <c r="C285" s="135"/>
      <c r="D285" s="135"/>
      <c r="E285" s="141" t="str">
        <f>IF(D285="","",VLOOKUP(D285,'SOURCE CODE'!C:D,2,0))</f>
        <v/>
      </c>
      <c r="F285" s="137"/>
      <c r="G285" s="138"/>
      <c r="H285" s="139">
        <f t="shared" si="15"/>
        <v>0</v>
      </c>
      <c r="I285" s="139">
        <f>+Table84[[#This Row],[NET OF VAT]]*0.12</f>
        <v>0</v>
      </c>
      <c r="J285" s="139">
        <f t="shared" si="16"/>
        <v>0</v>
      </c>
      <c r="K285" s="138" t="str">
        <f>IF(L285="","",VLOOKUP(L285,'[4]CHART OF ACCOUNT'!C:F,4,0))</f>
        <v/>
      </c>
      <c r="L285" s="135"/>
      <c r="M285" s="140"/>
      <c r="N285" s="135"/>
    </row>
    <row r="286" spans="2:14" x14ac:dyDescent="0.25">
      <c r="B286" s="135"/>
      <c r="C286" s="135"/>
      <c r="D286" s="135"/>
      <c r="E286" s="141" t="str">
        <f>IF(D286="","",VLOOKUP(D286,'SOURCE CODE'!C:D,2,0))</f>
        <v/>
      </c>
      <c r="F286" s="137"/>
      <c r="G286" s="138"/>
      <c r="H286" s="139">
        <f t="shared" si="15"/>
        <v>0</v>
      </c>
      <c r="I286" s="139">
        <f>+Table84[[#This Row],[NET OF VAT]]*0.12</f>
        <v>0</v>
      </c>
      <c r="J286" s="139">
        <f t="shared" si="16"/>
        <v>0</v>
      </c>
      <c r="K286" s="138" t="str">
        <f>IF(L286="","",VLOOKUP(L286,'[4]CHART OF ACCOUNT'!C:F,4,0))</f>
        <v/>
      </c>
      <c r="L286" s="135"/>
      <c r="M286" s="140"/>
      <c r="N286" s="135"/>
    </row>
    <row r="287" spans="2:14" x14ac:dyDescent="0.25">
      <c r="B287" s="135"/>
      <c r="C287" s="135"/>
      <c r="D287" s="135"/>
      <c r="E287" s="141" t="str">
        <f>IF(D287="","",VLOOKUP(D287,'SOURCE CODE'!C:D,2,0))</f>
        <v/>
      </c>
      <c r="F287" s="137"/>
      <c r="G287" s="138"/>
      <c r="H287" s="139">
        <f t="shared" si="15"/>
        <v>0</v>
      </c>
      <c r="I287" s="139">
        <f>+Table84[[#This Row],[NET OF VAT]]*0.12</f>
        <v>0</v>
      </c>
      <c r="J287" s="139">
        <f t="shared" si="16"/>
        <v>0</v>
      </c>
      <c r="K287" s="138" t="str">
        <f>IF(L287="","",VLOOKUP(L287,'[4]CHART OF ACCOUNT'!C:F,4,0))</f>
        <v/>
      </c>
      <c r="L287" s="135"/>
      <c r="M287" s="140"/>
      <c r="N287" s="135"/>
    </row>
    <row r="288" spans="2:14" x14ac:dyDescent="0.25">
      <c r="B288" s="135"/>
      <c r="C288" s="135"/>
      <c r="D288" s="135"/>
      <c r="E288" s="141" t="str">
        <f>IF(D288="","",VLOOKUP(D288,'SOURCE CODE'!C:D,2,0))</f>
        <v/>
      </c>
      <c r="F288" s="137"/>
      <c r="G288" s="138"/>
      <c r="H288" s="139">
        <f t="shared" si="15"/>
        <v>0</v>
      </c>
      <c r="I288" s="139">
        <f>+Table84[[#This Row],[NET OF VAT]]*0.12</f>
        <v>0</v>
      </c>
      <c r="J288" s="139">
        <f t="shared" si="16"/>
        <v>0</v>
      </c>
      <c r="K288" s="138" t="str">
        <f>IF(L288="","",VLOOKUP(L288,'[4]CHART OF ACCOUNT'!C:F,4,0))</f>
        <v/>
      </c>
      <c r="L288" s="135"/>
      <c r="M288" s="140"/>
      <c r="N288" s="135"/>
    </row>
    <row r="289" spans="2:14" x14ac:dyDescent="0.25">
      <c r="B289" s="135"/>
      <c r="C289" s="135"/>
      <c r="D289" s="135"/>
      <c r="E289" s="141" t="str">
        <f>IF(D289="","",VLOOKUP(D289,'SOURCE CODE'!C:D,2,0))</f>
        <v/>
      </c>
      <c r="F289" s="137"/>
      <c r="G289" s="138"/>
      <c r="H289" s="139">
        <f t="shared" si="15"/>
        <v>0</v>
      </c>
      <c r="I289" s="139">
        <f>+Table84[[#This Row],[NET OF VAT]]*0.12</f>
        <v>0</v>
      </c>
      <c r="J289" s="139">
        <f t="shared" si="16"/>
        <v>0</v>
      </c>
      <c r="K289" s="138" t="str">
        <f>IF(L289="","",VLOOKUP(L289,'[4]CHART OF ACCOUNT'!C:F,4,0))</f>
        <v/>
      </c>
      <c r="L289" s="135"/>
      <c r="M289" s="140"/>
      <c r="N289" s="135"/>
    </row>
    <row r="290" spans="2:14" x14ac:dyDescent="0.25">
      <c r="B290" s="135"/>
      <c r="C290" s="135"/>
      <c r="D290" s="135"/>
      <c r="E290" s="141" t="str">
        <f>IF(D290="","",VLOOKUP(D290,'SOURCE CODE'!C:D,2,0))</f>
        <v/>
      </c>
      <c r="F290" s="137"/>
      <c r="G290" s="138"/>
      <c r="H290" s="139">
        <f t="shared" si="15"/>
        <v>0</v>
      </c>
      <c r="I290" s="139">
        <f>+Table84[[#This Row],[NET OF VAT]]*0.12</f>
        <v>0</v>
      </c>
      <c r="J290" s="139">
        <f t="shared" si="16"/>
        <v>0</v>
      </c>
      <c r="K290" s="138" t="str">
        <f>IF(L290="","",VLOOKUP(L290,'[4]CHART OF ACCOUNT'!C:F,4,0))</f>
        <v/>
      </c>
      <c r="L290" s="135"/>
      <c r="M290" s="140"/>
      <c r="N290" s="135"/>
    </row>
    <row r="291" spans="2:14" x14ac:dyDescent="0.25">
      <c r="B291" s="135"/>
      <c r="C291" s="135"/>
      <c r="D291" s="135"/>
      <c r="E291" s="141" t="str">
        <f>IF(D291="","",VLOOKUP(D291,'SOURCE CODE'!C:D,2,0))</f>
        <v/>
      </c>
      <c r="F291" s="137"/>
      <c r="G291" s="138"/>
      <c r="H291" s="139">
        <f t="shared" si="15"/>
        <v>0</v>
      </c>
      <c r="I291" s="139">
        <f>+Table84[[#This Row],[NET OF VAT]]*0.12</f>
        <v>0</v>
      </c>
      <c r="J291" s="139">
        <f t="shared" si="16"/>
        <v>0</v>
      </c>
      <c r="K291" s="138" t="str">
        <f>IF(L291="","",VLOOKUP(L291,'[4]CHART OF ACCOUNT'!C:F,4,0))</f>
        <v/>
      </c>
      <c r="L291" s="135"/>
      <c r="M291" s="140"/>
      <c r="N291" s="135"/>
    </row>
    <row r="292" spans="2:14" x14ac:dyDescent="0.25">
      <c r="B292" s="135"/>
      <c r="C292" s="135"/>
      <c r="D292" s="135"/>
      <c r="E292" s="141" t="str">
        <f>IF(D292="","",VLOOKUP(D292,'SOURCE CODE'!C:D,2,0))</f>
        <v/>
      </c>
      <c r="F292" s="137"/>
      <c r="G292" s="138"/>
      <c r="H292" s="139">
        <f t="shared" si="15"/>
        <v>0</v>
      </c>
      <c r="I292" s="139">
        <f>+Table84[[#This Row],[NET OF VAT]]*0.12</f>
        <v>0</v>
      </c>
      <c r="J292" s="139">
        <f t="shared" si="16"/>
        <v>0</v>
      </c>
      <c r="K292" s="138" t="str">
        <f>IF(L292="","",VLOOKUP(L292,'[4]CHART OF ACCOUNT'!C:F,4,0))</f>
        <v/>
      </c>
      <c r="L292" s="135"/>
      <c r="M292" s="140"/>
      <c r="N292" s="135"/>
    </row>
    <row r="293" spans="2:14" x14ac:dyDescent="0.25">
      <c r="B293" s="135"/>
      <c r="C293" s="135"/>
      <c r="D293" s="135"/>
      <c r="E293" s="141" t="str">
        <f>IF(D293="","",VLOOKUP(D293,'SOURCE CODE'!C:D,2,0))</f>
        <v/>
      </c>
      <c r="F293" s="137"/>
      <c r="G293" s="138"/>
      <c r="H293" s="139">
        <f t="shared" si="15"/>
        <v>0</v>
      </c>
      <c r="I293" s="139">
        <f>+Table84[[#This Row],[NET OF VAT]]*0.12</f>
        <v>0</v>
      </c>
      <c r="J293" s="139">
        <f t="shared" si="16"/>
        <v>0</v>
      </c>
      <c r="K293" s="138" t="str">
        <f>IF(L293="","",VLOOKUP(L293,'[4]CHART OF ACCOUNT'!C:F,4,0))</f>
        <v/>
      </c>
      <c r="L293" s="135"/>
      <c r="M293" s="140"/>
      <c r="N293" s="135"/>
    </row>
    <row r="294" spans="2:14" x14ac:dyDescent="0.25">
      <c r="B294" s="135"/>
      <c r="C294" s="135"/>
      <c r="D294" s="135"/>
      <c r="E294" s="141" t="str">
        <f>IF(D294="","",VLOOKUP(D294,'SOURCE CODE'!C:D,2,0))</f>
        <v/>
      </c>
      <c r="F294" s="137"/>
      <c r="G294" s="138"/>
      <c r="H294" s="139">
        <f t="shared" si="15"/>
        <v>0</v>
      </c>
      <c r="I294" s="139">
        <f>+Table84[[#This Row],[NET OF VAT]]*0.12</f>
        <v>0</v>
      </c>
      <c r="J294" s="139">
        <f t="shared" si="16"/>
        <v>0</v>
      </c>
      <c r="K294" s="138" t="str">
        <f>IF(L294="","",VLOOKUP(L294,'[4]CHART OF ACCOUNT'!C:F,4,0))</f>
        <v/>
      </c>
      <c r="L294" s="135"/>
      <c r="M294" s="140"/>
      <c r="N294" s="135"/>
    </row>
    <row r="295" spans="2:14" x14ac:dyDescent="0.25">
      <c r="B295" s="135"/>
      <c r="C295" s="135"/>
      <c r="D295" s="135"/>
      <c r="E295" s="141" t="str">
        <f>IF(D295="","",VLOOKUP(D295,'SOURCE CODE'!C:D,2,0))</f>
        <v/>
      </c>
      <c r="F295" s="137"/>
      <c r="G295" s="138"/>
      <c r="H295" s="139">
        <f t="shared" si="15"/>
        <v>0</v>
      </c>
      <c r="I295" s="139">
        <f>+Table84[[#This Row],[NET OF VAT]]*0.12</f>
        <v>0</v>
      </c>
      <c r="J295" s="139">
        <f t="shared" si="16"/>
        <v>0</v>
      </c>
      <c r="K295" s="138" t="str">
        <f>IF(L295="","",VLOOKUP(L295,'[4]CHART OF ACCOUNT'!C:F,4,0))</f>
        <v/>
      </c>
      <c r="L295" s="135"/>
      <c r="M295" s="140"/>
      <c r="N295" s="135"/>
    </row>
    <row r="296" spans="2:14" x14ac:dyDescent="0.25">
      <c r="B296" s="135"/>
      <c r="C296" s="135"/>
      <c r="D296" s="135"/>
      <c r="E296" s="141" t="str">
        <f>IF(D296="","",VLOOKUP(D296,'SOURCE CODE'!C:D,2,0))</f>
        <v/>
      </c>
      <c r="F296" s="137"/>
      <c r="G296" s="138"/>
      <c r="H296" s="139">
        <f t="shared" si="15"/>
        <v>0</v>
      </c>
      <c r="I296" s="139">
        <f>+Table84[[#This Row],[NET OF VAT]]*0.12</f>
        <v>0</v>
      </c>
      <c r="J296" s="139">
        <f t="shared" si="16"/>
        <v>0</v>
      </c>
      <c r="K296" s="138" t="str">
        <f>IF(L296="","",VLOOKUP(L296,'[4]CHART OF ACCOUNT'!C:F,4,0))</f>
        <v/>
      </c>
      <c r="L296" s="135"/>
      <c r="M296" s="140"/>
      <c r="N296" s="135"/>
    </row>
    <row r="297" spans="2:14" x14ac:dyDescent="0.25">
      <c r="B297" s="135"/>
      <c r="C297" s="135"/>
      <c r="D297" s="135"/>
      <c r="E297" s="141" t="str">
        <f>IF(D297="","",VLOOKUP(D297,'SOURCE CODE'!C:D,2,0))</f>
        <v/>
      </c>
      <c r="F297" s="137"/>
      <c r="G297" s="138"/>
      <c r="H297" s="139">
        <f t="shared" si="15"/>
        <v>0</v>
      </c>
      <c r="I297" s="139">
        <f>+Table84[[#This Row],[NET OF VAT]]*0.12</f>
        <v>0</v>
      </c>
      <c r="J297" s="139">
        <f t="shared" si="16"/>
        <v>0</v>
      </c>
      <c r="K297" s="138" t="str">
        <f>IF(L297="","",VLOOKUP(L297,'[4]CHART OF ACCOUNT'!C:F,4,0))</f>
        <v/>
      </c>
      <c r="L297" s="135"/>
      <c r="M297" s="140"/>
      <c r="N297" s="135"/>
    </row>
    <row r="298" spans="2:14" x14ac:dyDescent="0.25">
      <c r="B298" s="135"/>
      <c r="C298" s="135"/>
      <c r="D298" s="135"/>
      <c r="E298" s="141" t="str">
        <f>IF(D298="","",VLOOKUP(D298,'SOURCE CODE'!C:D,2,0))</f>
        <v/>
      </c>
      <c r="F298" s="137"/>
      <c r="G298" s="138"/>
      <c r="H298" s="139">
        <f t="shared" si="15"/>
        <v>0</v>
      </c>
      <c r="I298" s="139">
        <f>+Table84[[#This Row],[NET OF VAT]]*0.12</f>
        <v>0</v>
      </c>
      <c r="J298" s="139">
        <f t="shared" si="16"/>
        <v>0</v>
      </c>
      <c r="K298" s="138" t="str">
        <f>IF(L298="","",VLOOKUP(L298,'[4]CHART OF ACCOUNT'!C:F,4,0))</f>
        <v/>
      </c>
      <c r="L298" s="135"/>
      <c r="M298" s="140"/>
      <c r="N298" s="135"/>
    </row>
    <row r="299" spans="2:14" x14ac:dyDescent="0.25">
      <c r="B299" s="135"/>
      <c r="C299" s="135"/>
      <c r="D299" s="135"/>
      <c r="E299" s="141" t="str">
        <f>IF(D299="","",VLOOKUP(D299,'SOURCE CODE'!C:D,2,0))</f>
        <v/>
      </c>
      <c r="F299" s="137"/>
      <c r="G299" s="138"/>
      <c r="H299" s="139">
        <f t="shared" si="15"/>
        <v>0</v>
      </c>
      <c r="I299" s="139">
        <f>+Table84[[#This Row],[NET OF VAT]]*0.12</f>
        <v>0</v>
      </c>
      <c r="J299" s="139">
        <f t="shared" si="16"/>
        <v>0</v>
      </c>
      <c r="K299" s="138" t="str">
        <f>IF(L299="","",VLOOKUP(L299,'[4]CHART OF ACCOUNT'!C:F,4,0))</f>
        <v/>
      </c>
      <c r="L299" s="135"/>
      <c r="M299" s="140"/>
      <c r="N299" s="135"/>
    </row>
    <row r="300" spans="2:14" x14ac:dyDescent="0.25">
      <c r="B300" s="135"/>
      <c r="C300" s="135"/>
      <c r="D300" s="135"/>
      <c r="E300" s="141" t="str">
        <f>IF(D300="","",VLOOKUP(D300,'SOURCE CODE'!C:D,2,0))</f>
        <v/>
      </c>
      <c r="F300" s="137"/>
      <c r="G300" s="138"/>
      <c r="H300" s="139">
        <f t="shared" si="15"/>
        <v>0</v>
      </c>
      <c r="I300" s="139">
        <f>+Table84[[#This Row],[NET OF VAT]]*0.12</f>
        <v>0</v>
      </c>
      <c r="J300" s="139">
        <f t="shared" si="16"/>
        <v>0</v>
      </c>
      <c r="K300" s="138" t="str">
        <f>IF(L300="","",VLOOKUP(L300,'[4]CHART OF ACCOUNT'!C:F,4,0))</f>
        <v/>
      </c>
      <c r="L300" s="135"/>
      <c r="M300" s="140"/>
      <c r="N300" s="135"/>
    </row>
    <row r="301" spans="2:14" x14ac:dyDescent="0.25">
      <c r="B301" s="135"/>
      <c r="C301" s="135"/>
      <c r="D301" s="135"/>
      <c r="E301" s="141" t="str">
        <f>IF(D301="","",VLOOKUP(D301,'SOURCE CODE'!C:D,2,0))</f>
        <v/>
      </c>
      <c r="F301" s="137"/>
      <c r="G301" s="138"/>
      <c r="H301" s="139">
        <f t="shared" si="15"/>
        <v>0</v>
      </c>
      <c r="I301" s="139">
        <f>+Table84[[#This Row],[NET OF VAT]]*0.12</f>
        <v>0</v>
      </c>
      <c r="J301" s="139">
        <f t="shared" si="16"/>
        <v>0</v>
      </c>
      <c r="K301" s="138" t="str">
        <f>IF(L301="","",VLOOKUP(L301,'[4]CHART OF ACCOUNT'!C:F,4,0))</f>
        <v/>
      </c>
      <c r="L301" s="135"/>
      <c r="M301" s="140"/>
      <c r="N301" s="135"/>
    </row>
    <row r="302" spans="2:14" x14ac:dyDescent="0.25">
      <c r="B302" s="135"/>
      <c r="C302" s="135"/>
      <c r="D302" s="135"/>
      <c r="E302" s="141" t="str">
        <f>IF(D302="","",VLOOKUP(D302,'SOURCE CODE'!C:D,2,0))</f>
        <v/>
      </c>
      <c r="F302" s="137"/>
      <c r="G302" s="138"/>
      <c r="H302" s="139">
        <f t="shared" si="15"/>
        <v>0</v>
      </c>
      <c r="I302" s="139">
        <f>+Table84[[#This Row],[NET OF VAT]]*0.12</f>
        <v>0</v>
      </c>
      <c r="J302" s="139">
        <f t="shared" si="16"/>
        <v>0</v>
      </c>
      <c r="K302" s="138" t="str">
        <f>IF(L302="","",VLOOKUP(L302,'[4]CHART OF ACCOUNT'!C:F,4,0))</f>
        <v/>
      </c>
      <c r="L302" s="135"/>
      <c r="M302" s="140"/>
      <c r="N302" s="135"/>
    </row>
    <row r="303" spans="2:14" x14ac:dyDescent="0.25">
      <c r="B303" s="135"/>
      <c r="C303" s="135"/>
      <c r="D303" s="135"/>
      <c r="E303" s="141" t="str">
        <f>IF(D303="","",VLOOKUP(D303,'SOURCE CODE'!C:D,2,0))</f>
        <v/>
      </c>
      <c r="F303" s="137"/>
      <c r="G303" s="138"/>
      <c r="H303" s="139">
        <f t="shared" si="15"/>
        <v>0</v>
      </c>
      <c r="I303" s="139">
        <f>+Table84[[#This Row],[NET OF VAT]]*0.12</f>
        <v>0</v>
      </c>
      <c r="J303" s="139">
        <f t="shared" si="16"/>
        <v>0</v>
      </c>
      <c r="K303" s="138" t="str">
        <f>IF(L303="","",VLOOKUP(L303,'[4]CHART OF ACCOUNT'!C:F,4,0))</f>
        <v/>
      </c>
      <c r="L303" s="135"/>
      <c r="M303" s="140"/>
      <c r="N303" s="135"/>
    </row>
    <row r="304" spans="2:14" x14ac:dyDescent="0.25">
      <c r="B304" s="135"/>
      <c r="C304" s="135"/>
      <c r="D304" s="135"/>
      <c r="E304" s="141" t="str">
        <f>IF(D304="","",VLOOKUP(D304,'SOURCE CODE'!C:D,2,0))</f>
        <v/>
      </c>
      <c r="F304" s="137"/>
      <c r="G304" s="138"/>
      <c r="H304" s="139">
        <f t="shared" si="15"/>
        <v>0</v>
      </c>
      <c r="I304" s="139">
        <f>+Table84[[#This Row],[NET OF VAT]]*0.12</f>
        <v>0</v>
      </c>
      <c r="J304" s="139">
        <f t="shared" si="16"/>
        <v>0</v>
      </c>
      <c r="K304" s="138" t="str">
        <f>IF(L304="","",VLOOKUP(L304,'[4]CHART OF ACCOUNT'!C:F,4,0))</f>
        <v/>
      </c>
      <c r="L304" s="135"/>
      <c r="M304" s="140"/>
      <c r="N304" s="135"/>
    </row>
    <row r="305" spans="2:14" x14ac:dyDescent="0.25">
      <c r="B305" s="135"/>
      <c r="C305" s="135"/>
      <c r="D305" s="135"/>
      <c r="E305" s="141" t="str">
        <f>IF(D305="","",VLOOKUP(D305,'SOURCE CODE'!C:D,2,0))</f>
        <v/>
      </c>
      <c r="F305" s="137"/>
      <c r="G305" s="138"/>
      <c r="H305" s="139">
        <f t="shared" si="15"/>
        <v>0</v>
      </c>
      <c r="I305" s="139">
        <f>+Table84[[#This Row],[NET OF VAT]]*0.12</f>
        <v>0</v>
      </c>
      <c r="J305" s="139">
        <f t="shared" si="16"/>
        <v>0</v>
      </c>
      <c r="K305" s="138" t="str">
        <f>IF(L305="","",VLOOKUP(L305,'[4]CHART OF ACCOUNT'!C:F,4,0))</f>
        <v/>
      </c>
      <c r="L305" s="135"/>
      <c r="M305" s="140"/>
      <c r="N305" s="135"/>
    </row>
    <row r="306" spans="2:14" x14ac:dyDescent="0.25">
      <c r="B306" s="135"/>
      <c r="C306" s="135"/>
      <c r="D306" s="135"/>
      <c r="E306" s="141" t="str">
        <f>IF(D306="","",VLOOKUP(D306,'SOURCE CODE'!C:D,2,0))</f>
        <v/>
      </c>
      <c r="F306" s="137"/>
      <c r="G306" s="138"/>
      <c r="H306" s="139">
        <f t="shared" si="15"/>
        <v>0</v>
      </c>
      <c r="I306" s="139">
        <f>+Table84[[#This Row],[NET OF VAT]]*0.12</f>
        <v>0</v>
      </c>
      <c r="J306" s="139">
        <f t="shared" si="16"/>
        <v>0</v>
      </c>
      <c r="K306" s="138" t="str">
        <f>IF(L306="","",VLOOKUP(L306,'[4]CHART OF ACCOUNT'!C:F,4,0))</f>
        <v/>
      </c>
      <c r="L306" s="135"/>
      <c r="M306" s="140"/>
      <c r="N306" s="135"/>
    </row>
    <row r="307" spans="2:14" x14ac:dyDescent="0.25">
      <c r="B307" s="135"/>
      <c r="C307" s="135"/>
      <c r="D307" s="135"/>
      <c r="E307" s="141" t="str">
        <f>IF(D307="","",VLOOKUP(D307,'SOURCE CODE'!C:D,2,0))</f>
        <v/>
      </c>
      <c r="F307" s="137"/>
      <c r="G307" s="138"/>
      <c r="H307" s="139">
        <f t="shared" si="15"/>
        <v>0</v>
      </c>
      <c r="I307" s="139">
        <f>+Table84[[#This Row],[NET OF VAT]]*0.12</f>
        <v>0</v>
      </c>
      <c r="J307" s="139">
        <f t="shared" si="16"/>
        <v>0</v>
      </c>
      <c r="K307" s="138" t="str">
        <f>IF(L307="","",VLOOKUP(L307,'[4]CHART OF ACCOUNT'!C:F,4,0))</f>
        <v/>
      </c>
      <c r="L307" s="135"/>
      <c r="M307" s="140"/>
      <c r="N307" s="135"/>
    </row>
    <row r="308" spans="2:14" x14ac:dyDescent="0.25">
      <c r="B308" s="135"/>
      <c r="C308" s="135"/>
      <c r="D308" s="135"/>
      <c r="E308" s="141" t="str">
        <f>IF(D308="","",VLOOKUP(D308,'SOURCE CODE'!C:D,2,0))</f>
        <v/>
      </c>
      <c r="F308" s="137"/>
      <c r="G308" s="138"/>
      <c r="H308" s="139">
        <f t="shared" si="15"/>
        <v>0</v>
      </c>
      <c r="I308" s="139">
        <f>+Table84[[#This Row],[NET OF VAT]]*0.12</f>
        <v>0</v>
      </c>
      <c r="J308" s="139">
        <f t="shared" si="16"/>
        <v>0</v>
      </c>
      <c r="K308" s="138" t="str">
        <f>IF(L308="","",VLOOKUP(L308,'[4]CHART OF ACCOUNT'!C:F,4,0))</f>
        <v/>
      </c>
      <c r="L308" s="135"/>
      <c r="M308" s="140"/>
      <c r="N308" s="135"/>
    </row>
    <row r="309" spans="2:14" x14ac:dyDescent="0.25">
      <c r="B309" s="135"/>
      <c r="C309" s="135"/>
      <c r="D309" s="135"/>
      <c r="E309" s="141" t="str">
        <f>IF(D309="","",VLOOKUP(D309,'SOURCE CODE'!C:D,2,0))</f>
        <v/>
      </c>
      <c r="F309" s="137"/>
      <c r="G309" s="138"/>
      <c r="H309" s="139">
        <f t="shared" si="15"/>
        <v>0</v>
      </c>
      <c r="I309" s="139">
        <f>+Table84[[#This Row],[NET OF VAT]]*0.12</f>
        <v>0</v>
      </c>
      <c r="J309" s="139">
        <f t="shared" si="16"/>
        <v>0</v>
      </c>
      <c r="K309" s="138" t="str">
        <f>IF(L309="","",VLOOKUP(L309,'[4]CHART OF ACCOUNT'!C:F,4,0))</f>
        <v/>
      </c>
      <c r="L309" s="135"/>
      <c r="M309" s="140"/>
      <c r="N309" s="135"/>
    </row>
    <row r="310" spans="2:14" x14ac:dyDescent="0.25">
      <c r="B310" s="135"/>
      <c r="C310" s="135"/>
      <c r="D310" s="135"/>
      <c r="E310" s="141" t="str">
        <f>IF(D310="","",VLOOKUP(D310,'SOURCE CODE'!C:D,2,0))</f>
        <v/>
      </c>
      <c r="F310" s="137"/>
      <c r="G310" s="138"/>
      <c r="H310" s="139">
        <f t="shared" si="15"/>
        <v>0</v>
      </c>
      <c r="I310" s="139">
        <f>+Table84[[#This Row],[NET OF VAT]]*0.12</f>
        <v>0</v>
      </c>
      <c r="J310" s="139">
        <f t="shared" si="16"/>
        <v>0</v>
      </c>
      <c r="K310" s="138" t="str">
        <f>IF(L310="","",VLOOKUP(L310,'[4]CHART OF ACCOUNT'!C:F,4,0))</f>
        <v/>
      </c>
      <c r="L310" s="135"/>
      <c r="M310" s="140"/>
      <c r="N310" s="135"/>
    </row>
    <row r="311" spans="2:14" x14ac:dyDescent="0.25">
      <c r="B311" s="135"/>
      <c r="C311" s="135"/>
      <c r="D311" s="135"/>
      <c r="E311" s="141" t="str">
        <f>IF(D311="","",VLOOKUP(D311,'SOURCE CODE'!C:D,2,0))</f>
        <v/>
      </c>
      <c r="F311" s="137"/>
      <c r="G311" s="138"/>
      <c r="H311" s="139">
        <f t="shared" si="15"/>
        <v>0</v>
      </c>
      <c r="I311" s="139">
        <f>+Table84[[#This Row],[NET OF VAT]]*0.12</f>
        <v>0</v>
      </c>
      <c r="J311" s="139">
        <f t="shared" si="16"/>
        <v>0</v>
      </c>
      <c r="K311" s="138" t="str">
        <f>IF(L311="","",VLOOKUP(L311,'[4]CHART OF ACCOUNT'!C:F,4,0))</f>
        <v/>
      </c>
      <c r="L311" s="135"/>
      <c r="M311" s="140"/>
      <c r="N311" s="135"/>
    </row>
    <row r="312" spans="2:14" x14ac:dyDescent="0.25">
      <c r="B312" s="135"/>
      <c r="C312" s="135"/>
      <c r="D312" s="135"/>
      <c r="E312" s="141" t="str">
        <f>IF(D312="","",VLOOKUP(D312,'SOURCE CODE'!C:D,2,0))</f>
        <v/>
      </c>
      <c r="F312" s="137"/>
      <c r="G312" s="138"/>
      <c r="H312" s="139">
        <f t="shared" si="15"/>
        <v>0</v>
      </c>
      <c r="I312" s="139">
        <f>+Table84[[#This Row],[NET OF VAT]]*0.12</f>
        <v>0</v>
      </c>
      <c r="J312" s="139">
        <f t="shared" si="16"/>
        <v>0</v>
      </c>
      <c r="K312" s="138" t="str">
        <f>IF(L312="","",VLOOKUP(L312,'[4]CHART OF ACCOUNT'!C:F,4,0))</f>
        <v/>
      </c>
      <c r="L312" s="135"/>
      <c r="M312" s="140"/>
      <c r="N312" s="135"/>
    </row>
    <row r="313" spans="2:14" x14ac:dyDescent="0.25">
      <c r="B313" s="135"/>
      <c r="C313" s="135"/>
      <c r="D313" s="135"/>
      <c r="E313" s="141" t="str">
        <f>IF(D313="","",VLOOKUP(D313,'SOURCE CODE'!C:D,2,0))</f>
        <v/>
      </c>
      <c r="F313" s="137"/>
      <c r="G313" s="138"/>
      <c r="H313" s="139">
        <f t="shared" si="15"/>
        <v>0</v>
      </c>
      <c r="I313" s="139">
        <f>+Table84[[#This Row],[NET OF VAT]]*0.12</f>
        <v>0</v>
      </c>
      <c r="J313" s="139">
        <f t="shared" si="16"/>
        <v>0</v>
      </c>
      <c r="K313" s="138" t="str">
        <f>IF(L313="","",VLOOKUP(L313,'[4]CHART OF ACCOUNT'!C:F,4,0))</f>
        <v/>
      </c>
      <c r="L313" s="135"/>
      <c r="M313" s="140"/>
      <c r="N313" s="135"/>
    </row>
    <row r="314" spans="2:14" x14ac:dyDescent="0.25">
      <c r="B314" s="135"/>
      <c r="C314" s="135"/>
      <c r="D314" s="135"/>
      <c r="E314" s="141" t="str">
        <f>IF(D314="","",VLOOKUP(D314,'SOURCE CODE'!C:D,2,0))</f>
        <v/>
      </c>
      <c r="F314" s="137"/>
      <c r="G314" s="138"/>
      <c r="H314" s="139">
        <f t="shared" si="15"/>
        <v>0</v>
      </c>
      <c r="I314" s="139">
        <f>+Table84[[#This Row],[NET OF VAT]]*0.12</f>
        <v>0</v>
      </c>
      <c r="J314" s="139">
        <f t="shared" si="16"/>
        <v>0</v>
      </c>
      <c r="K314" s="138" t="str">
        <f>IF(L314="","",VLOOKUP(L314,'[4]CHART OF ACCOUNT'!C:F,4,0))</f>
        <v/>
      </c>
      <c r="L314" s="135"/>
      <c r="M314" s="140"/>
      <c r="N314" s="135"/>
    </row>
    <row r="315" spans="2:14" x14ac:dyDescent="0.25">
      <c r="B315" s="135"/>
      <c r="C315" s="135"/>
      <c r="D315" s="135"/>
      <c r="E315" s="141" t="str">
        <f>IF(D315="","",VLOOKUP(D315,'SOURCE CODE'!C:D,2,0))</f>
        <v/>
      </c>
      <c r="F315" s="137"/>
      <c r="G315" s="138"/>
      <c r="H315" s="139">
        <f t="shared" si="15"/>
        <v>0</v>
      </c>
      <c r="I315" s="139">
        <f>+Table84[[#This Row],[NET OF VAT]]*0.12</f>
        <v>0</v>
      </c>
      <c r="J315" s="139">
        <f t="shared" si="16"/>
        <v>0</v>
      </c>
      <c r="K315" s="138" t="str">
        <f>IF(L315="","",VLOOKUP(L315,'[4]CHART OF ACCOUNT'!C:F,4,0))</f>
        <v/>
      </c>
      <c r="L315" s="135"/>
      <c r="M315" s="140"/>
      <c r="N315" s="135"/>
    </row>
    <row r="316" spans="2:14" x14ac:dyDescent="0.25">
      <c r="B316" s="135"/>
      <c r="C316" s="135"/>
      <c r="D316" s="135"/>
      <c r="E316" s="141" t="str">
        <f>IF(D316="","",VLOOKUP(D316,'SOURCE CODE'!C:D,2,0))</f>
        <v/>
      </c>
      <c r="F316" s="137"/>
      <c r="G316" s="138"/>
      <c r="H316" s="139">
        <f t="shared" si="15"/>
        <v>0</v>
      </c>
      <c r="I316" s="139">
        <f>+Table84[[#This Row],[NET OF VAT]]*0.12</f>
        <v>0</v>
      </c>
      <c r="J316" s="139">
        <f t="shared" si="16"/>
        <v>0</v>
      </c>
      <c r="K316" s="138" t="str">
        <f>IF(L316="","",VLOOKUP(L316,'[4]CHART OF ACCOUNT'!C:F,4,0))</f>
        <v/>
      </c>
      <c r="L316" s="135"/>
      <c r="M316" s="140"/>
      <c r="N316" s="135"/>
    </row>
    <row r="317" spans="2:14" x14ac:dyDescent="0.25">
      <c r="B317" s="135"/>
      <c r="C317" s="135"/>
      <c r="D317" s="135"/>
      <c r="E317" s="141" t="str">
        <f>IF(D317="","",VLOOKUP(D317,'SOURCE CODE'!C:D,2,0))</f>
        <v/>
      </c>
      <c r="F317" s="137"/>
      <c r="G317" s="138"/>
      <c r="H317" s="139">
        <f t="shared" si="15"/>
        <v>0</v>
      </c>
      <c r="I317" s="139">
        <f>+Table84[[#This Row],[NET OF VAT]]*0.12</f>
        <v>0</v>
      </c>
      <c r="J317" s="139">
        <f t="shared" si="16"/>
        <v>0</v>
      </c>
      <c r="K317" s="138" t="str">
        <f>IF(L317="","",VLOOKUP(L317,'[4]CHART OF ACCOUNT'!C:F,4,0))</f>
        <v/>
      </c>
      <c r="L317" s="135"/>
      <c r="M317" s="140"/>
      <c r="N317" s="135"/>
    </row>
    <row r="318" spans="2:14" x14ac:dyDescent="0.25">
      <c r="B318" s="135"/>
      <c r="C318" s="135"/>
      <c r="D318" s="135"/>
      <c r="E318" s="141" t="str">
        <f>IF(D318="","",VLOOKUP(D318,'SOURCE CODE'!C:D,2,0))</f>
        <v/>
      </c>
      <c r="F318" s="137"/>
      <c r="G318" s="138"/>
      <c r="H318" s="139">
        <f t="shared" si="15"/>
        <v>0</v>
      </c>
      <c r="I318" s="139">
        <f>+Table84[[#This Row],[NET OF VAT]]*0.12</f>
        <v>0</v>
      </c>
      <c r="J318" s="139">
        <f t="shared" si="16"/>
        <v>0</v>
      </c>
      <c r="K318" s="138" t="str">
        <f>IF(L318="","",VLOOKUP(L318,'[4]CHART OF ACCOUNT'!C:F,4,0))</f>
        <v/>
      </c>
      <c r="L318" s="135"/>
      <c r="M318" s="140"/>
      <c r="N318" s="135"/>
    </row>
    <row r="319" spans="2:14" x14ac:dyDescent="0.25">
      <c r="B319" s="135"/>
      <c r="C319" s="135"/>
      <c r="D319" s="135"/>
      <c r="E319" s="141" t="str">
        <f>IF(D319="","",VLOOKUP(D319,'SOURCE CODE'!C:D,2,0))</f>
        <v/>
      </c>
      <c r="F319" s="137"/>
      <c r="G319" s="138"/>
      <c r="H319" s="139">
        <f t="shared" ref="H319:H382" si="17">IF(G319="VAT",F319,0)/1.12</f>
        <v>0</v>
      </c>
      <c r="I319" s="139">
        <f>+Table84[[#This Row],[NET OF VAT]]*0.12</f>
        <v>0</v>
      </c>
      <c r="J319" s="139">
        <f t="shared" si="16"/>
        <v>0</v>
      </c>
      <c r="K319" s="138" t="str">
        <f>IF(L319="","",VLOOKUP(L319,'[4]CHART OF ACCOUNT'!C:F,4,0))</f>
        <v/>
      </c>
      <c r="L319" s="135"/>
      <c r="M319" s="140"/>
      <c r="N319" s="135"/>
    </row>
    <row r="320" spans="2:14" x14ac:dyDescent="0.25">
      <c r="B320" s="135"/>
      <c r="C320" s="135"/>
      <c r="D320" s="135"/>
      <c r="E320" s="141" t="str">
        <f>IF(D320="","",VLOOKUP(D320,'SOURCE CODE'!C:D,2,0))</f>
        <v/>
      </c>
      <c r="F320" s="137"/>
      <c r="G320" s="138"/>
      <c r="H320" s="139">
        <f t="shared" si="17"/>
        <v>0</v>
      </c>
      <c r="I320" s="139">
        <f>+Table84[[#This Row],[NET OF VAT]]*0.12</f>
        <v>0</v>
      </c>
      <c r="J320" s="139">
        <f t="shared" si="16"/>
        <v>0</v>
      </c>
      <c r="K320" s="138" t="str">
        <f>IF(L320="","",VLOOKUP(L320,'[4]CHART OF ACCOUNT'!C:F,4,0))</f>
        <v/>
      </c>
      <c r="L320" s="135"/>
      <c r="M320" s="140"/>
      <c r="N320" s="135"/>
    </row>
    <row r="321" spans="2:14" x14ac:dyDescent="0.25">
      <c r="B321" s="135"/>
      <c r="C321" s="135"/>
      <c r="D321" s="135"/>
      <c r="E321" s="141" t="str">
        <f>IF(D321="","",VLOOKUP(D321,'SOURCE CODE'!C:D,2,0))</f>
        <v/>
      </c>
      <c r="F321" s="137"/>
      <c r="G321" s="138"/>
      <c r="H321" s="139">
        <f t="shared" si="17"/>
        <v>0</v>
      </c>
      <c r="I321" s="139">
        <f>+Table84[[#This Row],[NET OF VAT]]*0.12</f>
        <v>0</v>
      </c>
      <c r="J321" s="139">
        <f t="shared" si="16"/>
        <v>0</v>
      </c>
      <c r="K321" s="138" t="str">
        <f>IF(L321="","",VLOOKUP(L321,'[4]CHART OF ACCOUNT'!C:F,4,0))</f>
        <v/>
      </c>
      <c r="L321" s="135"/>
      <c r="M321" s="140"/>
      <c r="N321" s="135"/>
    </row>
    <row r="322" spans="2:14" x14ac:dyDescent="0.25">
      <c r="B322" s="135"/>
      <c r="C322" s="135"/>
      <c r="D322" s="135"/>
      <c r="E322" s="141" t="str">
        <f>IF(D322="","",VLOOKUP(D322,'SOURCE CODE'!C:D,2,0))</f>
        <v/>
      </c>
      <c r="F322" s="137"/>
      <c r="G322" s="138"/>
      <c r="H322" s="139">
        <f t="shared" si="17"/>
        <v>0</v>
      </c>
      <c r="I322" s="139">
        <f>+Table84[[#This Row],[NET OF VAT]]*0.12</f>
        <v>0</v>
      </c>
      <c r="J322" s="139">
        <f t="shared" si="16"/>
        <v>0</v>
      </c>
      <c r="K322" s="138" t="str">
        <f>IF(L322="","",VLOOKUP(L322,'[4]CHART OF ACCOUNT'!C:F,4,0))</f>
        <v/>
      </c>
      <c r="L322" s="135"/>
      <c r="M322" s="140"/>
      <c r="N322" s="135"/>
    </row>
    <row r="323" spans="2:14" x14ac:dyDescent="0.25">
      <c r="B323" s="135"/>
      <c r="C323" s="135"/>
      <c r="D323" s="135"/>
      <c r="E323" s="141" t="str">
        <f>IF(D323="","",VLOOKUP(D323,'SOURCE CODE'!C:D,2,0))</f>
        <v/>
      </c>
      <c r="F323" s="137"/>
      <c r="G323" s="138"/>
      <c r="H323" s="139">
        <f t="shared" si="17"/>
        <v>0</v>
      </c>
      <c r="I323" s="139">
        <f>+Table84[[#This Row],[NET OF VAT]]*0.12</f>
        <v>0</v>
      </c>
      <c r="J323" s="139">
        <f t="shared" si="16"/>
        <v>0</v>
      </c>
      <c r="K323" s="138" t="str">
        <f>IF(L323="","",VLOOKUP(L323,'[4]CHART OF ACCOUNT'!C:F,4,0))</f>
        <v/>
      </c>
      <c r="L323" s="135"/>
      <c r="M323" s="140"/>
      <c r="N323" s="135"/>
    </row>
    <row r="324" spans="2:14" x14ac:dyDescent="0.25">
      <c r="B324" s="135"/>
      <c r="C324" s="135"/>
      <c r="D324" s="135"/>
      <c r="E324" s="141" t="str">
        <f>IF(D324="","",VLOOKUP(D324,'SOURCE CODE'!C:D,2,0))</f>
        <v/>
      </c>
      <c r="F324" s="137"/>
      <c r="G324" s="138"/>
      <c r="H324" s="139">
        <f t="shared" si="17"/>
        <v>0</v>
      </c>
      <c r="I324" s="139">
        <f>+Table84[[#This Row],[NET OF VAT]]*0.12</f>
        <v>0</v>
      </c>
      <c r="J324" s="139">
        <f t="shared" si="16"/>
        <v>0</v>
      </c>
      <c r="K324" s="138" t="str">
        <f>IF(L324="","",VLOOKUP(L324,'[4]CHART OF ACCOUNT'!C:F,4,0))</f>
        <v/>
      </c>
      <c r="L324" s="135"/>
      <c r="M324" s="140"/>
      <c r="N324" s="135"/>
    </row>
    <row r="325" spans="2:14" x14ac:dyDescent="0.25">
      <c r="B325" s="135"/>
      <c r="C325" s="135"/>
      <c r="D325" s="135"/>
      <c r="E325" s="141" t="str">
        <f>IF(D325="","",VLOOKUP(D325,'SOURCE CODE'!C:D,2,0))</f>
        <v/>
      </c>
      <c r="F325" s="137"/>
      <c r="G325" s="138"/>
      <c r="H325" s="139">
        <f t="shared" si="17"/>
        <v>0</v>
      </c>
      <c r="I325" s="139">
        <f>+Table84[[#This Row],[NET OF VAT]]*0.12</f>
        <v>0</v>
      </c>
      <c r="J325" s="139">
        <f t="shared" si="16"/>
        <v>0</v>
      </c>
      <c r="K325" s="138" t="str">
        <f>IF(L325="","",VLOOKUP(L325,'[4]CHART OF ACCOUNT'!C:F,4,0))</f>
        <v/>
      </c>
      <c r="L325" s="135"/>
      <c r="M325" s="140"/>
      <c r="N325" s="135"/>
    </row>
    <row r="326" spans="2:14" x14ac:dyDescent="0.25">
      <c r="B326" s="135"/>
      <c r="C326" s="135"/>
      <c r="D326" s="135"/>
      <c r="E326" s="141" t="str">
        <f>IF(D326="","",VLOOKUP(D326,'SOURCE CODE'!C:D,2,0))</f>
        <v/>
      </c>
      <c r="F326" s="137"/>
      <c r="G326" s="138"/>
      <c r="H326" s="139">
        <f t="shared" si="17"/>
        <v>0</v>
      </c>
      <c r="I326" s="139">
        <f>+Table84[[#This Row],[NET OF VAT]]*0.12</f>
        <v>0</v>
      </c>
      <c r="J326" s="139">
        <f t="shared" si="16"/>
        <v>0</v>
      </c>
      <c r="K326" s="138" t="str">
        <f>IF(L326="","",VLOOKUP(L326,'[4]CHART OF ACCOUNT'!C:F,4,0))</f>
        <v/>
      </c>
      <c r="L326" s="135"/>
      <c r="M326" s="140"/>
      <c r="N326" s="135"/>
    </row>
    <row r="327" spans="2:14" x14ac:dyDescent="0.25">
      <c r="B327" s="135"/>
      <c r="C327" s="135"/>
      <c r="D327" s="135"/>
      <c r="E327" s="141" t="str">
        <f>IF(D327="","",VLOOKUP(D327,'SOURCE CODE'!C:D,2,0))</f>
        <v/>
      </c>
      <c r="F327" s="137"/>
      <c r="G327" s="138"/>
      <c r="H327" s="139">
        <f t="shared" si="17"/>
        <v>0</v>
      </c>
      <c r="I327" s="139">
        <f>+Table84[[#This Row],[NET OF VAT]]*0.12</f>
        <v>0</v>
      </c>
      <c r="J327" s="139">
        <f t="shared" si="16"/>
        <v>0</v>
      </c>
      <c r="K327" s="138" t="str">
        <f>IF(L327="","",VLOOKUP(L327,'[4]CHART OF ACCOUNT'!C:F,4,0))</f>
        <v/>
      </c>
      <c r="L327" s="135"/>
      <c r="M327" s="140"/>
      <c r="N327" s="135"/>
    </row>
    <row r="328" spans="2:14" x14ac:dyDescent="0.25">
      <c r="B328" s="135"/>
      <c r="C328" s="135"/>
      <c r="D328" s="135"/>
      <c r="E328" s="141" t="str">
        <f>IF(D328="","",VLOOKUP(D328,'SOURCE CODE'!C:D,2,0))</f>
        <v/>
      </c>
      <c r="F328" s="137"/>
      <c r="G328" s="138"/>
      <c r="H328" s="139">
        <f t="shared" si="17"/>
        <v>0</v>
      </c>
      <c r="I328" s="139">
        <f>+Table84[[#This Row],[NET OF VAT]]*0.12</f>
        <v>0</v>
      </c>
      <c r="J328" s="139">
        <f t="shared" si="16"/>
        <v>0</v>
      </c>
      <c r="K328" s="138" t="str">
        <f>IF(L328="","",VLOOKUP(L328,'[4]CHART OF ACCOUNT'!C:F,4,0))</f>
        <v/>
      </c>
      <c r="L328" s="135"/>
      <c r="M328" s="140"/>
      <c r="N328" s="135"/>
    </row>
    <row r="329" spans="2:14" x14ac:dyDescent="0.25">
      <c r="B329" s="135"/>
      <c r="C329" s="135"/>
      <c r="D329" s="135"/>
      <c r="E329" s="141" t="str">
        <f>IF(D329="","",VLOOKUP(D329,'SOURCE CODE'!C:D,2,0))</f>
        <v/>
      </c>
      <c r="F329" s="137"/>
      <c r="G329" s="138"/>
      <c r="H329" s="139">
        <f t="shared" si="17"/>
        <v>0</v>
      </c>
      <c r="I329" s="139">
        <f>+Table84[[#This Row],[NET OF VAT]]*0.12</f>
        <v>0</v>
      </c>
      <c r="J329" s="139">
        <f t="shared" ref="J329:J386" si="18">IF(G329="NV",F329,0)</f>
        <v>0</v>
      </c>
      <c r="K329" s="138" t="str">
        <f>IF(L329="","",VLOOKUP(L329,'[4]CHART OF ACCOUNT'!C:F,4,0))</f>
        <v/>
      </c>
      <c r="L329" s="135"/>
      <c r="M329" s="140"/>
      <c r="N329" s="135"/>
    </row>
    <row r="330" spans="2:14" x14ac:dyDescent="0.25">
      <c r="B330" s="135"/>
      <c r="C330" s="135"/>
      <c r="D330" s="135"/>
      <c r="E330" s="141" t="str">
        <f>IF(D330="","",VLOOKUP(D330,'SOURCE CODE'!C:D,2,0))</f>
        <v/>
      </c>
      <c r="F330" s="137"/>
      <c r="G330" s="138"/>
      <c r="H330" s="139">
        <f t="shared" si="17"/>
        <v>0</v>
      </c>
      <c r="I330" s="139">
        <f>+Table84[[#This Row],[NET OF VAT]]*0.12</f>
        <v>0</v>
      </c>
      <c r="J330" s="139">
        <f t="shared" si="18"/>
        <v>0</v>
      </c>
      <c r="K330" s="138" t="str">
        <f>IF(L330="","",VLOOKUP(L330,'[4]CHART OF ACCOUNT'!C:F,4,0))</f>
        <v/>
      </c>
      <c r="L330" s="135"/>
      <c r="M330" s="140"/>
      <c r="N330" s="135"/>
    </row>
    <row r="331" spans="2:14" x14ac:dyDescent="0.25">
      <c r="B331" s="135"/>
      <c r="C331" s="135"/>
      <c r="D331" s="135"/>
      <c r="E331" s="141" t="str">
        <f>IF(D331="","",VLOOKUP(D331,'SOURCE CODE'!C:D,2,0))</f>
        <v/>
      </c>
      <c r="F331" s="137"/>
      <c r="G331" s="138"/>
      <c r="H331" s="139">
        <f t="shared" si="17"/>
        <v>0</v>
      </c>
      <c r="I331" s="139">
        <f>+Table84[[#This Row],[NET OF VAT]]*0.12</f>
        <v>0</v>
      </c>
      <c r="J331" s="139">
        <f t="shared" si="18"/>
        <v>0</v>
      </c>
      <c r="K331" s="138" t="str">
        <f>IF(L331="","",VLOOKUP(L331,'[4]CHART OF ACCOUNT'!C:F,4,0))</f>
        <v/>
      </c>
      <c r="L331" s="135"/>
      <c r="M331" s="140"/>
      <c r="N331" s="135"/>
    </row>
    <row r="332" spans="2:14" x14ac:dyDescent="0.25">
      <c r="B332" s="135"/>
      <c r="C332" s="135"/>
      <c r="D332" s="135"/>
      <c r="E332" s="141" t="str">
        <f>IF(D332="","",VLOOKUP(D332,'SOURCE CODE'!C:D,2,0))</f>
        <v/>
      </c>
      <c r="F332" s="137"/>
      <c r="G332" s="138"/>
      <c r="H332" s="139">
        <f t="shared" si="17"/>
        <v>0</v>
      </c>
      <c r="I332" s="139">
        <f>+Table84[[#This Row],[NET OF VAT]]*0.12</f>
        <v>0</v>
      </c>
      <c r="J332" s="139">
        <f t="shared" si="18"/>
        <v>0</v>
      </c>
      <c r="K332" s="138" t="str">
        <f>IF(L332="","",VLOOKUP(L332,'[4]CHART OF ACCOUNT'!C:F,4,0))</f>
        <v/>
      </c>
      <c r="L332" s="135"/>
      <c r="M332" s="140"/>
      <c r="N332" s="135"/>
    </row>
    <row r="333" spans="2:14" x14ac:dyDescent="0.25">
      <c r="B333" s="135"/>
      <c r="C333" s="135"/>
      <c r="D333" s="135"/>
      <c r="E333" s="141" t="str">
        <f>IF(D333="","",VLOOKUP(D333,'SOURCE CODE'!C:D,2,0))</f>
        <v/>
      </c>
      <c r="F333" s="137"/>
      <c r="G333" s="138"/>
      <c r="H333" s="139">
        <f t="shared" si="17"/>
        <v>0</v>
      </c>
      <c r="I333" s="139">
        <f>+Table84[[#This Row],[NET OF VAT]]*0.12</f>
        <v>0</v>
      </c>
      <c r="J333" s="139">
        <f t="shared" si="18"/>
        <v>0</v>
      </c>
      <c r="K333" s="138" t="str">
        <f>IF(L333="","",VLOOKUP(L333,'[4]CHART OF ACCOUNT'!C:F,4,0))</f>
        <v/>
      </c>
      <c r="L333" s="135"/>
      <c r="M333" s="140"/>
      <c r="N333" s="135"/>
    </row>
    <row r="334" spans="2:14" x14ac:dyDescent="0.25">
      <c r="B334" s="135"/>
      <c r="C334" s="135"/>
      <c r="D334" s="135"/>
      <c r="E334" s="141" t="str">
        <f>IF(D334="","",VLOOKUP(D334,'SOURCE CODE'!C:D,2,0))</f>
        <v/>
      </c>
      <c r="F334" s="137"/>
      <c r="G334" s="138"/>
      <c r="H334" s="139">
        <f t="shared" si="17"/>
        <v>0</v>
      </c>
      <c r="I334" s="139">
        <f>+Table84[[#This Row],[NET OF VAT]]*0.12</f>
        <v>0</v>
      </c>
      <c r="J334" s="139">
        <f t="shared" si="18"/>
        <v>0</v>
      </c>
      <c r="K334" s="138" t="str">
        <f>IF(L334="","",VLOOKUP(L334,'[4]CHART OF ACCOUNT'!C:F,4,0))</f>
        <v/>
      </c>
      <c r="L334" s="135"/>
      <c r="M334" s="140"/>
      <c r="N334" s="135"/>
    </row>
    <row r="335" spans="2:14" x14ac:dyDescent="0.25">
      <c r="B335" s="135"/>
      <c r="C335" s="135"/>
      <c r="D335" s="135"/>
      <c r="E335" s="141" t="str">
        <f>IF(D335="","",VLOOKUP(D335,'SOURCE CODE'!C:D,2,0))</f>
        <v/>
      </c>
      <c r="F335" s="137"/>
      <c r="G335" s="138"/>
      <c r="H335" s="139">
        <f t="shared" si="17"/>
        <v>0</v>
      </c>
      <c r="I335" s="139">
        <f>+Table84[[#This Row],[NET OF VAT]]*0.12</f>
        <v>0</v>
      </c>
      <c r="J335" s="139">
        <f t="shared" si="18"/>
        <v>0</v>
      </c>
      <c r="K335" s="138" t="str">
        <f>IF(L335="","",VLOOKUP(L335,'[4]CHART OF ACCOUNT'!C:F,4,0))</f>
        <v/>
      </c>
      <c r="L335" s="135"/>
      <c r="M335" s="140"/>
      <c r="N335" s="135"/>
    </row>
    <row r="336" spans="2:14" x14ac:dyDescent="0.25">
      <c r="B336" s="135"/>
      <c r="C336" s="135"/>
      <c r="D336" s="135"/>
      <c r="E336" s="141" t="str">
        <f>IF(D336="","",VLOOKUP(D336,'SOURCE CODE'!C:D,2,0))</f>
        <v/>
      </c>
      <c r="F336" s="137"/>
      <c r="G336" s="138"/>
      <c r="H336" s="139">
        <f t="shared" si="17"/>
        <v>0</v>
      </c>
      <c r="I336" s="139">
        <f>+Table84[[#This Row],[NET OF VAT]]*0.12</f>
        <v>0</v>
      </c>
      <c r="J336" s="139">
        <f t="shared" si="18"/>
        <v>0</v>
      </c>
      <c r="K336" s="138" t="str">
        <f>IF(L336="","",VLOOKUP(L336,'[4]CHART OF ACCOUNT'!C:F,4,0))</f>
        <v/>
      </c>
      <c r="L336" s="135"/>
      <c r="M336" s="140"/>
      <c r="N336" s="135"/>
    </row>
    <row r="337" spans="2:14" x14ac:dyDescent="0.25">
      <c r="B337" s="135"/>
      <c r="C337" s="135"/>
      <c r="D337" s="135"/>
      <c r="E337" s="141" t="str">
        <f>IF(D337="","",VLOOKUP(D337,'SOURCE CODE'!C:D,2,0))</f>
        <v/>
      </c>
      <c r="F337" s="137"/>
      <c r="G337" s="138"/>
      <c r="H337" s="139">
        <f t="shared" si="17"/>
        <v>0</v>
      </c>
      <c r="I337" s="139">
        <f>+Table84[[#This Row],[NET OF VAT]]*0.12</f>
        <v>0</v>
      </c>
      <c r="J337" s="139">
        <f t="shared" si="18"/>
        <v>0</v>
      </c>
      <c r="K337" s="138" t="str">
        <f>IF(L337="","",VLOOKUP(L337,'[4]CHART OF ACCOUNT'!C:F,4,0))</f>
        <v/>
      </c>
      <c r="L337" s="135"/>
      <c r="M337" s="140"/>
      <c r="N337" s="135"/>
    </row>
    <row r="338" spans="2:14" x14ac:dyDescent="0.25">
      <c r="B338" s="135"/>
      <c r="C338" s="135"/>
      <c r="D338" s="135"/>
      <c r="E338" s="141" t="str">
        <f>IF(D338="","",VLOOKUP(D338,'SOURCE CODE'!C:D,2,0))</f>
        <v/>
      </c>
      <c r="F338" s="137"/>
      <c r="G338" s="138"/>
      <c r="H338" s="139">
        <f t="shared" si="17"/>
        <v>0</v>
      </c>
      <c r="I338" s="139">
        <f>+Table84[[#This Row],[NET OF VAT]]*0.12</f>
        <v>0</v>
      </c>
      <c r="J338" s="139">
        <f t="shared" si="18"/>
        <v>0</v>
      </c>
      <c r="K338" s="138" t="str">
        <f>IF(L338="","",VLOOKUP(L338,'[4]CHART OF ACCOUNT'!C:F,4,0))</f>
        <v/>
      </c>
      <c r="L338" s="135"/>
      <c r="M338" s="140"/>
      <c r="N338" s="135"/>
    </row>
    <row r="339" spans="2:14" x14ac:dyDescent="0.25">
      <c r="B339" s="135"/>
      <c r="C339" s="135"/>
      <c r="D339" s="135"/>
      <c r="E339" s="141" t="str">
        <f>IF(D339="","",VLOOKUP(D339,'SOURCE CODE'!C:D,2,0))</f>
        <v/>
      </c>
      <c r="F339" s="137"/>
      <c r="G339" s="138"/>
      <c r="H339" s="139">
        <f t="shared" si="17"/>
        <v>0</v>
      </c>
      <c r="I339" s="139">
        <f>+Table84[[#This Row],[NET OF VAT]]*0.12</f>
        <v>0</v>
      </c>
      <c r="J339" s="139">
        <f t="shared" si="18"/>
        <v>0</v>
      </c>
      <c r="K339" s="138" t="str">
        <f>IF(L339="","",VLOOKUP(L339,'[4]CHART OF ACCOUNT'!C:F,4,0))</f>
        <v/>
      </c>
      <c r="L339" s="135"/>
      <c r="M339" s="140"/>
      <c r="N339" s="135"/>
    </row>
    <row r="340" spans="2:14" x14ac:dyDescent="0.25">
      <c r="B340" s="135"/>
      <c r="C340" s="135"/>
      <c r="D340" s="135"/>
      <c r="E340" s="141" t="str">
        <f>IF(D340="","",VLOOKUP(D340,'SOURCE CODE'!C:D,2,0))</f>
        <v/>
      </c>
      <c r="F340" s="137"/>
      <c r="G340" s="138"/>
      <c r="H340" s="139">
        <f t="shared" si="17"/>
        <v>0</v>
      </c>
      <c r="I340" s="139">
        <f>+Table84[[#This Row],[NET OF VAT]]*0.12</f>
        <v>0</v>
      </c>
      <c r="J340" s="139">
        <f t="shared" si="18"/>
        <v>0</v>
      </c>
      <c r="K340" s="138" t="str">
        <f>IF(L340="","",VLOOKUP(L340,'[4]CHART OF ACCOUNT'!C:F,4,0))</f>
        <v/>
      </c>
      <c r="L340" s="135"/>
      <c r="M340" s="140"/>
      <c r="N340" s="135"/>
    </row>
    <row r="341" spans="2:14" x14ac:dyDescent="0.25">
      <c r="B341" s="135"/>
      <c r="C341" s="135"/>
      <c r="D341" s="135"/>
      <c r="E341" s="141" t="str">
        <f>IF(D341="","",VLOOKUP(D341,'SOURCE CODE'!C:D,2,0))</f>
        <v/>
      </c>
      <c r="F341" s="137"/>
      <c r="G341" s="138"/>
      <c r="H341" s="139">
        <f t="shared" si="17"/>
        <v>0</v>
      </c>
      <c r="I341" s="139">
        <f>+Table84[[#This Row],[NET OF VAT]]*0.12</f>
        <v>0</v>
      </c>
      <c r="J341" s="139">
        <f t="shared" si="18"/>
        <v>0</v>
      </c>
      <c r="K341" s="138" t="str">
        <f>IF(L341="","",VLOOKUP(L341,'[4]CHART OF ACCOUNT'!C:F,4,0))</f>
        <v/>
      </c>
      <c r="L341" s="135"/>
      <c r="M341" s="140"/>
      <c r="N341" s="135"/>
    </row>
    <row r="342" spans="2:14" x14ac:dyDescent="0.25">
      <c r="B342" s="135"/>
      <c r="C342" s="135"/>
      <c r="D342" s="135"/>
      <c r="E342" s="141" t="str">
        <f>IF(D342="","",VLOOKUP(D342,'SOURCE CODE'!C:D,2,0))</f>
        <v/>
      </c>
      <c r="F342" s="137"/>
      <c r="G342" s="138"/>
      <c r="H342" s="139">
        <f t="shared" si="17"/>
        <v>0</v>
      </c>
      <c r="I342" s="139">
        <f>+Table84[[#This Row],[NET OF VAT]]*0.12</f>
        <v>0</v>
      </c>
      <c r="J342" s="139">
        <f t="shared" si="18"/>
        <v>0</v>
      </c>
      <c r="K342" s="138" t="str">
        <f>IF(L342="","",VLOOKUP(L342,'[4]CHART OF ACCOUNT'!C:F,4,0))</f>
        <v/>
      </c>
      <c r="L342" s="135"/>
      <c r="M342" s="140"/>
      <c r="N342" s="135"/>
    </row>
    <row r="343" spans="2:14" x14ac:dyDescent="0.25">
      <c r="B343" s="135"/>
      <c r="C343" s="135"/>
      <c r="D343" s="135"/>
      <c r="E343" s="141" t="str">
        <f>IF(D343="","",VLOOKUP(D343,'SOURCE CODE'!C:D,2,0))</f>
        <v/>
      </c>
      <c r="F343" s="137"/>
      <c r="G343" s="138"/>
      <c r="H343" s="139">
        <f t="shared" si="17"/>
        <v>0</v>
      </c>
      <c r="I343" s="139">
        <f>+Table84[[#This Row],[NET OF VAT]]*0.12</f>
        <v>0</v>
      </c>
      <c r="J343" s="139">
        <f t="shared" si="18"/>
        <v>0</v>
      </c>
      <c r="K343" s="138" t="str">
        <f>IF(L343="","",VLOOKUP(L343,'[4]CHART OF ACCOUNT'!C:F,4,0))</f>
        <v/>
      </c>
      <c r="L343" s="135"/>
      <c r="M343" s="140"/>
      <c r="N343" s="135"/>
    </row>
    <row r="344" spans="2:14" x14ac:dyDescent="0.25">
      <c r="B344" s="135"/>
      <c r="C344" s="135"/>
      <c r="D344" s="135"/>
      <c r="E344" s="141" t="str">
        <f>IF(D344="","",VLOOKUP(D344,'SOURCE CODE'!C:D,2,0))</f>
        <v/>
      </c>
      <c r="F344" s="137"/>
      <c r="G344" s="138"/>
      <c r="H344" s="139">
        <f t="shared" si="17"/>
        <v>0</v>
      </c>
      <c r="I344" s="139">
        <f>+Table84[[#This Row],[NET OF VAT]]*0.12</f>
        <v>0</v>
      </c>
      <c r="J344" s="139">
        <f t="shared" si="18"/>
        <v>0</v>
      </c>
      <c r="K344" s="138" t="str">
        <f>IF(L344="","",VLOOKUP(L344,'[4]CHART OF ACCOUNT'!C:F,4,0))</f>
        <v/>
      </c>
      <c r="L344" s="135"/>
      <c r="M344" s="140"/>
      <c r="N344" s="135"/>
    </row>
    <row r="345" spans="2:14" x14ac:dyDescent="0.25">
      <c r="B345" s="135"/>
      <c r="C345" s="135"/>
      <c r="D345" s="135"/>
      <c r="E345" s="141" t="str">
        <f>IF(D345="","",VLOOKUP(D345,'SOURCE CODE'!C:D,2,0))</f>
        <v/>
      </c>
      <c r="F345" s="137"/>
      <c r="G345" s="138"/>
      <c r="H345" s="139">
        <f t="shared" si="17"/>
        <v>0</v>
      </c>
      <c r="I345" s="139">
        <f>+Table84[[#This Row],[NET OF VAT]]*0.12</f>
        <v>0</v>
      </c>
      <c r="J345" s="139">
        <f t="shared" si="18"/>
        <v>0</v>
      </c>
      <c r="K345" s="138" t="str">
        <f>IF(L345="","",VLOOKUP(L345,'[4]CHART OF ACCOUNT'!C:F,4,0))</f>
        <v/>
      </c>
      <c r="L345" s="135"/>
      <c r="M345" s="140"/>
      <c r="N345" s="135"/>
    </row>
    <row r="346" spans="2:14" x14ac:dyDescent="0.25">
      <c r="B346" s="135"/>
      <c r="C346" s="135"/>
      <c r="D346" s="135"/>
      <c r="E346" s="141" t="str">
        <f>IF(D346="","",VLOOKUP(D346,'SOURCE CODE'!C:D,2,0))</f>
        <v/>
      </c>
      <c r="F346" s="137"/>
      <c r="G346" s="138"/>
      <c r="H346" s="139">
        <f t="shared" si="17"/>
        <v>0</v>
      </c>
      <c r="I346" s="139">
        <f>+Table84[[#This Row],[NET OF VAT]]*0.12</f>
        <v>0</v>
      </c>
      <c r="J346" s="139">
        <f t="shared" si="18"/>
        <v>0</v>
      </c>
      <c r="K346" s="138" t="str">
        <f>IF(L346="","",VLOOKUP(L346,'[4]CHART OF ACCOUNT'!C:F,4,0))</f>
        <v/>
      </c>
      <c r="L346" s="135"/>
      <c r="M346" s="140"/>
      <c r="N346" s="135"/>
    </row>
    <row r="347" spans="2:14" x14ac:dyDescent="0.25">
      <c r="B347" s="135"/>
      <c r="C347" s="135"/>
      <c r="D347" s="135"/>
      <c r="E347" s="141" t="str">
        <f>IF(D347="","",VLOOKUP(D347,'SOURCE CODE'!C:D,2,0))</f>
        <v/>
      </c>
      <c r="F347" s="137"/>
      <c r="G347" s="138"/>
      <c r="H347" s="139">
        <f t="shared" si="17"/>
        <v>0</v>
      </c>
      <c r="I347" s="139">
        <f>+Table84[[#This Row],[NET OF VAT]]*0.12</f>
        <v>0</v>
      </c>
      <c r="J347" s="139">
        <f t="shared" si="18"/>
        <v>0</v>
      </c>
      <c r="K347" s="138" t="str">
        <f>IF(L347="","",VLOOKUP(L347,'[4]CHART OF ACCOUNT'!C:F,4,0))</f>
        <v/>
      </c>
      <c r="L347" s="135"/>
      <c r="M347" s="140"/>
      <c r="N347" s="135"/>
    </row>
    <row r="348" spans="2:14" x14ac:dyDescent="0.25">
      <c r="B348" s="135"/>
      <c r="C348" s="135"/>
      <c r="D348" s="135"/>
      <c r="E348" s="141" t="str">
        <f>IF(D348="","",VLOOKUP(D348,'SOURCE CODE'!C:D,2,0))</f>
        <v/>
      </c>
      <c r="F348" s="137"/>
      <c r="G348" s="138"/>
      <c r="H348" s="139">
        <f t="shared" si="17"/>
        <v>0</v>
      </c>
      <c r="I348" s="139">
        <f>+Table84[[#This Row],[NET OF VAT]]*0.12</f>
        <v>0</v>
      </c>
      <c r="J348" s="139">
        <f t="shared" si="18"/>
        <v>0</v>
      </c>
      <c r="K348" s="138" t="str">
        <f>IF(L348="","",VLOOKUP(L348,'[4]CHART OF ACCOUNT'!C:F,4,0))</f>
        <v/>
      </c>
      <c r="L348" s="135"/>
      <c r="M348" s="140"/>
      <c r="N348" s="135"/>
    </row>
    <row r="349" spans="2:14" x14ac:dyDescent="0.25">
      <c r="B349" s="135"/>
      <c r="C349" s="135"/>
      <c r="D349" s="135"/>
      <c r="E349" s="141" t="str">
        <f>IF(D349="","",VLOOKUP(D349,'SOURCE CODE'!C:D,2,0))</f>
        <v/>
      </c>
      <c r="F349" s="137"/>
      <c r="G349" s="138"/>
      <c r="H349" s="139">
        <f t="shared" si="17"/>
        <v>0</v>
      </c>
      <c r="I349" s="139">
        <f>+Table84[[#This Row],[NET OF VAT]]*0.12</f>
        <v>0</v>
      </c>
      <c r="J349" s="139">
        <f t="shared" si="18"/>
        <v>0</v>
      </c>
      <c r="K349" s="138" t="str">
        <f>IF(L349="","",VLOOKUP(L349,'[4]CHART OF ACCOUNT'!C:F,4,0))</f>
        <v/>
      </c>
      <c r="L349" s="135"/>
      <c r="M349" s="140"/>
      <c r="N349" s="135"/>
    </row>
    <row r="350" spans="2:14" x14ac:dyDescent="0.25">
      <c r="B350" s="135"/>
      <c r="C350" s="135"/>
      <c r="D350" s="135"/>
      <c r="E350" s="141" t="str">
        <f>IF(D350="","",VLOOKUP(D350,'SOURCE CODE'!C:D,2,0))</f>
        <v/>
      </c>
      <c r="F350" s="137"/>
      <c r="G350" s="138"/>
      <c r="H350" s="139">
        <f t="shared" si="17"/>
        <v>0</v>
      </c>
      <c r="I350" s="139">
        <f>+Table84[[#This Row],[NET OF VAT]]*0.12</f>
        <v>0</v>
      </c>
      <c r="J350" s="139">
        <f t="shared" si="18"/>
        <v>0</v>
      </c>
      <c r="K350" s="138" t="str">
        <f>IF(L350="","",VLOOKUP(L350,'[4]CHART OF ACCOUNT'!C:F,4,0))</f>
        <v/>
      </c>
      <c r="L350" s="135"/>
      <c r="M350" s="140"/>
      <c r="N350" s="135"/>
    </row>
    <row r="351" spans="2:14" x14ac:dyDescent="0.25">
      <c r="B351" s="135"/>
      <c r="C351" s="135"/>
      <c r="D351" s="135"/>
      <c r="E351" s="141" t="str">
        <f>IF(D351="","",VLOOKUP(D351,'SOURCE CODE'!C:D,2,0))</f>
        <v/>
      </c>
      <c r="F351" s="137"/>
      <c r="G351" s="138"/>
      <c r="H351" s="139">
        <f t="shared" si="17"/>
        <v>0</v>
      </c>
      <c r="I351" s="139">
        <f>+Table84[[#This Row],[NET OF VAT]]*0.12</f>
        <v>0</v>
      </c>
      <c r="J351" s="139">
        <f t="shared" si="18"/>
        <v>0</v>
      </c>
      <c r="K351" s="138" t="str">
        <f>IF(L351="","",VLOOKUP(L351,'[4]CHART OF ACCOUNT'!C:F,4,0))</f>
        <v/>
      </c>
      <c r="L351" s="135"/>
      <c r="M351" s="140"/>
      <c r="N351" s="135"/>
    </row>
    <row r="352" spans="2:14" x14ac:dyDescent="0.25">
      <c r="B352" s="135"/>
      <c r="C352" s="135"/>
      <c r="D352" s="135"/>
      <c r="E352" s="141" t="str">
        <f>IF(D352="","",VLOOKUP(D352,'SOURCE CODE'!C:D,2,0))</f>
        <v/>
      </c>
      <c r="F352" s="137"/>
      <c r="G352" s="138"/>
      <c r="H352" s="139">
        <f t="shared" si="17"/>
        <v>0</v>
      </c>
      <c r="I352" s="139">
        <f>+Table84[[#This Row],[NET OF VAT]]*0.12</f>
        <v>0</v>
      </c>
      <c r="J352" s="139">
        <f t="shared" si="18"/>
        <v>0</v>
      </c>
      <c r="K352" s="138" t="str">
        <f>IF(L352="","",VLOOKUP(L352,'[4]CHART OF ACCOUNT'!C:F,4,0))</f>
        <v/>
      </c>
      <c r="L352" s="135"/>
      <c r="M352" s="140"/>
      <c r="N352" s="135"/>
    </row>
    <row r="353" spans="2:14" x14ac:dyDescent="0.25">
      <c r="B353" s="135"/>
      <c r="C353" s="135"/>
      <c r="D353" s="135"/>
      <c r="E353" s="141" t="str">
        <f>IF(D353="","",VLOOKUP(D353,'SOURCE CODE'!C:D,2,0))</f>
        <v/>
      </c>
      <c r="F353" s="137"/>
      <c r="G353" s="138"/>
      <c r="H353" s="139">
        <f t="shared" si="17"/>
        <v>0</v>
      </c>
      <c r="I353" s="139">
        <f>+Table84[[#This Row],[NET OF VAT]]*0.12</f>
        <v>0</v>
      </c>
      <c r="J353" s="139">
        <f t="shared" si="18"/>
        <v>0</v>
      </c>
      <c r="K353" s="138" t="str">
        <f>IF(L353="","",VLOOKUP(L353,'[4]CHART OF ACCOUNT'!C:F,4,0))</f>
        <v/>
      </c>
      <c r="L353" s="135"/>
      <c r="M353" s="140"/>
      <c r="N353" s="135"/>
    </row>
    <row r="354" spans="2:14" x14ac:dyDescent="0.25">
      <c r="B354" s="135"/>
      <c r="C354" s="135"/>
      <c r="D354" s="135"/>
      <c r="E354" s="141" t="str">
        <f>IF(D354="","",VLOOKUP(D354,'SOURCE CODE'!C:D,2,0))</f>
        <v/>
      </c>
      <c r="F354" s="137"/>
      <c r="G354" s="138"/>
      <c r="H354" s="139">
        <f t="shared" si="17"/>
        <v>0</v>
      </c>
      <c r="I354" s="139">
        <f>+Table84[[#This Row],[NET OF VAT]]*0.12</f>
        <v>0</v>
      </c>
      <c r="J354" s="139">
        <f t="shared" si="18"/>
        <v>0</v>
      </c>
      <c r="K354" s="138" t="str">
        <f>IF(L354="","",VLOOKUP(L354,'[4]CHART OF ACCOUNT'!C:F,4,0))</f>
        <v/>
      </c>
      <c r="L354" s="135"/>
      <c r="M354" s="140"/>
      <c r="N354" s="135"/>
    </row>
    <row r="355" spans="2:14" x14ac:dyDescent="0.25">
      <c r="B355" s="135"/>
      <c r="C355" s="135"/>
      <c r="D355" s="135"/>
      <c r="E355" s="141" t="str">
        <f>IF(D355="","",VLOOKUP(D355,'SOURCE CODE'!C:D,2,0))</f>
        <v/>
      </c>
      <c r="F355" s="137"/>
      <c r="G355" s="138"/>
      <c r="H355" s="139">
        <f t="shared" si="17"/>
        <v>0</v>
      </c>
      <c r="I355" s="139">
        <f>+Table84[[#This Row],[NET OF VAT]]*0.12</f>
        <v>0</v>
      </c>
      <c r="J355" s="139">
        <f t="shared" si="18"/>
        <v>0</v>
      </c>
      <c r="K355" s="138" t="str">
        <f>IF(L355="","",VLOOKUP(L355,'[4]CHART OF ACCOUNT'!C:F,4,0))</f>
        <v/>
      </c>
      <c r="L355" s="135"/>
      <c r="M355" s="140"/>
      <c r="N355" s="135"/>
    </row>
    <row r="356" spans="2:14" x14ac:dyDescent="0.25">
      <c r="B356" s="135"/>
      <c r="C356" s="135"/>
      <c r="D356" s="135"/>
      <c r="E356" s="141" t="str">
        <f>IF(D356="","",VLOOKUP(D356,'SOURCE CODE'!C:D,2,0))</f>
        <v/>
      </c>
      <c r="F356" s="137"/>
      <c r="G356" s="138"/>
      <c r="H356" s="139">
        <f t="shared" si="17"/>
        <v>0</v>
      </c>
      <c r="I356" s="139">
        <f>+Table84[[#This Row],[NET OF VAT]]*0.12</f>
        <v>0</v>
      </c>
      <c r="J356" s="139">
        <f t="shared" si="18"/>
        <v>0</v>
      </c>
      <c r="K356" s="138" t="str">
        <f>IF(L356="","",VLOOKUP(L356,'[4]CHART OF ACCOUNT'!C:F,4,0))</f>
        <v/>
      </c>
      <c r="L356" s="135"/>
      <c r="M356" s="140"/>
      <c r="N356" s="135"/>
    </row>
    <row r="357" spans="2:14" x14ac:dyDescent="0.25">
      <c r="B357" s="135"/>
      <c r="C357" s="135"/>
      <c r="D357" s="135"/>
      <c r="E357" s="141" t="str">
        <f>IF(D357="","",VLOOKUP(D357,'SOURCE CODE'!C:D,2,0))</f>
        <v/>
      </c>
      <c r="F357" s="137"/>
      <c r="G357" s="138"/>
      <c r="H357" s="139">
        <f t="shared" si="17"/>
        <v>0</v>
      </c>
      <c r="I357" s="139">
        <f>+Table84[[#This Row],[NET OF VAT]]*0.12</f>
        <v>0</v>
      </c>
      <c r="J357" s="139">
        <f t="shared" si="18"/>
        <v>0</v>
      </c>
      <c r="K357" s="138" t="str">
        <f>IF(L357="","",VLOOKUP(L357,'[4]CHART OF ACCOUNT'!C:F,4,0))</f>
        <v/>
      </c>
      <c r="L357" s="135"/>
      <c r="M357" s="140"/>
      <c r="N357" s="135"/>
    </row>
    <row r="358" spans="2:14" x14ac:dyDescent="0.25">
      <c r="B358" s="135"/>
      <c r="C358" s="135"/>
      <c r="D358" s="135"/>
      <c r="E358" s="141" t="str">
        <f>IF(D358="","",VLOOKUP(D358,'SOURCE CODE'!C:D,2,0))</f>
        <v/>
      </c>
      <c r="F358" s="137"/>
      <c r="G358" s="138"/>
      <c r="H358" s="139">
        <f t="shared" si="17"/>
        <v>0</v>
      </c>
      <c r="I358" s="139">
        <f>+Table84[[#This Row],[NET OF VAT]]*0.12</f>
        <v>0</v>
      </c>
      <c r="J358" s="139">
        <f t="shared" si="18"/>
        <v>0</v>
      </c>
      <c r="K358" s="138" t="str">
        <f>IF(L358="","",VLOOKUP(L358,'[4]CHART OF ACCOUNT'!C:F,4,0))</f>
        <v/>
      </c>
      <c r="L358" s="135"/>
      <c r="M358" s="140"/>
      <c r="N358" s="135"/>
    </row>
    <row r="359" spans="2:14" x14ac:dyDescent="0.25">
      <c r="B359" s="135"/>
      <c r="C359" s="135"/>
      <c r="D359" s="135"/>
      <c r="E359" s="141" t="str">
        <f>IF(D359="","",VLOOKUP(D359,'SOURCE CODE'!C:D,2,0))</f>
        <v/>
      </c>
      <c r="F359" s="137"/>
      <c r="G359" s="138"/>
      <c r="H359" s="139">
        <f t="shared" si="17"/>
        <v>0</v>
      </c>
      <c r="I359" s="139">
        <f>+Table84[[#This Row],[NET OF VAT]]*0.12</f>
        <v>0</v>
      </c>
      <c r="J359" s="139">
        <f t="shared" si="18"/>
        <v>0</v>
      </c>
      <c r="K359" s="138" t="str">
        <f>IF(L359="","",VLOOKUP(L359,'[4]CHART OF ACCOUNT'!C:F,4,0))</f>
        <v/>
      </c>
      <c r="L359" s="135"/>
      <c r="M359" s="140"/>
      <c r="N359" s="135"/>
    </row>
    <row r="360" spans="2:14" x14ac:dyDescent="0.25">
      <c r="B360" s="135"/>
      <c r="C360" s="135"/>
      <c r="D360" s="135"/>
      <c r="E360" s="141" t="str">
        <f>IF(D360="","",VLOOKUP(D360,'SOURCE CODE'!C:D,2,0))</f>
        <v/>
      </c>
      <c r="F360" s="137"/>
      <c r="G360" s="138"/>
      <c r="H360" s="139">
        <f t="shared" si="17"/>
        <v>0</v>
      </c>
      <c r="I360" s="139">
        <f>+Table84[[#This Row],[NET OF VAT]]*0.12</f>
        <v>0</v>
      </c>
      <c r="J360" s="139">
        <f t="shared" si="18"/>
        <v>0</v>
      </c>
      <c r="K360" s="138" t="str">
        <f>IF(L360="","",VLOOKUP(L360,'[4]CHART OF ACCOUNT'!C:F,4,0))</f>
        <v/>
      </c>
      <c r="L360" s="135"/>
      <c r="M360" s="140"/>
      <c r="N360" s="135"/>
    </row>
    <row r="361" spans="2:14" x14ac:dyDescent="0.25">
      <c r="B361" s="135"/>
      <c r="C361" s="135"/>
      <c r="D361" s="135"/>
      <c r="E361" s="141" t="str">
        <f>IF(D361="","",VLOOKUP(D361,'SOURCE CODE'!C:D,2,0))</f>
        <v/>
      </c>
      <c r="F361" s="137"/>
      <c r="G361" s="138"/>
      <c r="H361" s="139">
        <f t="shared" si="17"/>
        <v>0</v>
      </c>
      <c r="I361" s="139">
        <f>+Table84[[#This Row],[NET OF VAT]]*0.12</f>
        <v>0</v>
      </c>
      <c r="J361" s="139">
        <f t="shared" si="18"/>
        <v>0</v>
      </c>
      <c r="K361" s="138" t="str">
        <f>IF(L361="","",VLOOKUP(L361,'[4]CHART OF ACCOUNT'!C:F,4,0))</f>
        <v/>
      </c>
      <c r="L361" s="135"/>
      <c r="M361" s="140"/>
      <c r="N361" s="135"/>
    </row>
    <row r="362" spans="2:14" x14ac:dyDescent="0.25">
      <c r="B362" s="135"/>
      <c r="C362" s="135"/>
      <c r="D362" s="135"/>
      <c r="E362" s="141" t="str">
        <f>IF(D362="","",VLOOKUP(D362,'SOURCE CODE'!C:D,2,0))</f>
        <v/>
      </c>
      <c r="F362" s="137"/>
      <c r="G362" s="138"/>
      <c r="H362" s="139">
        <f t="shared" si="17"/>
        <v>0</v>
      </c>
      <c r="I362" s="139">
        <f>+Table84[[#This Row],[NET OF VAT]]*0.12</f>
        <v>0</v>
      </c>
      <c r="J362" s="139">
        <f t="shared" si="18"/>
        <v>0</v>
      </c>
      <c r="K362" s="138" t="str">
        <f>IF(L362="","",VLOOKUP(L362,'[4]CHART OF ACCOUNT'!C:F,4,0))</f>
        <v/>
      </c>
      <c r="L362" s="135"/>
      <c r="M362" s="140"/>
      <c r="N362" s="135"/>
    </row>
    <row r="363" spans="2:14" x14ac:dyDescent="0.25">
      <c r="B363" s="135"/>
      <c r="C363" s="135"/>
      <c r="D363" s="135"/>
      <c r="E363" s="141" t="str">
        <f>IF(D363="","",VLOOKUP(D363,'SOURCE CODE'!C:D,2,0))</f>
        <v/>
      </c>
      <c r="F363" s="137"/>
      <c r="G363" s="138"/>
      <c r="H363" s="139">
        <f t="shared" si="17"/>
        <v>0</v>
      </c>
      <c r="I363" s="139">
        <f>+Table84[[#This Row],[NET OF VAT]]*0.12</f>
        <v>0</v>
      </c>
      <c r="J363" s="139">
        <f t="shared" si="18"/>
        <v>0</v>
      </c>
      <c r="K363" s="138" t="str">
        <f>IF(L363="","",VLOOKUP(L363,'[4]CHART OF ACCOUNT'!C:F,4,0))</f>
        <v/>
      </c>
      <c r="L363" s="135"/>
      <c r="M363" s="140"/>
      <c r="N363" s="135"/>
    </row>
    <row r="364" spans="2:14" x14ac:dyDescent="0.25">
      <c r="B364" s="135"/>
      <c r="C364" s="135"/>
      <c r="D364" s="135"/>
      <c r="E364" s="141" t="str">
        <f>IF(D364="","",VLOOKUP(D364,'SOURCE CODE'!C:D,2,0))</f>
        <v/>
      </c>
      <c r="F364" s="137"/>
      <c r="G364" s="138"/>
      <c r="H364" s="139">
        <f t="shared" si="17"/>
        <v>0</v>
      </c>
      <c r="I364" s="139">
        <f>+Table84[[#This Row],[NET OF VAT]]*0.12</f>
        <v>0</v>
      </c>
      <c r="J364" s="139">
        <f t="shared" si="18"/>
        <v>0</v>
      </c>
      <c r="K364" s="138" t="str">
        <f>IF(L364="","",VLOOKUP(L364,'[4]CHART OF ACCOUNT'!C:F,4,0))</f>
        <v/>
      </c>
      <c r="L364" s="135"/>
      <c r="M364" s="140"/>
      <c r="N364" s="135"/>
    </row>
    <row r="365" spans="2:14" x14ac:dyDescent="0.25">
      <c r="B365" s="135"/>
      <c r="C365" s="135"/>
      <c r="D365" s="135"/>
      <c r="E365" s="136" t="str">
        <f>IF(D365="","",VLOOKUP(D365,'SOURCE CODE'!C:D,2,0))</f>
        <v/>
      </c>
      <c r="F365" s="137"/>
      <c r="G365" s="138"/>
      <c r="H365" s="139">
        <f t="shared" si="17"/>
        <v>0</v>
      </c>
      <c r="I365" s="139">
        <f>+Table84[[#This Row],[NET OF VAT]]*0.12</f>
        <v>0</v>
      </c>
      <c r="J365" s="139">
        <f t="shared" si="18"/>
        <v>0</v>
      </c>
      <c r="K365" s="138" t="str">
        <f>IF(L365="","",VLOOKUP(L365,'[4]CHART OF ACCOUNT'!C:F,4,0))</f>
        <v/>
      </c>
      <c r="L365" s="135"/>
      <c r="M365" s="140"/>
      <c r="N365" s="135"/>
    </row>
    <row r="366" spans="2:14" x14ac:dyDescent="0.25">
      <c r="B366" s="135"/>
      <c r="C366" s="135"/>
      <c r="D366" s="135"/>
      <c r="E366" s="136" t="str">
        <f>IF(D366="","",VLOOKUP(D366,'SOURCE CODE'!C:D,2,0))</f>
        <v/>
      </c>
      <c r="F366" s="137"/>
      <c r="G366" s="138"/>
      <c r="H366" s="139">
        <f t="shared" si="17"/>
        <v>0</v>
      </c>
      <c r="I366" s="139">
        <f>+Table84[[#This Row],[NET OF VAT]]*0.12</f>
        <v>0</v>
      </c>
      <c r="J366" s="139">
        <f t="shared" si="18"/>
        <v>0</v>
      </c>
      <c r="K366" s="138" t="str">
        <f>IF(L366="","",VLOOKUP(L366,'[4]CHART OF ACCOUNT'!C:F,4,0))</f>
        <v/>
      </c>
      <c r="L366" s="135"/>
      <c r="M366" s="140"/>
      <c r="N366" s="135"/>
    </row>
    <row r="367" spans="2:14" x14ac:dyDescent="0.25">
      <c r="B367" s="135"/>
      <c r="C367" s="135"/>
      <c r="D367" s="135"/>
      <c r="E367" s="136" t="str">
        <f>IF(D367="","",VLOOKUP(D367,'SOURCE CODE'!C:D,2,0))</f>
        <v/>
      </c>
      <c r="F367" s="137"/>
      <c r="G367" s="138"/>
      <c r="H367" s="139">
        <f t="shared" si="17"/>
        <v>0</v>
      </c>
      <c r="I367" s="139">
        <f>+Table84[[#This Row],[NET OF VAT]]*0.12</f>
        <v>0</v>
      </c>
      <c r="J367" s="139">
        <f t="shared" si="18"/>
        <v>0</v>
      </c>
      <c r="K367" s="138" t="str">
        <f>IF(L367="","",VLOOKUP(L367,'[4]CHART OF ACCOUNT'!C:F,4,0))</f>
        <v/>
      </c>
      <c r="L367" s="135"/>
      <c r="M367" s="140"/>
      <c r="N367" s="135"/>
    </row>
    <row r="368" spans="2:14" x14ac:dyDescent="0.25">
      <c r="B368" s="135"/>
      <c r="C368" s="135"/>
      <c r="D368" s="135"/>
      <c r="E368" s="136" t="str">
        <f>IF(D368="","",VLOOKUP(D368,'SOURCE CODE'!C:D,2,0))</f>
        <v/>
      </c>
      <c r="F368" s="137"/>
      <c r="G368" s="138"/>
      <c r="H368" s="139">
        <f t="shared" si="17"/>
        <v>0</v>
      </c>
      <c r="I368" s="139">
        <f>+Table84[[#This Row],[NET OF VAT]]*0.12</f>
        <v>0</v>
      </c>
      <c r="J368" s="139">
        <f t="shared" si="18"/>
        <v>0</v>
      </c>
      <c r="K368" s="138" t="str">
        <f>IF(L368="","",VLOOKUP(L368,'[4]CHART OF ACCOUNT'!C:F,4,0))</f>
        <v/>
      </c>
      <c r="L368" s="135"/>
      <c r="M368" s="140"/>
      <c r="N368" s="135"/>
    </row>
    <row r="369" spans="2:14" x14ac:dyDescent="0.25">
      <c r="B369" s="135"/>
      <c r="C369" s="135"/>
      <c r="D369" s="135"/>
      <c r="E369" s="136" t="str">
        <f>IF(D369="","",VLOOKUP(D369,'SOURCE CODE'!C:D,2,0))</f>
        <v/>
      </c>
      <c r="F369" s="137"/>
      <c r="G369" s="138"/>
      <c r="H369" s="139">
        <f t="shared" si="17"/>
        <v>0</v>
      </c>
      <c r="I369" s="139">
        <f>+Table84[[#This Row],[NET OF VAT]]*0.12</f>
        <v>0</v>
      </c>
      <c r="J369" s="139">
        <f t="shared" si="18"/>
        <v>0</v>
      </c>
      <c r="K369" s="138" t="str">
        <f>IF(L369="","",VLOOKUP(L369,'[4]CHART OF ACCOUNT'!C:F,4,0))</f>
        <v/>
      </c>
      <c r="L369" s="135"/>
      <c r="M369" s="140"/>
      <c r="N369" s="135"/>
    </row>
    <row r="370" spans="2:14" x14ac:dyDescent="0.25">
      <c r="B370" s="135"/>
      <c r="C370" s="135"/>
      <c r="D370" s="135"/>
      <c r="E370" s="136" t="str">
        <f>IF(D370="","",VLOOKUP(D370,'SOURCE CODE'!C:D,2,0))</f>
        <v/>
      </c>
      <c r="F370" s="137"/>
      <c r="G370" s="138"/>
      <c r="H370" s="139">
        <f t="shared" si="17"/>
        <v>0</v>
      </c>
      <c r="I370" s="139">
        <f>+Table84[[#This Row],[NET OF VAT]]*0.12</f>
        <v>0</v>
      </c>
      <c r="J370" s="139">
        <f t="shared" si="18"/>
        <v>0</v>
      </c>
      <c r="K370" s="138" t="str">
        <f>IF(L370="","",VLOOKUP(L370,'[4]CHART OF ACCOUNT'!C:F,4,0))</f>
        <v/>
      </c>
      <c r="L370" s="135"/>
      <c r="M370" s="140"/>
      <c r="N370" s="135"/>
    </row>
    <row r="371" spans="2:14" x14ac:dyDescent="0.25">
      <c r="B371" s="135"/>
      <c r="C371" s="135"/>
      <c r="D371" s="135"/>
      <c r="E371" s="136" t="str">
        <f>IF(D371="","",VLOOKUP(D371,'SOURCE CODE'!C:D,2,0))</f>
        <v/>
      </c>
      <c r="F371" s="137"/>
      <c r="G371" s="138"/>
      <c r="H371" s="139">
        <f t="shared" si="17"/>
        <v>0</v>
      </c>
      <c r="I371" s="139">
        <f>+Table84[[#This Row],[NET OF VAT]]*0.12</f>
        <v>0</v>
      </c>
      <c r="J371" s="139">
        <f t="shared" si="18"/>
        <v>0</v>
      </c>
      <c r="K371" s="138" t="str">
        <f>IF(L371="","",VLOOKUP(L371,'[4]CHART OF ACCOUNT'!C:F,4,0))</f>
        <v/>
      </c>
      <c r="L371" s="135"/>
      <c r="M371" s="140"/>
      <c r="N371" s="135"/>
    </row>
    <row r="372" spans="2:14" x14ac:dyDescent="0.25">
      <c r="B372" s="135"/>
      <c r="C372" s="135"/>
      <c r="D372" s="135"/>
      <c r="E372" s="136" t="str">
        <f>IF(D372="","",VLOOKUP(D372,'SOURCE CODE'!C:D,2,0))</f>
        <v/>
      </c>
      <c r="F372" s="137"/>
      <c r="G372" s="138"/>
      <c r="H372" s="139">
        <f t="shared" si="17"/>
        <v>0</v>
      </c>
      <c r="I372" s="139">
        <f>+Table84[[#This Row],[NET OF VAT]]*0.12</f>
        <v>0</v>
      </c>
      <c r="J372" s="139">
        <f t="shared" si="18"/>
        <v>0</v>
      </c>
      <c r="K372" s="138" t="str">
        <f>IF(L372="","",VLOOKUP(L372,'[4]CHART OF ACCOUNT'!C:F,4,0))</f>
        <v/>
      </c>
      <c r="L372" s="135"/>
      <c r="M372" s="140"/>
      <c r="N372" s="135"/>
    </row>
    <row r="373" spans="2:14" x14ac:dyDescent="0.25">
      <c r="B373" s="135"/>
      <c r="C373" s="135"/>
      <c r="D373" s="135"/>
      <c r="E373" s="136" t="str">
        <f>IF(D373="","",VLOOKUP(D373,'SOURCE CODE'!C:D,2,0))</f>
        <v/>
      </c>
      <c r="F373" s="137"/>
      <c r="G373" s="138"/>
      <c r="H373" s="139">
        <f t="shared" si="17"/>
        <v>0</v>
      </c>
      <c r="I373" s="139">
        <f>+Table84[[#This Row],[NET OF VAT]]*0.12</f>
        <v>0</v>
      </c>
      <c r="J373" s="139">
        <f t="shared" si="18"/>
        <v>0</v>
      </c>
      <c r="K373" s="138" t="str">
        <f>IF(L373="","",VLOOKUP(L373,'[4]CHART OF ACCOUNT'!C:F,4,0))</f>
        <v/>
      </c>
      <c r="L373" s="135"/>
      <c r="M373" s="140"/>
      <c r="N373" s="135"/>
    </row>
    <row r="374" spans="2:14" x14ac:dyDescent="0.25">
      <c r="B374" s="135"/>
      <c r="C374" s="135"/>
      <c r="D374" s="135"/>
      <c r="E374" s="136" t="str">
        <f>IF(D374="","",VLOOKUP(D374,'SOURCE CODE'!C:D,2,0))</f>
        <v/>
      </c>
      <c r="F374" s="137"/>
      <c r="G374" s="138"/>
      <c r="H374" s="139">
        <f t="shared" si="17"/>
        <v>0</v>
      </c>
      <c r="I374" s="139">
        <f>+Table84[[#This Row],[NET OF VAT]]*0.12</f>
        <v>0</v>
      </c>
      <c r="J374" s="139">
        <f t="shared" si="18"/>
        <v>0</v>
      </c>
      <c r="K374" s="138" t="str">
        <f>IF(L374="","",VLOOKUP(L374,'[4]CHART OF ACCOUNT'!C:F,4,0))</f>
        <v/>
      </c>
      <c r="L374" s="135"/>
      <c r="M374" s="140"/>
      <c r="N374" s="135"/>
    </row>
    <row r="375" spans="2:14" x14ac:dyDescent="0.25">
      <c r="B375" s="135"/>
      <c r="C375" s="135"/>
      <c r="D375" s="135"/>
      <c r="E375" s="136" t="str">
        <f>IF(D375="","",VLOOKUP(D375,'SOURCE CODE'!C:D,2,0))</f>
        <v/>
      </c>
      <c r="F375" s="137"/>
      <c r="G375" s="138"/>
      <c r="H375" s="139">
        <f t="shared" si="17"/>
        <v>0</v>
      </c>
      <c r="I375" s="139">
        <f>+Table84[[#This Row],[NET OF VAT]]*0.12</f>
        <v>0</v>
      </c>
      <c r="J375" s="139">
        <f t="shared" si="18"/>
        <v>0</v>
      </c>
      <c r="K375" s="138" t="str">
        <f>IF(L375="","",VLOOKUP(L375,'[4]CHART OF ACCOUNT'!C:F,4,0))</f>
        <v/>
      </c>
      <c r="L375" s="135"/>
      <c r="M375" s="140"/>
      <c r="N375" s="135"/>
    </row>
    <row r="376" spans="2:14" x14ac:dyDescent="0.25">
      <c r="B376" s="135"/>
      <c r="C376" s="135"/>
      <c r="D376" s="135"/>
      <c r="E376" s="136" t="str">
        <f>IF(D376="","",VLOOKUP(D376,'SOURCE CODE'!C:D,2,0))</f>
        <v/>
      </c>
      <c r="F376" s="137"/>
      <c r="G376" s="138"/>
      <c r="H376" s="139">
        <f t="shared" si="17"/>
        <v>0</v>
      </c>
      <c r="I376" s="139">
        <f>+Table84[[#This Row],[NET OF VAT]]*0.12</f>
        <v>0</v>
      </c>
      <c r="J376" s="139">
        <f t="shared" si="18"/>
        <v>0</v>
      </c>
      <c r="K376" s="138" t="str">
        <f>IF(L376="","",VLOOKUP(L376,'[4]CHART OF ACCOUNT'!C:F,4,0))</f>
        <v/>
      </c>
      <c r="L376" s="135"/>
      <c r="M376" s="140"/>
      <c r="N376" s="135"/>
    </row>
    <row r="377" spans="2:14" x14ac:dyDescent="0.25">
      <c r="B377" s="135"/>
      <c r="C377" s="135"/>
      <c r="D377" s="135"/>
      <c r="E377" s="136" t="str">
        <f>IF(D377="","",VLOOKUP(D377,'SOURCE CODE'!C:D,2,0))</f>
        <v/>
      </c>
      <c r="F377" s="137"/>
      <c r="G377" s="138"/>
      <c r="H377" s="139">
        <f t="shared" si="17"/>
        <v>0</v>
      </c>
      <c r="I377" s="139">
        <f>+Table84[[#This Row],[NET OF VAT]]*0.12</f>
        <v>0</v>
      </c>
      <c r="J377" s="139">
        <f t="shared" si="18"/>
        <v>0</v>
      </c>
      <c r="K377" s="138" t="str">
        <f>IF(L377="","",VLOOKUP(L377,'[4]CHART OF ACCOUNT'!C:F,4,0))</f>
        <v/>
      </c>
      <c r="L377" s="135"/>
      <c r="M377" s="140"/>
      <c r="N377" s="135"/>
    </row>
    <row r="378" spans="2:14" x14ac:dyDescent="0.25">
      <c r="B378" s="135"/>
      <c r="C378" s="135"/>
      <c r="D378" s="135"/>
      <c r="E378" s="136" t="str">
        <f>IF(D378="","",VLOOKUP(D378,'SOURCE CODE'!C:D,2,0))</f>
        <v/>
      </c>
      <c r="F378" s="137"/>
      <c r="G378" s="138"/>
      <c r="H378" s="139">
        <f t="shared" si="17"/>
        <v>0</v>
      </c>
      <c r="I378" s="139">
        <f>+Table84[[#This Row],[NET OF VAT]]*0.12</f>
        <v>0</v>
      </c>
      <c r="J378" s="139">
        <f t="shared" si="18"/>
        <v>0</v>
      </c>
      <c r="K378" s="138" t="str">
        <f>IF(L378="","",VLOOKUP(L378,'[4]CHART OF ACCOUNT'!C:F,4,0))</f>
        <v/>
      </c>
      <c r="L378" s="135"/>
      <c r="M378" s="140"/>
      <c r="N378" s="135"/>
    </row>
    <row r="379" spans="2:14" x14ac:dyDescent="0.25">
      <c r="B379" s="135"/>
      <c r="C379" s="135"/>
      <c r="D379" s="135"/>
      <c r="E379" s="136" t="str">
        <f>IF(D379="","",VLOOKUP(D379,'SOURCE CODE'!C:D,2,0))</f>
        <v/>
      </c>
      <c r="F379" s="137"/>
      <c r="G379" s="138"/>
      <c r="H379" s="139">
        <f t="shared" si="17"/>
        <v>0</v>
      </c>
      <c r="I379" s="139">
        <f>+Table84[[#This Row],[NET OF VAT]]*0.12</f>
        <v>0</v>
      </c>
      <c r="J379" s="139">
        <f t="shared" si="18"/>
        <v>0</v>
      </c>
      <c r="K379" s="138" t="str">
        <f>IF(L379="","",VLOOKUP(L379,'[4]CHART OF ACCOUNT'!C:F,4,0))</f>
        <v/>
      </c>
      <c r="L379" s="135"/>
      <c r="M379" s="140"/>
      <c r="N379" s="135"/>
    </row>
    <row r="380" spans="2:14" x14ac:dyDescent="0.25">
      <c r="B380" s="135"/>
      <c r="C380" s="135"/>
      <c r="D380" s="135"/>
      <c r="E380" s="136" t="str">
        <f>IF(D380="","",VLOOKUP(D380,'SOURCE CODE'!C:D,2,0))</f>
        <v/>
      </c>
      <c r="F380" s="137"/>
      <c r="G380" s="138"/>
      <c r="H380" s="139">
        <f t="shared" si="17"/>
        <v>0</v>
      </c>
      <c r="I380" s="139">
        <f>+Table84[[#This Row],[NET OF VAT]]*0.12</f>
        <v>0</v>
      </c>
      <c r="J380" s="139">
        <f t="shared" si="18"/>
        <v>0</v>
      </c>
      <c r="K380" s="138" t="str">
        <f>IF(L380="","",VLOOKUP(L380,'[4]CHART OF ACCOUNT'!C:F,4,0))</f>
        <v/>
      </c>
      <c r="L380" s="135"/>
      <c r="M380" s="140"/>
      <c r="N380" s="135"/>
    </row>
    <row r="381" spans="2:14" x14ac:dyDescent="0.25">
      <c r="B381" s="135"/>
      <c r="C381" s="135"/>
      <c r="D381" s="135"/>
      <c r="E381" s="136" t="str">
        <f>IF(D381="","",VLOOKUP(D381,'SOURCE CODE'!C:D,2,0))</f>
        <v/>
      </c>
      <c r="F381" s="137"/>
      <c r="G381" s="138"/>
      <c r="H381" s="139">
        <f t="shared" si="17"/>
        <v>0</v>
      </c>
      <c r="I381" s="139">
        <f>+Table84[[#This Row],[NET OF VAT]]*0.12</f>
        <v>0</v>
      </c>
      <c r="J381" s="139">
        <f t="shared" si="18"/>
        <v>0</v>
      </c>
      <c r="K381" s="138" t="str">
        <f>IF(L381="","",VLOOKUP(L381,'[4]CHART OF ACCOUNT'!C:F,4,0))</f>
        <v/>
      </c>
      <c r="L381" s="135"/>
      <c r="M381" s="140"/>
      <c r="N381" s="135"/>
    </row>
    <row r="382" spans="2:14" x14ac:dyDescent="0.25">
      <c r="B382" s="135"/>
      <c r="C382" s="135"/>
      <c r="D382" s="135"/>
      <c r="E382" s="136" t="str">
        <f>IF(D382="","",VLOOKUP(D382,'SOURCE CODE'!C:D,2,0))</f>
        <v/>
      </c>
      <c r="F382" s="137"/>
      <c r="G382" s="138"/>
      <c r="H382" s="139">
        <f t="shared" si="17"/>
        <v>0</v>
      </c>
      <c r="I382" s="139">
        <f>+Table84[[#This Row],[NET OF VAT]]*0.12</f>
        <v>0</v>
      </c>
      <c r="J382" s="139">
        <f t="shared" si="18"/>
        <v>0</v>
      </c>
      <c r="K382" s="138" t="str">
        <f>IF(L382="","",VLOOKUP(L382,'[4]CHART OF ACCOUNT'!C:F,4,0))</f>
        <v/>
      </c>
      <c r="L382" s="135"/>
      <c r="M382" s="140"/>
      <c r="N382" s="135"/>
    </row>
    <row r="383" spans="2:14" x14ac:dyDescent="0.25">
      <c r="B383" s="135"/>
      <c r="C383" s="135"/>
      <c r="D383" s="135"/>
      <c r="E383" s="136" t="str">
        <f>IF(D383="","",VLOOKUP(D383,'SOURCE CODE'!C:D,2,0))</f>
        <v/>
      </c>
      <c r="F383" s="137"/>
      <c r="G383" s="138"/>
      <c r="H383" s="139">
        <f t="shared" ref="H383:H388" si="19">IF(G383="VAT",F383,0)/1.12</f>
        <v>0</v>
      </c>
      <c r="I383" s="139">
        <f>+Table84[[#This Row],[NET OF VAT]]*0.12</f>
        <v>0</v>
      </c>
      <c r="J383" s="139">
        <f t="shared" si="18"/>
        <v>0</v>
      </c>
      <c r="K383" s="138" t="str">
        <f>IF(L383="","",VLOOKUP(L383,'[4]CHART OF ACCOUNT'!C:F,4,0))</f>
        <v/>
      </c>
      <c r="L383" s="135"/>
      <c r="M383" s="140"/>
      <c r="N383" s="135"/>
    </row>
    <row r="384" spans="2:14" x14ac:dyDescent="0.25">
      <c r="B384" s="135"/>
      <c r="C384" s="135"/>
      <c r="D384" s="135"/>
      <c r="E384" s="136" t="str">
        <f>IF(D384="","",VLOOKUP(D384,'SOURCE CODE'!C:D,2,0))</f>
        <v/>
      </c>
      <c r="F384" s="137"/>
      <c r="G384" s="138"/>
      <c r="H384" s="139">
        <f t="shared" si="19"/>
        <v>0</v>
      </c>
      <c r="I384" s="139">
        <f>+Table84[[#This Row],[NET OF VAT]]*0.12</f>
        <v>0</v>
      </c>
      <c r="J384" s="139">
        <f t="shared" si="18"/>
        <v>0</v>
      </c>
      <c r="K384" s="138" t="str">
        <f>IF(L384="","",VLOOKUP(L384,'[4]CHART OF ACCOUNT'!C:F,4,0))</f>
        <v/>
      </c>
      <c r="L384" s="135"/>
      <c r="M384" s="140"/>
      <c r="N384" s="135"/>
    </row>
    <row r="385" spans="2:14" x14ac:dyDescent="0.25">
      <c r="B385" s="135"/>
      <c r="C385" s="135"/>
      <c r="D385" s="135"/>
      <c r="E385" s="136" t="str">
        <f>IF(D385="","",VLOOKUP(D385,'SOURCE CODE'!C:D,2,0))</f>
        <v/>
      </c>
      <c r="F385" s="137"/>
      <c r="G385" s="138"/>
      <c r="H385" s="139">
        <f t="shared" si="19"/>
        <v>0</v>
      </c>
      <c r="I385" s="139">
        <f>+Table84[[#This Row],[NET OF VAT]]*0.12</f>
        <v>0</v>
      </c>
      <c r="J385" s="139">
        <f t="shared" si="18"/>
        <v>0</v>
      </c>
      <c r="K385" s="138" t="str">
        <f>IF(L385="","",VLOOKUP(L385,'[4]CHART OF ACCOUNT'!C:F,4,0))</f>
        <v/>
      </c>
      <c r="L385" s="135"/>
      <c r="M385" s="140"/>
      <c r="N385" s="135"/>
    </row>
    <row r="386" spans="2:14" x14ac:dyDescent="0.25">
      <c r="B386" s="135"/>
      <c r="C386" s="135"/>
      <c r="D386" s="135"/>
      <c r="E386" s="136" t="str">
        <f>IF(D386="","",VLOOKUP(D386,'SOURCE CODE'!C:D,2,0))</f>
        <v/>
      </c>
      <c r="F386" s="137"/>
      <c r="G386" s="138"/>
      <c r="H386" s="139">
        <f t="shared" si="19"/>
        <v>0</v>
      </c>
      <c r="I386" s="139">
        <f>+Table84[[#This Row],[NET OF VAT]]*0.12</f>
        <v>0</v>
      </c>
      <c r="J386" s="139">
        <f t="shared" si="18"/>
        <v>0</v>
      </c>
      <c r="K386" s="138" t="str">
        <f>IF(L386="","",VLOOKUP(L386,'[4]CHART OF ACCOUNT'!C:F,4,0))</f>
        <v/>
      </c>
      <c r="L386" s="135"/>
      <c r="M386" s="140"/>
      <c r="N386" s="135"/>
    </row>
    <row r="387" spans="2:14" x14ac:dyDescent="0.25">
      <c r="B387" s="135"/>
      <c r="C387" s="135"/>
      <c r="D387" s="135"/>
      <c r="E387" s="141" t="str">
        <f>IF(D387="","",VLOOKUP(D387,'SOURCE CODE'!C:D,2,0))</f>
        <v/>
      </c>
      <c r="F387" s="137"/>
      <c r="G387" s="138"/>
      <c r="H387" s="139">
        <f t="shared" si="19"/>
        <v>0</v>
      </c>
      <c r="I387" s="139">
        <f>+Table84[[#This Row],[NET OF VAT]]*0.12</f>
        <v>0</v>
      </c>
      <c r="J387" s="139">
        <f>IF(G387="NV",F387,0)</f>
        <v>0</v>
      </c>
      <c r="K387" s="143" t="str">
        <f>IF(L387="","",VLOOKUP(L387,'[4]CHART OF ACCOUNT'!C:F,4,0))</f>
        <v/>
      </c>
      <c r="L387" s="135"/>
      <c r="M387" s="140"/>
      <c r="N387" s="135"/>
    </row>
    <row r="388" spans="2:14" x14ac:dyDescent="0.25">
      <c r="B388" s="135"/>
      <c r="C388" s="135"/>
      <c r="D388" s="135"/>
      <c r="E388" s="141" t="str">
        <f>IF(D388="","",VLOOKUP(D388,'SOURCE CODE'!C:D,2,0))</f>
        <v/>
      </c>
      <c r="F388" s="137"/>
      <c r="G388" s="138"/>
      <c r="H388" s="139">
        <f t="shared" si="19"/>
        <v>0</v>
      </c>
      <c r="I388" s="139">
        <f>+Table84[[#This Row],[NET OF VAT]]*0.12</f>
        <v>0</v>
      </c>
      <c r="J388" s="139">
        <f>IF(G388="NV",F388,0)</f>
        <v>0</v>
      </c>
      <c r="K388" s="143" t="str">
        <f>IF(L388="","",VLOOKUP(L388,'[4]CHART OF ACCOUNT'!C:F,4,0))</f>
        <v/>
      </c>
      <c r="L388" s="135"/>
      <c r="M388" s="140"/>
      <c r="N388" s="135"/>
    </row>
  </sheetData>
  <pageMargins left="0.7" right="0.7" top="0.75" bottom="0.75" header="0.3" footer="0.3"/>
  <pageSetup paperSize="8" scale="70" fitToHeight="0" orientation="landscape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5">
        <x14:dataValidation type="list" allowBlank="1" showInputMessage="1" showErrorMessage="1">
          <x14:formula1>
            <xm:f>'[4]SOURCE CODE'!#REF!</xm:f>
          </x14:formula1>
          <xm:sqref>D10 G10 M10</xm:sqref>
        </x14:dataValidation>
        <x14:dataValidation type="list" allowBlank="1" showInputMessage="1" showErrorMessage="1">
          <x14:formula1>
            <xm:f>'[4]CHART OF ACCOUNT'!#REF!</xm:f>
          </x14:formula1>
          <xm:sqref>L10</xm:sqref>
        </x14:dataValidation>
        <x14:dataValidation type="list" allowBlank="1" showInputMessage="1" showErrorMessage="1">
          <x14:formula1>
            <xm:f>'SOURCE CODE'!$V$6:$V$8</xm:f>
          </x14:formula1>
          <xm:sqref>G33 G45 G109 G113 G132 G140 G146 G154:G387</xm:sqref>
        </x14:dataValidation>
        <x14:dataValidation type="list" allowBlank="1" showInputMessage="1" showErrorMessage="1">
          <x14:formula1>
            <xm:f>'SOURCE CODE'!$T$6:$T$545</xm:f>
          </x14:formula1>
          <xm:sqref>N140 M45 N113 N33 M132 N146 M154:M388 N109</xm:sqref>
        </x14:dataValidation>
        <x14:dataValidation type="list" allowBlank="1" showInputMessage="1" showErrorMessage="1">
          <x14:formula1>
            <xm:f>'CHART OF ACCOUNT'!$C$4:$C$94</xm:f>
          </x14:formula1>
          <xm:sqref>M140 L45 M113 M33 L132 M146 L154:L388 M109</xm:sqref>
        </x14:dataValidation>
        <x14:dataValidation type="list" allowBlank="1" showInputMessage="1" showErrorMessage="1">
          <x14:formula1>
            <xm:f>'[5]SOURCE CODE'!#REF!</xm:f>
          </x14:formula1>
          <xm:sqref>D34:D44 D110:D112 D114:D131 D133:D139 D141:D145 D147:D153 M34:M44 G11:G32 G147:G153 M133:M139 M114:M131 M11:M32 M141:M145 M147:M153 D46:D108 G34:G44 G110:G112 G114:G131 G133:G139 G141:G145 D11:D32 G46:G108 M46:M108 M110:M112</xm:sqref>
        </x14:dataValidation>
        <x14:dataValidation type="list" allowBlank="1" showInputMessage="1" showErrorMessage="1">
          <x14:formula1>
            <xm:f>'[5]CHART OF ACCOUNT'!#REF!</xm:f>
          </x14:formula1>
          <xm:sqref>K34:L44 K46:L53 K110:L112 K114:L131 K133:L139 K141:L145 K11:L32 K58:L108 L147:L153 K147:K176</xm:sqref>
        </x14:dataValidation>
        <x14:dataValidation type="list" allowBlank="1" showInputMessage="1" showErrorMessage="1">
          <x14:formula1>
            <xm:f>'SOURCE CODE'!$C$6:$C$575</xm:f>
          </x14:formula1>
          <xm:sqref>D33</xm:sqref>
        </x14:dataValidation>
        <x14:dataValidation type="list" allowBlank="1" showInputMessage="1" showErrorMessage="1">
          <x14:formula1>
            <xm:f>'SOURCE CODE'!$C$6:$C$575</xm:f>
          </x14:formula1>
          <xm:sqref>D45</xm:sqref>
        </x14:dataValidation>
        <x14:dataValidation type="list" allowBlank="1" showInputMessage="1" showErrorMessage="1">
          <x14:formula1>
            <xm:f>'SOURCE CODE'!$C$6:$C$575</xm:f>
          </x14:formula1>
          <xm:sqref>D109</xm:sqref>
        </x14:dataValidation>
        <x14:dataValidation type="list" allowBlank="1" showInputMessage="1" showErrorMessage="1">
          <x14:formula1>
            <xm:f>'SOURCE CODE'!$C$6:$C$575</xm:f>
          </x14:formula1>
          <xm:sqref>D113</xm:sqref>
        </x14:dataValidation>
        <x14:dataValidation type="list" allowBlank="1" showInputMessage="1" showErrorMessage="1">
          <x14:formula1>
            <xm:f>'SOURCE CODE'!$C$6:$C$575</xm:f>
          </x14:formula1>
          <xm:sqref>D132</xm:sqref>
        </x14:dataValidation>
        <x14:dataValidation type="list" allowBlank="1" showInputMessage="1" showErrorMessage="1">
          <x14:formula1>
            <xm:f>'SOURCE CODE'!$C$6:$C$575</xm:f>
          </x14:formula1>
          <xm:sqref>D140</xm:sqref>
        </x14:dataValidation>
        <x14:dataValidation type="list" allowBlank="1" showInputMessage="1" showErrorMessage="1">
          <x14:formula1>
            <xm:f>'SOURCE CODE'!$C$6:$C$575</xm:f>
          </x14:formula1>
          <xm:sqref>D146</xm:sqref>
        </x14:dataValidation>
        <x14:dataValidation type="list" allowBlank="1" showInputMessage="1" showErrorMessage="1">
          <x14:formula1>
            <xm:f>'SOURCE CODE'!$C$6:$C$575</xm:f>
          </x14:formula1>
          <xm:sqref>D154:D386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75"/>
  <sheetViews>
    <sheetView topLeftCell="A2" zoomScale="85" zoomScaleNormal="85" zoomScaleSheetLayoutView="85" workbookViewId="0">
      <selection activeCell="G56" sqref="G56"/>
    </sheetView>
  </sheetViews>
  <sheetFormatPr defaultRowHeight="15" x14ac:dyDescent="0.25"/>
  <cols>
    <col min="1" max="1" width="7.5703125" customWidth="1"/>
    <col min="2" max="2" width="50.85546875" customWidth="1"/>
    <col min="3" max="3" width="16.85546875" style="269" customWidth="1"/>
    <col min="4" max="4" width="14" style="269" hidden="1" customWidth="1"/>
    <col min="5" max="5" width="16.28515625" style="269" customWidth="1"/>
    <col min="6" max="6" width="13.85546875" style="269" hidden="1" customWidth="1"/>
    <col min="7" max="7" width="19.28515625" style="269" customWidth="1"/>
    <col min="8" max="8" width="16.28515625" style="269" hidden="1" customWidth="1"/>
    <col min="9" max="9" width="14.7109375" style="269" hidden="1" customWidth="1"/>
    <col min="10" max="10" width="15.28515625" style="269" hidden="1" customWidth="1"/>
    <col min="11" max="11" width="15.42578125" style="269" hidden="1" customWidth="1"/>
    <col min="12" max="12" width="16.28515625" style="269" hidden="1" customWidth="1"/>
    <col min="13" max="15" width="12.7109375" style="269" hidden="1" customWidth="1"/>
    <col min="16" max="16" width="4.42578125" style="269" hidden="1" customWidth="1"/>
    <col min="17" max="17" width="15" hidden="1" customWidth="1"/>
    <col min="18" max="18" width="15" bestFit="1" customWidth="1"/>
    <col min="257" max="257" width="7.5703125" customWidth="1"/>
    <col min="258" max="258" width="50.85546875" customWidth="1"/>
    <col min="259" max="259" width="16.85546875" customWidth="1"/>
    <col min="260" max="260" width="0" hidden="1" customWidth="1"/>
    <col min="261" max="261" width="16.28515625" customWidth="1"/>
    <col min="262" max="262" width="0" hidden="1" customWidth="1"/>
    <col min="263" max="263" width="19.28515625" customWidth="1"/>
    <col min="264" max="273" width="0" hidden="1" customWidth="1"/>
    <col min="274" max="274" width="13.85546875" bestFit="1" customWidth="1"/>
    <col min="513" max="513" width="7.5703125" customWidth="1"/>
    <col min="514" max="514" width="50.85546875" customWidth="1"/>
    <col min="515" max="515" width="16.85546875" customWidth="1"/>
    <col min="516" max="516" width="0" hidden="1" customWidth="1"/>
    <col min="517" max="517" width="16.28515625" customWidth="1"/>
    <col min="518" max="518" width="0" hidden="1" customWidth="1"/>
    <col min="519" max="519" width="19.28515625" customWidth="1"/>
    <col min="520" max="529" width="0" hidden="1" customWidth="1"/>
    <col min="530" max="530" width="13.85546875" bestFit="1" customWidth="1"/>
    <col min="769" max="769" width="7.5703125" customWidth="1"/>
    <col min="770" max="770" width="50.85546875" customWidth="1"/>
    <col min="771" max="771" width="16.85546875" customWidth="1"/>
    <col min="772" max="772" width="0" hidden="1" customWidth="1"/>
    <col min="773" max="773" width="16.28515625" customWidth="1"/>
    <col min="774" max="774" width="0" hidden="1" customWidth="1"/>
    <col min="775" max="775" width="19.28515625" customWidth="1"/>
    <col min="776" max="785" width="0" hidden="1" customWidth="1"/>
    <col min="786" max="786" width="13.85546875" bestFit="1" customWidth="1"/>
    <col min="1025" max="1025" width="7.5703125" customWidth="1"/>
    <col min="1026" max="1026" width="50.85546875" customWidth="1"/>
    <col min="1027" max="1027" width="16.85546875" customWidth="1"/>
    <col min="1028" max="1028" width="0" hidden="1" customWidth="1"/>
    <col min="1029" max="1029" width="16.28515625" customWidth="1"/>
    <col min="1030" max="1030" width="0" hidden="1" customWidth="1"/>
    <col min="1031" max="1031" width="19.28515625" customWidth="1"/>
    <col min="1032" max="1041" width="0" hidden="1" customWidth="1"/>
    <col min="1042" max="1042" width="13.85546875" bestFit="1" customWidth="1"/>
    <col min="1281" max="1281" width="7.5703125" customWidth="1"/>
    <col min="1282" max="1282" width="50.85546875" customWidth="1"/>
    <col min="1283" max="1283" width="16.85546875" customWidth="1"/>
    <col min="1284" max="1284" width="0" hidden="1" customWidth="1"/>
    <col min="1285" max="1285" width="16.28515625" customWidth="1"/>
    <col min="1286" max="1286" width="0" hidden="1" customWidth="1"/>
    <col min="1287" max="1287" width="19.28515625" customWidth="1"/>
    <col min="1288" max="1297" width="0" hidden="1" customWidth="1"/>
    <col min="1298" max="1298" width="13.85546875" bestFit="1" customWidth="1"/>
    <col min="1537" max="1537" width="7.5703125" customWidth="1"/>
    <col min="1538" max="1538" width="50.85546875" customWidth="1"/>
    <col min="1539" max="1539" width="16.85546875" customWidth="1"/>
    <col min="1540" max="1540" width="0" hidden="1" customWidth="1"/>
    <col min="1541" max="1541" width="16.28515625" customWidth="1"/>
    <col min="1542" max="1542" width="0" hidden="1" customWidth="1"/>
    <col min="1543" max="1543" width="19.28515625" customWidth="1"/>
    <col min="1544" max="1553" width="0" hidden="1" customWidth="1"/>
    <col min="1554" max="1554" width="13.85546875" bestFit="1" customWidth="1"/>
    <col min="1793" max="1793" width="7.5703125" customWidth="1"/>
    <col min="1794" max="1794" width="50.85546875" customWidth="1"/>
    <col min="1795" max="1795" width="16.85546875" customWidth="1"/>
    <col min="1796" max="1796" width="0" hidden="1" customWidth="1"/>
    <col min="1797" max="1797" width="16.28515625" customWidth="1"/>
    <col min="1798" max="1798" width="0" hidden="1" customWidth="1"/>
    <col min="1799" max="1799" width="19.28515625" customWidth="1"/>
    <col min="1800" max="1809" width="0" hidden="1" customWidth="1"/>
    <col min="1810" max="1810" width="13.85546875" bestFit="1" customWidth="1"/>
    <col min="2049" max="2049" width="7.5703125" customWidth="1"/>
    <col min="2050" max="2050" width="50.85546875" customWidth="1"/>
    <col min="2051" max="2051" width="16.85546875" customWidth="1"/>
    <col min="2052" max="2052" width="0" hidden="1" customWidth="1"/>
    <col min="2053" max="2053" width="16.28515625" customWidth="1"/>
    <col min="2054" max="2054" width="0" hidden="1" customWidth="1"/>
    <col min="2055" max="2055" width="19.28515625" customWidth="1"/>
    <col min="2056" max="2065" width="0" hidden="1" customWidth="1"/>
    <col min="2066" max="2066" width="13.85546875" bestFit="1" customWidth="1"/>
    <col min="2305" max="2305" width="7.5703125" customWidth="1"/>
    <col min="2306" max="2306" width="50.85546875" customWidth="1"/>
    <col min="2307" max="2307" width="16.85546875" customWidth="1"/>
    <col min="2308" max="2308" width="0" hidden="1" customWidth="1"/>
    <col min="2309" max="2309" width="16.28515625" customWidth="1"/>
    <col min="2310" max="2310" width="0" hidden="1" customWidth="1"/>
    <col min="2311" max="2311" width="19.28515625" customWidth="1"/>
    <col min="2312" max="2321" width="0" hidden="1" customWidth="1"/>
    <col min="2322" max="2322" width="13.85546875" bestFit="1" customWidth="1"/>
    <col min="2561" max="2561" width="7.5703125" customWidth="1"/>
    <col min="2562" max="2562" width="50.85546875" customWidth="1"/>
    <col min="2563" max="2563" width="16.85546875" customWidth="1"/>
    <col min="2564" max="2564" width="0" hidden="1" customWidth="1"/>
    <col min="2565" max="2565" width="16.28515625" customWidth="1"/>
    <col min="2566" max="2566" width="0" hidden="1" customWidth="1"/>
    <col min="2567" max="2567" width="19.28515625" customWidth="1"/>
    <col min="2568" max="2577" width="0" hidden="1" customWidth="1"/>
    <col min="2578" max="2578" width="13.85546875" bestFit="1" customWidth="1"/>
    <col min="2817" max="2817" width="7.5703125" customWidth="1"/>
    <col min="2818" max="2818" width="50.85546875" customWidth="1"/>
    <col min="2819" max="2819" width="16.85546875" customWidth="1"/>
    <col min="2820" max="2820" width="0" hidden="1" customWidth="1"/>
    <col min="2821" max="2821" width="16.28515625" customWidth="1"/>
    <col min="2822" max="2822" width="0" hidden="1" customWidth="1"/>
    <col min="2823" max="2823" width="19.28515625" customWidth="1"/>
    <col min="2824" max="2833" width="0" hidden="1" customWidth="1"/>
    <col min="2834" max="2834" width="13.85546875" bestFit="1" customWidth="1"/>
    <col min="3073" max="3073" width="7.5703125" customWidth="1"/>
    <col min="3074" max="3074" width="50.85546875" customWidth="1"/>
    <col min="3075" max="3075" width="16.85546875" customWidth="1"/>
    <col min="3076" max="3076" width="0" hidden="1" customWidth="1"/>
    <col min="3077" max="3077" width="16.28515625" customWidth="1"/>
    <col min="3078" max="3078" width="0" hidden="1" customWidth="1"/>
    <col min="3079" max="3079" width="19.28515625" customWidth="1"/>
    <col min="3080" max="3089" width="0" hidden="1" customWidth="1"/>
    <col min="3090" max="3090" width="13.85546875" bestFit="1" customWidth="1"/>
    <col min="3329" max="3329" width="7.5703125" customWidth="1"/>
    <col min="3330" max="3330" width="50.85546875" customWidth="1"/>
    <col min="3331" max="3331" width="16.85546875" customWidth="1"/>
    <col min="3332" max="3332" width="0" hidden="1" customWidth="1"/>
    <col min="3333" max="3333" width="16.28515625" customWidth="1"/>
    <col min="3334" max="3334" width="0" hidden="1" customWidth="1"/>
    <col min="3335" max="3335" width="19.28515625" customWidth="1"/>
    <col min="3336" max="3345" width="0" hidden="1" customWidth="1"/>
    <col min="3346" max="3346" width="13.85546875" bestFit="1" customWidth="1"/>
    <col min="3585" max="3585" width="7.5703125" customWidth="1"/>
    <col min="3586" max="3586" width="50.85546875" customWidth="1"/>
    <col min="3587" max="3587" width="16.85546875" customWidth="1"/>
    <col min="3588" max="3588" width="0" hidden="1" customWidth="1"/>
    <col min="3589" max="3589" width="16.28515625" customWidth="1"/>
    <col min="3590" max="3590" width="0" hidden="1" customWidth="1"/>
    <col min="3591" max="3591" width="19.28515625" customWidth="1"/>
    <col min="3592" max="3601" width="0" hidden="1" customWidth="1"/>
    <col min="3602" max="3602" width="13.85546875" bestFit="1" customWidth="1"/>
    <col min="3841" max="3841" width="7.5703125" customWidth="1"/>
    <col min="3842" max="3842" width="50.85546875" customWidth="1"/>
    <col min="3843" max="3843" width="16.85546875" customWidth="1"/>
    <col min="3844" max="3844" width="0" hidden="1" customWidth="1"/>
    <col min="3845" max="3845" width="16.28515625" customWidth="1"/>
    <col min="3846" max="3846" width="0" hidden="1" customWidth="1"/>
    <col min="3847" max="3847" width="19.28515625" customWidth="1"/>
    <col min="3848" max="3857" width="0" hidden="1" customWidth="1"/>
    <col min="3858" max="3858" width="13.85546875" bestFit="1" customWidth="1"/>
    <col min="4097" max="4097" width="7.5703125" customWidth="1"/>
    <col min="4098" max="4098" width="50.85546875" customWidth="1"/>
    <col min="4099" max="4099" width="16.85546875" customWidth="1"/>
    <col min="4100" max="4100" width="0" hidden="1" customWidth="1"/>
    <col min="4101" max="4101" width="16.28515625" customWidth="1"/>
    <col min="4102" max="4102" width="0" hidden="1" customWidth="1"/>
    <col min="4103" max="4103" width="19.28515625" customWidth="1"/>
    <col min="4104" max="4113" width="0" hidden="1" customWidth="1"/>
    <col min="4114" max="4114" width="13.85546875" bestFit="1" customWidth="1"/>
    <col min="4353" max="4353" width="7.5703125" customWidth="1"/>
    <col min="4354" max="4354" width="50.85546875" customWidth="1"/>
    <col min="4355" max="4355" width="16.85546875" customWidth="1"/>
    <col min="4356" max="4356" width="0" hidden="1" customWidth="1"/>
    <col min="4357" max="4357" width="16.28515625" customWidth="1"/>
    <col min="4358" max="4358" width="0" hidden="1" customWidth="1"/>
    <col min="4359" max="4359" width="19.28515625" customWidth="1"/>
    <col min="4360" max="4369" width="0" hidden="1" customWidth="1"/>
    <col min="4370" max="4370" width="13.85546875" bestFit="1" customWidth="1"/>
    <col min="4609" max="4609" width="7.5703125" customWidth="1"/>
    <col min="4610" max="4610" width="50.85546875" customWidth="1"/>
    <col min="4611" max="4611" width="16.85546875" customWidth="1"/>
    <col min="4612" max="4612" width="0" hidden="1" customWidth="1"/>
    <col min="4613" max="4613" width="16.28515625" customWidth="1"/>
    <col min="4614" max="4614" width="0" hidden="1" customWidth="1"/>
    <col min="4615" max="4615" width="19.28515625" customWidth="1"/>
    <col min="4616" max="4625" width="0" hidden="1" customWidth="1"/>
    <col min="4626" max="4626" width="13.85546875" bestFit="1" customWidth="1"/>
    <col min="4865" max="4865" width="7.5703125" customWidth="1"/>
    <col min="4866" max="4866" width="50.85546875" customWidth="1"/>
    <col min="4867" max="4867" width="16.85546875" customWidth="1"/>
    <col min="4868" max="4868" width="0" hidden="1" customWidth="1"/>
    <col min="4869" max="4869" width="16.28515625" customWidth="1"/>
    <col min="4870" max="4870" width="0" hidden="1" customWidth="1"/>
    <col min="4871" max="4871" width="19.28515625" customWidth="1"/>
    <col min="4872" max="4881" width="0" hidden="1" customWidth="1"/>
    <col min="4882" max="4882" width="13.85546875" bestFit="1" customWidth="1"/>
    <col min="5121" max="5121" width="7.5703125" customWidth="1"/>
    <col min="5122" max="5122" width="50.85546875" customWidth="1"/>
    <col min="5123" max="5123" width="16.85546875" customWidth="1"/>
    <col min="5124" max="5124" width="0" hidden="1" customWidth="1"/>
    <col min="5125" max="5125" width="16.28515625" customWidth="1"/>
    <col min="5126" max="5126" width="0" hidden="1" customWidth="1"/>
    <col min="5127" max="5127" width="19.28515625" customWidth="1"/>
    <col min="5128" max="5137" width="0" hidden="1" customWidth="1"/>
    <col min="5138" max="5138" width="13.85546875" bestFit="1" customWidth="1"/>
    <col min="5377" max="5377" width="7.5703125" customWidth="1"/>
    <col min="5378" max="5378" width="50.85546875" customWidth="1"/>
    <col min="5379" max="5379" width="16.85546875" customWidth="1"/>
    <col min="5380" max="5380" width="0" hidden="1" customWidth="1"/>
    <col min="5381" max="5381" width="16.28515625" customWidth="1"/>
    <col min="5382" max="5382" width="0" hidden="1" customWidth="1"/>
    <col min="5383" max="5383" width="19.28515625" customWidth="1"/>
    <col min="5384" max="5393" width="0" hidden="1" customWidth="1"/>
    <col min="5394" max="5394" width="13.85546875" bestFit="1" customWidth="1"/>
    <col min="5633" max="5633" width="7.5703125" customWidth="1"/>
    <col min="5634" max="5634" width="50.85546875" customWidth="1"/>
    <col min="5635" max="5635" width="16.85546875" customWidth="1"/>
    <col min="5636" max="5636" width="0" hidden="1" customWidth="1"/>
    <col min="5637" max="5637" width="16.28515625" customWidth="1"/>
    <col min="5638" max="5638" width="0" hidden="1" customWidth="1"/>
    <col min="5639" max="5639" width="19.28515625" customWidth="1"/>
    <col min="5640" max="5649" width="0" hidden="1" customWidth="1"/>
    <col min="5650" max="5650" width="13.85546875" bestFit="1" customWidth="1"/>
    <col min="5889" max="5889" width="7.5703125" customWidth="1"/>
    <col min="5890" max="5890" width="50.85546875" customWidth="1"/>
    <col min="5891" max="5891" width="16.85546875" customWidth="1"/>
    <col min="5892" max="5892" width="0" hidden="1" customWidth="1"/>
    <col min="5893" max="5893" width="16.28515625" customWidth="1"/>
    <col min="5894" max="5894" width="0" hidden="1" customWidth="1"/>
    <col min="5895" max="5895" width="19.28515625" customWidth="1"/>
    <col min="5896" max="5905" width="0" hidden="1" customWidth="1"/>
    <col min="5906" max="5906" width="13.85546875" bestFit="1" customWidth="1"/>
    <col min="6145" max="6145" width="7.5703125" customWidth="1"/>
    <col min="6146" max="6146" width="50.85546875" customWidth="1"/>
    <col min="6147" max="6147" width="16.85546875" customWidth="1"/>
    <col min="6148" max="6148" width="0" hidden="1" customWidth="1"/>
    <col min="6149" max="6149" width="16.28515625" customWidth="1"/>
    <col min="6150" max="6150" width="0" hidden="1" customWidth="1"/>
    <col min="6151" max="6151" width="19.28515625" customWidth="1"/>
    <col min="6152" max="6161" width="0" hidden="1" customWidth="1"/>
    <col min="6162" max="6162" width="13.85546875" bestFit="1" customWidth="1"/>
    <col min="6401" max="6401" width="7.5703125" customWidth="1"/>
    <col min="6402" max="6402" width="50.85546875" customWidth="1"/>
    <col min="6403" max="6403" width="16.85546875" customWidth="1"/>
    <col min="6404" max="6404" width="0" hidden="1" customWidth="1"/>
    <col min="6405" max="6405" width="16.28515625" customWidth="1"/>
    <col min="6406" max="6406" width="0" hidden="1" customWidth="1"/>
    <col min="6407" max="6407" width="19.28515625" customWidth="1"/>
    <col min="6408" max="6417" width="0" hidden="1" customWidth="1"/>
    <col min="6418" max="6418" width="13.85546875" bestFit="1" customWidth="1"/>
    <col min="6657" max="6657" width="7.5703125" customWidth="1"/>
    <col min="6658" max="6658" width="50.85546875" customWidth="1"/>
    <col min="6659" max="6659" width="16.85546875" customWidth="1"/>
    <col min="6660" max="6660" width="0" hidden="1" customWidth="1"/>
    <col min="6661" max="6661" width="16.28515625" customWidth="1"/>
    <col min="6662" max="6662" width="0" hidden="1" customWidth="1"/>
    <col min="6663" max="6663" width="19.28515625" customWidth="1"/>
    <col min="6664" max="6673" width="0" hidden="1" customWidth="1"/>
    <col min="6674" max="6674" width="13.85546875" bestFit="1" customWidth="1"/>
    <col min="6913" max="6913" width="7.5703125" customWidth="1"/>
    <col min="6914" max="6914" width="50.85546875" customWidth="1"/>
    <col min="6915" max="6915" width="16.85546875" customWidth="1"/>
    <col min="6916" max="6916" width="0" hidden="1" customWidth="1"/>
    <col min="6917" max="6917" width="16.28515625" customWidth="1"/>
    <col min="6918" max="6918" width="0" hidden="1" customWidth="1"/>
    <col min="6919" max="6919" width="19.28515625" customWidth="1"/>
    <col min="6920" max="6929" width="0" hidden="1" customWidth="1"/>
    <col min="6930" max="6930" width="13.85546875" bestFit="1" customWidth="1"/>
    <col min="7169" max="7169" width="7.5703125" customWidth="1"/>
    <col min="7170" max="7170" width="50.85546875" customWidth="1"/>
    <col min="7171" max="7171" width="16.85546875" customWidth="1"/>
    <col min="7172" max="7172" width="0" hidden="1" customWidth="1"/>
    <col min="7173" max="7173" width="16.28515625" customWidth="1"/>
    <col min="7174" max="7174" width="0" hidden="1" customWidth="1"/>
    <col min="7175" max="7175" width="19.28515625" customWidth="1"/>
    <col min="7176" max="7185" width="0" hidden="1" customWidth="1"/>
    <col min="7186" max="7186" width="13.85546875" bestFit="1" customWidth="1"/>
    <col min="7425" max="7425" width="7.5703125" customWidth="1"/>
    <col min="7426" max="7426" width="50.85546875" customWidth="1"/>
    <col min="7427" max="7427" width="16.85546875" customWidth="1"/>
    <col min="7428" max="7428" width="0" hidden="1" customWidth="1"/>
    <col min="7429" max="7429" width="16.28515625" customWidth="1"/>
    <col min="7430" max="7430" width="0" hidden="1" customWidth="1"/>
    <col min="7431" max="7431" width="19.28515625" customWidth="1"/>
    <col min="7432" max="7441" width="0" hidden="1" customWidth="1"/>
    <col min="7442" max="7442" width="13.85546875" bestFit="1" customWidth="1"/>
    <col min="7681" max="7681" width="7.5703125" customWidth="1"/>
    <col min="7682" max="7682" width="50.85546875" customWidth="1"/>
    <col min="7683" max="7683" width="16.85546875" customWidth="1"/>
    <col min="7684" max="7684" width="0" hidden="1" customWidth="1"/>
    <col min="7685" max="7685" width="16.28515625" customWidth="1"/>
    <col min="7686" max="7686" width="0" hidden="1" customWidth="1"/>
    <col min="7687" max="7687" width="19.28515625" customWidth="1"/>
    <col min="7688" max="7697" width="0" hidden="1" customWidth="1"/>
    <col min="7698" max="7698" width="13.85546875" bestFit="1" customWidth="1"/>
    <col min="7937" max="7937" width="7.5703125" customWidth="1"/>
    <col min="7938" max="7938" width="50.85546875" customWidth="1"/>
    <col min="7939" max="7939" width="16.85546875" customWidth="1"/>
    <col min="7940" max="7940" width="0" hidden="1" customWidth="1"/>
    <col min="7941" max="7941" width="16.28515625" customWidth="1"/>
    <col min="7942" max="7942" width="0" hidden="1" customWidth="1"/>
    <col min="7943" max="7943" width="19.28515625" customWidth="1"/>
    <col min="7944" max="7953" width="0" hidden="1" customWidth="1"/>
    <col min="7954" max="7954" width="13.85546875" bestFit="1" customWidth="1"/>
    <col min="8193" max="8193" width="7.5703125" customWidth="1"/>
    <col min="8194" max="8194" width="50.85546875" customWidth="1"/>
    <col min="8195" max="8195" width="16.85546875" customWidth="1"/>
    <col min="8196" max="8196" width="0" hidden="1" customWidth="1"/>
    <col min="8197" max="8197" width="16.28515625" customWidth="1"/>
    <col min="8198" max="8198" width="0" hidden="1" customWidth="1"/>
    <col min="8199" max="8199" width="19.28515625" customWidth="1"/>
    <col min="8200" max="8209" width="0" hidden="1" customWidth="1"/>
    <col min="8210" max="8210" width="13.85546875" bestFit="1" customWidth="1"/>
    <col min="8449" max="8449" width="7.5703125" customWidth="1"/>
    <col min="8450" max="8450" width="50.85546875" customWidth="1"/>
    <col min="8451" max="8451" width="16.85546875" customWidth="1"/>
    <col min="8452" max="8452" width="0" hidden="1" customWidth="1"/>
    <col min="8453" max="8453" width="16.28515625" customWidth="1"/>
    <col min="8454" max="8454" width="0" hidden="1" customWidth="1"/>
    <col min="8455" max="8455" width="19.28515625" customWidth="1"/>
    <col min="8456" max="8465" width="0" hidden="1" customWidth="1"/>
    <col min="8466" max="8466" width="13.85546875" bestFit="1" customWidth="1"/>
    <col min="8705" max="8705" width="7.5703125" customWidth="1"/>
    <col min="8706" max="8706" width="50.85546875" customWidth="1"/>
    <col min="8707" max="8707" width="16.85546875" customWidth="1"/>
    <col min="8708" max="8708" width="0" hidden="1" customWidth="1"/>
    <col min="8709" max="8709" width="16.28515625" customWidth="1"/>
    <col min="8710" max="8710" width="0" hidden="1" customWidth="1"/>
    <col min="8711" max="8711" width="19.28515625" customWidth="1"/>
    <col min="8712" max="8721" width="0" hidden="1" customWidth="1"/>
    <col min="8722" max="8722" width="13.85546875" bestFit="1" customWidth="1"/>
    <col min="8961" max="8961" width="7.5703125" customWidth="1"/>
    <col min="8962" max="8962" width="50.85546875" customWidth="1"/>
    <col min="8963" max="8963" width="16.85546875" customWidth="1"/>
    <col min="8964" max="8964" width="0" hidden="1" customWidth="1"/>
    <col min="8965" max="8965" width="16.28515625" customWidth="1"/>
    <col min="8966" max="8966" width="0" hidden="1" customWidth="1"/>
    <col min="8967" max="8967" width="19.28515625" customWidth="1"/>
    <col min="8968" max="8977" width="0" hidden="1" customWidth="1"/>
    <col min="8978" max="8978" width="13.85546875" bestFit="1" customWidth="1"/>
    <col min="9217" max="9217" width="7.5703125" customWidth="1"/>
    <col min="9218" max="9218" width="50.85546875" customWidth="1"/>
    <col min="9219" max="9219" width="16.85546875" customWidth="1"/>
    <col min="9220" max="9220" width="0" hidden="1" customWidth="1"/>
    <col min="9221" max="9221" width="16.28515625" customWidth="1"/>
    <col min="9222" max="9222" width="0" hidden="1" customWidth="1"/>
    <col min="9223" max="9223" width="19.28515625" customWidth="1"/>
    <col min="9224" max="9233" width="0" hidden="1" customWidth="1"/>
    <col min="9234" max="9234" width="13.85546875" bestFit="1" customWidth="1"/>
    <col min="9473" max="9473" width="7.5703125" customWidth="1"/>
    <col min="9474" max="9474" width="50.85546875" customWidth="1"/>
    <col min="9475" max="9475" width="16.85546875" customWidth="1"/>
    <col min="9476" max="9476" width="0" hidden="1" customWidth="1"/>
    <col min="9477" max="9477" width="16.28515625" customWidth="1"/>
    <col min="9478" max="9478" width="0" hidden="1" customWidth="1"/>
    <col min="9479" max="9479" width="19.28515625" customWidth="1"/>
    <col min="9480" max="9489" width="0" hidden="1" customWidth="1"/>
    <col min="9490" max="9490" width="13.85546875" bestFit="1" customWidth="1"/>
    <col min="9729" max="9729" width="7.5703125" customWidth="1"/>
    <col min="9730" max="9730" width="50.85546875" customWidth="1"/>
    <col min="9731" max="9731" width="16.85546875" customWidth="1"/>
    <col min="9732" max="9732" width="0" hidden="1" customWidth="1"/>
    <col min="9733" max="9733" width="16.28515625" customWidth="1"/>
    <col min="9734" max="9734" width="0" hidden="1" customWidth="1"/>
    <col min="9735" max="9735" width="19.28515625" customWidth="1"/>
    <col min="9736" max="9745" width="0" hidden="1" customWidth="1"/>
    <col min="9746" max="9746" width="13.85546875" bestFit="1" customWidth="1"/>
    <col min="9985" max="9985" width="7.5703125" customWidth="1"/>
    <col min="9986" max="9986" width="50.85546875" customWidth="1"/>
    <col min="9987" max="9987" width="16.85546875" customWidth="1"/>
    <col min="9988" max="9988" width="0" hidden="1" customWidth="1"/>
    <col min="9989" max="9989" width="16.28515625" customWidth="1"/>
    <col min="9990" max="9990" width="0" hidden="1" customWidth="1"/>
    <col min="9991" max="9991" width="19.28515625" customWidth="1"/>
    <col min="9992" max="10001" width="0" hidden="1" customWidth="1"/>
    <col min="10002" max="10002" width="13.85546875" bestFit="1" customWidth="1"/>
    <col min="10241" max="10241" width="7.5703125" customWidth="1"/>
    <col min="10242" max="10242" width="50.85546875" customWidth="1"/>
    <col min="10243" max="10243" width="16.85546875" customWidth="1"/>
    <col min="10244" max="10244" width="0" hidden="1" customWidth="1"/>
    <col min="10245" max="10245" width="16.28515625" customWidth="1"/>
    <col min="10246" max="10246" width="0" hidden="1" customWidth="1"/>
    <col min="10247" max="10247" width="19.28515625" customWidth="1"/>
    <col min="10248" max="10257" width="0" hidden="1" customWidth="1"/>
    <col min="10258" max="10258" width="13.85546875" bestFit="1" customWidth="1"/>
    <col min="10497" max="10497" width="7.5703125" customWidth="1"/>
    <col min="10498" max="10498" width="50.85546875" customWidth="1"/>
    <col min="10499" max="10499" width="16.85546875" customWidth="1"/>
    <col min="10500" max="10500" width="0" hidden="1" customWidth="1"/>
    <col min="10501" max="10501" width="16.28515625" customWidth="1"/>
    <col min="10502" max="10502" width="0" hidden="1" customWidth="1"/>
    <col min="10503" max="10503" width="19.28515625" customWidth="1"/>
    <col min="10504" max="10513" width="0" hidden="1" customWidth="1"/>
    <col min="10514" max="10514" width="13.85546875" bestFit="1" customWidth="1"/>
    <col min="10753" max="10753" width="7.5703125" customWidth="1"/>
    <col min="10754" max="10754" width="50.85546875" customWidth="1"/>
    <col min="10755" max="10755" width="16.85546875" customWidth="1"/>
    <col min="10756" max="10756" width="0" hidden="1" customWidth="1"/>
    <col min="10757" max="10757" width="16.28515625" customWidth="1"/>
    <col min="10758" max="10758" width="0" hidden="1" customWidth="1"/>
    <col min="10759" max="10759" width="19.28515625" customWidth="1"/>
    <col min="10760" max="10769" width="0" hidden="1" customWidth="1"/>
    <col min="10770" max="10770" width="13.85546875" bestFit="1" customWidth="1"/>
    <col min="11009" max="11009" width="7.5703125" customWidth="1"/>
    <col min="11010" max="11010" width="50.85546875" customWidth="1"/>
    <col min="11011" max="11011" width="16.85546875" customWidth="1"/>
    <col min="11012" max="11012" width="0" hidden="1" customWidth="1"/>
    <col min="11013" max="11013" width="16.28515625" customWidth="1"/>
    <col min="11014" max="11014" width="0" hidden="1" customWidth="1"/>
    <col min="11015" max="11015" width="19.28515625" customWidth="1"/>
    <col min="11016" max="11025" width="0" hidden="1" customWidth="1"/>
    <col min="11026" max="11026" width="13.85546875" bestFit="1" customWidth="1"/>
    <col min="11265" max="11265" width="7.5703125" customWidth="1"/>
    <col min="11266" max="11266" width="50.85546875" customWidth="1"/>
    <col min="11267" max="11267" width="16.85546875" customWidth="1"/>
    <col min="11268" max="11268" width="0" hidden="1" customWidth="1"/>
    <col min="11269" max="11269" width="16.28515625" customWidth="1"/>
    <col min="11270" max="11270" width="0" hidden="1" customWidth="1"/>
    <col min="11271" max="11271" width="19.28515625" customWidth="1"/>
    <col min="11272" max="11281" width="0" hidden="1" customWidth="1"/>
    <col min="11282" max="11282" width="13.85546875" bestFit="1" customWidth="1"/>
    <col min="11521" max="11521" width="7.5703125" customWidth="1"/>
    <col min="11522" max="11522" width="50.85546875" customWidth="1"/>
    <col min="11523" max="11523" width="16.85546875" customWidth="1"/>
    <col min="11524" max="11524" width="0" hidden="1" customWidth="1"/>
    <col min="11525" max="11525" width="16.28515625" customWidth="1"/>
    <col min="11526" max="11526" width="0" hidden="1" customWidth="1"/>
    <col min="11527" max="11527" width="19.28515625" customWidth="1"/>
    <col min="11528" max="11537" width="0" hidden="1" customWidth="1"/>
    <col min="11538" max="11538" width="13.85546875" bestFit="1" customWidth="1"/>
    <col min="11777" max="11777" width="7.5703125" customWidth="1"/>
    <col min="11778" max="11778" width="50.85546875" customWidth="1"/>
    <col min="11779" max="11779" width="16.85546875" customWidth="1"/>
    <col min="11780" max="11780" width="0" hidden="1" customWidth="1"/>
    <col min="11781" max="11781" width="16.28515625" customWidth="1"/>
    <col min="11782" max="11782" width="0" hidden="1" customWidth="1"/>
    <col min="11783" max="11783" width="19.28515625" customWidth="1"/>
    <col min="11784" max="11793" width="0" hidden="1" customWidth="1"/>
    <col min="11794" max="11794" width="13.85546875" bestFit="1" customWidth="1"/>
    <col min="12033" max="12033" width="7.5703125" customWidth="1"/>
    <col min="12034" max="12034" width="50.85546875" customWidth="1"/>
    <col min="12035" max="12035" width="16.85546875" customWidth="1"/>
    <col min="12036" max="12036" width="0" hidden="1" customWidth="1"/>
    <col min="12037" max="12037" width="16.28515625" customWidth="1"/>
    <col min="12038" max="12038" width="0" hidden="1" customWidth="1"/>
    <col min="12039" max="12039" width="19.28515625" customWidth="1"/>
    <col min="12040" max="12049" width="0" hidden="1" customWidth="1"/>
    <col min="12050" max="12050" width="13.85546875" bestFit="1" customWidth="1"/>
    <col min="12289" max="12289" width="7.5703125" customWidth="1"/>
    <col min="12290" max="12290" width="50.85546875" customWidth="1"/>
    <col min="12291" max="12291" width="16.85546875" customWidth="1"/>
    <col min="12292" max="12292" width="0" hidden="1" customWidth="1"/>
    <col min="12293" max="12293" width="16.28515625" customWidth="1"/>
    <col min="12294" max="12294" width="0" hidden="1" customWidth="1"/>
    <col min="12295" max="12295" width="19.28515625" customWidth="1"/>
    <col min="12296" max="12305" width="0" hidden="1" customWidth="1"/>
    <col min="12306" max="12306" width="13.85546875" bestFit="1" customWidth="1"/>
    <col min="12545" max="12545" width="7.5703125" customWidth="1"/>
    <col min="12546" max="12546" width="50.85546875" customWidth="1"/>
    <col min="12547" max="12547" width="16.85546875" customWidth="1"/>
    <col min="12548" max="12548" width="0" hidden="1" customWidth="1"/>
    <col min="12549" max="12549" width="16.28515625" customWidth="1"/>
    <col min="12550" max="12550" width="0" hidden="1" customWidth="1"/>
    <col min="12551" max="12551" width="19.28515625" customWidth="1"/>
    <col min="12552" max="12561" width="0" hidden="1" customWidth="1"/>
    <col min="12562" max="12562" width="13.85546875" bestFit="1" customWidth="1"/>
    <col min="12801" max="12801" width="7.5703125" customWidth="1"/>
    <col min="12802" max="12802" width="50.85546875" customWidth="1"/>
    <col min="12803" max="12803" width="16.85546875" customWidth="1"/>
    <col min="12804" max="12804" width="0" hidden="1" customWidth="1"/>
    <col min="12805" max="12805" width="16.28515625" customWidth="1"/>
    <col min="12806" max="12806" width="0" hidden="1" customWidth="1"/>
    <col min="12807" max="12807" width="19.28515625" customWidth="1"/>
    <col min="12808" max="12817" width="0" hidden="1" customWidth="1"/>
    <col min="12818" max="12818" width="13.85546875" bestFit="1" customWidth="1"/>
    <col min="13057" max="13057" width="7.5703125" customWidth="1"/>
    <col min="13058" max="13058" width="50.85546875" customWidth="1"/>
    <col min="13059" max="13059" width="16.85546875" customWidth="1"/>
    <col min="13060" max="13060" width="0" hidden="1" customWidth="1"/>
    <col min="13061" max="13061" width="16.28515625" customWidth="1"/>
    <col min="13062" max="13062" width="0" hidden="1" customWidth="1"/>
    <col min="13063" max="13063" width="19.28515625" customWidth="1"/>
    <col min="13064" max="13073" width="0" hidden="1" customWidth="1"/>
    <col min="13074" max="13074" width="13.85546875" bestFit="1" customWidth="1"/>
    <col min="13313" max="13313" width="7.5703125" customWidth="1"/>
    <col min="13314" max="13314" width="50.85546875" customWidth="1"/>
    <col min="13315" max="13315" width="16.85546875" customWidth="1"/>
    <col min="13316" max="13316" width="0" hidden="1" customWidth="1"/>
    <col min="13317" max="13317" width="16.28515625" customWidth="1"/>
    <col min="13318" max="13318" width="0" hidden="1" customWidth="1"/>
    <col min="13319" max="13319" width="19.28515625" customWidth="1"/>
    <col min="13320" max="13329" width="0" hidden="1" customWidth="1"/>
    <col min="13330" max="13330" width="13.85546875" bestFit="1" customWidth="1"/>
    <col min="13569" max="13569" width="7.5703125" customWidth="1"/>
    <col min="13570" max="13570" width="50.85546875" customWidth="1"/>
    <col min="13571" max="13571" width="16.85546875" customWidth="1"/>
    <col min="13572" max="13572" width="0" hidden="1" customWidth="1"/>
    <col min="13573" max="13573" width="16.28515625" customWidth="1"/>
    <col min="13574" max="13574" width="0" hidden="1" customWidth="1"/>
    <col min="13575" max="13575" width="19.28515625" customWidth="1"/>
    <col min="13576" max="13585" width="0" hidden="1" customWidth="1"/>
    <col min="13586" max="13586" width="13.85546875" bestFit="1" customWidth="1"/>
    <col min="13825" max="13825" width="7.5703125" customWidth="1"/>
    <col min="13826" max="13826" width="50.85546875" customWidth="1"/>
    <col min="13827" max="13827" width="16.85546875" customWidth="1"/>
    <col min="13828" max="13828" width="0" hidden="1" customWidth="1"/>
    <col min="13829" max="13829" width="16.28515625" customWidth="1"/>
    <col min="13830" max="13830" width="0" hidden="1" customWidth="1"/>
    <col min="13831" max="13831" width="19.28515625" customWidth="1"/>
    <col min="13832" max="13841" width="0" hidden="1" customWidth="1"/>
    <col min="13842" max="13842" width="13.85546875" bestFit="1" customWidth="1"/>
    <col min="14081" max="14081" width="7.5703125" customWidth="1"/>
    <col min="14082" max="14082" width="50.85546875" customWidth="1"/>
    <col min="14083" max="14083" width="16.85546875" customWidth="1"/>
    <col min="14084" max="14084" width="0" hidden="1" customWidth="1"/>
    <col min="14085" max="14085" width="16.28515625" customWidth="1"/>
    <col min="14086" max="14086" width="0" hidden="1" customWidth="1"/>
    <col min="14087" max="14087" width="19.28515625" customWidth="1"/>
    <col min="14088" max="14097" width="0" hidden="1" customWidth="1"/>
    <col min="14098" max="14098" width="13.85546875" bestFit="1" customWidth="1"/>
    <col min="14337" max="14337" width="7.5703125" customWidth="1"/>
    <col min="14338" max="14338" width="50.85546875" customWidth="1"/>
    <col min="14339" max="14339" width="16.85546875" customWidth="1"/>
    <col min="14340" max="14340" width="0" hidden="1" customWidth="1"/>
    <col min="14341" max="14341" width="16.28515625" customWidth="1"/>
    <col min="14342" max="14342" width="0" hidden="1" customWidth="1"/>
    <col min="14343" max="14343" width="19.28515625" customWidth="1"/>
    <col min="14344" max="14353" width="0" hidden="1" customWidth="1"/>
    <col min="14354" max="14354" width="13.85546875" bestFit="1" customWidth="1"/>
    <col min="14593" max="14593" width="7.5703125" customWidth="1"/>
    <col min="14594" max="14594" width="50.85546875" customWidth="1"/>
    <col min="14595" max="14595" width="16.85546875" customWidth="1"/>
    <col min="14596" max="14596" width="0" hidden="1" customWidth="1"/>
    <col min="14597" max="14597" width="16.28515625" customWidth="1"/>
    <col min="14598" max="14598" width="0" hidden="1" customWidth="1"/>
    <col min="14599" max="14599" width="19.28515625" customWidth="1"/>
    <col min="14600" max="14609" width="0" hidden="1" customWidth="1"/>
    <col min="14610" max="14610" width="13.85546875" bestFit="1" customWidth="1"/>
    <col min="14849" max="14849" width="7.5703125" customWidth="1"/>
    <col min="14850" max="14850" width="50.85546875" customWidth="1"/>
    <col min="14851" max="14851" width="16.85546875" customWidth="1"/>
    <col min="14852" max="14852" width="0" hidden="1" customWidth="1"/>
    <col min="14853" max="14853" width="16.28515625" customWidth="1"/>
    <col min="14854" max="14854" width="0" hidden="1" customWidth="1"/>
    <col min="14855" max="14855" width="19.28515625" customWidth="1"/>
    <col min="14856" max="14865" width="0" hidden="1" customWidth="1"/>
    <col min="14866" max="14866" width="13.85546875" bestFit="1" customWidth="1"/>
    <col min="15105" max="15105" width="7.5703125" customWidth="1"/>
    <col min="15106" max="15106" width="50.85546875" customWidth="1"/>
    <col min="15107" max="15107" width="16.85546875" customWidth="1"/>
    <col min="15108" max="15108" width="0" hidden="1" customWidth="1"/>
    <col min="15109" max="15109" width="16.28515625" customWidth="1"/>
    <col min="15110" max="15110" width="0" hidden="1" customWidth="1"/>
    <col min="15111" max="15111" width="19.28515625" customWidth="1"/>
    <col min="15112" max="15121" width="0" hidden="1" customWidth="1"/>
    <col min="15122" max="15122" width="13.85546875" bestFit="1" customWidth="1"/>
    <col min="15361" max="15361" width="7.5703125" customWidth="1"/>
    <col min="15362" max="15362" width="50.85546875" customWidth="1"/>
    <col min="15363" max="15363" width="16.85546875" customWidth="1"/>
    <col min="15364" max="15364" width="0" hidden="1" customWidth="1"/>
    <col min="15365" max="15365" width="16.28515625" customWidth="1"/>
    <col min="15366" max="15366" width="0" hidden="1" customWidth="1"/>
    <col min="15367" max="15367" width="19.28515625" customWidth="1"/>
    <col min="15368" max="15377" width="0" hidden="1" customWidth="1"/>
    <col min="15378" max="15378" width="13.85546875" bestFit="1" customWidth="1"/>
    <col min="15617" max="15617" width="7.5703125" customWidth="1"/>
    <col min="15618" max="15618" width="50.85546875" customWidth="1"/>
    <col min="15619" max="15619" width="16.85546875" customWidth="1"/>
    <col min="15620" max="15620" width="0" hidden="1" customWidth="1"/>
    <col min="15621" max="15621" width="16.28515625" customWidth="1"/>
    <col min="15622" max="15622" width="0" hidden="1" customWidth="1"/>
    <col min="15623" max="15623" width="19.28515625" customWidth="1"/>
    <col min="15624" max="15633" width="0" hidden="1" customWidth="1"/>
    <col min="15634" max="15634" width="13.85546875" bestFit="1" customWidth="1"/>
    <col min="15873" max="15873" width="7.5703125" customWidth="1"/>
    <col min="15874" max="15874" width="50.85546875" customWidth="1"/>
    <col min="15875" max="15875" width="16.85546875" customWidth="1"/>
    <col min="15876" max="15876" width="0" hidden="1" customWidth="1"/>
    <col min="15877" max="15877" width="16.28515625" customWidth="1"/>
    <col min="15878" max="15878" width="0" hidden="1" customWidth="1"/>
    <col min="15879" max="15879" width="19.28515625" customWidth="1"/>
    <col min="15880" max="15889" width="0" hidden="1" customWidth="1"/>
    <col min="15890" max="15890" width="13.85546875" bestFit="1" customWidth="1"/>
    <col min="16129" max="16129" width="7.5703125" customWidth="1"/>
    <col min="16130" max="16130" width="50.85546875" customWidth="1"/>
    <col min="16131" max="16131" width="16.85546875" customWidth="1"/>
    <col min="16132" max="16132" width="0" hidden="1" customWidth="1"/>
    <col min="16133" max="16133" width="16.28515625" customWidth="1"/>
    <col min="16134" max="16134" width="0" hidden="1" customWidth="1"/>
    <col min="16135" max="16135" width="19.28515625" customWidth="1"/>
    <col min="16136" max="16145" width="0" hidden="1" customWidth="1"/>
    <col min="16146" max="16146" width="13.85546875" bestFit="1" customWidth="1"/>
  </cols>
  <sheetData>
    <row r="2" spans="2:17" s="276" customFormat="1" ht="14.25" x14ac:dyDescent="0.2">
      <c r="B2" s="294" t="s">
        <v>609</v>
      </c>
      <c r="C2" s="295"/>
      <c r="D2" s="296"/>
      <c r="E2" s="295"/>
      <c r="F2" s="297"/>
      <c r="G2" s="275"/>
      <c r="I2" s="277"/>
      <c r="J2" s="196"/>
      <c r="K2" s="196"/>
      <c r="L2" s="196"/>
      <c r="M2" s="196"/>
      <c r="N2" s="196"/>
      <c r="O2" s="196"/>
      <c r="P2" s="196"/>
    </row>
    <row r="3" spans="2:17" s="276" customFormat="1" ht="12.75" x14ac:dyDescent="0.2">
      <c r="B3" s="297" t="s">
        <v>610</v>
      </c>
      <c r="C3" s="298"/>
      <c r="D3" s="299"/>
      <c r="E3" s="300"/>
      <c r="F3" s="297"/>
      <c r="G3" s="278"/>
      <c r="H3" s="196"/>
      <c r="I3" s="278"/>
      <c r="J3" s="196"/>
      <c r="K3" s="196"/>
      <c r="L3" s="196"/>
      <c r="N3" s="278"/>
      <c r="O3" s="278"/>
      <c r="P3" s="196"/>
    </row>
    <row r="4" spans="2:17" s="276" customFormat="1" ht="12.75" x14ac:dyDescent="0.2">
      <c r="B4" s="297" t="s">
        <v>1105</v>
      </c>
      <c r="C4" s="297"/>
      <c r="D4" s="299"/>
      <c r="E4" s="300"/>
      <c r="F4" s="297"/>
      <c r="G4" s="278"/>
      <c r="H4" s="301"/>
      <c r="I4" s="278"/>
      <c r="J4" s="196"/>
      <c r="K4" s="196"/>
      <c r="L4" s="196"/>
      <c r="N4" s="278"/>
      <c r="O4" s="278"/>
      <c r="P4" s="196"/>
    </row>
    <row r="5" spans="2:17" s="276" customFormat="1" ht="12.75" x14ac:dyDescent="0.2">
      <c r="B5" s="302" t="s">
        <v>1295</v>
      </c>
      <c r="C5" s="295"/>
      <c r="D5" s="295"/>
      <c r="E5" s="295"/>
      <c r="F5" s="295"/>
      <c r="G5" s="279"/>
      <c r="H5" s="196"/>
      <c r="I5" s="196"/>
      <c r="J5" s="196"/>
      <c r="K5" s="196"/>
      <c r="L5" s="196"/>
      <c r="M5" s="196"/>
      <c r="N5" s="196"/>
      <c r="O5" s="196"/>
      <c r="P5" s="196"/>
      <c r="Q5" s="303"/>
    </row>
    <row r="6" spans="2:17" s="276" customFormat="1" ht="13.5" thickBot="1" x14ac:dyDescent="0.25">
      <c r="B6" s="304">
        <v>2019</v>
      </c>
      <c r="C6" s="297"/>
      <c r="D6" s="297"/>
      <c r="E6" s="297"/>
      <c r="F6" s="297"/>
      <c r="G6" s="196"/>
      <c r="H6" s="196"/>
      <c r="I6" s="196"/>
      <c r="J6" s="196"/>
      <c r="K6" s="196"/>
      <c r="L6" s="196"/>
      <c r="M6" s="196"/>
      <c r="N6" s="196"/>
      <c r="O6" s="196"/>
      <c r="P6" s="196"/>
      <c r="Q6" s="303"/>
    </row>
    <row r="7" spans="2:17" s="276" customFormat="1" ht="13.5" thickTop="1" x14ac:dyDescent="0.2">
      <c r="B7" s="305"/>
      <c r="C7" s="462" t="s">
        <v>1341</v>
      </c>
      <c r="D7" s="463"/>
      <c r="E7" s="462" t="s">
        <v>1342</v>
      </c>
      <c r="F7" s="463"/>
      <c r="G7" s="306" t="s">
        <v>1343</v>
      </c>
      <c r="H7" s="307"/>
      <c r="I7" s="464" t="s">
        <v>1296</v>
      </c>
      <c r="J7" s="465"/>
      <c r="K7" s="464" t="s">
        <v>814</v>
      </c>
      <c r="L7" s="465"/>
      <c r="M7" s="466" t="s">
        <v>1331</v>
      </c>
      <c r="N7" s="467"/>
      <c r="O7" s="464" t="s">
        <v>1332</v>
      </c>
      <c r="P7" s="465"/>
    </row>
    <row r="8" spans="2:17" s="276" customFormat="1" ht="12.75" x14ac:dyDescent="0.2">
      <c r="B8" s="308"/>
      <c r="C8" s="309" t="s">
        <v>1297</v>
      </c>
      <c r="D8" s="309" t="s">
        <v>1333</v>
      </c>
      <c r="E8" s="309" t="s">
        <v>1297</v>
      </c>
      <c r="F8" s="309" t="s">
        <v>1333</v>
      </c>
      <c r="G8" s="310" t="s">
        <v>1297</v>
      </c>
      <c r="H8" s="311" t="s">
        <v>1333</v>
      </c>
      <c r="I8" s="280" t="s">
        <v>1297</v>
      </c>
      <c r="J8" s="280" t="s">
        <v>1333</v>
      </c>
      <c r="K8" s="280" t="s">
        <v>1297</v>
      </c>
      <c r="L8" s="280" t="s">
        <v>1333</v>
      </c>
      <c r="M8" s="312" t="s">
        <v>1297</v>
      </c>
      <c r="N8" s="312" t="s">
        <v>1333</v>
      </c>
      <c r="O8" s="280" t="s">
        <v>1297</v>
      </c>
      <c r="P8" s="280" t="s">
        <v>1333</v>
      </c>
    </row>
    <row r="9" spans="2:17" s="276" customFormat="1" ht="12.75" hidden="1" x14ac:dyDescent="0.2">
      <c r="B9" s="313" t="s">
        <v>1298</v>
      </c>
      <c r="C9" s="314"/>
      <c r="D9" s="314"/>
      <c r="E9" s="315"/>
      <c r="F9" s="316"/>
      <c r="G9" s="317"/>
      <c r="H9" s="318"/>
      <c r="I9" s="281"/>
      <c r="J9" s="318"/>
      <c r="K9" s="281"/>
      <c r="L9" s="318"/>
      <c r="M9" s="319"/>
      <c r="N9" s="320"/>
      <c r="O9" s="281"/>
      <c r="P9" s="318"/>
    </row>
    <row r="10" spans="2:17" s="276" customFormat="1" ht="12.75" hidden="1" x14ac:dyDescent="0.2">
      <c r="B10" s="313" t="s">
        <v>1299</v>
      </c>
      <c r="C10" s="321"/>
      <c r="D10" s="321"/>
      <c r="E10" s="315"/>
      <c r="F10" s="316"/>
      <c r="G10" s="317"/>
      <c r="H10" s="318"/>
      <c r="I10" s="281"/>
      <c r="J10" s="318"/>
      <c r="K10" s="281"/>
      <c r="L10" s="318"/>
      <c r="M10" s="319"/>
      <c r="N10" s="320"/>
      <c r="O10" s="281"/>
      <c r="P10" s="318"/>
    </row>
    <row r="11" spans="2:17" s="276" customFormat="1" ht="12.75" hidden="1" x14ac:dyDescent="0.2">
      <c r="B11" s="322" t="s">
        <v>1300</v>
      </c>
      <c r="C11" s="314">
        <f t="shared" ref="C11:N11" si="0">C9-C10</f>
        <v>0</v>
      </c>
      <c r="D11" s="314">
        <f t="shared" si="0"/>
        <v>0</v>
      </c>
      <c r="E11" s="323">
        <f t="shared" si="0"/>
        <v>0</v>
      </c>
      <c r="F11" s="324">
        <f t="shared" si="0"/>
        <v>0</v>
      </c>
      <c r="G11" s="325">
        <f t="shared" si="0"/>
        <v>0</v>
      </c>
      <c r="H11" s="326">
        <f t="shared" si="0"/>
        <v>0</v>
      </c>
      <c r="I11" s="282">
        <f t="shared" si="0"/>
        <v>0</v>
      </c>
      <c r="J11" s="326">
        <f t="shared" si="0"/>
        <v>0</v>
      </c>
      <c r="K11" s="282">
        <f t="shared" si="0"/>
        <v>0</v>
      </c>
      <c r="L11" s="326">
        <f t="shared" si="0"/>
        <v>0</v>
      </c>
      <c r="M11" s="327">
        <f t="shared" si="0"/>
        <v>0</v>
      </c>
      <c r="N11" s="328">
        <f t="shared" si="0"/>
        <v>0</v>
      </c>
      <c r="O11" s="329">
        <v>0</v>
      </c>
      <c r="P11" s="330">
        <v>0</v>
      </c>
    </row>
    <row r="12" spans="2:17" s="276" customFormat="1" ht="12.75" hidden="1" x14ac:dyDescent="0.2">
      <c r="B12" s="313" t="s">
        <v>1301</v>
      </c>
      <c r="C12" s="321"/>
      <c r="D12" s="321"/>
      <c r="E12" s="315"/>
      <c r="F12" s="316"/>
      <c r="G12" s="317"/>
      <c r="H12" s="318"/>
      <c r="I12" s="281"/>
      <c r="J12" s="318"/>
      <c r="K12" s="281"/>
      <c r="L12" s="318"/>
      <c r="M12" s="319"/>
      <c r="N12" s="320"/>
      <c r="O12" s="281"/>
      <c r="P12" s="318"/>
    </row>
    <row r="13" spans="2:17" s="276" customFormat="1" ht="12.75" hidden="1" x14ac:dyDescent="0.2">
      <c r="B13" s="331" t="s">
        <v>1302</v>
      </c>
      <c r="C13" s="321"/>
      <c r="D13" s="321"/>
      <c r="E13" s="315"/>
      <c r="F13" s="316"/>
      <c r="G13" s="317"/>
      <c r="H13" s="318"/>
      <c r="I13" s="281"/>
      <c r="J13" s="318"/>
      <c r="K13" s="281"/>
      <c r="L13" s="318"/>
      <c r="M13" s="319"/>
      <c r="N13" s="320"/>
      <c r="O13" s="281"/>
      <c r="P13" s="318"/>
    </row>
    <row r="14" spans="2:17" s="276" customFormat="1" ht="12.75" hidden="1" x14ac:dyDescent="0.2">
      <c r="B14" s="331" t="s">
        <v>1303</v>
      </c>
      <c r="C14" s="321"/>
      <c r="D14" s="321"/>
      <c r="E14" s="315"/>
      <c r="F14" s="316"/>
      <c r="G14" s="317"/>
      <c r="H14" s="318"/>
      <c r="I14" s="281"/>
      <c r="J14" s="318"/>
      <c r="K14" s="281"/>
      <c r="L14" s="318"/>
      <c r="M14" s="319"/>
      <c r="N14" s="320"/>
      <c r="O14" s="281"/>
      <c r="P14" s="318"/>
    </row>
    <row r="15" spans="2:17" s="276" customFormat="1" ht="12.75" hidden="1" x14ac:dyDescent="0.2">
      <c r="B15" s="331" t="s">
        <v>1304</v>
      </c>
      <c r="C15" s="321"/>
      <c r="D15" s="321"/>
      <c r="E15" s="315"/>
      <c r="F15" s="316"/>
      <c r="G15" s="317"/>
      <c r="H15" s="318"/>
      <c r="I15" s="281"/>
      <c r="J15" s="318"/>
      <c r="K15" s="281"/>
      <c r="L15" s="318"/>
      <c r="M15" s="319"/>
      <c r="N15" s="320"/>
      <c r="O15" s="281"/>
      <c r="P15" s="318"/>
    </row>
    <row r="16" spans="2:17" s="276" customFormat="1" ht="12.75" hidden="1" x14ac:dyDescent="0.2">
      <c r="B16" s="332" t="s">
        <v>1305</v>
      </c>
      <c r="C16" s="314">
        <f>SUM(C13:C15)</f>
        <v>0</v>
      </c>
      <c r="D16" s="314">
        <f>SUM(D12:D15)</f>
        <v>0</v>
      </c>
      <c r="E16" s="323">
        <f>SUM(E13:E15)</f>
        <v>0</v>
      </c>
      <c r="F16" s="324">
        <f>SUM(F12:F15)</f>
        <v>0</v>
      </c>
      <c r="G16" s="325">
        <f>SUM(G13:G15)</f>
        <v>0</v>
      </c>
      <c r="H16" s="326">
        <f>SUM(H12:H15)</f>
        <v>0</v>
      </c>
      <c r="I16" s="282">
        <f>SUM(I13:I15)</f>
        <v>0</v>
      </c>
      <c r="J16" s="326">
        <f>SUM(J12:J15)</f>
        <v>0</v>
      </c>
      <c r="K16" s="282">
        <f>SUM(K13:K15)</f>
        <v>0</v>
      </c>
      <c r="L16" s="326">
        <f>SUM(L12:L15)</f>
        <v>0</v>
      </c>
      <c r="M16" s="327">
        <f>SUM(M13:M15)</f>
        <v>0</v>
      </c>
      <c r="N16" s="328">
        <f>SUM(N12:N15)</f>
        <v>0</v>
      </c>
      <c r="O16" s="329">
        <v>0</v>
      </c>
      <c r="P16" s="330">
        <v>0</v>
      </c>
    </row>
    <row r="17" spans="2:18" s="276" customFormat="1" ht="13.5" hidden="1" thickBot="1" x14ac:dyDescent="0.25">
      <c r="B17" s="333" t="s">
        <v>1306</v>
      </c>
      <c r="C17" s="334">
        <f t="shared" ref="C17:N17" si="1">C11-C16</f>
        <v>0</v>
      </c>
      <c r="D17" s="334">
        <f t="shared" si="1"/>
        <v>0</v>
      </c>
      <c r="E17" s="335">
        <f t="shared" si="1"/>
        <v>0</v>
      </c>
      <c r="F17" s="336">
        <f t="shared" si="1"/>
        <v>0</v>
      </c>
      <c r="G17" s="337">
        <f t="shared" si="1"/>
        <v>0</v>
      </c>
      <c r="H17" s="338">
        <f t="shared" si="1"/>
        <v>0</v>
      </c>
      <c r="I17" s="283">
        <f t="shared" si="1"/>
        <v>0</v>
      </c>
      <c r="J17" s="338">
        <f t="shared" si="1"/>
        <v>0</v>
      </c>
      <c r="K17" s="283">
        <f t="shared" si="1"/>
        <v>0</v>
      </c>
      <c r="L17" s="338">
        <f t="shared" si="1"/>
        <v>0</v>
      </c>
      <c r="M17" s="339">
        <f t="shared" si="1"/>
        <v>0</v>
      </c>
      <c r="N17" s="340">
        <f t="shared" si="1"/>
        <v>0</v>
      </c>
      <c r="O17" s="341">
        <v>0</v>
      </c>
      <c r="P17" s="342">
        <v>0</v>
      </c>
    </row>
    <row r="18" spans="2:18" s="276" customFormat="1" ht="12.75" hidden="1" x14ac:dyDescent="0.2">
      <c r="B18" s="313"/>
      <c r="C18" s="321"/>
      <c r="D18" s="321"/>
      <c r="E18" s="315"/>
      <c r="F18" s="316"/>
      <c r="G18" s="317"/>
      <c r="H18" s="318"/>
      <c r="I18" s="281"/>
      <c r="J18" s="318"/>
      <c r="K18" s="281"/>
      <c r="L18" s="318"/>
      <c r="M18" s="319"/>
      <c r="N18" s="320"/>
      <c r="O18" s="281"/>
      <c r="P18" s="318"/>
    </row>
    <row r="19" spans="2:18" x14ac:dyDescent="0.25">
      <c r="B19" s="284" t="s">
        <v>1334</v>
      </c>
      <c r="C19" s="343">
        <f>+'WORKING PAPER'!L13</f>
        <v>11749671.833333334</v>
      </c>
      <c r="D19" s="343"/>
      <c r="E19" s="344"/>
      <c r="F19" s="345"/>
      <c r="G19" s="343"/>
      <c r="H19" s="345"/>
      <c r="I19" s="344"/>
      <c r="J19" s="345"/>
      <c r="K19" s="344">
        <f>C19+E19+G19+I19</f>
        <v>11749671.833333334</v>
      </c>
      <c r="L19" s="345">
        <f>D19+F19+H19+J19</f>
        <v>0</v>
      </c>
      <c r="M19" s="344"/>
      <c r="N19" s="345"/>
      <c r="O19" s="344"/>
      <c r="P19" s="345"/>
    </row>
    <row r="20" spans="2:18" x14ac:dyDescent="0.25">
      <c r="B20" s="284" t="s">
        <v>1307</v>
      </c>
      <c r="C20" s="343"/>
      <c r="D20" s="343"/>
      <c r="E20" s="344"/>
      <c r="F20" s="345"/>
      <c r="G20" s="343"/>
      <c r="H20" s="345"/>
      <c r="I20" s="344"/>
      <c r="J20" s="345"/>
      <c r="K20" s="344">
        <f>C20+E20+G20+I20</f>
        <v>0</v>
      </c>
      <c r="L20" s="345">
        <f>D20+F20+H20+J20</f>
        <v>0</v>
      </c>
      <c r="M20" s="344"/>
      <c r="N20" s="345"/>
      <c r="O20" s="344"/>
      <c r="P20" s="345"/>
    </row>
    <row r="21" spans="2:18" x14ac:dyDescent="0.25">
      <c r="B21" s="346" t="s">
        <v>814</v>
      </c>
      <c r="C21" s="347">
        <f>SUM(C19:C20)</f>
        <v>11749671.833333334</v>
      </c>
      <c r="D21" s="347">
        <f t="shared" ref="D21:L21" si="2">SUM(D19:D20)</f>
        <v>0</v>
      </c>
      <c r="E21" s="348">
        <f t="shared" si="2"/>
        <v>0</v>
      </c>
      <c r="F21" s="349">
        <f t="shared" si="2"/>
        <v>0</v>
      </c>
      <c r="G21" s="347">
        <f>SUM(G19:G20)</f>
        <v>0</v>
      </c>
      <c r="H21" s="349">
        <f t="shared" si="2"/>
        <v>0</v>
      </c>
      <c r="I21" s="348">
        <f t="shared" si="2"/>
        <v>0</v>
      </c>
      <c r="J21" s="349">
        <f t="shared" si="2"/>
        <v>0</v>
      </c>
      <c r="K21" s="348">
        <f t="shared" si="2"/>
        <v>11749671.833333334</v>
      </c>
      <c r="L21" s="349">
        <f t="shared" si="2"/>
        <v>0</v>
      </c>
      <c r="M21" s="348">
        <f>SUM(M19:M20)</f>
        <v>0</v>
      </c>
      <c r="N21" s="349">
        <f>SUM(N19:N20)</f>
        <v>0</v>
      </c>
      <c r="O21" s="348">
        <v>0</v>
      </c>
      <c r="P21" s="349">
        <v>0</v>
      </c>
    </row>
    <row r="22" spans="2:18" x14ac:dyDescent="0.25">
      <c r="B22" s="284" t="s">
        <v>1308</v>
      </c>
      <c r="C22" s="343">
        <v>9528574.3399999999</v>
      </c>
      <c r="D22" s="343"/>
      <c r="E22" s="344"/>
      <c r="F22" s="345"/>
      <c r="G22" s="343"/>
      <c r="H22" s="345"/>
      <c r="I22" s="344"/>
      <c r="J22" s="345"/>
      <c r="K22" s="344">
        <v>0</v>
      </c>
      <c r="L22" s="345">
        <v>0</v>
      </c>
      <c r="M22" s="344"/>
      <c r="N22" s="345"/>
      <c r="O22" s="344"/>
      <c r="P22" s="345"/>
      <c r="R22" s="291"/>
    </row>
    <row r="23" spans="2:18" x14ac:dyDescent="0.25">
      <c r="B23" s="346" t="s">
        <v>1309</v>
      </c>
      <c r="C23" s="347">
        <f>C21-C22</f>
        <v>2221097.4933333341</v>
      </c>
      <c r="D23" s="347">
        <f t="shared" ref="D23:N23" si="3">D21-D22</f>
        <v>0</v>
      </c>
      <c r="E23" s="348">
        <f t="shared" si="3"/>
        <v>0</v>
      </c>
      <c r="F23" s="349">
        <f t="shared" si="3"/>
        <v>0</v>
      </c>
      <c r="G23" s="347">
        <f>G21-G22</f>
        <v>0</v>
      </c>
      <c r="H23" s="349">
        <f>H21-H22</f>
        <v>0</v>
      </c>
      <c r="I23" s="348">
        <f t="shared" si="3"/>
        <v>0</v>
      </c>
      <c r="J23" s="349">
        <f t="shared" si="3"/>
        <v>0</v>
      </c>
      <c r="K23" s="348">
        <f t="shared" si="3"/>
        <v>11749671.833333334</v>
      </c>
      <c r="L23" s="349">
        <f t="shared" si="3"/>
        <v>0</v>
      </c>
      <c r="M23" s="348">
        <f t="shared" si="3"/>
        <v>0</v>
      </c>
      <c r="N23" s="349">
        <f t="shared" si="3"/>
        <v>0</v>
      </c>
      <c r="O23" s="348">
        <v>0</v>
      </c>
      <c r="P23" s="349">
        <v>0</v>
      </c>
      <c r="R23" s="350"/>
    </row>
    <row r="24" spans="2:18" x14ac:dyDescent="0.25">
      <c r="B24" s="284" t="s">
        <v>1310</v>
      </c>
      <c r="C24" s="343"/>
      <c r="D24" s="343"/>
      <c r="E24" s="344"/>
      <c r="F24" s="345"/>
      <c r="G24" s="343"/>
      <c r="H24" s="345"/>
      <c r="I24" s="344"/>
      <c r="J24" s="345"/>
      <c r="K24" s="344">
        <f>C24+E24+G24+I24</f>
        <v>0</v>
      </c>
      <c r="L24" s="345">
        <f>D24+F24+H24+J24</f>
        <v>0</v>
      </c>
      <c r="M24" s="344"/>
      <c r="N24" s="345"/>
      <c r="O24" s="344"/>
      <c r="P24" s="345"/>
      <c r="R24" s="269"/>
    </row>
    <row r="25" spans="2:18" x14ac:dyDescent="0.25">
      <c r="B25" s="346" t="s">
        <v>1311</v>
      </c>
      <c r="C25" s="347">
        <f>SUM(C23:C24)</f>
        <v>2221097.4933333341</v>
      </c>
      <c r="D25" s="347">
        <f t="shared" ref="D25:L25" si="4">SUM(D23:D24)</f>
        <v>0</v>
      </c>
      <c r="E25" s="348">
        <f>SUM(E23:E24)</f>
        <v>0</v>
      </c>
      <c r="F25" s="349">
        <f t="shared" si="4"/>
        <v>0</v>
      </c>
      <c r="G25" s="347">
        <f>SUM(G23:G24)</f>
        <v>0</v>
      </c>
      <c r="H25" s="349">
        <f t="shared" si="4"/>
        <v>0</v>
      </c>
      <c r="I25" s="348">
        <f t="shared" si="4"/>
        <v>0</v>
      </c>
      <c r="J25" s="349">
        <f t="shared" si="4"/>
        <v>0</v>
      </c>
      <c r="K25" s="348">
        <f t="shared" si="4"/>
        <v>11749671.833333334</v>
      </c>
      <c r="L25" s="349">
        <f t="shared" si="4"/>
        <v>0</v>
      </c>
      <c r="M25" s="348">
        <f>SUM(M23:M24)</f>
        <v>0</v>
      </c>
      <c r="N25" s="349">
        <f>SUM(N23:N24)</f>
        <v>0</v>
      </c>
      <c r="O25" s="348">
        <v>0</v>
      </c>
      <c r="P25" s="349">
        <v>0</v>
      </c>
      <c r="R25" s="98"/>
    </row>
    <row r="26" spans="2:18" x14ac:dyDescent="0.25">
      <c r="B26" s="284" t="s">
        <v>1301</v>
      </c>
      <c r="C26" s="343">
        <f>SUM(C27:C28)</f>
        <v>2024298.5235714288</v>
      </c>
      <c r="D26" s="343">
        <f>SUM(D27:D28)</f>
        <v>0</v>
      </c>
      <c r="E26" s="344">
        <f>SUM(E27:E28)</f>
        <v>0</v>
      </c>
      <c r="F26" s="345">
        <f t="shared" ref="F26:N26" si="5">SUM(F27:F28)</f>
        <v>0</v>
      </c>
      <c r="G26" s="343">
        <f>SUM(G27:G28)</f>
        <v>0</v>
      </c>
      <c r="H26" s="345">
        <f t="shared" si="5"/>
        <v>0</v>
      </c>
      <c r="I26" s="344">
        <f t="shared" si="5"/>
        <v>0</v>
      </c>
      <c r="J26" s="345">
        <f t="shared" si="5"/>
        <v>0</v>
      </c>
      <c r="K26" s="344">
        <f t="shared" si="5"/>
        <v>2024298.5235714288</v>
      </c>
      <c r="L26" s="345">
        <f t="shared" si="5"/>
        <v>0</v>
      </c>
      <c r="M26" s="344">
        <f t="shared" si="5"/>
        <v>0</v>
      </c>
      <c r="N26" s="345">
        <f t="shared" si="5"/>
        <v>0</v>
      </c>
      <c r="O26" s="344"/>
      <c r="P26" s="345"/>
      <c r="R26" s="98"/>
    </row>
    <row r="27" spans="2:18" x14ac:dyDescent="0.25">
      <c r="B27" s="351" t="s">
        <v>1312</v>
      </c>
      <c r="C27" s="343">
        <f>729118.523571429+1000000</f>
        <v>1729118.5235714288</v>
      </c>
      <c r="D27" s="343"/>
      <c r="E27" s="344"/>
      <c r="F27" s="345"/>
      <c r="G27" s="343"/>
      <c r="H27" s="345"/>
      <c r="I27" s="344"/>
      <c r="J27" s="345"/>
      <c r="K27" s="344">
        <f>C27+E27+G27+I27</f>
        <v>1729118.5235714288</v>
      </c>
      <c r="L27" s="345">
        <f>D27+F27+H27+J27</f>
        <v>0</v>
      </c>
      <c r="M27" s="344"/>
      <c r="N27" s="345"/>
      <c r="O27" s="344"/>
      <c r="P27" s="345"/>
      <c r="R27" s="98"/>
    </row>
    <row r="28" spans="2:18" x14ac:dyDescent="0.25">
      <c r="B28" s="351" t="s">
        <v>1313</v>
      </c>
      <c r="C28" s="343">
        <f>75180+220000</f>
        <v>295180</v>
      </c>
      <c r="D28" s="343"/>
      <c r="E28" s="344"/>
      <c r="F28" s="345"/>
      <c r="G28" s="343"/>
      <c r="H28" s="345"/>
      <c r="I28" s="344"/>
      <c r="J28" s="345"/>
      <c r="K28" s="352">
        <f>C28+E28+G28+I28</f>
        <v>295180</v>
      </c>
      <c r="L28" s="353">
        <f>D28+F28+H28+J28</f>
        <v>0</v>
      </c>
      <c r="M28" s="352"/>
      <c r="N28" s="353"/>
      <c r="O28" s="344"/>
      <c r="P28" s="345"/>
      <c r="R28" s="98"/>
    </row>
    <row r="29" spans="2:18" x14ac:dyDescent="0.25">
      <c r="B29" s="346" t="s">
        <v>1314</v>
      </c>
      <c r="C29" s="347">
        <f>C25-C26</f>
        <v>196798.96976190526</v>
      </c>
      <c r="D29" s="347">
        <f t="shared" ref="D29:N29" si="6">D25-D26</f>
        <v>0</v>
      </c>
      <c r="E29" s="348">
        <f>E25-E26</f>
        <v>0</v>
      </c>
      <c r="F29" s="349">
        <f t="shared" si="6"/>
        <v>0</v>
      </c>
      <c r="G29" s="347">
        <f>G25-G26</f>
        <v>0</v>
      </c>
      <c r="H29" s="349">
        <f>H25-H26</f>
        <v>0</v>
      </c>
      <c r="I29" s="348">
        <f t="shared" si="6"/>
        <v>0</v>
      </c>
      <c r="J29" s="349">
        <f t="shared" si="6"/>
        <v>0</v>
      </c>
      <c r="K29" s="348">
        <f t="shared" si="6"/>
        <v>9725373.3097619042</v>
      </c>
      <c r="L29" s="349">
        <f t="shared" si="6"/>
        <v>0</v>
      </c>
      <c r="M29" s="348">
        <f t="shared" si="6"/>
        <v>0</v>
      </c>
      <c r="N29" s="349">
        <f t="shared" si="6"/>
        <v>0</v>
      </c>
      <c r="O29" s="348">
        <v>0</v>
      </c>
      <c r="P29" s="349">
        <v>0</v>
      </c>
      <c r="Q29" s="100"/>
    </row>
    <row r="30" spans="2:18" hidden="1" x14ac:dyDescent="0.25">
      <c r="B30" s="284" t="s">
        <v>1315</v>
      </c>
      <c r="C30" s="343"/>
      <c r="D30" s="343"/>
      <c r="E30" s="344"/>
      <c r="F30" s="345">
        <f>D31</f>
        <v>0</v>
      </c>
      <c r="G30" s="343">
        <f>+E31</f>
        <v>0</v>
      </c>
      <c r="H30" s="345"/>
      <c r="I30" s="344">
        <f>G31</f>
        <v>0</v>
      </c>
      <c r="J30" s="345">
        <f>H31</f>
        <v>0</v>
      </c>
      <c r="K30" s="344"/>
      <c r="L30" s="345"/>
      <c r="M30" s="344"/>
      <c r="N30" s="345"/>
      <c r="O30" s="344"/>
      <c r="P30" s="345"/>
    </row>
    <row r="31" spans="2:18" ht="15.75" thickBot="1" x14ac:dyDescent="0.3">
      <c r="B31" s="354" t="s">
        <v>1316</v>
      </c>
      <c r="C31" s="355">
        <f>SUM(C29:C30)</f>
        <v>196798.96976190526</v>
      </c>
      <c r="D31" s="355">
        <f t="shared" ref="D31:L31" si="7">SUM(D29:D30)</f>
        <v>0</v>
      </c>
      <c r="E31" s="356">
        <f>SUM(E29:E30)</f>
        <v>0</v>
      </c>
      <c r="F31" s="357">
        <f t="shared" si="7"/>
        <v>0</v>
      </c>
      <c r="G31" s="355">
        <f>SUM(G29:G30)</f>
        <v>0</v>
      </c>
      <c r="H31" s="357">
        <f>SUM(H29:H30)</f>
        <v>0</v>
      </c>
      <c r="I31" s="356">
        <f t="shared" si="7"/>
        <v>0</v>
      </c>
      <c r="J31" s="357">
        <f t="shared" si="7"/>
        <v>0</v>
      </c>
      <c r="K31" s="356">
        <f t="shared" si="7"/>
        <v>9725373.3097619042</v>
      </c>
      <c r="L31" s="357">
        <f t="shared" si="7"/>
        <v>0</v>
      </c>
      <c r="M31" s="356">
        <f>SUM(M29:M30)</f>
        <v>0</v>
      </c>
      <c r="N31" s="357">
        <f>SUM(N29:N30)</f>
        <v>0</v>
      </c>
      <c r="O31" s="356">
        <v>0</v>
      </c>
      <c r="P31" s="357">
        <v>0</v>
      </c>
    </row>
    <row r="32" spans="2:18" x14ac:dyDescent="0.25">
      <c r="B32" s="284" t="s">
        <v>1317</v>
      </c>
      <c r="C32" s="343"/>
      <c r="D32" s="343"/>
      <c r="E32" s="344"/>
      <c r="F32" s="345"/>
      <c r="G32" s="343"/>
      <c r="H32" s="345"/>
      <c r="I32" s="344"/>
      <c r="J32" s="345"/>
      <c r="K32" s="344"/>
      <c r="L32" s="345"/>
      <c r="M32" s="344"/>
      <c r="N32" s="345"/>
      <c r="O32" s="344"/>
      <c r="P32" s="345"/>
    </row>
    <row r="33" spans="2:19" x14ac:dyDescent="0.25">
      <c r="B33" s="285" t="s">
        <v>1306</v>
      </c>
      <c r="C33" s="343">
        <f t="shared" ref="C33:N33" si="8">C17</f>
        <v>0</v>
      </c>
      <c r="D33" s="343">
        <f t="shared" si="8"/>
        <v>0</v>
      </c>
      <c r="E33" s="344">
        <f t="shared" si="8"/>
        <v>0</v>
      </c>
      <c r="F33" s="345">
        <f t="shared" si="8"/>
        <v>0</v>
      </c>
      <c r="G33" s="343">
        <f t="shared" si="8"/>
        <v>0</v>
      </c>
      <c r="H33" s="345">
        <f t="shared" si="8"/>
        <v>0</v>
      </c>
      <c r="I33" s="344">
        <f t="shared" si="8"/>
        <v>0</v>
      </c>
      <c r="J33" s="345">
        <f t="shared" si="8"/>
        <v>0</v>
      </c>
      <c r="K33" s="344">
        <f t="shared" si="8"/>
        <v>0</v>
      </c>
      <c r="L33" s="345">
        <f t="shared" si="8"/>
        <v>0</v>
      </c>
      <c r="M33" s="344">
        <f t="shared" si="8"/>
        <v>0</v>
      </c>
      <c r="N33" s="345">
        <f t="shared" si="8"/>
        <v>0</v>
      </c>
      <c r="O33" s="344">
        <v>0</v>
      </c>
      <c r="P33" s="345">
        <v>0</v>
      </c>
    </row>
    <row r="34" spans="2:19" ht="15.75" thickBot="1" x14ac:dyDescent="0.3">
      <c r="B34" s="286" t="s">
        <v>1318</v>
      </c>
      <c r="C34" s="355">
        <f>SUM(C31:C33)</f>
        <v>196798.96976190526</v>
      </c>
      <c r="D34" s="355">
        <f t="shared" ref="D34:N34" si="9">SUM(D31:D33)</f>
        <v>0</v>
      </c>
      <c r="E34" s="356">
        <f>SUM(E31:E33)</f>
        <v>0</v>
      </c>
      <c r="F34" s="357">
        <f t="shared" si="9"/>
        <v>0</v>
      </c>
      <c r="G34" s="355">
        <f>SUM(G31:G33)</f>
        <v>0</v>
      </c>
      <c r="H34" s="357">
        <f>SUM(H31:H33)</f>
        <v>0</v>
      </c>
      <c r="I34" s="356">
        <f t="shared" si="9"/>
        <v>0</v>
      </c>
      <c r="J34" s="357">
        <f t="shared" si="9"/>
        <v>0</v>
      </c>
      <c r="K34" s="356">
        <f t="shared" si="9"/>
        <v>9725373.3097619042</v>
      </c>
      <c r="L34" s="357">
        <f t="shared" si="9"/>
        <v>0</v>
      </c>
      <c r="M34" s="356">
        <f t="shared" si="9"/>
        <v>0</v>
      </c>
      <c r="N34" s="357">
        <f t="shared" si="9"/>
        <v>0</v>
      </c>
      <c r="O34" s="356">
        <v>0</v>
      </c>
      <c r="P34" s="357">
        <v>0</v>
      </c>
    </row>
    <row r="35" spans="2:19" ht="15.75" customHeight="1" x14ac:dyDescent="0.25">
      <c r="B35" s="358" t="s">
        <v>1335</v>
      </c>
      <c r="C35" s="359">
        <f>+C34*0.3</f>
        <v>59039.690928571574</v>
      </c>
      <c r="D35" s="359"/>
      <c r="E35" s="360">
        <v>0</v>
      </c>
      <c r="F35" s="361"/>
      <c r="G35" s="362">
        <f>+G34*0.3</f>
        <v>0</v>
      </c>
      <c r="H35" s="363"/>
      <c r="I35" s="364"/>
      <c r="J35" s="363"/>
      <c r="K35" s="364"/>
      <c r="L35" s="363"/>
      <c r="M35" s="365"/>
      <c r="N35" s="366"/>
      <c r="O35" s="364"/>
      <c r="P35" s="363"/>
    </row>
    <row r="36" spans="2:19" ht="15.75" thickBot="1" x14ac:dyDescent="0.3">
      <c r="B36" s="367" t="s">
        <v>1336</v>
      </c>
      <c r="C36" s="368">
        <f>+C23*0.02</f>
        <v>44421.949866666684</v>
      </c>
      <c r="D36" s="368"/>
      <c r="E36" s="369"/>
      <c r="F36" s="370"/>
      <c r="G36" s="371"/>
      <c r="H36" s="372">
        <f>+H34*0.3</f>
        <v>0</v>
      </c>
      <c r="I36" s="373"/>
      <c r="J36" s="372"/>
      <c r="K36" s="373"/>
      <c r="L36" s="372"/>
      <c r="M36" s="374"/>
      <c r="N36" s="375"/>
      <c r="O36" s="373"/>
      <c r="P36" s="372"/>
      <c r="R36" s="106"/>
    </row>
    <row r="37" spans="2:19" x14ac:dyDescent="0.25">
      <c r="B37" s="284" t="s">
        <v>1337</v>
      </c>
      <c r="C37" s="343">
        <f>+C35</f>
        <v>59039.690928571574</v>
      </c>
      <c r="D37" s="343"/>
      <c r="E37" s="344">
        <f>+E36</f>
        <v>0</v>
      </c>
      <c r="F37" s="345"/>
      <c r="G37" s="376">
        <f>+G36</f>
        <v>0</v>
      </c>
      <c r="H37" s="363"/>
      <c r="I37" s="364"/>
      <c r="J37" s="363"/>
      <c r="K37" s="364"/>
      <c r="L37" s="363"/>
      <c r="M37" s="365"/>
      <c r="N37" s="366"/>
      <c r="O37" s="364"/>
      <c r="P37" s="363"/>
      <c r="R37" s="106"/>
    </row>
    <row r="38" spans="2:19" hidden="1" x14ac:dyDescent="0.25">
      <c r="B38" s="284" t="s">
        <v>1165</v>
      </c>
      <c r="C38" s="343"/>
      <c r="D38" s="343"/>
      <c r="E38" s="344"/>
      <c r="F38" s="345"/>
      <c r="G38" s="376"/>
      <c r="H38" s="363"/>
      <c r="I38" s="364"/>
      <c r="J38" s="363"/>
      <c r="K38" s="364"/>
      <c r="L38" s="363"/>
      <c r="M38" s="365"/>
      <c r="N38" s="366"/>
      <c r="O38" s="364"/>
      <c r="P38" s="363"/>
    </row>
    <row r="39" spans="2:19" hidden="1" x14ac:dyDescent="0.25">
      <c r="B39" s="377" t="s">
        <v>1319</v>
      </c>
      <c r="C39" s="343"/>
      <c r="D39" s="343"/>
      <c r="E39" s="344"/>
      <c r="F39" s="345"/>
      <c r="G39" s="343"/>
      <c r="H39" s="363"/>
      <c r="I39" s="364"/>
      <c r="J39" s="363"/>
      <c r="K39" s="364"/>
      <c r="L39" s="363"/>
      <c r="M39" s="365"/>
      <c r="N39" s="366"/>
      <c r="O39" s="364"/>
      <c r="P39" s="363"/>
    </row>
    <row r="40" spans="2:19" hidden="1" x14ac:dyDescent="0.25">
      <c r="B40" s="377" t="s">
        <v>1320</v>
      </c>
      <c r="C40" s="343">
        <v>0</v>
      </c>
      <c r="D40" s="343"/>
      <c r="E40" s="344"/>
      <c r="F40" s="345">
        <f t="shared" ref="F40:L40" si="10">D54</f>
        <v>0</v>
      </c>
      <c r="G40" s="343"/>
      <c r="H40" s="378"/>
      <c r="I40" s="379">
        <f>C54+E54+G54</f>
        <v>59039.690928571574</v>
      </c>
      <c r="J40" s="378">
        <f t="shared" si="10"/>
        <v>0</v>
      </c>
      <c r="K40" s="379">
        <f t="shared" si="10"/>
        <v>-59039.690928571574</v>
      </c>
      <c r="L40" s="378">
        <f t="shared" si="10"/>
        <v>59039.690928571574</v>
      </c>
      <c r="M40" s="365"/>
      <c r="N40" s="366"/>
      <c r="O40" s="364"/>
      <c r="P40" s="363"/>
    </row>
    <row r="41" spans="2:19" hidden="1" x14ac:dyDescent="0.25">
      <c r="B41" s="377" t="s">
        <v>1321</v>
      </c>
      <c r="C41" s="343"/>
      <c r="D41" s="343"/>
      <c r="E41" s="344">
        <f>+C42</f>
        <v>0</v>
      </c>
      <c r="F41" s="345">
        <f>D42</f>
        <v>0</v>
      </c>
      <c r="G41" s="343">
        <f>E41+E42</f>
        <v>0</v>
      </c>
      <c r="H41" s="378">
        <f>F41+F42</f>
        <v>0</v>
      </c>
      <c r="I41" s="379">
        <f>G41+G42</f>
        <v>0</v>
      </c>
      <c r="J41" s="378">
        <f>H41+H42</f>
        <v>0</v>
      </c>
      <c r="K41" s="379">
        <f>I41</f>
        <v>0</v>
      </c>
      <c r="L41" s="378">
        <f>J41</f>
        <v>0</v>
      </c>
      <c r="M41" s="365"/>
      <c r="N41" s="366"/>
      <c r="O41" s="364"/>
      <c r="P41" s="363"/>
    </row>
    <row r="42" spans="2:19" hidden="1" x14ac:dyDescent="0.25">
      <c r="B42" s="377" t="s">
        <v>1338</v>
      </c>
      <c r="C42" s="343"/>
      <c r="D42" s="343"/>
      <c r="E42" s="344">
        <v>0</v>
      </c>
      <c r="F42" s="345"/>
      <c r="G42" s="376"/>
      <c r="H42" s="363"/>
      <c r="I42" s="364"/>
      <c r="J42" s="363"/>
      <c r="K42" s="379">
        <f>I42</f>
        <v>0</v>
      </c>
      <c r="L42" s="378">
        <f>J42</f>
        <v>0</v>
      </c>
      <c r="M42" s="365"/>
      <c r="N42" s="366"/>
      <c r="O42" s="364"/>
      <c r="P42" s="363"/>
    </row>
    <row r="43" spans="2:19" hidden="1" x14ac:dyDescent="0.25">
      <c r="B43" s="377" t="s">
        <v>1322</v>
      </c>
      <c r="C43" s="343"/>
      <c r="D43" s="343"/>
      <c r="E43" s="344"/>
      <c r="F43" s="345"/>
      <c r="G43" s="343"/>
      <c r="H43" s="345"/>
      <c r="I43" s="344"/>
      <c r="J43" s="345">
        <f>I54</f>
        <v>-59039.690928571574</v>
      </c>
      <c r="K43" s="344"/>
      <c r="L43" s="345"/>
      <c r="M43" s="344"/>
      <c r="N43" s="345"/>
      <c r="O43" s="344"/>
      <c r="P43" s="345"/>
      <c r="Q43" s="26"/>
      <c r="R43" s="26"/>
      <c r="S43" s="26"/>
    </row>
    <row r="44" spans="2:19" hidden="1" x14ac:dyDescent="0.25">
      <c r="B44" s="377" t="s">
        <v>1323</v>
      </c>
      <c r="C44" s="343"/>
      <c r="D44" s="343"/>
      <c r="E44" s="344"/>
      <c r="F44" s="345"/>
      <c r="G44" s="343"/>
      <c r="H44" s="345"/>
      <c r="I44" s="344"/>
      <c r="J44" s="345"/>
      <c r="K44" s="344"/>
      <c r="L44" s="345"/>
      <c r="M44" s="344"/>
      <c r="N44" s="345"/>
      <c r="O44" s="344"/>
      <c r="P44" s="345"/>
      <c r="Q44" s="26"/>
      <c r="R44" s="26"/>
      <c r="S44" s="26"/>
    </row>
    <row r="45" spans="2:19" hidden="1" x14ac:dyDescent="0.25">
      <c r="B45" s="380" t="s">
        <v>1324</v>
      </c>
      <c r="C45" s="347">
        <f t="shared" ref="C45:L45" si="11">SUM(C38:C44)</f>
        <v>0</v>
      </c>
      <c r="D45" s="347">
        <f t="shared" si="11"/>
        <v>0</v>
      </c>
      <c r="E45" s="348">
        <f>SUM(E38:E44)</f>
        <v>0</v>
      </c>
      <c r="F45" s="349">
        <f t="shared" si="11"/>
        <v>0</v>
      </c>
      <c r="G45" s="347">
        <f>SUM(G38:G44)</f>
        <v>0</v>
      </c>
      <c r="H45" s="349">
        <f>SUM(H38:H44)</f>
        <v>0</v>
      </c>
      <c r="I45" s="348">
        <f t="shared" si="11"/>
        <v>59039.690928571574</v>
      </c>
      <c r="J45" s="349">
        <f t="shared" si="11"/>
        <v>-59039.690928571574</v>
      </c>
      <c r="K45" s="348">
        <f t="shared" si="11"/>
        <v>-59039.690928571574</v>
      </c>
      <c r="L45" s="349">
        <f t="shared" si="11"/>
        <v>59039.690928571574</v>
      </c>
      <c r="M45" s="348">
        <f>SUM(M38:M44)</f>
        <v>0</v>
      </c>
      <c r="N45" s="349">
        <f>SUM(N38:N44)</f>
        <v>0</v>
      </c>
      <c r="O45" s="348">
        <v>0</v>
      </c>
      <c r="P45" s="349">
        <v>0</v>
      </c>
      <c r="Q45" s="26"/>
      <c r="R45" s="26"/>
      <c r="S45" s="26"/>
    </row>
    <row r="46" spans="2:19" hidden="1" x14ac:dyDescent="0.25">
      <c r="B46" s="284"/>
      <c r="C46" s="343"/>
      <c r="D46" s="343"/>
      <c r="E46" s="344"/>
      <c r="F46" s="345"/>
      <c r="G46" s="343"/>
      <c r="H46" s="345"/>
      <c r="I46" s="344"/>
      <c r="J46" s="345"/>
      <c r="K46" s="344"/>
      <c r="L46" s="345"/>
      <c r="M46" s="344"/>
      <c r="N46" s="345"/>
      <c r="O46" s="344"/>
      <c r="P46" s="345"/>
      <c r="Q46" s="26"/>
      <c r="R46" s="26"/>
      <c r="S46" s="26"/>
    </row>
    <row r="47" spans="2:19" ht="15.75" thickBot="1" x14ac:dyDescent="0.3">
      <c r="B47" s="381" t="s">
        <v>1325</v>
      </c>
      <c r="C47" s="382">
        <f>+C37-C45</f>
        <v>59039.690928571574</v>
      </c>
      <c r="D47" s="382">
        <f t="shared" ref="D47:N47" si="12">D36-D45</f>
        <v>0</v>
      </c>
      <c r="E47" s="383">
        <f>E37-E45</f>
        <v>0</v>
      </c>
      <c r="F47" s="384">
        <f t="shared" si="12"/>
        <v>0</v>
      </c>
      <c r="G47" s="382">
        <f>G37-G45</f>
        <v>0</v>
      </c>
      <c r="H47" s="384">
        <f>H36-H45</f>
        <v>0</v>
      </c>
      <c r="I47" s="383">
        <f t="shared" si="12"/>
        <v>-59039.690928571574</v>
      </c>
      <c r="J47" s="384">
        <f t="shared" si="12"/>
        <v>59039.690928571574</v>
      </c>
      <c r="K47" s="383">
        <f t="shared" si="12"/>
        <v>59039.690928571574</v>
      </c>
      <c r="L47" s="384">
        <f t="shared" si="12"/>
        <v>-59039.690928571574</v>
      </c>
      <c r="M47" s="383">
        <f t="shared" si="12"/>
        <v>0</v>
      </c>
      <c r="N47" s="384">
        <f t="shared" si="12"/>
        <v>0</v>
      </c>
      <c r="O47" s="383">
        <v>0</v>
      </c>
      <c r="P47" s="384">
        <v>0</v>
      </c>
      <c r="Q47" s="26"/>
      <c r="R47" s="26"/>
      <c r="S47" s="26"/>
    </row>
    <row r="48" spans="2:19" hidden="1" x14ac:dyDescent="0.25">
      <c r="B48" s="284" t="s">
        <v>1172</v>
      </c>
      <c r="C48" s="343"/>
      <c r="D48" s="343"/>
      <c r="E48" s="344"/>
      <c r="F48" s="345"/>
      <c r="G48" s="343"/>
      <c r="H48" s="345"/>
      <c r="I48" s="344"/>
      <c r="J48" s="345"/>
      <c r="K48" s="344"/>
      <c r="L48" s="345"/>
      <c r="M48" s="344"/>
      <c r="N48" s="345"/>
      <c r="O48" s="344"/>
      <c r="P48" s="345"/>
      <c r="Q48" s="26"/>
      <c r="R48" s="26"/>
      <c r="S48" s="26"/>
    </row>
    <row r="49" spans="2:22" hidden="1" x14ac:dyDescent="0.25">
      <c r="B49" s="351" t="s">
        <v>1173</v>
      </c>
      <c r="C49" s="343"/>
      <c r="D49" s="343"/>
      <c r="E49" s="344"/>
      <c r="F49" s="345"/>
      <c r="G49" s="343"/>
      <c r="H49" s="345"/>
      <c r="I49" s="344"/>
      <c r="J49" s="345"/>
      <c r="K49" s="344"/>
      <c r="L49" s="345"/>
      <c r="M49" s="344"/>
      <c r="N49" s="345"/>
      <c r="O49" s="344"/>
      <c r="P49" s="345"/>
      <c r="Q49" s="26"/>
      <c r="R49" s="26"/>
      <c r="S49" s="26"/>
    </row>
    <row r="50" spans="2:22" hidden="1" x14ac:dyDescent="0.25">
      <c r="B50" s="351" t="s">
        <v>1174</v>
      </c>
      <c r="C50" s="343"/>
      <c r="D50" s="343"/>
      <c r="E50" s="344"/>
      <c r="F50" s="345"/>
      <c r="G50" s="343"/>
      <c r="H50" s="345"/>
      <c r="I50" s="344"/>
      <c r="J50" s="345"/>
      <c r="K50" s="344"/>
      <c r="L50" s="345"/>
      <c r="M50" s="344"/>
      <c r="N50" s="345"/>
      <c r="O50" s="344"/>
      <c r="P50" s="345"/>
      <c r="Q50" s="26"/>
      <c r="R50" s="26"/>
      <c r="S50" s="26"/>
    </row>
    <row r="51" spans="2:22" hidden="1" x14ac:dyDescent="0.25">
      <c r="B51" s="351" t="s">
        <v>1175</v>
      </c>
      <c r="C51" s="343"/>
      <c r="D51" s="343"/>
      <c r="E51" s="344"/>
      <c r="F51" s="345"/>
      <c r="G51" s="343"/>
      <c r="H51" s="345"/>
      <c r="I51" s="344"/>
      <c r="J51" s="345"/>
      <c r="K51" s="344"/>
      <c r="L51" s="345"/>
      <c r="M51" s="344"/>
      <c r="N51" s="345"/>
      <c r="O51" s="344"/>
      <c r="P51" s="345"/>
      <c r="Q51" s="26"/>
      <c r="R51" s="26"/>
      <c r="S51" s="26"/>
    </row>
    <row r="52" spans="2:22" hidden="1" x14ac:dyDescent="0.25">
      <c r="B52" s="385" t="s">
        <v>1326</v>
      </c>
      <c r="C52" s="347">
        <f t="shared" ref="C52:N52" si="13">SUM(C48:C51)</f>
        <v>0</v>
      </c>
      <c r="D52" s="347">
        <f t="shared" si="13"/>
        <v>0</v>
      </c>
      <c r="E52" s="348">
        <f>SUM(E48:E51)</f>
        <v>0</v>
      </c>
      <c r="F52" s="349">
        <f t="shared" si="13"/>
        <v>0</v>
      </c>
      <c r="G52" s="347">
        <f t="shared" si="13"/>
        <v>0</v>
      </c>
      <c r="H52" s="349">
        <f t="shared" si="13"/>
        <v>0</v>
      </c>
      <c r="I52" s="348">
        <f t="shared" si="13"/>
        <v>0</v>
      </c>
      <c r="J52" s="349">
        <f t="shared" si="13"/>
        <v>0</v>
      </c>
      <c r="K52" s="348">
        <f t="shared" si="13"/>
        <v>0</v>
      </c>
      <c r="L52" s="349">
        <f t="shared" si="13"/>
        <v>0</v>
      </c>
      <c r="M52" s="348">
        <f t="shared" si="13"/>
        <v>0</v>
      </c>
      <c r="N52" s="349">
        <f t="shared" si="13"/>
        <v>0</v>
      </c>
      <c r="O52" s="348">
        <v>0</v>
      </c>
      <c r="P52" s="349">
        <v>0</v>
      </c>
      <c r="Q52" s="26"/>
      <c r="R52" s="26"/>
      <c r="S52" s="26"/>
    </row>
    <row r="53" spans="2:22" hidden="1" x14ac:dyDescent="0.25">
      <c r="B53" s="284"/>
      <c r="C53" s="343"/>
      <c r="D53" s="343"/>
      <c r="E53" s="344"/>
      <c r="F53" s="345"/>
      <c r="G53" s="343"/>
      <c r="H53" s="345"/>
      <c r="I53" s="344"/>
      <c r="J53" s="345"/>
      <c r="K53" s="344"/>
      <c r="L53" s="345"/>
      <c r="M53" s="344"/>
      <c r="N53" s="345"/>
      <c r="O53" s="344"/>
      <c r="P53" s="345"/>
      <c r="Q53" s="26"/>
      <c r="R53" s="26"/>
      <c r="S53" s="26"/>
    </row>
    <row r="54" spans="2:22" ht="16.5" thickBot="1" x14ac:dyDescent="0.3">
      <c r="B54" s="386" t="s">
        <v>1327</v>
      </c>
      <c r="C54" s="411">
        <f>C47+C52</f>
        <v>59039.690928571574</v>
      </c>
      <c r="D54" s="387">
        <f>D47+D52</f>
        <v>0</v>
      </c>
      <c r="E54" s="388">
        <f>E47+E52</f>
        <v>0</v>
      </c>
      <c r="F54" s="389">
        <f t="shared" ref="F54:N54" si="14">F47+F52</f>
        <v>0</v>
      </c>
      <c r="G54" s="387">
        <f>G47+G52</f>
        <v>0</v>
      </c>
      <c r="H54" s="390">
        <f t="shared" si="14"/>
        <v>0</v>
      </c>
      <c r="I54" s="388">
        <f t="shared" si="14"/>
        <v>-59039.690928571574</v>
      </c>
      <c r="J54" s="389">
        <f t="shared" si="14"/>
        <v>59039.690928571574</v>
      </c>
      <c r="K54" s="388">
        <f t="shared" si="14"/>
        <v>59039.690928571574</v>
      </c>
      <c r="L54" s="389">
        <f t="shared" si="14"/>
        <v>-59039.690928571574</v>
      </c>
      <c r="M54" s="388">
        <f t="shared" si="14"/>
        <v>0</v>
      </c>
      <c r="N54" s="389">
        <f t="shared" si="14"/>
        <v>0</v>
      </c>
      <c r="O54" s="388">
        <v>0</v>
      </c>
      <c r="P54" s="389">
        <v>0</v>
      </c>
      <c r="Q54" s="391"/>
      <c r="R54" s="26"/>
      <c r="S54" s="26"/>
    </row>
    <row r="55" spans="2:22" s="287" customFormat="1" ht="18" customHeight="1" thickTop="1" x14ac:dyDescent="0.2">
      <c r="B55" s="392"/>
      <c r="C55" s="393"/>
      <c r="D55" s="393"/>
      <c r="E55" s="393"/>
      <c r="F55" s="393"/>
      <c r="G55" s="393"/>
      <c r="H55" s="393" t="s">
        <v>1339</v>
      </c>
      <c r="I55" s="461"/>
      <c r="J55" s="461"/>
      <c r="K55" s="461"/>
      <c r="L55" s="461"/>
      <c r="M55" s="461"/>
      <c r="N55" s="461"/>
      <c r="O55" s="461"/>
      <c r="P55" s="461"/>
      <c r="Q55" s="394"/>
      <c r="R55" s="394"/>
      <c r="S55" s="394"/>
      <c r="T55" s="395"/>
      <c r="U55" s="395"/>
      <c r="V55" s="395"/>
    </row>
    <row r="56" spans="2:22" x14ac:dyDescent="0.25">
      <c r="B56" s="396" t="s">
        <v>1112</v>
      </c>
      <c r="C56" s="401"/>
      <c r="D56" s="398"/>
      <c r="E56" s="398"/>
      <c r="F56" s="397"/>
      <c r="G56" s="398"/>
      <c r="H56" s="400"/>
      <c r="I56" s="400"/>
      <c r="J56" s="400"/>
      <c r="K56" s="397"/>
      <c r="L56" s="397"/>
      <c r="M56" s="397"/>
      <c r="N56" s="397"/>
      <c r="O56" s="398"/>
      <c r="P56" s="398"/>
      <c r="Q56" s="399"/>
      <c r="R56" s="399"/>
      <c r="S56" s="399"/>
      <c r="T56" s="110"/>
      <c r="U56" s="110"/>
      <c r="V56" s="110"/>
    </row>
    <row r="57" spans="2:22" x14ac:dyDescent="0.25">
      <c r="B57" s="403" t="s">
        <v>1340</v>
      </c>
      <c r="C57" s="404"/>
      <c r="D57" s="404"/>
      <c r="E57" s="404"/>
      <c r="F57" s="398"/>
      <c r="G57" s="405"/>
      <c r="H57" s="402"/>
      <c r="I57" s="402"/>
      <c r="J57" s="402"/>
      <c r="K57" s="402"/>
      <c r="L57" s="402"/>
      <c r="M57" s="402"/>
      <c r="N57" s="402"/>
      <c r="O57" s="402"/>
      <c r="P57" s="402"/>
      <c r="Q57" s="110"/>
      <c r="R57" s="110"/>
      <c r="S57" s="110"/>
      <c r="T57" s="110"/>
      <c r="U57" s="110"/>
      <c r="V57" s="110"/>
    </row>
    <row r="58" spans="2:22" x14ac:dyDescent="0.25">
      <c r="B58" s="406">
        <v>43613</v>
      </c>
      <c r="C58" s="407"/>
      <c r="D58" s="407"/>
      <c r="E58" s="407"/>
      <c r="F58" s="288"/>
      <c r="G58" s="407"/>
      <c r="H58" s="408"/>
      <c r="I58" s="402"/>
      <c r="J58" s="402"/>
      <c r="K58" s="402"/>
      <c r="L58" s="402"/>
      <c r="M58" s="402"/>
      <c r="N58" s="402"/>
      <c r="O58" s="402"/>
      <c r="P58" s="402"/>
      <c r="Q58" s="110"/>
      <c r="R58" s="110"/>
      <c r="S58" s="110"/>
      <c r="T58" s="110"/>
      <c r="U58" s="110"/>
      <c r="V58" s="110"/>
    </row>
    <row r="59" spans="2:22" x14ac:dyDescent="0.25">
      <c r="B59" s="110"/>
      <c r="C59" s="288"/>
      <c r="D59" s="407"/>
      <c r="E59" s="289"/>
      <c r="F59" s="288"/>
      <c r="G59" s="288"/>
      <c r="H59" s="408"/>
      <c r="I59" s="402"/>
      <c r="J59" s="402"/>
      <c r="K59" s="402"/>
      <c r="L59" s="402"/>
      <c r="M59" s="402"/>
      <c r="N59" s="402"/>
      <c r="O59" s="402"/>
      <c r="P59" s="402"/>
      <c r="Q59" s="110"/>
      <c r="R59" s="110"/>
      <c r="S59" s="110"/>
      <c r="T59" s="110"/>
      <c r="U59" s="110"/>
      <c r="V59" s="110"/>
    </row>
    <row r="60" spans="2:22" x14ac:dyDescent="0.25">
      <c r="B60" s="110"/>
      <c r="C60" s="288"/>
      <c r="D60" s="288"/>
      <c r="E60" s="289"/>
      <c r="F60" s="288"/>
      <c r="G60" s="288"/>
      <c r="H60" s="408"/>
      <c r="I60" s="402"/>
      <c r="J60" s="402"/>
      <c r="K60" s="402"/>
      <c r="L60" s="402"/>
      <c r="M60" s="402"/>
      <c r="N60" s="402"/>
      <c r="O60" s="402"/>
      <c r="P60" s="402"/>
      <c r="Q60" s="110"/>
      <c r="R60" s="110"/>
      <c r="S60" s="110"/>
      <c r="T60" s="110"/>
      <c r="U60" s="110"/>
      <c r="V60" s="110"/>
    </row>
    <row r="61" spans="2:22" x14ac:dyDescent="0.25">
      <c r="B61" s="110"/>
      <c r="C61" s="288"/>
      <c r="D61" s="288"/>
      <c r="E61" s="289"/>
      <c r="F61" s="288"/>
      <c r="G61" s="288"/>
      <c r="H61" s="408"/>
      <c r="I61" s="402"/>
      <c r="J61" s="402"/>
      <c r="K61" s="402"/>
      <c r="L61" s="402"/>
      <c r="M61" s="402"/>
      <c r="N61" s="402"/>
      <c r="O61" s="402"/>
      <c r="P61" s="402"/>
      <c r="Q61" s="110"/>
      <c r="R61" s="110"/>
      <c r="S61" s="110"/>
      <c r="T61" s="110"/>
      <c r="U61" s="110"/>
      <c r="V61" s="110"/>
    </row>
    <row r="62" spans="2:22" x14ac:dyDescent="0.25">
      <c r="B62" s="110"/>
      <c r="C62" s="288"/>
      <c r="D62" s="288"/>
      <c r="E62" s="289"/>
      <c r="F62" s="288"/>
      <c r="G62" s="288"/>
      <c r="H62" s="408"/>
      <c r="I62" s="402"/>
      <c r="J62" s="402"/>
      <c r="K62" s="402"/>
      <c r="L62" s="402"/>
      <c r="M62" s="402"/>
      <c r="N62" s="402"/>
      <c r="O62" s="402"/>
      <c r="P62" s="402"/>
      <c r="Q62" s="110"/>
      <c r="R62" s="110"/>
      <c r="S62" s="110"/>
      <c r="T62" s="110"/>
      <c r="U62" s="110"/>
      <c r="V62" s="110"/>
    </row>
    <row r="63" spans="2:22" x14ac:dyDescent="0.25">
      <c r="B63" s="110"/>
      <c r="C63" s="288"/>
      <c r="D63" s="288"/>
      <c r="E63" s="289"/>
      <c r="F63" s="288"/>
      <c r="G63" s="288"/>
      <c r="H63" s="408"/>
      <c r="I63" s="402"/>
      <c r="J63" s="402"/>
      <c r="K63" s="402"/>
      <c r="L63" s="402"/>
      <c r="M63" s="402"/>
      <c r="N63" s="402"/>
      <c r="O63" s="402"/>
      <c r="P63" s="402"/>
      <c r="Q63" s="110"/>
      <c r="R63" s="110"/>
      <c r="S63" s="110"/>
      <c r="T63" s="110"/>
      <c r="U63" s="110"/>
      <c r="V63" s="110"/>
    </row>
    <row r="64" spans="2:22" x14ac:dyDescent="0.25">
      <c r="B64" s="110"/>
      <c r="C64" s="288"/>
      <c r="D64" s="288"/>
      <c r="E64" s="289"/>
      <c r="F64" s="288"/>
      <c r="G64" s="288"/>
      <c r="H64" s="408"/>
      <c r="I64" s="402"/>
      <c r="J64" s="402"/>
      <c r="K64" s="402"/>
      <c r="L64" s="402"/>
      <c r="M64" s="402"/>
      <c r="N64" s="402"/>
      <c r="O64" s="402"/>
      <c r="P64" s="402"/>
      <c r="Q64" s="110"/>
      <c r="R64" s="110"/>
      <c r="S64" s="110"/>
      <c r="T64" s="110"/>
      <c r="U64" s="110"/>
      <c r="V64" s="110"/>
    </row>
    <row r="65" spans="2:22" x14ac:dyDescent="0.25">
      <c r="B65" s="110"/>
      <c r="C65" s="402"/>
      <c r="D65" s="402"/>
      <c r="E65" s="402"/>
      <c r="F65" s="402"/>
      <c r="G65" s="402"/>
      <c r="H65" s="402"/>
      <c r="I65" s="402"/>
      <c r="J65" s="402"/>
      <c r="K65" s="402"/>
      <c r="L65" s="402"/>
      <c r="M65" s="402"/>
      <c r="N65" s="402"/>
      <c r="O65" s="402"/>
      <c r="P65" s="402"/>
      <c r="Q65" s="110"/>
      <c r="R65" s="110"/>
      <c r="S65" s="110"/>
      <c r="T65" s="110"/>
      <c r="U65" s="110"/>
      <c r="V65" s="110"/>
    </row>
    <row r="66" spans="2:22" x14ac:dyDescent="0.25">
      <c r="B66" s="110"/>
      <c r="C66" s="409"/>
      <c r="D66" s="409"/>
      <c r="E66" s="409"/>
      <c r="F66" s="409"/>
      <c r="G66" s="409"/>
      <c r="H66" s="409"/>
      <c r="I66" s="402"/>
      <c r="J66" s="402"/>
      <c r="K66" s="402"/>
      <c r="L66" s="402"/>
      <c r="M66" s="402"/>
      <c r="N66" s="402"/>
      <c r="O66" s="402"/>
      <c r="P66" s="402"/>
      <c r="Q66" s="110"/>
      <c r="R66" s="110"/>
      <c r="S66" s="110"/>
      <c r="T66" s="110"/>
      <c r="U66" s="110"/>
      <c r="V66" s="110"/>
    </row>
    <row r="67" spans="2:22" x14ac:dyDescent="0.25">
      <c r="B67" s="110"/>
      <c r="C67" s="402"/>
      <c r="D67" s="402"/>
      <c r="E67" s="402"/>
      <c r="F67" s="402"/>
      <c r="G67" s="402"/>
      <c r="H67" s="402"/>
      <c r="I67" s="402"/>
      <c r="J67" s="402"/>
      <c r="K67" s="402"/>
      <c r="L67" s="402"/>
      <c r="M67" s="402"/>
      <c r="N67" s="402"/>
      <c r="O67" s="402"/>
      <c r="P67" s="402"/>
      <c r="Q67" s="110"/>
      <c r="R67" s="110"/>
      <c r="S67" s="110"/>
      <c r="T67" s="110"/>
      <c r="U67" s="110"/>
      <c r="V67" s="110"/>
    </row>
    <row r="68" spans="2:22" x14ac:dyDescent="0.25">
      <c r="B68" s="110"/>
      <c r="C68" s="402"/>
      <c r="D68" s="402"/>
      <c r="E68" s="402"/>
      <c r="F68" s="402"/>
      <c r="G68" s="402"/>
      <c r="H68" s="402"/>
      <c r="I68" s="402"/>
      <c r="J68" s="402"/>
      <c r="K68" s="402"/>
      <c r="L68" s="402"/>
      <c r="M68" s="402"/>
      <c r="N68" s="402"/>
      <c r="O68" s="402"/>
      <c r="P68" s="402"/>
      <c r="Q68" s="110"/>
      <c r="R68" s="110"/>
      <c r="S68" s="110"/>
      <c r="T68" s="110"/>
      <c r="U68" s="110"/>
      <c r="V68" s="110"/>
    </row>
    <row r="69" spans="2:22" x14ac:dyDescent="0.25">
      <c r="B69" s="110"/>
      <c r="C69" s="402"/>
      <c r="D69" s="402"/>
      <c r="E69" s="402"/>
      <c r="F69" s="402"/>
      <c r="G69" s="402"/>
      <c r="H69" s="402"/>
      <c r="I69" s="402"/>
      <c r="J69" s="402"/>
      <c r="K69" s="402"/>
      <c r="L69" s="402"/>
      <c r="M69" s="402"/>
      <c r="N69" s="402"/>
      <c r="O69" s="402"/>
      <c r="P69" s="402"/>
      <c r="Q69" s="110"/>
      <c r="R69" s="110"/>
      <c r="S69" s="110"/>
      <c r="T69" s="110"/>
      <c r="U69" s="110"/>
      <c r="V69" s="110"/>
    </row>
    <row r="70" spans="2:22" x14ac:dyDescent="0.25">
      <c r="B70" s="110"/>
      <c r="C70" s="402"/>
      <c r="D70" s="402"/>
      <c r="E70" s="402"/>
      <c r="F70" s="402"/>
      <c r="G70" s="402"/>
      <c r="H70" s="402"/>
      <c r="I70" s="402"/>
      <c r="J70" s="402"/>
      <c r="K70" s="402"/>
      <c r="L70" s="402"/>
      <c r="M70" s="402"/>
      <c r="N70" s="402"/>
      <c r="O70" s="402"/>
      <c r="P70" s="402"/>
      <c r="Q70" s="110"/>
      <c r="R70" s="110"/>
      <c r="S70" s="110"/>
      <c r="T70" s="110"/>
      <c r="U70" s="110"/>
      <c r="V70" s="110"/>
    </row>
    <row r="71" spans="2:22" x14ac:dyDescent="0.25">
      <c r="B71" s="110"/>
      <c r="C71" s="402"/>
      <c r="D71" s="402"/>
      <c r="E71" s="402"/>
      <c r="F71" s="402"/>
      <c r="G71" s="402"/>
      <c r="H71" s="402"/>
      <c r="I71" s="402"/>
      <c r="J71" s="402"/>
      <c r="K71" s="402"/>
      <c r="L71" s="402"/>
      <c r="M71" s="402"/>
      <c r="N71" s="402"/>
      <c r="O71" s="402"/>
      <c r="P71" s="402"/>
      <c r="Q71" s="110"/>
      <c r="R71" s="110"/>
      <c r="S71" s="110"/>
      <c r="T71" s="110"/>
      <c r="U71" s="110"/>
      <c r="V71" s="110"/>
    </row>
    <row r="72" spans="2:22" x14ac:dyDescent="0.25">
      <c r="B72" s="110"/>
      <c r="C72" s="402"/>
      <c r="D72" s="402"/>
      <c r="E72" s="410"/>
      <c r="F72" s="410"/>
      <c r="G72" s="402"/>
      <c r="H72" s="402"/>
      <c r="I72" s="402"/>
      <c r="J72" s="402"/>
      <c r="K72" s="402"/>
      <c r="L72" s="402"/>
      <c r="M72" s="402"/>
      <c r="N72" s="402"/>
      <c r="O72" s="402"/>
      <c r="P72" s="402"/>
      <c r="Q72" s="110"/>
      <c r="R72" s="110"/>
      <c r="S72" s="110"/>
      <c r="T72" s="110"/>
      <c r="U72" s="110"/>
      <c r="V72" s="110"/>
    </row>
    <row r="73" spans="2:22" x14ac:dyDescent="0.25">
      <c r="B73" s="110"/>
      <c r="C73" s="402"/>
      <c r="D73" s="402"/>
      <c r="E73" s="402"/>
      <c r="F73" s="402"/>
      <c r="G73" s="402"/>
      <c r="H73" s="402"/>
      <c r="I73" s="402"/>
      <c r="J73" s="402"/>
      <c r="K73" s="402"/>
      <c r="L73" s="402"/>
      <c r="M73" s="402"/>
      <c r="N73" s="402"/>
      <c r="O73" s="402"/>
      <c r="P73" s="402"/>
      <c r="Q73" s="110"/>
      <c r="R73" s="110"/>
      <c r="S73" s="110"/>
      <c r="T73" s="110"/>
      <c r="U73" s="110"/>
      <c r="V73" s="110"/>
    </row>
    <row r="74" spans="2:22" x14ac:dyDescent="0.25">
      <c r="F74" s="269">
        <v>1464918.1874999998</v>
      </c>
    </row>
    <row r="75" spans="2:22" x14ac:dyDescent="0.25">
      <c r="F75" s="269">
        <f>+F74*0.07</f>
        <v>102544.27312499999</v>
      </c>
    </row>
  </sheetData>
  <mergeCells count="10">
    <mergeCell ref="I55:J55"/>
    <mergeCell ref="K55:L55"/>
    <mergeCell ref="M55:N55"/>
    <mergeCell ref="O55:P55"/>
    <mergeCell ref="C7:D7"/>
    <mergeCell ref="E7:F7"/>
    <mergeCell ref="I7:J7"/>
    <mergeCell ref="K7:L7"/>
    <mergeCell ref="M7:N7"/>
    <mergeCell ref="O7:P7"/>
  </mergeCells>
  <pageMargins left="0.45" right="0.4" top="0.93" bottom="0.75" header="0.3" footer="0.3"/>
  <pageSetup paperSize="9" scale="7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:J234"/>
  <sheetViews>
    <sheetView showZeros="0" topLeftCell="A16" workbookViewId="0">
      <selection activeCell="C24" sqref="C24"/>
    </sheetView>
  </sheetViews>
  <sheetFormatPr defaultRowHeight="15" x14ac:dyDescent="0.25"/>
  <cols>
    <col min="3" max="3" width="33.85546875" customWidth="1"/>
    <col min="4" max="4" width="19.85546875" customWidth="1"/>
    <col min="6" max="6" width="9.140625" style="6"/>
  </cols>
  <sheetData>
    <row r="2" spans="2:10" ht="15.75" x14ac:dyDescent="0.3">
      <c r="B2" s="27" t="s">
        <v>52</v>
      </c>
      <c r="C2" s="28" t="s">
        <v>37</v>
      </c>
      <c r="D2" s="29" t="s">
        <v>7</v>
      </c>
      <c r="E2" s="30"/>
      <c r="F2" s="31" t="s">
        <v>614</v>
      </c>
      <c r="G2" s="32"/>
      <c r="H2" s="30"/>
      <c r="I2" s="31"/>
      <c r="J2" s="32"/>
    </row>
    <row r="3" spans="2:10" ht="15.75" x14ac:dyDescent="0.3">
      <c r="B3" s="30"/>
      <c r="C3" s="33"/>
      <c r="D3" s="32"/>
      <c r="E3" s="30"/>
      <c r="F3" s="31"/>
      <c r="G3" s="32"/>
      <c r="H3" s="30"/>
      <c r="I3" s="31"/>
      <c r="J3" s="32"/>
    </row>
    <row r="4" spans="2:10" ht="15.75" x14ac:dyDescent="0.3">
      <c r="B4" s="34">
        <v>1001</v>
      </c>
      <c r="C4" s="35" t="s">
        <v>53</v>
      </c>
      <c r="D4" s="32" t="s">
        <v>111</v>
      </c>
      <c r="E4" s="32" t="s">
        <v>54</v>
      </c>
      <c r="F4" s="55">
        <f>+B4</f>
        <v>1001</v>
      </c>
      <c r="G4" s="32"/>
      <c r="H4" s="32"/>
      <c r="I4" s="32"/>
      <c r="J4" s="32"/>
    </row>
    <row r="5" spans="2:10" ht="15.75" x14ac:dyDescent="0.3">
      <c r="B5" s="34">
        <v>1002</v>
      </c>
      <c r="C5" s="35" t="s">
        <v>55</v>
      </c>
      <c r="D5" s="32" t="s">
        <v>111</v>
      </c>
      <c r="E5" s="32" t="s">
        <v>56</v>
      </c>
      <c r="F5" s="55">
        <f t="shared" ref="F5:F61" si="0">+B5</f>
        <v>1002</v>
      </c>
      <c r="G5" s="32"/>
      <c r="H5" s="32"/>
      <c r="I5" s="32"/>
      <c r="J5" s="32"/>
    </row>
    <row r="6" spans="2:10" ht="15.75" x14ac:dyDescent="0.3">
      <c r="B6" s="34">
        <v>1003</v>
      </c>
      <c r="C6" s="35" t="s">
        <v>57</v>
      </c>
      <c r="D6" s="32" t="s">
        <v>111</v>
      </c>
      <c r="E6" s="32" t="s">
        <v>56</v>
      </c>
      <c r="F6" s="55">
        <f t="shared" si="0"/>
        <v>1003</v>
      </c>
    </row>
    <row r="7" spans="2:10" ht="15.75" x14ac:dyDescent="0.3">
      <c r="B7" s="34">
        <v>1004</v>
      </c>
      <c r="C7" s="35" t="s">
        <v>9</v>
      </c>
      <c r="D7" s="32" t="s">
        <v>111</v>
      </c>
      <c r="E7" s="32" t="s">
        <v>56</v>
      </c>
      <c r="F7" s="55">
        <f t="shared" si="0"/>
        <v>1004</v>
      </c>
    </row>
    <row r="8" spans="2:10" ht="15.75" x14ac:dyDescent="0.3">
      <c r="B8" s="34">
        <v>1005</v>
      </c>
      <c r="C8" s="35" t="s">
        <v>58</v>
      </c>
      <c r="D8" s="32" t="s">
        <v>111</v>
      </c>
      <c r="E8" s="32" t="s">
        <v>56</v>
      </c>
      <c r="F8" s="55">
        <f t="shared" si="0"/>
        <v>1005</v>
      </c>
    </row>
    <row r="9" spans="2:10" ht="15.75" x14ac:dyDescent="0.3">
      <c r="B9" s="34">
        <v>1006</v>
      </c>
      <c r="C9" s="35" t="s">
        <v>59</v>
      </c>
      <c r="D9" s="32" t="s">
        <v>111</v>
      </c>
      <c r="E9" s="32" t="s">
        <v>56</v>
      </c>
      <c r="F9" s="55">
        <f t="shared" si="0"/>
        <v>1006</v>
      </c>
    </row>
    <row r="10" spans="2:10" ht="15.75" x14ac:dyDescent="0.3">
      <c r="B10" s="34">
        <v>1007</v>
      </c>
      <c r="C10" s="35" t="s">
        <v>60</v>
      </c>
      <c r="D10" s="32" t="s">
        <v>61</v>
      </c>
      <c r="E10" s="32" t="s">
        <v>56</v>
      </c>
      <c r="F10" s="55">
        <f t="shared" si="0"/>
        <v>1007</v>
      </c>
    </row>
    <row r="11" spans="2:10" ht="15.75" x14ac:dyDescent="0.3">
      <c r="B11" s="34">
        <v>1008</v>
      </c>
      <c r="C11" s="35" t="s">
        <v>62</v>
      </c>
      <c r="D11" s="32" t="s">
        <v>111</v>
      </c>
      <c r="E11" s="32" t="s">
        <v>56</v>
      </c>
      <c r="F11" s="55">
        <f t="shared" si="0"/>
        <v>1008</v>
      </c>
    </row>
    <row r="12" spans="2:10" ht="15.75" x14ac:dyDescent="0.3">
      <c r="B12" s="34">
        <v>1009</v>
      </c>
      <c r="C12" s="35" t="s">
        <v>63</v>
      </c>
      <c r="D12" s="32" t="s">
        <v>111</v>
      </c>
      <c r="E12" s="32" t="s">
        <v>56</v>
      </c>
      <c r="F12" s="55">
        <f t="shared" si="0"/>
        <v>1009</v>
      </c>
    </row>
    <row r="13" spans="2:10" ht="15.75" x14ac:dyDescent="0.3">
      <c r="B13" s="34">
        <v>1010</v>
      </c>
      <c r="C13" s="35" t="s">
        <v>64</v>
      </c>
      <c r="D13" s="32" t="s">
        <v>111</v>
      </c>
      <c r="E13" s="32" t="s">
        <v>56</v>
      </c>
      <c r="F13" s="55">
        <f t="shared" si="0"/>
        <v>1010</v>
      </c>
    </row>
    <row r="14" spans="2:10" ht="15.75" x14ac:dyDescent="0.3">
      <c r="B14" s="34">
        <v>1011</v>
      </c>
      <c r="C14" s="35" t="s">
        <v>65</v>
      </c>
      <c r="D14" s="32" t="s">
        <v>111</v>
      </c>
      <c r="E14" s="32" t="s">
        <v>56</v>
      </c>
      <c r="F14" s="55">
        <f t="shared" si="0"/>
        <v>1011</v>
      </c>
    </row>
    <row r="15" spans="2:10" ht="15.75" x14ac:dyDescent="0.3">
      <c r="B15" s="34">
        <v>1012</v>
      </c>
      <c r="C15" s="35" t="s">
        <v>66</v>
      </c>
      <c r="D15" s="32" t="s">
        <v>111</v>
      </c>
      <c r="E15" s="32" t="s">
        <v>56</v>
      </c>
      <c r="F15" s="55">
        <f t="shared" si="0"/>
        <v>1012</v>
      </c>
    </row>
    <row r="16" spans="2:10" ht="15.75" x14ac:dyDescent="0.3">
      <c r="B16" s="34">
        <v>1013</v>
      </c>
      <c r="C16" s="35" t="s">
        <v>11</v>
      </c>
      <c r="D16" s="32" t="s">
        <v>111</v>
      </c>
      <c r="E16" s="32" t="s">
        <v>56</v>
      </c>
      <c r="F16" s="55">
        <f t="shared" si="0"/>
        <v>1013</v>
      </c>
    </row>
    <row r="17" spans="2:6" ht="15.75" x14ac:dyDescent="0.3">
      <c r="B17" s="34">
        <v>1014</v>
      </c>
      <c r="C17" s="35" t="s">
        <v>12</v>
      </c>
      <c r="D17" s="32" t="s">
        <v>111</v>
      </c>
      <c r="E17" s="32" t="s">
        <v>56</v>
      </c>
      <c r="F17" s="55">
        <f t="shared" si="0"/>
        <v>1014</v>
      </c>
    </row>
    <row r="18" spans="2:6" ht="15.75" x14ac:dyDescent="0.3">
      <c r="B18" s="34">
        <v>1015</v>
      </c>
      <c r="C18" s="35" t="s">
        <v>5</v>
      </c>
      <c r="D18" s="32" t="s">
        <v>111</v>
      </c>
      <c r="E18" s="32" t="s">
        <v>56</v>
      </c>
      <c r="F18" s="55">
        <f t="shared" si="0"/>
        <v>1015</v>
      </c>
    </row>
    <row r="19" spans="2:6" ht="15.75" x14ac:dyDescent="0.3">
      <c r="B19" s="34">
        <v>1016</v>
      </c>
      <c r="C19" s="35" t="s">
        <v>67</v>
      </c>
      <c r="D19" s="32" t="s">
        <v>111</v>
      </c>
      <c r="E19" s="32" t="s">
        <v>56</v>
      </c>
      <c r="F19" s="55">
        <f t="shared" si="0"/>
        <v>1016</v>
      </c>
    </row>
    <row r="20" spans="2:6" ht="15.75" x14ac:dyDescent="0.3">
      <c r="B20" s="36">
        <v>1017</v>
      </c>
      <c r="C20" s="37" t="s">
        <v>68</v>
      </c>
      <c r="D20" s="32" t="s">
        <v>111</v>
      </c>
      <c r="E20" s="32" t="s">
        <v>56</v>
      </c>
      <c r="F20" s="55">
        <f t="shared" si="0"/>
        <v>1017</v>
      </c>
    </row>
    <row r="21" spans="2:6" ht="15.75" x14ac:dyDescent="0.3">
      <c r="B21" s="36">
        <v>1018</v>
      </c>
      <c r="C21" s="37" t="s">
        <v>69</v>
      </c>
      <c r="D21" s="32" t="s">
        <v>111</v>
      </c>
      <c r="E21" s="32" t="s">
        <v>56</v>
      </c>
      <c r="F21" s="55">
        <f t="shared" si="0"/>
        <v>1018</v>
      </c>
    </row>
    <row r="22" spans="2:6" ht="15.75" x14ac:dyDescent="0.3">
      <c r="B22" s="36">
        <v>1019</v>
      </c>
      <c r="C22" s="37" t="s">
        <v>70</v>
      </c>
      <c r="D22" s="32" t="s">
        <v>111</v>
      </c>
      <c r="E22" s="32" t="s">
        <v>56</v>
      </c>
      <c r="F22" s="55">
        <f t="shared" si="0"/>
        <v>1019</v>
      </c>
    </row>
    <row r="23" spans="2:6" ht="15.75" x14ac:dyDescent="0.3">
      <c r="B23" s="36">
        <v>1020</v>
      </c>
      <c r="C23" s="37" t="s">
        <v>71</v>
      </c>
      <c r="D23" s="32" t="s">
        <v>111</v>
      </c>
      <c r="E23" s="32" t="s">
        <v>56</v>
      </c>
      <c r="F23" s="55">
        <f t="shared" si="0"/>
        <v>1020</v>
      </c>
    </row>
    <row r="24" spans="2:6" ht="15.75" x14ac:dyDescent="0.3">
      <c r="B24" s="34">
        <v>1021</v>
      </c>
      <c r="C24" s="35" t="s">
        <v>72</v>
      </c>
      <c r="D24" s="32" t="s">
        <v>13</v>
      </c>
      <c r="E24" s="32" t="s">
        <v>56</v>
      </c>
      <c r="F24" s="55">
        <f t="shared" si="0"/>
        <v>1021</v>
      </c>
    </row>
    <row r="25" spans="2:6" ht="15.75" x14ac:dyDescent="0.3">
      <c r="B25" s="34">
        <v>1022</v>
      </c>
      <c r="C25" s="35" t="s">
        <v>73</v>
      </c>
      <c r="D25" s="32" t="s">
        <v>13</v>
      </c>
      <c r="E25" s="32" t="s">
        <v>56</v>
      </c>
      <c r="F25" s="55">
        <f t="shared" si="0"/>
        <v>1022</v>
      </c>
    </row>
    <row r="26" spans="2:6" ht="15.75" x14ac:dyDescent="0.3">
      <c r="B26" s="34">
        <v>1023</v>
      </c>
      <c r="C26" s="35" t="s">
        <v>74</v>
      </c>
      <c r="D26" s="32" t="s">
        <v>13</v>
      </c>
      <c r="E26" s="32" t="s">
        <v>56</v>
      </c>
      <c r="F26" s="55">
        <f t="shared" si="0"/>
        <v>1023</v>
      </c>
    </row>
    <row r="27" spans="2:6" ht="15.75" x14ac:dyDescent="0.3">
      <c r="B27" s="34"/>
      <c r="C27" s="35"/>
      <c r="D27" s="32"/>
      <c r="E27" s="32"/>
      <c r="F27" s="55">
        <f t="shared" si="0"/>
        <v>0</v>
      </c>
    </row>
    <row r="28" spans="2:6" ht="15.75" x14ac:dyDescent="0.3">
      <c r="B28" s="34">
        <v>1024</v>
      </c>
      <c r="C28" s="35" t="s">
        <v>75</v>
      </c>
      <c r="D28" s="32" t="s">
        <v>76</v>
      </c>
      <c r="E28" s="32" t="s">
        <v>56</v>
      </c>
      <c r="F28" s="55">
        <f t="shared" si="0"/>
        <v>1024</v>
      </c>
    </row>
    <row r="29" spans="2:6" ht="15.75" x14ac:dyDescent="0.3">
      <c r="B29" s="34">
        <v>1025</v>
      </c>
      <c r="C29" s="35" t="s">
        <v>77</v>
      </c>
      <c r="D29" s="32" t="s">
        <v>76</v>
      </c>
      <c r="E29" s="32" t="s">
        <v>56</v>
      </c>
      <c r="F29" s="55">
        <f t="shared" si="0"/>
        <v>1025</v>
      </c>
    </row>
    <row r="30" spans="2:6" ht="15.75" x14ac:dyDescent="0.3">
      <c r="B30" s="34">
        <v>1026</v>
      </c>
      <c r="C30" s="35" t="s">
        <v>78</v>
      </c>
      <c r="D30" s="32" t="s">
        <v>76</v>
      </c>
      <c r="E30" s="32" t="s">
        <v>56</v>
      </c>
      <c r="F30" s="55">
        <f t="shared" si="0"/>
        <v>1026</v>
      </c>
    </row>
    <row r="31" spans="2:6" ht="15.75" x14ac:dyDescent="0.3">
      <c r="B31" s="34">
        <v>1027</v>
      </c>
      <c r="C31" s="35" t="s">
        <v>79</v>
      </c>
      <c r="D31" s="32" t="s">
        <v>76</v>
      </c>
      <c r="E31" s="32" t="s">
        <v>56</v>
      </c>
      <c r="F31" s="55">
        <f t="shared" si="0"/>
        <v>1027</v>
      </c>
    </row>
    <row r="32" spans="2:6" ht="15.75" x14ac:dyDescent="0.3">
      <c r="B32" s="34">
        <v>1028</v>
      </c>
      <c r="C32" s="35" t="s">
        <v>10</v>
      </c>
      <c r="D32" s="32" t="s">
        <v>76</v>
      </c>
      <c r="E32" s="32" t="s">
        <v>56</v>
      </c>
      <c r="F32" s="55">
        <f t="shared" si="0"/>
        <v>1028</v>
      </c>
    </row>
    <row r="33" spans="2:6" ht="15.75" x14ac:dyDescent="0.3">
      <c r="B33" s="34">
        <v>1029</v>
      </c>
      <c r="C33" s="35" t="s">
        <v>80</v>
      </c>
      <c r="D33" s="32" t="s">
        <v>76</v>
      </c>
      <c r="E33" s="32" t="s">
        <v>56</v>
      </c>
      <c r="F33" s="55">
        <f t="shared" si="0"/>
        <v>1029</v>
      </c>
    </row>
    <row r="34" spans="2:6" ht="15.75" x14ac:dyDescent="0.3">
      <c r="B34" s="34">
        <v>1030</v>
      </c>
      <c r="C34" s="35" t="s">
        <v>81</v>
      </c>
      <c r="D34" s="32" t="s">
        <v>76</v>
      </c>
      <c r="E34" s="32" t="s">
        <v>56</v>
      </c>
      <c r="F34" s="55">
        <f t="shared" si="0"/>
        <v>1030</v>
      </c>
    </row>
    <row r="35" spans="2:6" ht="15.75" x14ac:dyDescent="0.3">
      <c r="B35" s="34">
        <v>1031</v>
      </c>
      <c r="C35" s="35" t="s">
        <v>82</v>
      </c>
      <c r="D35" s="32" t="s">
        <v>76</v>
      </c>
      <c r="E35" s="32" t="s">
        <v>56</v>
      </c>
      <c r="F35" s="55">
        <f t="shared" si="0"/>
        <v>1031</v>
      </c>
    </row>
    <row r="36" spans="2:6" ht="15.75" x14ac:dyDescent="0.3">
      <c r="B36" s="34">
        <v>1032</v>
      </c>
      <c r="C36" s="35" t="s">
        <v>83</v>
      </c>
      <c r="D36" s="32" t="s">
        <v>76</v>
      </c>
      <c r="E36" s="32" t="s">
        <v>56</v>
      </c>
      <c r="F36" s="55">
        <f t="shared" si="0"/>
        <v>1032</v>
      </c>
    </row>
    <row r="37" spans="2:6" ht="15.75" x14ac:dyDescent="0.3">
      <c r="B37" s="34">
        <v>1033</v>
      </c>
      <c r="C37" s="35" t="s">
        <v>8</v>
      </c>
      <c r="D37" s="32" t="s">
        <v>76</v>
      </c>
      <c r="E37" s="32" t="s">
        <v>56</v>
      </c>
      <c r="F37" s="55">
        <f t="shared" si="0"/>
        <v>1033</v>
      </c>
    </row>
    <row r="38" spans="2:6" ht="15.75" x14ac:dyDescent="0.3">
      <c r="B38" s="34">
        <v>1034</v>
      </c>
      <c r="C38" s="35" t="s">
        <v>58</v>
      </c>
      <c r="D38" s="32" t="s">
        <v>76</v>
      </c>
      <c r="E38" s="32" t="s">
        <v>56</v>
      </c>
      <c r="F38" s="55">
        <f t="shared" si="0"/>
        <v>1034</v>
      </c>
    </row>
    <row r="39" spans="2:6" ht="15.75" x14ac:dyDescent="0.3">
      <c r="B39" s="34">
        <v>1035</v>
      </c>
      <c r="C39" s="35" t="s">
        <v>84</v>
      </c>
      <c r="D39" s="32" t="s">
        <v>76</v>
      </c>
      <c r="E39" s="32" t="s">
        <v>56</v>
      </c>
      <c r="F39" s="55">
        <f t="shared" si="0"/>
        <v>1035</v>
      </c>
    </row>
    <row r="40" spans="2:6" ht="15.75" x14ac:dyDescent="0.3">
      <c r="B40" s="34">
        <v>1036</v>
      </c>
      <c r="C40" s="35" t="s">
        <v>85</v>
      </c>
      <c r="D40" s="32" t="s">
        <v>76</v>
      </c>
      <c r="E40" s="32" t="s">
        <v>56</v>
      </c>
      <c r="F40" s="55">
        <f t="shared" si="0"/>
        <v>1036</v>
      </c>
    </row>
    <row r="41" spans="2:6" ht="15.75" x14ac:dyDescent="0.3">
      <c r="B41" s="34">
        <v>1037</v>
      </c>
      <c r="C41" s="35" t="s">
        <v>86</v>
      </c>
      <c r="D41" s="32" t="s">
        <v>76</v>
      </c>
      <c r="E41" s="32" t="s">
        <v>56</v>
      </c>
      <c r="F41" s="55">
        <f t="shared" si="0"/>
        <v>1037</v>
      </c>
    </row>
    <row r="42" spans="2:6" ht="15.75" x14ac:dyDescent="0.3">
      <c r="B42" s="34">
        <v>1038</v>
      </c>
      <c r="C42" s="35" t="s">
        <v>87</v>
      </c>
      <c r="D42" s="32" t="s">
        <v>76</v>
      </c>
      <c r="E42" s="32" t="s">
        <v>56</v>
      </c>
      <c r="F42" s="55">
        <f t="shared" si="0"/>
        <v>1038</v>
      </c>
    </row>
    <row r="43" spans="2:6" ht="15.75" x14ac:dyDescent="0.3">
      <c r="B43" s="34">
        <v>1039</v>
      </c>
      <c r="C43" s="35" t="s">
        <v>88</v>
      </c>
      <c r="D43" s="32" t="s">
        <v>76</v>
      </c>
      <c r="E43" s="32" t="s">
        <v>56</v>
      </c>
      <c r="F43" s="55">
        <f t="shared" si="0"/>
        <v>1039</v>
      </c>
    </row>
    <row r="44" spans="2:6" ht="15.75" x14ac:dyDescent="0.3">
      <c r="B44" s="34">
        <v>1040</v>
      </c>
      <c r="C44" s="35" t="s">
        <v>10</v>
      </c>
      <c r="D44" s="32" t="s">
        <v>76</v>
      </c>
      <c r="E44" s="32" t="s">
        <v>56</v>
      </c>
      <c r="F44" s="55">
        <f t="shared" si="0"/>
        <v>1040</v>
      </c>
    </row>
    <row r="45" spans="2:6" ht="15.75" x14ac:dyDescent="0.3">
      <c r="B45" s="34">
        <v>1041</v>
      </c>
      <c r="C45" s="35" t="s">
        <v>89</v>
      </c>
      <c r="D45" s="32" t="s">
        <v>76</v>
      </c>
      <c r="E45" s="32" t="s">
        <v>56</v>
      </c>
      <c r="F45" s="55">
        <f t="shared" si="0"/>
        <v>1041</v>
      </c>
    </row>
    <row r="46" spans="2:6" ht="15.75" x14ac:dyDescent="0.3">
      <c r="B46" s="34">
        <v>1042</v>
      </c>
      <c r="C46" s="35" t="s">
        <v>90</v>
      </c>
      <c r="D46" s="32" t="s">
        <v>76</v>
      </c>
      <c r="E46" s="32" t="s">
        <v>56</v>
      </c>
      <c r="F46" s="55">
        <f t="shared" si="0"/>
        <v>1042</v>
      </c>
    </row>
    <row r="47" spans="2:6" ht="15.75" x14ac:dyDescent="0.3">
      <c r="B47" s="34">
        <v>1043</v>
      </c>
      <c r="C47" s="35" t="s">
        <v>91</v>
      </c>
      <c r="D47" s="32" t="s">
        <v>76</v>
      </c>
      <c r="E47" s="32" t="s">
        <v>56</v>
      </c>
      <c r="F47" s="55">
        <f t="shared" si="0"/>
        <v>1043</v>
      </c>
    </row>
    <row r="48" spans="2:6" ht="15.75" x14ac:dyDescent="0.3">
      <c r="B48" s="34">
        <v>1044</v>
      </c>
      <c r="C48" s="35" t="s">
        <v>92</v>
      </c>
      <c r="D48" s="32" t="s">
        <v>76</v>
      </c>
      <c r="E48" s="32" t="s">
        <v>56</v>
      </c>
      <c r="F48" s="55">
        <f t="shared" si="0"/>
        <v>1044</v>
      </c>
    </row>
    <row r="49" spans="2:6" ht="15.75" x14ac:dyDescent="0.3">
      <c r="B49" s="34">
        <v>1045</v>
      </c>
      <c r="C49" s="35" t="s">
        <v>93</v>
      </c>
      <c r="D49" s="32" t="s">
        <v>76</v>
      </c>
      <c r="E49" s="32" t="s">
        <v>56</v>
      </c>
      <c r="F49" s="55">
        <f t="shared" si="0"/>
        <v>1045</v>
      </c>
    </row>
    <row r="50" spans="2:6" ht="15.75" x14ac:dyDescent="0.3">
      <c r="B50" s="34">
        <v>1046</v>
      </c>
      <c r="C50" s="35" t="s">
        <v>94</v>
      </c>
      <c r="D50" s="32" t="s">
        <v>76</v>
      </c>
      <c r="E50" s="32" t="s">
        <v>56</v>
      </c>
      <c r="F50" s="55">
        <f t="shared" si="0"/>
        <v>1046</v>
      </c>
    </row>
    <row r="51" spans="2:6" ht="15.75" x14ac:dyDescent="0.3">
      <c r="B51" s="34">
        <v>1047</v>
      </c>
      <c r="C51" s="35" t="s">
        <v>95</v>
      </c>
      <c r="D51" s="32" t="s">
        <v>76</v>
      </c>
      <c r="E51" s="32" t="s">
        <v>56</v>
      </c>
      <c r="F51" s="55">
        <f t="shared" si="0"/>
        <v>1047</v>
      </c>
    </row>
    <row r="52" spans="2:6" ht="15.75" x14ac:dyDescent="0.3">
      <c r="B52" s="34">
        <v>1048</v>
      </c>
      <c r="C52" s="35" t="s">
        <v>96</v>
      </c>
      <c r="D52" s="32" t="s">
        <v>76</v>
      </c>
      <c r="E52" s="32" t="s">
        <v>56</v>
      </c>
      <c r="F52" s="55">
        <f t="shared" si="0"/>
        <v>1048</v>
      </c>
    </row>
    <row r="53" spans="2:6" ht="15.75" x14ac:dyDescent="0.3">
      <c r="B53" s="34">
        <v>1049</v>
      </c>
      <c r="C53" s="35" t="s">
        <v>97</v>
      </c>
      <c r="D53" s="32" t="s">
        <v>76</v>
      </c>
      <c r="E53" s="32" t="s">
        <v>56</v>
      </c>
      <c r="F53" s="55">
        <f t="shared" si="0"/>
        <v>1049</v>
      </c>
    </row>
    <row r="54" spans="2:6" ht="15.75" x14ac:dyDescent="0.3">
      <c r="B54" s="34">
        <v>1050</v>
      </c>
      <c r="C54" s="35" t="s">
        <v>98</v>
      </c>
      <c r="D54" s="32" t="s">
        <v>76</v>
      </c>
      <c r="E54" s="32" t="s">
        <v>56</v>
      </c>
      <c r="F54" s="55">
        <f t="shared" si="0"/>
        <v>1050</v>
      </c>
    </row>
    <row r="55" spans="2:6" ht="15.75" x14ac:dyDescent="0.3">
      <c r="B55" s="34">
        <v>1051</v>
      </c>
      <c r="C55" s="35" t="s">
        <v>99</v>
      </c>
      <c r="D55" s="32" t="s">
        <v>76</v>
      </c>
      <c r="E55" s="32" t="s">
        <v>56</v>
      </c>
      <c r="F55" s="55">
        <f t="shared" si="0"/>
        <v>1051</v>
      </c>
    </row>
    <row r="56" spans="2:6" ht="15.75" x14ac:dyDescent="0.3">
      <c r="B56" s="34">
        <v>1052</v>
      </c>
      <c r="C56" s="35" t="s">
        <v>100</v>
      </c>
      <c r="D56" s="32" t="s">
        <v>76</v>
      </c>
      <c r="E56" s="32" t="s">
        <v>56</v>
      </c>
      <c r="F56" s="55">
        <f t="shared" si="0"/>
        <v>1052</v>
      </c>
    </row>
    <row r="57" spans="2:6" ht="15.75" x14ac:dyDescent="0.3">
      <c r="B57" s="34">
        <v>1053</v>
      </c>
      <c r="C57" s="35" t="s">
        <v>101</v>
      </c>
      <c r="D57" s="32" t="s">
        <v>76</v>
      </c>
      <c r="E57" s="32" t="s">
        <v>56</v>
      </c>
      <c r="F57" s="55">
        <f t="shared" si="0"/>
        <v>1053</v>
      </c>
    </row>
    <row r="58" spans="2:6" ht="15.75" x14ac:dyDescent="0.3">
      <c r="B58" s="34">
        <v>0</v>
      </c>
      <c r="C58" s="35">
        <v>0</v>
      </c>
      <c r="D58" s="32"/>
      <c r="E58" s="32"/>
      <c r="F58" s="55">
        <f t="shared" si="0"/>
        <v>0</v>
      </c>
    </row>
    <row r="59" spans="2:6" ht="15.75" x14ac:dyDescent="0.3">
      <c r="B59" s="34">
        <v>2001</v>
      </c>
      <c r="C59" s="35" t="s">
        <v>112</v>
      </c>
      <c r="D59" s="32" t="s">
        <v>112</v>
      </c>
      <c r="E59" s="32" t="s">
        <v>54</v>
      </c>
      <c r="F59" s="55">
        <f t="shared" si="0"/>
        <v>2001</v>
      </c>
    </row>
    <row r="60" spans="2:6" ht="15.75" x14ac:dyDescent="0.3">
      <c r="B60" s="34">
        <v>0</v>
      </c>
      <c r="C60" s="35">
        <v>0</v>
      </c>
      <c r="F60" s="55">
        <f t="shared" si="0"/>
        <v>0</v>
      </c>
    </row>
    <row r="61" spans="2:6" ht="15.75" x14ac:dyDescent="0.3">
      <c r="B61" s="34">
        <v>4001</v>
      </c>
      <c r="C61" s="35" t="s">
        <v>102</v>
      </c>
      <c r="D61" t="s">
        <v>4</v>
      </c>
      <c r="F61" s="55">
        <f t="shared" si="0"/>
        <v>4001</v>
      </c>
    </row>
    <row r="62" spans="2:6" ht="15.75" x14ac:dyDescent="0.3">
      <c r="B62" s="34">
        <v>4002</v>
      </c>
      <c r="C62" s="35" t="s">
        <v>103</v>
      </c>
      <c r="D62" t="s">
        <v>4</v>
      </c>
      <c r="F62" s="55">
        <f t="shared" ref="F62:F123" si="1">+B62</f>
        <v>4002</v>
      </c>
    </row>
    <row r="63" spans="2:6" ht="15.75" x14ac:dyDescent="0.3">
      <c r="B63" s="34">
        <v>4100</v>
      </c>
      <c r="C63" s="35" t="s">
        <v>777</v>
      </c>
      <c r="D63" t="s">
        <v>4</v>
      </c>
      <c r="F63" s="55">
        <f t="shared" si="1"/>
        <v>4100</v>
      </c>
    </row>
    <row r="64" spans="2:6" ht="15.75" x14ac:dyDescent="0.3">
      <c r="B64" s="34">
        <v>4200</v>
      </c>
      <c r="C64" s="35" t="s">
        <v>104</v>
      </c>
      <c r="D64" t="s">
        <v>4</v>
      </c>
      <c r="F64" s="55">
        <f t="shared" si="1"/>
        <v>4200</v>
      </c>
    </row>
    <row r="65" spans="2:7" ht="15.75" x14ac:dyDescent="0.3">
      <c r="B65" s="34">
        <v>4300</v>
      </c>
      <c r="C65" s="35" t="s">
        <v>105</v>
      </c>
      <c r="D65" t="s">
        <v>4</v>
      </c>
      <c r="F65" s="55">
        <f t="shared" si="1"/>
        <v>4300</v>
      </c>
    </row>
    <row r="66" spans="2:7" ht="15.75" x14ac:dyDescent="0.3">
      <c r="B66" s="34">
        <v>0</v>
      </c>
      <c r="C66" s="35">
        <v>0</v>
      </c>
      <c r="F66" s="55">
        <f t="shared" si="1"/>
        <v>0</v>
      </c>
    </row>
    <row r="67" spans="2:7" ht="15.75" x14ac:dyDescent="0.3">
      <c r="B67" s="34">
        <v>5001</v>
      </c>
      <c r="C67" s="35" t="s">
        <v>106</v>
      </c>
      <c r="D67" s="26" t="s">
        <v>113</v>
      </c>
      <c r="F67" s="55">
        <f t="shared" si="1"/>
        <v>5001</v>
      </c>
    </row>
    <row r="68" spans="2:7" ht="15.75" x14ac:dyDescent="0.3">
      <c r="B68" s="34">
        <v>5002</v>
      </c>
      <c r="C68" s="35" t="s">
        <v>107</v>
      </c>
      <c r="D68" s="26" t="s">
        <v>113</v>
      </c>
      <c r="F68" s="55">
        <f t="shared" si="1"/>
        <v>5002</v>
      </c>
    </row>
    <row r="69" spans="2:7" ht="15.75" x14ac:dyDescent="0.3">
      <c r="B69" s="38">
        <v>5003</v>
      </c>
      <c r="C69" s="39" t="s">
        <v>108</v>
      </c>
      <c r="D69" s="26" t="s">
        <v>113</v>
      </c>
      <c r="F69" s="55">
        <f t="shared" si="1"/>
        <v>5003</v>
      </c>
    </row>
    <row r="70" spans="2:7" ht="15.75" x14ac:dyDescent="0.3">
      <c r="B70" s="34">
        <v>5005</v>
      </c>
      <c r="C70" s="35" t="s">
        <v>1270</v>
      </c>
      <c r="D70" s="26" t="s">
        <v>113</v>
      </c>
      <c r="F70" s="55">
        <f t="shared" si="1"/>
        <v>5005</v>
      </c>
    </row>
    <row r="71" spans="2:7" ht="15.75" x14ac:dyDescent="0.3">
      <c r="B71" s="34">
        <v>5004</v>
      </c>
      <c r="C71" s="35" t="s">
        <v>1109</v>
      </c>
      <c r="D71" s="26" t="s">
        <v>113</v>
      </c>
      <c r="F71" s="55">
        <f t="shared" ref="F71" si="2">+B71</f>
        <v>5004</v>
      </c>
      <c r="G71" s="188" t="s">
        <v>1110</v>
      </c>
    </row>
    <row r="72" spans="2:7" ht="15.75" x14ac:dyDescent="0.3">
      <c r="B72" s="34">
        <v>5006</v>
      </c>
      <c r="C72" s="35" t="s">
        <v>1263</v>
      </c>
      <c r="D72" s="26" t="s">
        <v>113</v>
      </c>
      <c r="F72" s="55">
        <f t="shared" si="1"/>
        <v>5006</v>
      </c>
    </row>
    <row r="73" spans="2:7" ht="15.75" x14ac:dyDescent="0.3">
      <c r="B73" s="34">
        <v>5007</v>
      </c>
      <c r="C73" s="35" t="s">
        <v>1264</v>
      </c>
      <c r="D73" s="26" t="s">
        <v>113</v>
      </c>
      <c r="F73" s="55">
        <f t="shared" si="1"/>
        <v>5007</v>
      </c>
    </row>
    <row r="74" spans="2:7" ht="15.75" x14ac:dyDescent="0.3">
      <c r="B74" s="34">
        <v>5008</v>
      </c>
      <c r="C74" s="35" t="s">
        <v>1265</v>
      </c>
      <c r="D74" s="26" t="s">
        <v>113</v>
      </c>
      <c r="F74" s="55">
        <f t="shared" si="1"/>
        <v>5008</v>
      </c>
    </row>
    <row r="75" spans="2:7" ht="15.75" x14ac:dyDescent="0.3">
      <c r="B75" s="34"/>
      <c r="C75" s="35"/>
      <c r="F75" s="55">
        <f t="shared" si="1"/>
        <v>0</v>
      </c>
    </row>
    <row r="76" spans="2:7" ht="15.75" x14ac:dyDescent="0.3">
      <c r="B76" s="34"/>
      <c r="C76" s="35"/>
      <c r="F76" s="55">
        <f t="shared" si="1"/>
        <v>0</v>
      </c>
    </row>
    <row r="77" spans="2:7" ht="15.75" x14ac:dyDescent="0.3">
      <c r="B77" s="34"/>
      <c r="C77" s="35"/>
      <c r="F77" s="55">
        <f t="shared" si="1"/>
        <v>0</v>
      </c>
    </row>
    <row r="78" spans="2:7" ht="15.75" x14ac:dyDescent="0.3">
      <c r="B78" s="34"/>
      <c r="C78" s="35"/>
      <c r="F78" s="55">
        <f t="shared" si="1"/>
        <v>0</v>
      </c>
    </row>
    <row r="79" spans="2:7" ht="15.75" x14ac:dyDescent="0.3">
      <c r="B79" s="34"/>
      <c r="C79" s="35"/>
      <c r="F79" s="55">
        <f t="shared" si="1"/>
        <v>0</v>
      </c>
    </row>
    <row r="80" spans="2:7" ht="15.75" x14ac:dyDescent="0.3">
      <c r="B80" s="34"/>
      <c r="C80" s="35"/>
      <c r="F80" s="55">
        <f t="shared" si="1"/>
        <v>0</v>
      </c>
    </row>
    <row r="81" spans="2:6" ht="15.75" x14ac:dyDescent="0.3">
      <c r="B81" s="34"/>
      <c r="C81" s="35"/>
      <c r="F81" s="55">
        <f t="shared" si="1"/>
        <v>0</v>
      </c>
    </row>
    <row r="82" spans="2:6" ht="15.75" x14ac:dyDescent="0.3">
      <c r="B82" s="34"/>
      <c r="C82" s="35"/>
      <c r="F82" s="55">
        <f t="shared" si="1"/>
        <v>0</v>
      </c>
    </row>
    <row r="83" spans="2:6" ht="15.75" x14ac:dyDescent="0.3">
      <c r="B83" s="34"/>
      <c r="C83" s="35"/>
      <c r="F83" s="55">
        <f t="shared" si="1"/>
        <v>0</v>
      </c>
    </row>
    <row r="84" spans="2:6" ht="15.75" x14ac:dyDescent="0.3">
      <c r="B84" s="34"/>
      <c r="C84" s="35"/>
      <c r="F84" s="55">
        <f t="shared" si="1"/>
        <v>0</v>
      </c>
    </row>
    <row r="85" spans="2:6" ht="15.75" x14ac:dyDescent="0.3">
      <c r="B85" s="34"/>
      <c r="C85" s="35"/>
      <c r="F85" s="55">
        <f t="shared" si="1"/>
        <v>0</v>
      </c>
    </row>
    <row r="86" spans="2:6" ht="15.75" x14ac:dyDescent="0.3">
      <c r="B86" s="34"/>
      <c r="C86" s="35"/>
      <c r="F86" s="55">
        <f t="shared" si="1"/>
        <v>0</v>
      </c>
    </row>
    <row r="87" spans="2:6" ht="15.75" x14ac:dyDescent="0.3">
      <c r="B87" s="34"/>
      <c r="C87" s="35"/>
      <c r="F87" s="55">
        <f t="shared" si="1"/>
        <v>0</v>
      </c>
    </row>
    <row r="88" spans="2:6" ht="15.75" x14ac:dyDescent="0.3">
      <c r="B88" s="34"/>
      <c r="C88" s="35"/>
      <c r="F88" s="55">
        <f t="shared" si="1"/>
        <v>0</v>
      </c>
    </row>
    <row r="89" spans="2:6" ht="15.75" x14ac:dyDescent="0.3">
      <c r="B89" s="34"/>
      <c r="C89" s="35"/>
      <c r="F89" s="55">
        <f t="shared" si="1"/>
        <v>0</v>
      </c>
    </row>
    <row r="90" spans="2:6" ht="15.75" x14ac:dyDescent="0.3">
      <c r="B90" s="34"/>
      <c r="C90" s="35"/>
      <c r="F90" s="55">
        <f t="shared" si="1"/>
        <v>0</v>
      </c>
    </row>
    <row r="91" spans="2:6" ht="15.75" x14ac:dyDescent="0.3">
      <c r="B91" s="34"/>
      <c r="C91" s="35"/>
      <c r="F91" s="55">
        <f t="shared" si="1"/>
        <v>0</v>
      </c>
    </row>
    <row r="92" spans="2:6" ht="15.75" x14ac:dyDescent="0.3">
      <c r="B92" s="34"/>
      <c r="C92" s="35"/>
      <c r="F92" s="55">
        <f t="shared" si="1"/>
        <v>0</v>
      </c>
    </row>
    <row r="93" spans="2:6" ht="15.75" x14ac:dyDescent="0.3">
      <c r="B93" s="34"/>
      <c r="C93" s="35"/>
      <c r="F93" s="55">
        <f t="shared" si="1"/>
        <v>0</v>
      </c>
    </row>
    <row r="94" spans="2:6" ht="15.75" x14ac:dyDescent="0.3">
      <c r="B94" s="34"/>
      <c r="C94" s="35"/>
      <c r="F94" s="55">
        <f t="shared" si="1"/>
        <v>0</v>
      </c>
    </row>
    <row r="95" spans="2:6" ht="15.75" x14ac:dyDescent="0.3">
      <c r="B95" s="34"/>
      <c r="C95" s="35"/>
      <c r="F95" s="55">
        <f t="shared" si="1"/>
        <v>0</v>
      </c>
    </row>
    <row r="96" spans="2:6" ht="15.75" x14ac:dyDescent="0.3">
      <c r="B96" s="34"/>
      <c r="C96" s="35"/>
      <c r="F96" s="55">
        <f t="shared" si="1"/>
        <v>0</v>
      </c>
    </row>
    <row r="97" spans="2:6" ht="15.75" x14ac:dyDescent="0.3">
      <c r="B97" s="34"/>
      <c r="C97" s="35"/>
      <c r="F97" s="55">
        <f t="shared" si="1"/>
        <v>0</v>
      </c>
    </row>
    <row r="98" spans="2:6" ht="15.75" x14ac:dyDescent="0.3">
      <c r="B98" s="34"/>
      <c r="C98" s="35"/>
      <c r="F98" s="55">
        <f t="shared" si="1"/>
        <v>0</v>
      </c>
    </row>
    <row r="99" spans="2:6" ht="15.75" x14ac:dyDescent="0.3">
      <c r="B99" s="34"/>
      <c r="C99" s="35"/>
      <c r="F99" s="55">
        <f t="shared" si="1"/>
        <v>0</v>
      </c>
    </row>
    <row r="100" spans="2:6" ht="15.75" x14ac:dyDescent="0.3">
      <c r="B100" s="34"/>
      <c r="C100" s="35"/>
      <c r="F100" s="55">
        <f t="shared" si="1"/>
        <v>0</v>
      </c>
    </row>
    <row r="101" spans="2:6" ht="15.75" x14ac:dyDescent="0.3">
      <c r="B101" s="34"/>
      <c r="C101" s="35"/>
      <c r="F101" s="55">
        <f t="shared" si="1"/>
        <v>0</v>
      </c>
    </row>
    <row r="102" spans="2:6" ht="15.75" x14ac:dyDescent="0.3">
      <c r="B102" s="34"/>
      <c r="C102" s="35"/>
      <c r="F102" s="55">
        <f t="shared" si="1"/>
        <v>0</v>
      </c>
    </row>
    <row r="103" spans="2:6" ht="15.75" x14ac:dyDescent="0.3">
      <c r="B103" s="34"/>
      <c r="C103" s="35"/>
      <c r="F103" s="55">
        <f t="shared" si="1"/>
        <v>0</v>
      </c>
    </row>
    <row r="104" spans="2:6" ht="15.75" x14ac:dyDescent="0.3">
      <c r="B104" s="34"/>
      <c r="C104" s="35"/>
      <c r="F104" s="55">
        <f t="shared" si="1"/>
        <v>0</v>
      </c>
    </row>
    <row r="105" spans="2:6" ht="15.75" x14ac:dyDescent="0.3">
      <c r="B105" s="34"/>
      <c r="C105" s="35"/>
      <c r="F105" s="55">
        <f t="shared" si="1"/>
        <v>0</v>
      </c>
    </row>
    <row r="106" spans="2:6" ht="15.75" x14ac:dyDescent="0.3">
      <c r="B106" s="34"/>
      <c r="C106" s="35"/>
      <c r="F106" s="55">
        <f t="shared" si="1"/>
        <v>0</v>
      </c>
    </row>
    <row r="107" spans="2:6" ht="15.75" x14ac:dyDescent="0.3">
      <c r="B107" s="34"/>
      <c r="C107" s="35"/>
      <c r="F107" s="55">
        <f t="shared" si="1"/>
        <v>0</v>
      </c>
    </row>
    <row r="108" spans="2:6" ht="15.75" x14ac:dyDescent="0.3">
      <c r="B108" s="34"/>
      <c r="C108" s="35"/>
      <c r="F108" s="55">
        <f t="shared" si="1"/>
        <v>0</v>
      </c>
    </row>
    <row r="109" spans="2:6" ht="15.75" x14ac:dyDescent="0.3">
      <c r="B109" s="34"/>
      <c r="C109" s="35"/>
      <c r="F109" s="55">
        <f t="shared" si="1"/>
        <v>0</v>
      </c>
    </row>
    <row r="110" spans="2:6" ht="15.75" x14ac:dyDescent="0.3">
      <c r="B110" s="34"/>
      <c r="C110" s="35"/>
      <c r="F110" s="55">
        <f t="shared" si="1"/>
        <v>0</v>
      </c>
    </row>
    <row r="111" spans="2:6" ht="15.75" x14ac:dyDescent="0.3">
      <c r="B111" s="34"/>
      <c r="C111" s="35"/>
      <c r="F111" s="55">
        <f t="shared" si="1"/>
        <v>0</v>
      </c>
    </row>
    <row r="112" spans="2:6" ht="15.75" x14ac:dyDescent="0.3">
      <c r="B112" s="34"/>
      <c r="C112" s="35"/>
      <c r="F112" s="55">
        <f t="shared" si="1"/>
        <v>0</v>
      </c>
    </row>
    <row r="113" spans="2:6" ht="15.75" x14ac:dyDescent="0.3">
      <c r="B113" s="34"/>
      <c r="C113" s="35"/>
      <c r="F113" s="55">
        <f t="shared" si="1"/>
        <v>0</v>
      </c>
    </row>
    <row r="114" spans="2:6" ht="15.75" x14ac:dyDescent="0.3">
      <c r="B114" s="34"/>
      <c r="C114" s="35"/>
      <c r="F114" s="55">
        <f t="shared" si="1"/>
        <v>0</v>
      </c>
    </row>
    <row r="115" spans="2:6" ht="15.75" x14ac:dyDescent="0.3">
      <c r="B115" s="34"/>
      <c r="C115" s="35"/>
      <c r="F115" s="55">
        <f t="shared" si="1"/>
        <v>0</v>
      </c>
    </row>
    <row r="116" spans="2:6" ht="15.75" x14ac:dyDescent="0.3">
      <c r="B116" s="40"/>
      <c r="C116" s="35"/>
      <c r="F116" s="55">
        <f t="shared" si="1"/>
        <v>0</v>
      </c>
    </row>
    <row r="117" spans="2:6" ht="15.75" x14ac:dyDescent="0.3">
      <c r="B117" s="40"/>
      <c r="C117" s="35"/>
      <c r="F117" s="55">
        <f t="shared" si="1"/>
        <v>0</v>
      </c>
    </row>
    <row r="118" spans="2:6" ht="15.75" x14ac:dyDescent="0.3">
      <c r="B118" s="40"/>
      <c r="C118" s="35"/>
      <c r="F118" s="55">
        <f t="shared" si="1"/>
        <v>0</v>
      </c>
    </row>
    <row r="119" spans="2:6" ht="15.75" x14ac:dyDescent="0.3">
      <c r="B119" s="40"/>
      <c r="C119" s="35"/>
      <c r="F119" s="55">
        <f t="shared" si="1"/>
        <v>0</v>
      </c>
    </row>
    <row r="120" spans="2:6" ht="15.75" x14ac:dyDescent="0.3">
      <c r="B120" s="40"/>
      <c r="C120" s="35"/>
      <c r="F120" s="55">
        <f t="shared" si="1"/>
        <v>0</v>
      </c>
    </row>
    <row r="121" spans="2:6" ht="15.75" x14ac:dyDescent="0.3">
      <c r="B121" s="40"/>
      <c r="C121" s="35"/>
      <c r="F121" s="55">
        <f t="shared" si="1"/>
        <v>0</v>
      </c>
    </row>
    <row r="122" spans="2:6" ht="15.75" x14ac:dyDescent="0.3">
      <c r="B122" s="40"/>
      <c r="C122" s="35"/>
      <c r="F122" s="55">
        <f t="shared" si="1"/>
        <v>0</v>
      </c>
    </row>
    <row r="123" spans="2:6" ht="15.75" x14ac:dyDescent="0.3">
      <c r="B123" s="40"/>
      <c r="C123" s="35"/>
      <c r="F123" s="55">
        <f t="shared" si="1"/>
        <v>0</v>
      </c>
    </row>
    <row r="124" spans="2:6" ht="15.75" x14ac:dyDescent="0.3">
      <c r="B124" s="40"/>
      <c r="C124" s="35"/>
      <c r="F124" s="55">
        <f t="shared" ref="F124:F160" si="3">+B124</f>
        <v>0</v>
      </c>
    </row>
    <row r="125" spans="2:6" ht="15.75" x14ac:dyDescent="0.3">
      <c r="B125" s="40"/>
      <c r="C125" s="35"/>
      <c r="F125" s="55">
        <f t="shared" si="3"/>
        <v>0</v>
      </c>
    </row>
    <row r="126" spans="2:6" ht="15.75" x14ac:dyDescent="0.3">
      <c r="B126" s="40"/>
      <c r="C126" s="35"/>
      <c r="F126" s="55">
        <f t="shared" si="3"/>
        <v>0</v>
      </c>
    </row>
    <row r="127" spans="2:6" ht="15.75" x14ac:dyDescent="0.3">
      <c r="B127" s="40"/>
      <c r="C127" s="35"/>
      <c r="F127" s="55">
        <f t="shared" si="3"/>
        <v>0</v>
      </c>
    </row>
    <row r="128" spans="2:6" ht="15.75" x14ac:dyDescent="0.3">
      <c r="B128" s="40"/>
      <c r="C128" s="35"/>
      <c r="F128" s="55">
        <f t="shared" si="3"/>
        <v>0</v>
      </c>
    </row>
    <row r="129" spans="2:6" ht="15.75" x14ac:dyDescent="0.3">
      <c r="B129" s="40"/>
      <c r="C129" s="35"/>
      <c r="F129" s="55">
        <f t="shared" si="3"/>
        <v>0</v>
      </c>
    </row>
    <row r="130" spans="2:6" ht="15.75" x14ac:dyDescent="0.3">
      <c r="B130" s="40"/>
      <c r="C130" s="35"/>
      <c r="F130" s="55">
        <f t="shared" si="3"/>
        <v>0</v>
      </c>
    </row>
    <row r="131" spans="2:6" ht="15.75" x14ac:dyDescent="0.3">
      <c r="B131" s="40"/>
      <c r="C131" s="41"/>
      <c r="F131" s="55">
        <f t="shared" si="3"/>
        <v>0</v>
      </c>
    </row>
    <row r="132" spans="2:6" ht="15.75" x14ac:dyDescent="0.3">
      <c r="B132" s="40"/>
      <c r="C132" s="41"/>
      <c r="F132" s="55">
        <f t="shared" si="3"/>
        <v>0</v>
      </c>
    </row>
    <row r="133" spans="2:6" ht="15.75" x14ac:dyDescent="0.3">
      <c r="B133" s="40"/>
      <c r="C133" s="41"/>
      <c r="F133" s="55">
        <f t="shared" si="3"/>
        <v>0</v>
      </c>
    </row>
    <row r="134" spans="2:6" ht="15.75" x14ac:dyDescent="0.3">
      <c r="B134" s="40"/>
      <c r="C134" s="41"/>
      <c r="F134" s="55">
        <f t="shared" si="3"/>
        <v>0</v>
      </c>
    </row>
    <row r="135" spans="2:6" ht="15.75" x14ac:dyDescent="0.3">
      <c r="B135" s="40"/>
      <c r="C135" s="41"/>
      <c r="F135" s="55">
        <f t="shared" si="3"/>
        <v>0</v>
      </c>
    </row>
    <row r="136" spans="2:6" ht="15.75" x14ac:dyDescent="0.3">
      <c r="B136" s="40"/>
      <c r="C136" s="41"/>
      <c r="F136" s="55">
        <f t="shared" si="3"/>
        <v>0</v>
      </c>
    </row>
    <row r="137" spans="2:6" ht="15.75" x14ac:dyDescent="0.3">
      <c r="B137" s="40"/>
      <c r="C137" s="41"/>
      <c r="F137" s="55">
        <f t="shared" si="3"/>
        <v>0</v>
      </c>
    </row>
    <row r="138" spans="2:6" ht="15.75" x14ac:dyDescent="0.3">
      <c r="B138" s="40"/>
      <c r="C138" s="41"/>
      <c r="F138" s="55">
        <f t="shared" si="3"/>
        <v>0</v>
      </c>
    </row>
    <row r="139" spans="2:6" ht="15.75" x14ac:dyDescent="0.3">
      <c r="B139" s="40"/>
      <c r="C139" s="41"/>
      <c r="F139" s="55">
        <f t="shared" si="3"/>
        <v>0</v>
      </c>
    </row>
    <row r="140" spans="2:6" ht="15.75" x14ac:dyDescent="0.3">
      <c r="B140" s="40"/>
      <c r="C140" s="41"/>
      <c r="F140" s="55">
        <f t="shared" si="3"/>
        <v>0</v>
      </c>
    </row>
    <row r="141" spans="2:6" ht="15.75" x14ac:dyDescent="0.3">
      <c r="B141" s="40"/>
      <c r="C141" s="41"/>
      <c r="F141" s="55">
        <f t="shared" si="3"/>
        <v>0</v>
      </c>
    </row>
    <row r="142" spans="2:6" ht="15.75" x14ac:dyDescent="0.3">
      <c r="B142" s="40"/>
      <c r="C142" s="41"/>
      <c r="F142" s="55">
        <f t="shared" si="3"/>
        <v>0</v>
      </c>
    </row>
    <row r="143" spans="2:6" ht="15.75" x14ac:dyDescent="0.3">
      <c r="B143" s="40"/>
      <c r="C143" s="41"/>
      <c r="F143" s="55">
        <f t="shared" si="3"/>
        <v>0</v>
      </c>
    </row>
    <row r="144" spans="2:6" ht="15.75" x14ac:dyDescent="0.3">
      <c r="B144" s="40"/>
      <c r="C144" s="41"/>
      <c r="F144" s="55">
        <f t="shared" si="3"/>
        <v>0</v>
      </c>
    </row>
    <row r="145" spans="2:6" ht="15.75" x14ac:dyDescent="0.3">
      <c r="B145" s="40"/>
      <c r="C145" s="41"/>
      <c r="F145" s="55">
        <f t="shared" si="3"/>
        <v>0</v>
      </c>
    </row>
    <row r="146" spans="2:6" ht="15.75" x14ac:dyDescent="0.3">
      <c r="B146" s="40"/>
      <c r="C146" s="41"/>
      <c r="F146" s="55">
        <f t="shared" si="3"/>
        <v>0</v>
      </c>
    </row>
    <row r="147" spans="2:6" ht="15.75" x14ac:dyDescent="0.3">
      <c r="B147" s="40"/>
      <c r="C147" s="41"/>
      <c r="F147" s="55">
        <f t="shared" si="3"/>
        <v>0</v>
      </c>
    </row>
    <row r="148" spans="2:6" ht="15.75" x14ac:dyDescent="0.3">
      <c r="B148" s="40"/>
      <c r="C148" s="41"/>
      <c r="F148" s="55">
        <f t="shared" si="3"/>
        <v>0</v>
      </c>
    </row>
    <row r="149" spans="2:6" ht="15.75" x14ac:dyDescent="0.3">
      <c r="B149" s="40"/>
      <c r="C149" s="41"/>
      <c r="F149" s="55">
        <f t="shared" si="3"/>
        <v>0</v>
      </c>
    </row>
    <row r="150" spans="2:6" ht="15.75" x14ac:dyDescent="0.3">
      <c r="B150" s="40"/>
      <c r="C150" s="41"/>
      <c r="F150" s="55">
        <f t="shared" si="3"/>
        <v>0</v>
      </c>
    </row>
    <row r="151" spans="2:6" ht="15.75" x14ac:dyDescent="0.3">
      <c r="B151" s="40"/>
      <c r="C151" s="41"/>
      <c r="F151" s="55">
        <f t="shared" si="3"/>
        <v>0</v>
      </c>
    </row>
    <row r="152" spans="2:6" ht="15.75" x14ac:dyDescent="0.3">
      <c r="B152" s="40"/>
      <c r="C152" s="41"/>
      <c r="F152" s="55">
        <f t="shared" si="3"/>
        <v>0</v>
      </c>
    </row>
    <row r="153" spans="2:6" ht="15.75" x14ac:dyDescent="0.3">
      <c r="B153" s="40"/>
      <c r="C153" s="41"/>
      <c r="F153" s="55">
        <f t="shared" si="3"/>
        <v>0</v>
      </c>
    </row>
    <row r="154" spans="2:6" ht="15.75" x14ac:dyDescent="0.3">
      <c r="B154" s="40"/>
      <c r="C154" s="41"/>
      <c r="F154" s="55">
        <f t="shared" si="3"/>
        <v>0</v>
      </c>
    </row>
    <row r="155" spans="2:6" ht="15.75" x14ac:dyDescent="0.3">
      <c r="B155" s="40"/>
      <c r="C155" s="41"/>
      <c r="F155" s="55">
        <f t="shared" si="3"/>
        <v>0</v>
      </c>
    </row>
    <row r="156" spans="2:6" ht="15.75" x14ac:dyDescent="0.3">
      <c r="B156" s="40"/>
      <c r="C156" s="41"/>
      <c r="F156" s="55">
        <f t="shared" si="3"/>
        <v>0</v>
      </c>
    </row>
    <row r="157" spans="2:6" ht="15.75" x14ac:dyDescent="0.3">
      <c r="B157" s="40"/>
      <c r="C157" s="41"/>
      <c r="F157" s="55">
        <f t="shared" si="3"/>
        <v>0</v>
      </c>
    </row>
    <row r="158" spans="2:6" ht="15.75" x14ac:dyDescent="0.3">
      <c r="B158" s="40"/>
      <c r="C158" s="41"/>
      <c r="F158" s="55">
        <f t="shared" si="3"/>
        <v>0</v>
      </c>
    </row>
    <row r="159" spans="2:6" ht="15.75" x14ac:dyDescent="0.3">
      <c r="B159" s="40"/>
      <c r="C159" s="41"/>
      <c r="F159" s="55">
        <f t="shared" si="3"/>
        <v>0</v>
      </c>
    </row>
    <row r="160" spans="2:6" ht="15.75" x14ac:dyDescent="0.3">
      <c r="B160" s="40"/>
      <c r="C160" s="41"/>
      <c r="F160" s="55">
        <f t="shared" si="3"/>
        <v>0</v>
      </c>
    </row>
    <row r="161" spans="2:3" ht="15.75" x14ac:dyDescent="0.3">
      <c r="B161" s="40"/>
      <c r="C161" s="41"/>
    </row>
    <row r="162" spans="2:3" ht="15.75" x14ac:dyDescent="0.3">
      <c r="B162" s="40"/>
      <c r="C162" s="41"/>
    </row>
    <row r="163" spans="2:3" ht="15.75" x14ac:dyDescent="0.3">
      <c r="B163" s="40"/>
      <c r="C163" s="41"/>
    </row>
    <row r="164" spans="2:3" ht="15.75" x14ac:dyDescent="0.3">
      <c r="B164" s="40"/>
      <c r="C164" s="41"/>
    </row>
    <row r="165" spans="2:3" ht="15.75" x14ac:dyDescent="0.3">
      <c r="B165" s="40"/>
      <c r="C165" s="41"/>
    </row>
    <row r="166" spans="2:3" ht="15.75" x14ac:dyDescent="0.3">
      <c r="B166" s="40"/>
      <c r="C166" s="41"/>
    </row>
    <row r="167" spans="2:3" ht="15.75" x14ac:dyDescent="0.3">
      <c r="B167" s="40"/>
      <c r="C167" s="41"/>
    </row>
    <row r="168" spans="2:3" ht="15.75" x14ac:dyDescent="0.3">
      <c r="B168" s="40"/>
      <c r="C168" s="41"/>
    </row>
    <row r="169" spans="2:3" ht="15.75" x14ac:dyDescent="0.3">
      <c r="B169" s="40"/>
      <c r="C169" s="41"/>
    </row>
    <row r="170" spans="2:3" ht="15.75" x14ac:dyDescent="0.3">
      <c r="B170" s="40"/>
      <c r="C170" s="41"/>
    </row>
    <row r="171" spans="2:3" ht="15.75" x14ac:dyDescent="0.3">
      <c r="B171" s="40"/>
      <c r="C171" s="41"/>
    </row>
    <row r="172" spans="2:3" ht="15.75" x14ac:dyDescent="0.3">
      <c r="B172" s="40"/>
      <c r="C172" s="41"/>
    </row>
    <row r="173" spans="2:3" ht="15.75" x14ac:dyDescent="0.3">
      <c r="B173" s="40"/>
      <c r="C173" s="41"/>
    </row>
    <row r="174" spans="2:3" ht="15.75" x14ac:dyDescent="0.3">
      <c r="B174" s="40"/>
      <c r="C174" s="41"/>
    </row>
    <row r="175" spans="2:3" ht="15.75" x14ac:dyDescent="0.3">
      <c r="B175" s="40"/>
      <c r="C175" s="41"/>
    </row>
    <row r="176" spans="2:3" ht="15.75" x14ac:dyDescent="0.3">
      <c r="B176" s="40"/>
      <c r="C176" s="41"/>
    </row>
    <row r="177" spans="2:3" ht="15.75" x14ac:dyDescent="0.3">
      <c r="B177" s="40"/>
      <c r="C177" s="41"/>
    </row>
    <row r="178" spans="2:3" ht="15.75" x14ac:dyDescent="0.3">
      <c r="B178" s="40"/>
      <c r="C178" s="41"/>
    </row>
    <row r="179" spans="2:3" ht="15.75" x14ac:dyDescent="0.3">
      <c r="B179" s="40"/>
      <c r="C179" s="41"/>
    </row>
    <row r="180" spans="2:3" ht="15.75" x14ac:dyDescent="0.3">
      <c r="B180" s="40"/>
      <c r="C180" s="41"/>
    </row>
    <row r="181" spans="2:3" ht="15.75" x14ac:dyDescent="0.3">
      <c r="B181" s="40"/>
      <c r="C181" s="41"/>
    </row>
    <row r="182" spans="2:3" ht="15.75" x14ac:dyDescent="0.3">
      <c r="B182" s="40"/>
      <c r="C182" s="41"/>
    </row>
    <row r="183" spans="2:3" ht="15.75" x14ac:dyDescent="0.3">
      <c r="B183" s="40"/>
      <c r="C183" s="41"/>
    </row>
    <row r="184" spans="2:3" ht="15.75" x14ac:dyDescent="0.3">
      <c r="B184" s="40"/>
      <c r="C184" s="41"/>
    </row>
    <row r="185" spans="2:3" ht="15.75" x14ac:dyDescent="0.3">
      <c r="B185" s="40"/>
      <c r="C185" s="41"/>
    </row>
    <row r="186" spans="2:3" ht="15.75" x14ac:dyDescent="0.3">
      <c r="B186" s="40"/>
      <c r="C186" s="41"/>
    </row>
    <row r="187" spans="2:3" ht="15.75" x14ac:dyDescent="0.3">
      <c r="B187" s="40"/>
      <c r="C187" s="41"/>
    </row>
    <row r="188" spans="2:3" ht="15.75" x14ac:dyDescent="0.3">
      <c r="B188" s="40"/>
      <c r="C188" s="41"/>
    </row>
    <row r="189" spans="2:3" ht="15.75" x14ac:dyDescent="0.3">
      <c r="B189" s="40"/>
      <c r="C189" s="41"/>
    </row>
    <row r="190" spans="2:3" ht="15.75" x14ac:dyDescent="0.3">
      <c r="B190" s="40"/>
      <c r="C190" s="41"/>
    </row>
    <row r="191" spans="2:3" ht="15.75" x14ac:dyDescent="0.3">
      <c r="B191" s="40"/>
      <c r="C191" s="41"/>
    </row>
    <row r="192" spans="2:3" ht="15.75" x14ac:dyDescent="0.3">
      <c r="B192" s="40"/>
      <c r="C192" s="41"/>
    </row>
    <row r="193" spans="2:3" ht="15.75" x14ac:dyDescent="0.3">
      <c r="B193" s="40"/>
      <c r="C193" s="41"/>
    </row>
    <row r="194" spans="2:3" ht="15.75" x14ac:dyDescent="0.3">
      <c r="B194" s="40"/>
      <c r="C194" s="41"/>
    </row>
    <row r="195" spans="2:3" ht="15.75" x14ac:dyDescent="0.3">
      <c r="B195" s="40"/>
      <c r="C195" s="41"/>
    </row>
    <row r="196" spans="2:3" ht="15.75" x14ac:dyDescent="0.3">
      <c r="B196" s="40"/>
      <c r="C196" s="41"/>
    </row>
    <row r="197" spans="2:3" ht="15.75" x14ac:dyDescent="0.3">
      <c r="B197" s="40"/>
      <c r="C197" s="41"/>
    </row>
    <row r="198" spans="2:3" ht="15.75" x14ac:dyDescent="0.3">
      <c r="B198" s="40"/>
      <c r="C198" s="41"/>
    </row>
    <row r="199" spans="2:3" ht="15.75" x14ac:dyDescent="0.3">
      <c r="B199" s="40"/>
      <c r="C199" s="41"/>
    </row>
    <row r="200" spans="2:3" ht="15.75" x14ac:dyDescent="0.3">
      <c r="B200" s="40"/>
      <c r="C200" s="41"/>
    </row>
    <row r="201" spans="2:3" ht="15.75" x14ac:dyDescent="0.3">
      <c r="B201" s="40"/>
      <c r="C201" s="41"/>
    </row>
    <row r="202" spans="2:3" ht="15.75" x14ac:dyDescent="0.3">
      <c r="B202" s="40"/>
      <c r="C202" s="41"/>
    </row>
    <row r="203" spans="2:3" ht="15.75" x14ac:dyDescent="0.3">
      <c r="B203" s="40"/>
      <c r="C203" s="41"/>
    </row>
    <row r="204" spans="2:3" ht="15.75" x14ac:dyDescent="0.3">
      <c r="B204" s="40"/>
      <c r="C204" s="41"/>
    </row>
    <row r="205" spans="2:3" ht="15.75" x14ac:dyDescent="0.3">
      <c r="B205" s="40"/>
      <c r="C205" s="41"/>
    </row>
    <row r="206" spans="2:3" ht="15.75" x14ac:dyDescent="0.3">
      <c r="B206" s="40"/>
      <c r="C206" s="41"/>
    </row>
    <row r="207" spans="2:3" ht="15.75" x14ac:dyDescent="0.3">
      <c r="B207" s="40"/>
      <c r="C207" s="41"/>
    </row>
    <row r="208" spans="2:3" ht="15.75" x14ac:dyDescent="0.3">
      <c r="B208" s="40"/>
      <c r="C208" s="41"/>
    </row>
    <row r="209" spans="2:3" ht="15.75" x14ac:dyDescent="0.3">
      <c r="B209" s="40"/>
      <c r="C209" s="41"/>
    </row>
    <row r="210" spans="2:3" ht="15.75" x14ac:dyDescent="0.3">
      <c r="B210" s="40"/>
      <c r="C210" s="41"/>
    </row>
    <row r="211" spans="2:3" ht="15.75" x14ac:dyDescent="0.3">
      <c r="B211" s="40"/>
      <c r="C211" s="41"/>
    </row>
    <row r="212" spans="2:3" ht="15.75" x14ac:dyDescent="0.3">
      <c r="B212" s="40"/>
      <c r="C212" s="41"/>
    </row>
    <row r="213" spans="2:3" ht="15.75" x14ac:dyDescent="0.3">
      <c r="B213" s="40"/>
      <c r="C213" s="41"/>
    </row>
    <row r="214" spans="2:3" ht="15.75" x14ac:dyDescent="0.3">
      <c r="B214" s="40"/>
      <c r="C214" s="41"/>
    </row>
    <row r="215" spans="2:3" ht="15.75" x14ac:dyDescent="0.3">
      <c r="B215" s="40"/>
      <c r="C215" s="41"/>
    </row>
    <row r="216" spans="2:3" ht="15.75" x14ac:dyDescent="0.3">
      <c r="B216" s="40"/>
      <c r="C216" s="41"/>
    </row>
    <row r="217" spans="2:3" ht="15.75" x14ac:dyDescent="0.3">
      <c r="B217" s="40"/>
      <c r="C217" s="41"/>
    </row>
    <row r="218" spans="2:3" ht="15.75" x14ac:dyDescent="0.3">
      <c r="B218" s="40"/>
      <c r="C218" s="41"/>
    </row>
    <row r="219" spans="2:3" ht="15.75" x14ac:dyDescent="0.3">
      <c r="B219" s="40"/>
      <c r="C219" s="41"/>
    </row>
    <row r="220" spans="2:3" ht="15.75" x14ac:dyDescent="0.3">
      <c r="B220" s="40"/>
      <c r="C220" s="41"/>
    </row>
    <row r="221" spans="2:3" ht="15.75" x14ac:dyDescent="0.3">
      <c r="B221" s="40"/>
      <c r="C221" s="41"/>
    </row>
    <row r="222" spans="2:3" ht="15.75" x14ac:dyDescent="0.3">
      <c r="B222" s="40"/>
      <c r="C222" s="41"/>
    </row>
    <row r="223" spans="2:3" ht="15.75" x14ac:dyDescent="0.3">
      <c r="B223" s="40"/>
      <c r="C223" s="41"/>
    </row>
    <row r="224" spans="2:3" ht="15.75" x14ac:dyDescent="0.3">
      <c r="B224" s="40">
        <f>+'[3]CV TEMPLATE (ISSUANCE)PORTAL'!Z204</f>
        <v>0</v>
      </c>
      <c r="C224" s="41"/>
    </row>
    <row r="225" spans="2:3" ht="15.75" x14ac:dyDescent="0.3">
      <c r="B225" s="40">
        <f>+'[3]CV TEMPLATE (ISSUANCE)PORTAL'!Z205</f>
        <v>0</v>
      </c>
      <c r="C225" s="41"/>
    </row>
    <row r="226" spans="2:3" ht="15.75" x14ac:dyDescent="0.3">
      <c r="B226" s="40">
        <f>+'[3]CV TEMPLATE (ISSUANCE)PORTAL'!Z206</f>
        <v>0</v>
      </c>
      <c r="C226" s="41"/>
    </row>
    <row r="227" spans="2:3" ht="15.75" x14ac:dyDescent="0.3">
      <c r="B227" s="40">
        <f>+'[3]CV TEMPLATE (ISSUANCE)PORTAL'!Z207</f>
        <v>0</v>
      </c>
      <c r="C227" s="41"/>
    </row>
    <row r="228" spans="2:3" ht="15.75" x14ac:dyDescent="0.3">
      <c r="B228" s="40">
        <f>+'[3]CV TEMPLATE (ISSUANCE)PORTAL'!Z208</f>
        <v>0</v>
      </c>
      <c r="C228" s="41"/>
    </row>
    <row r="229" spans="2:3" ht="15.75" x14ac:dyDescent="0.3">
      <c r="B229" s="40">
        <f>+'[3]CV TEMPLATE (ISSUANCE)PORTAL'!Z209</f>
        <v>0</v>
      </c>
      <c r="C229" s="41"/>
    </row>
    <row r="230" spans="2:3" ht="15.75" x14ac:dyDescent="0.3">
      <c r="B230" s="40">
        <f>+'[3]CV TEMPLATE (ISSUANCE)PORTAL'!Z210</f>
        <v>0</v>
      </c>
      <c r="C230" s="41"/>
    </row>
    <row r="231" spans="2:3" ht="15.75" x14ac:dyDescent="0.3">
      <c r="B231" s="40">
        <f>+'[3]CV TEMPLATE (ISSUANCE)PORTAL'!Z211</f>
        <v>0</v>
      </c>
      <c r="C231" s="41"/>
    </row>
    <row r="232" spans="2:3" ht="15.75" x14ac:dyDescent="0.3">
      <c r="B232" s="40">
        <f>+'[3]CV TEMPLATE (ISSUANCE)PORTAL'!Z212</f>
        <v>0</v>
      </c>
      <c r="C232" s="41"/>
    </row>
    <row r="233" spans="2:3" ht="15.75" x14ac:dyDescent="0.3">
      <c r="B233" s="40">
        <f>+'[3]CV TEMPLATE (ISSUANCE)PORTAL'!Z213</f>
        <v>0</v>
      </c>
      <c r="C233" s="41"/>
    </row>
    <row r="234" spans="2:3" ht="15.75" x14ac:dyDescent="0.3">
      <c r="B234" s="40">
        <f>+'[3]CV TEMPLATE (ISSUANCE)PORTAL'!Z214</f>
        <v>0</v>
      </c>
    </row>
  </sheetData>
  <pageMargins left="0.7" right="0.7" top="0.75" bottom="0.75" header="0.3" footer="0.3"/>
  <pageSetup paperSize="14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I29"/>
  <sheetViews>
    <sheetView workbookViewId="0">
      <selection activeCell="B2" sqref="B2:B4"/>
    </sheetView>
  </sheetViews>
  <sheetFormatPr defaultRowHeight="15" x14ac:dyDescent="0.25"/>
  <cols>
    <col min="2" max="2" width="22.28515625" customWidth="1"/>
    <col min="3" max="3" width="16.42578125" hidden="1" customWidth="1"/>
    <col min="4" max="4" width="13.42578125" customWidth="1"/>
    <col min="5" max="5" width="20.140625" customWidth="1"/>
    <col min="6" max="6" width="13" hidden="1" customWidth="1"/>
    <col min="7" max="7" width="33.5703125" customWidth="1"/>
    <col min="8" max="8" width="19.28515625" customWidth="1"/>
    <col min="9" max="9" width="22.42578125" customWidth="1"/>
  </cols>
  <sheetData>
    <row r="2" spans="2:9" ht="18.75" x14ac:dyDescent="0.3">
      <c r="B2" s="185"/>
    </row>
    <row r="3" spans="2:9" x14ac:dyDescent="0.25">
      <c r="B3" s="186"/>
    </row>
    <row r="4" spans="2:9" ht="15.75" x14ac:dyDescent="0.3">
      <c r="B4" s="53"/>
    </row>
    <row r="5" spans="2:9" x14ac:dyDescent="0.25">
      <c r="B5" s="186"/>
    </row>
    <row r="6" spans="2:9" ht="15.75" x14ac:dyDescent="0.25">
      <c r="B6" s="54" t="s">
        <v>1106</v>
      </c>
    </row>
    <row r="7" spans="2:9" x14ac:dyDescent="0.25">
      <c r="B7" s="187" t="s">
        <v>612</v>
      </c>
    </row>
    <row r="9" spans="2:9" x14ac:dyDescent="0.25">
      <c r="C9" s="96" t="s">
        <v>779</v>
      </c>
      <c r="G9" s="189"/>
      <c r="H9" s="189"/>
    </row>
    <row r="10" spans="2:9" hidden="1" x14ac:dyDescent="0.25">
      <c r="C10" t="s">
        <v>106</v>
      </c>
      <c r="E10" t="s">
        <v>103</v>
      </c>
      <c r="G10" s="189"/>
      <c r="H10" s="189"/>
    </row>
    <row r="11" spans="2:9" x14ac:dyDescent="0.25">
      <c r="B11" s="99" t="s">
        <v>1107</v>
      </c>
      <c r="C11" s="6" t="s">
        <v>783</v>
      </c>
      <c r="D11" s="6" t="s">
        <v>782</v>
      </c>
      <c r="E11" s="6" t="s">
        <v>783</v>
      </c>
      <c r="F11" s="6" t="s">
        <v>782</v>
      </c>
      <c r="G11" s="190" t="s">
        <v>1108</v>
      </c>
      <c r="H11" s="190" t="s">
        <v>833</v>
      </c>
      <c r="I11" s="98"/>
    </row>
    <row r="12" spans="2:9" x14ac:dyDescent="0.25">
      <c r="B12" s="238" t="s">
        <v>1466</v>
      </c>
      <c r="C12" s="236"/>
      <c r="D12" s="191">
        <v>5000</v>
      </c>
      <c r="E12" s="191">
        <v>5000</v>
      </c>
      <c r="F12" s="237"/>
      <c r="G12" s="268">
        <f>+GETPIVOTDATA(" CR",$B$9,"Date","May 2019","ACCOUNT TITLE","Output Tax")-GETPIVOTDATA(" DR",$B$9,"Date","May 2019","ACCOUNT TITLE","Input Tax")</f>
        <v>0</v>
      </c>
      <c r="H12" s="192" t="s">
        <v>1114</v>
      </c>
      <c r="I12" s="98">
        <f>+G12-133495.51</f>
        <v>-133495.51</v>
      </c>
    </row>
    <row r="13" spans="2:9" x14ac:dyDescent="0.25">
      <c r="B13" s="238" t="s">
        <v>1477</v>
      </c>
      <c r="C13" s="236"/>
      <c r="D13" s="191">
        <v>6000</v>
      </c>
      <c r="E13" s="191">
        <v>6000</v>
      </c>
      <c r="F13" s="237"/>
      <c r="G13" s="268">
        <f>+GETPIVOTDATA(" CR",$B$9,"Date","June 2019","ACCOUNT TITLE","Output Tax")-GETPIVOTDATA(" DR",$B$9,"Date","June 2019","ACCOUNT TITLE","Input Tax")</f>
        <v>0</v>
      </c>
      <c r="H13" s="192" t="s">
        <v>1114</v>
      </c>
      <c r="I13" s="98">
        <f>+G13-102435.07</f>
        <v>-102435.07</v>
      </c>
    </row>
    <row r="14" spans="2:9" x14ac:dyDescent="0.25">
      <c r="G14" s="269" t="e">
        <f>+GETPIVOTDATA(" CR",$B$9,"Date","March 2019","ACCOUNT TITLE","Output Tax")-GETPIVOTDATA(" DR",$B$9,"Date","March 2019","ACCOUNT TITLE","Input Tax")</f>
        <v>#REF!</v>
      </c>
      <c r="H14" s="6" t="s">
        <v>1114</v>
      </c>
      <c r="I14" s="98" t="e">
        <f>+G14-367555.29</f>
        <v>#REF!</v>
      </c>
    </row>
    <row r="15" spans="2:9" x14ac:dyDescent="0.25">
      <c r="G15" s="269" t="e">
        <f>+GETPIVOTDATA(" CR",$B$9,"Date","April 2019","ACCOUNT TITLE","Output Tax")-GETPIVOTDATA(" DR",$B$9,"Date","April 2019","ACCOUNT TITLE","Input Tax")</f>
        <v>#REF!</v>
      </c>
      <c r="H15" s="412" t="s">
        <v>1114</v>
      </c>
      <c r="I15" s="100" t="e">
        <f>+G15-181186.43</f>
        <v>#REF!</v>
      </c>
    </row>
    <row r="16" spans="2:9" ht="15.75" x14ac:dyDescent="0.25">
      <c r="G16" s="270">
        <f>+GETPIVOTDATA(" CR",$B$9,"Date","May 2019","ACCOUNT TITLE","Output Tax")-GETPIVOTDATA(" DR",$B$9,"Date","May 2019","ACCOUNT TITLE","Input Tax")</f>
        <v>0</v>
      </c>
      <c r="I16" s="100">
        <f>+G16-117860.82</f>
        <v>-117860.82</v>
      </c>
    </row>
    <row r="17" spans="2:7" x14ac:dyDescent="0.25">
      <c r="B17" s="263"/>
      <c r="C17" s="264"/>
      <c r="D17" s="264"/>
      <c r="E17" s="264"/>
      <c r="F17" s="264"/>
      <c r="G17" s="98"/>
    </row>
    <row r="18" spans="2:7" x14ac:dyDescent="0.25">
      <c r="B18" s="263"/>
      <c r="C18" s="264"/>
      <c r="D18" s="264"/>
      <c r="E18" s="264"/>
      <c r="F18" s="264"/>
      <c r="G18" s="98"/>
    </row>
    <row r="19" spans="2:7" x14ac:dyDescent="0.25">
      <c r="B19" s="263"/>
      <c r="C19" s="264"/>
      <c r="D19" s="264"/>
      <c r="E19" s="264"/>
      <c r="F19" s="264"/>
      <c r="G19" s="98"/>
    </row>
    <row r="20" spans="2:7" x14ac:dyDescent="0.25">
      <c r="D20" s="98"/>
      <c r="E20" s="98"/>
      <c r="G20" s="100"/>
    </row>
    <row r="21" spans="2:7" x14ac:dyDescent="0.25">
      <c r="D21" s="100"/>
    </row>
    <row r="22" spans="2:7" x14ac:dyDescent="0.25">
      <c r="B22" s="106"/>
      <c r="D22" s="100"/>
    </row>
    <row r="24" spans="2:7" x14ac:dyDescent="0.25">
      <c r="D24" s="272"/>
      <c r="E24" s="98"/>
    </row>
    <row r="25" spans="2:7" x14ac:dyDescent="0.25">
      <c r="D25" s="271"/>
      <c r="E25" s="98"/>
    </row>
    <row r="26" spans="2:7" x14ac:dyDescent="0.25">
      <c r="D26" s="271"/>
      <c r="E26" s="113"/>
      <c r="F26" s="110"/>
      <c r="G26" s="110"/>
    </row>
    <row r="27" spans="2:7" x14ac:dyDescent="0.25">
      <c r="D27" s="271"/>
      <c r="E27" s="113"/>
      <c r="F27" s="110"/>
      <c r="G27" s="110"/>
    </row>
    <row r="28" spans="2:7" x14ac:dyDescent="0.25">
      <c r="E28" s="273"/>
      <c r="F28" s="110"/>
      <c r="G28" s="274"/>
    </row>
    <row r="29" spans="2:7" x14ac:dyDescent="0.25">
      <c r="E29" s="110"/>
      <c r="F29" s="110"/>
      <c r="G29" s="110"/>
    </row>
  </sheetData>
  <pageMargins left="0.7" right="0.7" top="0.75" bottom="0.75" header="0.3" footer="0.3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68"/>
  <sheetViews>
    <sheetView workbookViewId="0">
      <selection activeCell="B2" sqref="B2"/>
    </sheetView>
  </sheetViews>
  <sheetFormatPr defaultRowHeight="15" x14ac:dyDescent="0.25"/>
  <cols>
    <col min="2" max="2" width="26.140625" style="6" customWidth="1"/>
    <col min="3" max="3" width="38" customWidth="1"/>
    <col min="4" max="4" width="21.140625" style="98" customWidth="1"/>
    <col min="5" max="5" width="14" style="98" hidden="1" customWidth="1"/>
    <col min="6" max="6" width="16.42578125" style="98" customWidth="1"/>
    <col min="7" max="7" width="14.28515625" style="98" hidden="1" customWidth="1"/>
    <col min="8" max="8" width="14.42578125" style="98" bestFit="1" customWidth="1"/>
    <col min="9" max="9" width="14.42578125" style="98" hidden="1" customWidth="1"/>
    <col min="10" max="10" width="14.28515625" style="98" bestFit="1" customWidth="1"/>
    <col min="11" max="11" width="15" style="98" hidden="1" customWidth="1"/>
    <col min="12" max="12" width="14.85546875" style="98" customWidth="1"/>
    <col min="13" max="13" width="17.28515625" style="98" hidden="1" customWidth="1"/>
    <col min="14" max="14" width="16.85546875" style="98" customWidth="1"/>
    <col min="15" max="15" width="14.42578125" style="98" hidden="1" customWidth="1"/>
    <col min="16" max="16" width="9.140625" style="98"/>
  </cols>
  <sheetData>
    <row r="2" spans="2:15" ht="18.75" x14ac:dyDescent="0.3">
      <c r="B2" s="290"/>
    </row>
    <row r="3" spans="2:15" x14ac:dyDescent="0.25">
      <c r="B3" s="97"/>
      <c r="E3" s="100"/>
    </row>
    <row r="4" spans="2:15" x14ac:dyDescent="0.25">
      <c r="B4" s="97"/>
      <c r="E4" s="100"/>
    </row>
    <row r="5" spans="2:15" x14ac:dyDescent="0.25">
      <c r="B5" s="291" t="s">
        <v>781</v>
      </c>
    </row>
    <row r="6" spans="2:15" x14ac:dyDescent="0.25">
      <c r="B6" s="291" t="s">
        <v>1328</v>
      </c>
    </row>
    <row r="8" spans="2:15" x14ac:dyDescent="0.25">
      <c r="C8" s="6"/>
      <c r="D8" s="239" t="s">
        <v>6</v>
      </c>
      <c r="E8" s="239" t="s">
        <v>780</v>
      </c>
      <c r="F8" s="106"/>
      <c r="G8" s="106"/>
      <c r="H8"/>
      <c r="I8"/>
      <c r="J8"/>
      <c r="K8"/>
      <c r="L8"/>
      <c r="M8"/>
      <c r="N8"/>
      <c r="O8"/>
    </row>
    <row r="9" spans="2:15" x14ac:dyDescent="0.25">
      <c r="C9" s="6"/>
      <c r="D9" s="262" t="s">
        <v>1466</v>
      </c>
      <c r="E9" s="262"/>
      <c r="F9" s="262" t="s">
        <v>1329</v>
      </c>
      <c r="G9" s="262" t="s">
        <v>1330</v>
      </c>
      <c r="H9"/>
      <c r="I9"/>
      <c r="J9"/>
      <c r="K9"/>
      <c r="L9"/>
      <c r="M9"/>
      <c r="N9"/>
      <c r="O9"/>
    </row>
    <row r="10" spans="2:15" x14ac:dyDescent="0.25">
      <c r="B10" s="96" t="s">
        <v>109</v>
      </c>
      <c r="C10" s="96" t="s">
        <v>20</v>
      </c>
      <c r="D10" s="431" t="s">
        <v>783</v>
      </c>
      <c r="E10" s="431" t="s">
        <v>782</v>
      </c>
      <c r="F10" s="262"/>
      <c r="G10" s="262"/>
      <c r="H10"/>
      <c r="I10"/>
      <c r="J10"/>
      <c r="K10"/>
      <c r="L10"/>
      <c r="M10"/>
      <c r="N10"/>
      <c r="O10"/>
    </row>
    <row r="11" spans="2:15" x14ac:dyDescent="0.25">
      <c r="B11" t="s">
        <v>4</v>
      </c>
      <c r="C11" t="s">
        <v>103</v>
      </c>
      <c r="D11" s="100">
        <v>5000</v>
      </c>
      <c r="E11" s="100"/>
      <c r="F11" s="100">
        <v>5000</v>
      </c>
      <c r="G11" s="100"/>
      <c r="H11"/>
      <c r="I11"/>
      <c r="J11"/>
      <c r="K11"/>
      <c r="L11"/>
      <c r="M11"/>
      <c r="N11"/>
      <c r="O11"/>
    </row>
    <row r="12" spans="2:15" x14ac:dyDescent="0.25">
      <c r="B12"/>
      <c r="D12" s="100"/>
      <c r="E12" s="100"/>
      <c r="F12" s="100"/>
      <c r="G12" s="100"/>
      <c r="H12"/>
      <c r="I12"/>
      <c r="J12"/>
      <c r="K12"/>
      <c r="L12"/>
      <c r="M12"/>
      <c r="N12"/>
      <c r="O12"/>
    </row>
    <row r="13" spans="2:15" ht="15.75" x14ac:dyDescent="0.25">
      <c r="B13" t="s">
        <v>1259</v>
      </c>
      <c r="D13" s="430">
        <v>5000</v>
      </c>
      <c r="E13" s="100"/>
      <c r="F13" s="100">
        <v>5000</v>
      </c>
      <c r="G13" s="100"/>
      <c r="H13"/>
      <c r="I13"/>
      <c r="J13"/>
      <c r="K13"/>
      <c r="L13"/>
      <c r="M13"/>
      <c r="N13"/>
      <c r="O13"/>
    </row>
    <row r="14" spans="2:15" x14ac:dyDescent="0.25">
      <c r="B14"/>
      <c r="D14"/>
      <c r="E14"/>
      <c r="F14"/>
      <c r="G14"/>
      <c r="H14"/>
      <c r="I14"/>
      <c r="J14"/>
      <c r="K14"/>
      <c r="L14"/>
      <c r="M14"/>
      <c r="N14"/>
      <c r="O14"/>
    </row>
    <row r="15" spans="2:15" x14ac:dyDescent="0.25">
      <c r="B15"/>
      <c r="D15"/>
      <c r="E15"/>
      <c r="F15"/>
      <c r="G15"/>
      <c r="H15"/>
      <c r="I15"/>
      <c r="J15"/>
      <c r="K15"/>
      <c r="L15"/>
      <c r="M15"/>
      <c r="N15"/>
      <c r="O15"/>
    </row>
    <row r="16" spans="2:15" x14ac:dyDescent="0.25">
      <c r="B16"/>
      <c r="D16"/>
      <c r="E16"/>
      <c r="F16"/>
      <c r="G16"/>
      <c r="H16"/>
      <c r="I16"/>
      <c r="J16"/>
      <c r="K16"/>
      <c r="L16"/>
      <c r="M16"/>
      <c r="N16"/>
      <c r="O16"/>
    </row>
    <row r="17" spans="2:15" x14ac:dyDescent="0.25">
      <c r="B17"/>
      <c r="D17"/>
      <c r="E17"/>
      <c r="F17"/>
      <c r="G17"/>
      <c r="H17"/>
      <c r="I17"/>
      <c r="J17"/>
      <c r="K17"/>
      <c r="L17"/>
      <c r="M17"/>
      <c r="N17"/>
      <c r="O17"/>
    </row>
    <row r="18" spans="2:15" x14ac:dyDescent="0.25">
      <c r="B18"/>
      <c r="D18"/>
      <c r="E18"/>
      <c r="F18"/>
      <c r="G18"/>
      <c r="H18"/>
      <c r="I18"/>
      <c r="J18"/>
      <c r="K18"/>
      <c r="L18"/>
      <c r="M18"/>
      <c r="N18"/>
      <c r="O18"/>
    </row>
    <row r="19" spans="2:15" x14ac:dyDescent="0.25">
      <c r="B19"/>
      <c r="D19"/>
      <c r="E19"/>
      <c r="F19"/>
      <c r="G19"/>
      <c r="H19"/>
      <c r="I19"/>
      <c r="J19"/>
      <c r="K19"/>
      <c r="L19"/>
      <c r="M19"/>
      <c r="N19"/>
      <c r="O19"/>
    </row>
    <row r="20" spans="2:15" x14ac:dyDescent="0.25">
      <c r="B20"/>
      <c r="D20"/>
      <c r="E20"/>
      <c r="F20"/>
      <c r="G20"/>
      <c r="H20"/>
      <c r="I20"/>
      <c r="J20"/>
      <c r="K20"/>
      <c r="L20"/>
      <c r="M20"/>
      <c r="N20"/>
      <c r="O20"/>
    </row>
    <row r="21" spans="2:15" x14ac:dyDescent="0.25">
      <c r="B21"/>
      <c r="D21"/>
      <c r="E21"/>
      <c r="F21"/>
      <c r="G21"/>
      <c r="H21"/>
      <c r="I21"/>
      <c r="J21"/>
      <c r="K21"/>
      <c r="L21"/>
      <c r="M21"/>
      <c r="N21"/>
      <c r="O21"/>
    </row>
    <row r="22" spans="2:15" x14ac:dyDescent="0.25">
      <c r="B22"/>
      <c r="D22"/>
      <c r="E22"/>
      <c r="F22"/>
      <c r="G22"/>
      <c r="H22"/>
      <c r="I22"/>
      <c r="J22"/>
      <c r="K22"/>
      <c r="L22"/>
      <c r="M22"/>
      <c r="N22"/>
      <c r="O22"/>
    </row>
    <row r="23" spans="2:15" x14ac:dyDescent="0.25">
      <c r="B23"/>
      <c r="D23"/>
      <c r="E23"/>
      <c r="F23"/>
      <c r="G23"/>
      <c r="H23"/>
      <c r="I23"/>
      <c r="J23"/>
      <c r="K23"/>
      <c r="L23"/>
      <c r="M23"/>
      <c r="N23"/>
      <c r="O23"/>
    </row>
    <row r="24" spans="2:15" x14ac:dyDescent="0.25">
      <c r="B24"/>
      <c r="D24"/>
      <c r="E24"/>
      <c r="F24"/>
      <c r="G24"/>
      <c r="H24"/>
      <c r="I24"/>
      <c r="J24"/>
      <c r="K24"/>
      <c r="L24"/>
      <c r="M24"/>
      <c r="N24"/>
      <c r="O24"/>
    </row>
    <row r="25" spans="2:15" x14ac:dyDescent="0.25">
      <c r="B25"/>
      <c r="D25"/>
      <c r="E25"/>
      <c r="F25"/>
      <c r="G25"/>
      <c r="H25"/>
      <c r="I25"/>
      <c r="J25"/>
      <c r="K25"/>
      <c r="L25"/>
      <c r="M25"/>
      <c r="N25"/>
      <c r="O25"/>
    </row>
    <row r="26" spans="2:15" x14ac:dyDescent="0.25">
      <c r="B26"/>
      <c r="D26"/>
      <c r="E26"/>
      <c r="F26"/>
      <c r="G26"/>
      <c r="H26"/>
      <c r="I26"/>
      <c r="J26"/>
      <c r="K26"/>
      <c r="L26"/>
      <c r="M26"/>
      <c r="N26"/>
      <c r="O26"/>
    </row>
    <row r="27" spans="2:15" x14ac:dyDescent="0.25">
      <c r="B27"/>
      <c r="D27"/>
      <c r="E27"/>
      <c r="F27"/>
      <c r="G27"/>
      <c r="H27"/>
      <c r="I27"/>
      <c r="J27"/>
      <c r="K27"/>
      <c r="L27"/>
      <c r="M27"/>
      <c r="N27"/>
      <c r="O27"/>
    </row>
    <row r="28" spans="2:15" x14ac:dyDescent="0.25">
      <c r="B28"/>
      <c r="D28"/>
      <c r="E28"/>
      <c r="F28"/>
      <c r="G28"/>
      <c r="H28"/>
      <c r="I28"/>
      <c r="J28"/>
      <c r="K28"/>
      <c r="L28"/>
      <c r="M28"/>
      <c r="N28"/>
      <c r="O28"/>
    </row>
    <row r="29" spans="2:15" x14ac:dyDescent="0.25">
      <c r="B29"/>
      <c r="D29"/>
      <c r="E29"/>
      <c r="F29"/>
      <c r="G29"/>
      <c r="H29"/>
      <c r="I29"/>
      <c r="J29"/>
      <c r="K29"/>
      <c r="L29"/>
      <c r="M29"/>
      <c r="N29"/>
      <c r="O29"/>
    </row>
    <row r="30" spans="2:15" x14ac:dyDescent="0.25">
      <c r="B30"/>
      <c r="D30"/>
      <c r="E30"/>
      <c r="F30"/>
      <c r="G30"/>
      <c r="H30"/>
      <c r="I30"/>
      <c r="J30"/>
      <c r="K30"/>
      <c r="L30"/>
      <c r="M30"/>
      <c r="N30"/>
      <c r="O30"/>
    </row>
    <row r="31" spans="2:15" x14ac:dyDescent="0.25">
      <c r="B31"/>
      <c r="D31"/>
      <c r="E31"/>
      <c r="F31"/>
      <c r="G31"/>
      <c r="H31"/>
      <c r="I31"/>
      <c r="J31"/>
      <c r="K31"/>
      <c r="L31"/>
      <c r="M31"/>
      <c r="N31"/>
      <c r="O31"/>
    </row>
    <row r="32" spans="2:15" x14ac:dyDescent="0.25">
      <c r="B32"/>
      <c r="D32"/>
      <c r="E32"/>
      <c r="F32"/>
      <c r="G32"/>
      <c r="H32"/>
      <c r="I32"/>
      <c r="J32"/>
      <c r="K32"/>
      <c r="L32"/>
      <c r="M32"/>
      <c r="N32"/>
      <c r="O32"/>
    </row>
    <row r="33" spans="2:15" x14ac:dyDescent="0.25">
      <c r="B33"/>
      <c r="D33"/>
      <c r="E33"/>
      <c r="F33"/>
      <c r="G33"/>
      <c r="H33"/>
      <c r="I33"/>
      <c r="J33"/>
      <c r="K33"/>
      <c r="L33"/>
      <c r="M33"/>
      <c r="N33"/>
      <c r="O33"/>
    </row>
    <row r="34" spans="2:15" x14ac:dyDescent="0.25">
      <c r="B34"/>
      <c r="D34"/>
      <c r="E34"/>
      <c r="F34"/>
      <c r="G34"/>
      <c r="H34"/>
      <c r="I34"/>
      <c r="J34"/>
      <c r="K34"/>
      <c r="L34"/>
      <c r="M34"/>
      <c r="N34"/>
      <c r="O34"/>
    </row>
    <row r="35" spans="2:15" x14ac:dyDescent="0.25">
      <c r="B35"/>
      <c r="D35"/>
      <c r="E35"/>
      <c r="F35"/>
      <c r="G35"/>
      <c r="H35"/>
      <c r="I35"/>
      <c r="J35"/>
      <c r="K35"/>
      <c r="L35"/>
      <c r="M35"/>
      <c r="N35"/>
      <c r="O35"/>
    </row>
    <row r="36" spans="2:15" x14ac:dyDescent="0.25">
      <c r="B36"/>
      <c r="D36"/>
      <c r="E36"/>
      <c r="F36"/>
      <c r="G36"/>
      <c r="H36"/>
      <c r="I36"/>
      <c r="J36"/>
      <c r="K36"/>
      <c r="L36"/>
      <c r="M36"/>
      <c r="N36"/>
      <c r="O36"/>
    </row>
    <row r="37" spans="2:15" x14ac:dyDescent="0.25">
      <c r="B37"/>
      <c r="D37"/>
      <c r="E37"/>
      <c r="F37"/>
      <c r="G37"/>
      <c r="H37"/>
      <c r="I37"/>
      <c r="J37"/>
      <c r="K37"/>
      <c r="L37"/>
      <c r="M37"/>
      <c r="N37"/>
      <c r="O37"/>
    </row>
    <row r="38" spans="2:15" x14ac:dyDescent="0.25">
      <c r="B38"/>
      <c r="D38"/>
      <c r="E38"/>
      <c r="F38"/>
      <c r="G38"/>
      <c r="H38"/>
      <c r="I38"/>
      <c r="J38"/>
      <c r="K38"/>
      <c r="L38"/>
      <c r="M38"/>
      <c r="N38"/>
      <c r="O38"/>
    </row>
    <row r="39" spans="2:15" x14ac:dyDescent="0.25">
      <c r="B39"/>
      <c r="D39"/>
      <c r="E39"/>
      <c r="F39"/>
      <c r="G39"/>
      <c r="H39"/>
      <c r="I39"/>
      <c r="J39"/>
      <c r="K39"/>
      <c r="L39"/>
      <c r="M39"/>
      <c r="N39"/>
      <c r="O39"/>
    </row>
    <row r="40" spans="2:15" x14ac:dyDescent="0.25">
      <c r="B40"/>
      <c r="D40"/>
      <c r="E40"/>
      <c r="F40"/>
      <c r="G40"/>
      <c r="H40"/>
      <c r="I40"/>
      <c r="J40"/>
      <c r="K40"/>
      <c r="L40"/>
      <c r="M40"/>
      <c r="N40"/>
      <c r="O40"/>
    </row>
    <row r="41" spans="2:15" x14ac:dyDescent="0.25">
      <c r="B41"/>
      <c r="D41"/>
      <c r="E41"/>
      <c r="F41"/>
      <c r="G41"/>
      <c r="H41"/>
      <c r="I41"/>
      <c r="J41"/>
      <c r="K41"/>
      <c r="L41"/>
      <c r="M41"/>
      <c r="N41"/>
      <c r="O41"/>
    </row>
    <row r="42" spans="2:15" x14ac:dyDescent="0.25">
      <c r="B42"/>
      <c r="D42"/>
      <c r="E42"/>
      <c r="F42"/>
      <c r="G42"/>
      <c r="H42"/>
      <c r="I42"/>
      <c r="J42"/>
      <c r="K42"/>
      <c r="L42"/>
      <c r="M42"/>
      <c r="N42"/>
      <c r="O42"/>
    </row>
    <row r="43" spans="2:15" x14ac:dyDescent="0.25">
      <c r="B43"/>
      <c r="D43"/>
      <c r="E43"/>
      <c r="F43"/>
      <c r="G43"/>
      <c r="H43"/>
      <c r="I43"/>
      <c r="J43"/>
      <c r="K43"/>
      <c r="L43"/>
      <c r="M43"/>
      <c r="N43"/>
      <c r="O43"/>
    </row>
    <row r="44" spans="2:15" x14ac:dyDescent="0.25">
      <c r="B44"/>
      <c r="D44"/>
      <c r="E44"/>
      <c r="F44"/>
      <c r="G44"/>
      <c r="H44"/>
      <c r="I44"/>
      <c r="J44"/>
      <c r="K44"/>
      <c r="L44"/>
      <c r="M44"/>
      <c r="N44"/>
      <c r="O44"/>
    </row>
    <row r="45" spans="2:15" x14ac:dyDescent="0.25">
      <c r="B45"/>
      <c r="D45"/>
      <c r="E45"/>
      <c r="F45"/>
      <c r="G45"/>
      <c r="H45"/>
      <c r="I45"/>
      <c r="J45"/>
      <c r="K45"/>
      <c r="L45"/>
      <c r="M45"/>
      <c r="N45"/>
      <c r="O45"/>
    </row>
    <row r="46" spans="2:15" x14ac:dyDescent="0.25">
      <c r="B46" t="s">
        <v>1112</v>
      </c>
      <c r="D46"/>
      <c r="E46"/>
      <c r="F46"/>
      <c r="G46"/>
      <c r="H46"/>
      <c r="I46"/>
      <c r="J46"/>
      <c r="K46"/>
      <c r="L46"/>
      <c r="M46"/>
      <c r="N46"/>
      <c r="O46"/>
    </row>
    <row r="47" spans="2:15" x14ac:dyDescent="0.25">
      <c r="B47"/>
      <c r="D47"/>
      <c r="E47"/>
      <c r="F47"/>
      <c r="G47"/>
      <c r="H47"/>
      <c r="I47"/>
      <c r="J47"/>
      <c r="K47"/>
      <c r="L47"/>
      <c r="M47"/>
      <c r="N47"/>
      <c r="O47"/>
    </row>
    <row r="48" spans="2:15" x14ac:dyDescent="0.25">
      <c r="B48" s="106" t="s">
        <v>1113</v>
      </c>
      <c r="D48"/>
      <c r="E48"/>
      <c r="F48"/>
      <c r="G48"/>
      <c r="H48"/>
      <c r="I48"/>
      <c r="J48"/>
      <c r="K48"/>
      <c r="L48"/>
      <c r="M48"/>
      <c r="N48"/>
      <c r="O48"/>
    </row>
    <row r="49" spans="2:15" x14ac:dyDescent="0.25">
      <c r="B49"/>
      <c r="D49"/>
      <c r="E49"/>
      <c r="F49"/>
      <c r="G49"/>
      <c r="H49"/>
      <c r="I49"/>
      <c r="J49"/>
      <c r="K49"/>
      <c r="L49"/>
      <c r="M49"/>
      <c r="N49"/>
      <c r="O49"/>
    </row>
    <row r="50" spans="2:15" x14ac:dyDescent="0.25">
      <c r="B50"/>
      <c r="D50"/>
      <c r="E50"/>
      <c r="F50"/>
      <c r="G50"/>
      <c r="H50"/>
      <c r="I50"/>
      <c r="J50"/>
      <c r="K50"/>
      <c r="L50"/>
      <c r="M50"/>
      <c r="N50"/>
      <c r="O50"/>
    </row>
    <row r="51" spans="2:15" x14ac:dyDescent="0.25">
      <c r="B51"/>
      <c r="D51"/>
      <c r="E51"/>
      <c r="F51"/>
      <c r="G51"/>
      <c r="H51"/>
      <c r="I51"/>
      <c r="J51"/>
      <c r="K51"/>
      <c r="L51"/>
      <c r="M51"/>
      <c r="N51"/>
      <c r="O51"/>
    </row>
    <row r="52" spans="2:15" x14ac:dyDescent="0.25">
      <c r="B52"/>
      <c r="D52"/>
      <c r="E52"/>
      <c r="F52"/>
      <c r="G52"/>
      <c r="H52"/>
      <c r="I52"/>
      <c r="J52"/>
      <c r="K52"/>
      <c r="L52"/>
      <c r="M52"/>
      <c r="N52"/>
      <c r="O52"/>
    </row>
    <row r="53" spans="2:15" x14ac:dyDescent="0.25">
      <c r="B53"/>
      <c r="D53"/>
      <c r="E53"/>
      <c r="F53"/>
      <c r="G53"/>
      <c r="H53"/>
      <c r="I53"/>
      <c r="J53"/>
      <c r="K53"/>
      <c r="L53"/>
      <c r="M53"/>
      <c r="N53"/>
      <c r="O53"/>
    </row>
    <row r="54" spans="2:15" x14ac:dyDescent="0.25">
      <c r="B54"/>
      <c r="D54"/>
      <c r="E54"/>
      <c r="F54"/>
      <c r="G54"/>
      <c r="H54"/>
      <c r="I54"/>
      <c r="J54"/>
      <c r="K54"/>
      <c r="L54"/>
      <c r="M54"/>
      <c r="N54"/>
      <c r="O54"/>
    </row>
    <row r="55" spans="2:15" x14ac:dyDescent="0.25">
      <c r="B55"/>
      <c r="D55"/>
      <c r="E55"/>
      <c r="F55"/>
      <c r="G55"/>
      <c r="H55"/>
      <c r="I55"/>
      <c r="J55"/>
      <c r="K55"/>
      <c r="L55"/>
      <c r="M55"/>
      <c r="N55"/>
      <c r="O55"/>
    </row>
    <row r="56" spans="2:15" x14ac:dyDescent="0.25">
      <c r="B56"/>
      <c r="D56"/>
      <c r="E56"/>
      <c r="F56"/>
      <c r="G56"/>
      <c r="H56"/>
      <c r="I56"/>
      <c r="J56"/>
      <c r="K56"/>
      <c r="L56"/>
      <c r="M56"/>
      <c r="N56"/>
      <c r="O56"/>
    </row>
    <row r="57" spans="2:15" x14ac:dyDescent="0.25">
      <c r="B57"/>
      <c r="D57"/>
      <c r="E57"/>
      <c r="F57"/>
      <c r="G57"/>
      <c r="H57"/>
      <c r="I57"/>
      <c r="J57"/>
      <c r="K57"/>
      <c r="L57"/>
      <c r="M57"/>
      <c r="N57"/>
      <c r="O57"/>
    </row>
    <row r="58" spans="2:15" x14ac:dyDescent="0.25">
      <c r="B58"/>
      <c r="D58"/>
      <c r="E58"/>
      <c r="F58"/>
      <c r="G58"/>
      <c r="H58"/>
      <c r="I58"/>
      <c r="J58"/>
      <c r="K58"/>
      <c r="L58"/>
      <c r="M58"/>
      <c r="N58"/>
      <c r="O58"/>
    </row>
    <row r="59" spans="2:15" x14ac:dyDescent="0.25">
      <c r="B59"/>
      <c r="D59"/>
      <c r="E59"/>
      <c r="F59"/>
      <c r="G59"/>
      <c r="H59"/>
      <c r="I59"/>
      <c r="J59"/>
      <c r="K59"/>
      <c r="L59"/>
      <c r="M59"/>
      <c r="N59"/>
      <c r="O59"/>
    </row>
    <row r="60" spans="2:15" x14ac:dyDescent="0.25">
      <c r="B60"/>
      <c r="D60"/>
      <c r="E60"/>
      <c r="F60"/>
      <c r="G60"/>
      <c r="H60"/>
      <c r="I60"/>
      <c r="J60"/>
      <c r="K60"/>
      <c r="L60"/>
      <c r="M60"/>
      <c r="N60"/>
      <c r="O60"/>
    </row>
    <row r="61" spans="2:15" x14ac:dyDescent="0.25">
      <c r="B61"/>
      <c r="D61"/>
      <c r="E61"/>
      <c r="F61"/>
      <c r="G61"/>
      <c r="H61"/>
      <c r="I61"/>
      <c r="J61"/>
      <c r="K61"/>
      <c r="L61"/>
      <c r="M61"/>
      <c r="N61"/>
      <c r="O61"/>
    </row>
    <row r="62" spans="2:15" x14ac:dyDescent="0.25">
      <c r="B62"/>
      <c r="D62"/>
      <c r="E62"/>
      <c r="F62"/>
      <c r="G62"/>
      <c r="H62"/>
      <c r="I62"/>
      <c r="J62"/>
      <c r="K62"/>
      <c r="L62"/>
    </row>
    <row r="63" spans="2:15" x14ac:dyDescent="0.25">
      <c r="B63"/>
      <c r="D63"/>
      <c r="E63"/>
      <c r="F63"/>
      <c r="G63"/>
      <c r="H63"/>
      <c r="I63"/>
      <c r="J63"/>
      <c r="K63"/>
      <c r="L63"/>
    </row>
    <row r="64" spans="2:15" x14ac:dyDescent="0.25">
      <c r="B64"/>
      <c r="D64"/>
      <c r="E64"/>
      <c r="F64"/>
      <c r="G64"/>
      <c r="H64"/>
      <c r="I64"/>
      <c r="J64"/>
      <c r="K64"/>
      <c r="L64"/>
    </row>
    <row r="65" spans="2:12" x14ac:dyDescent="0.25">
      <c r="B65"/>
      <c r="D65"/>
      <c r="E65"/>
      <c r="F65"/>
      <c r="G65"/>
      <c r="H65"/>
      <c r="I65"/>
      <c r="J65"/>
      <c r="K65"/>
      <c r="L65"/>
    </row>
    <row r="66" spans="2:12" x14ac:dyDescent="0.25">
      <c r="B66"/>
      <c r="D66"/>
      <c r="E66"/>
      <c r="F66"/>
      <c r="G66"/>
      <c r="H66"/>
      <c r="I66"/>
      <c r="J66"/>
      <c r="K66"/>
      <c r="L66"/>
    </row>
    <row r="67" spans="2:12" x14ac:dyDescent="0.25">
      <c r="B67"/>
      <c r="D67"/>
      <c r="E67"/>
      <c r="F67"/>
      <c r="G67"/>
      <c r="H67"/>
      <c r="I67"/>
      <c r="J67"/>
      <c r="K67"/>
      <c r="L67"/>
    </row>
    <row r="68" spans="2:12" x14ac:dyDescent="0.25">
      <c r="B68"/>
      <c r="D68"/>
      <c r="E68"/>
      <c r="F68"/>
      <c r="G68"/>
      <c r="H68"/>
      <c r="I68"/>
      <c r="J68"/>
      <c r="K68"/>
      <c r="L6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5:W19"/>
  <sheetViews>
    <sheetView workbookViewId="0">
      <selection activeCell="R13" sqref="R13"/>
    </sheetView>
  </sheetViews>
  <sheetFormatPr defaultRowHeight="15" x14ac:dyDescent="0.25"/>
  <cols>
    <col min="2" max="2" width="28.140625" customWidth="1"/>
    <col min="3" max="3" width="12.28515625" customWidth="1"/>
    <col min="4" max="4" width="6" customWidth="1"/>
    <col min="5" max="5" width="13.85546875" customWidth="1"/>
    <col min="6" max="6" width="13.28515625" bestFit="1" customWidth="1"/>
    <col min="7" max="7" width="14" customWidth="1"/>
    <col min="8" max="8" width="9.5703125" hidden="1" customWidth="1"/>
    <col min="9" max="9" width="13.28515625" hidden="1" customWidth="1"/>
    <col min="10" max="10" width="9.140625" hidden="1" customWidth="1"/>
    <col min="11" max="11" width="10.5703125" hidden="1" customWidth="1"/>
    <col min="12" max="12" width="9.5703125" hidden="1" customWidth="1"/>
    <col min="13" max="13" width="10.85546875" hidden="1" customWidth="1"/>
    <col min="14" max="14" width="10.7109375" hidden="1" customWidth="1"/>
    <col min="15" max="16" width="11.5703125" hidden="1" customWidth="1"/>
    <col min="17" max="18" width="11.5703125" customWidth="1"/>
    <col min="19" max="19" width="13.85546875" customWidth="1"/>
    <col min="20" max="20" width="15.28515625" customWidth="1"/>
    <col min="21" max="21" width="14.85546875" customWidth="1"/>
    <col min="23" max="23" width="11.5703125" bestFit="1" customWidth="1"/>
    <col min="24" max="24" width="13.28515625" bestFit="1" customWidth="1"/>
  </cols>
  <sheetData>
    <row r="5" spans="2:23" x14ac:dyDescent="0.25">
      <c r="N5" s="166"/>
      <c r="O5" s="166"/>
      <c r="P5" s="167"/>
      <c r="Q5" s="167"/>
      <c r="R5" s="167"/>
      <c r="S5" s="98"/>
    </row>
    <row r="6" spans="2:23" x14ac:dyDescent="0.25">
      <c r="B6" s="98">
        <v>10450</v>
      </c>
      <c r="C6" t="s">
        <v>1098</v>
      </c>
      <c r="N6" s="100"/>
      <c r="O6" s="100"/>
      <c r="P6" s="167"/>
      <c r="Q6" s="167"/>
      <c r="R6" s="167"/>
      <c r="S6" s="98"/>
    </row>
    <row r="7" spans="2:23" x14ac:dyDescent="0.25">
      <c r="O7" s="98"/>
      <c r="P7" s="167"/>
      <c r="Q7" s="167"/>
      <c r="R7" s="167"/>
      <c r="S7" s="98"/>
    </row>
    <row r="8" spans="2:23" ht="15.75" thickBot="1" x14ac:dyDescent="0.3">
      <c r="B8" s="168" t="s">
        <v>1074</v>
      </c>
      <c r="C8" s="169" t="s">
        <v>1269</v>
      </c>
      <c r="D8" s="169" t="s">
        <v>1075</v>
      </c>
      <c r="E8" s="169" t="s">
        <v>1268</v>
      </c>
      <c r="F8" s="169" t="s">
        <v>1267</v>
      </c>
      <c r="G8" s="169" t="s">
        <v>1266</v>
      </c>
      <c r="H8" s="169" t="s">
        <v>1076</v>
      </c>
      <c r="I8" s="169" t="s">
        <v>1077</v>
      </c>
      <c r="J8" s="169" t="s">
        <v>1078</v>
      </c>
      <c r="K8" s="169" t="s">
        <v>1079</v>
      </c>
      <c r="L8" s="169" t="s">
        <v>1080</v>
      </c>
      <c r="M8" s="169" t="s">
        <v>1081</v>
      </c>
      <c r="N8" s="170" t="s">
        <v>1082</v>
      </c>
      <c r="O8" s="169" t="s">
        <v>1083</v>
      </c>
      <c r="P8" s="169" t="s">
        <v>1084</v>
      </c>
      <c r="Q8" s="169" t="s">
        <v>1293</v>
      </c>
      <c r="R8" s="169" t="s">
        <v>1473</v>
      </c>
      <c r="S8" s="169" t="s">
        <v>814</v>
      </c>
      <c r="T8" s="171" t="s">
        <v>1294</v>
      </c>
      <c r="U8" s="171" t="s">
        <v>1085</v>
      </c>
    </row>
    <row r="9" spans="2:23" ht="15.75" thickTop="1" x14ac:dyDescent="0.25">
      <c r="B9" s="172" t="s">
        <v>1086</v>
      </c>
      <c r="C9" s="175" t="s">
        <v>1087</v>
      </c>
      <c r="D9" s="241">
        <v>0.05</v>
      </c>
      <c r="E9" s="173">
        <v>427.27</v>
      </c>
      <c r="F9" s="173">
        <v>427.27</v>
      </c>
      <c r="G9" s="173">
        <v>427.27</v>
      </c>
      <c r="H9" s="173"/>
      <c r="I9" s="173"/>
      <c r="J9" s="174"/>
      <c r="K9" s="173"/>
      <c r="L9" s="173"/>
      <c r="M9" s="173"/>
      <c r="N9" s="173"/>
      <c r="O9" s="175"/>
      <c r="P9" s="175"/>
      <c r="Q9" s="173">
        <v>427.27</v>
      </c>
      <c r="R9" s="173">
        <v>427.27</v>
      </c>
      <c r="S9" s="265">
        <f>SUM(E9:G9)</f>
        <v>1281.81</v>
      </c>
      <c r="T9" s="173">
        <f>+'1601eMONITORING 2019'!$S9/'1601eMONITORING 2019'!$D9</f>
        <v>25636.199999999997</v>
      </c>
      <c r="U9" s="173"/>
      <c r="W9" s="98">
        <v>854.54</v>
      </c>
    </row>
    <row r="10" spans="2:23" x14ac:dyDescent="0.25">
      <c r="B10" s="176" t="s">
        <v>1088</v>
      </c>
      <c r="C10" s="183" t="s">
        <v>1089</v>
      </c>
      <c r="D10" s="242">
        <v>0.02</v>
      </c>
      <c r="E10" s="177"/>
      <c r="F10" s="177"/>
      <c r="G10" s="177"/>
      <c r="H10" s="177"/>
      <c r="I10" s="177"/>
      <c r="J10" s="178"/>
      <c r="K10" s="177"/>
      <c r="L10" s="177"/>
      <c r="M10" s="177"/>
      <c r="N10" s="177"/>
      <c r="O10" s="177"/>
      <c r="P10" s="177"/>
      <c r="Q10" s="177"/>
      <c r="R10" s="177"/>
      <c r="S10" s="266">
        <f t="shared" ref="S10:S14" si="0">SUM(E10:G10)</f>
        <v>0</v>
      </c>
      <c r="T10" s="177">
        <f>+'1601eMONITORING 2019'!$S10/'1601eMONITORING 2019'!$D10</f>
        <v>0</v>
      </c>
      <c r="U10" s="177"/>
      <c r="W10" s="98">
        <v>0</v>
      </c>
    </row>
    <row r="11" spans="2:23" x14ac:dyDescent="0.25">
      <c r="B11" s="179" t="s">
        <v>1090</v>
      </c>
      <c r="C11" s="182" t="s">
        <v>1091</v>
      </c>
      <c r="D11" s="243">
        <v>0.05</v>
      </c>
      <c r="E11" s="180"/>
      <c r="F11" s="180"/>
      <c r="G11" s="180"/>
      <c r="H11" s="180"/>
      <c r="I11" s="180"/>
      <c r="J11" s="181"/>
      <c r="K11" s="180"/>
      <c r="L11" s="180"/>
      <c r="M11" s="180"/>
      <c r="N11" s="180"/>
      <c r="O11" s="180"/>
      <c r="P11" s="180"/>
      <c r="Q11" s="180"/>
      <c r="R11" s="180"/>
      <c r="S11" s="267">
        <f t="shared" si="0"/>
        <v>0</v>
      </c>
      <c r="T11" s="180">
        <f>+'1601eMONITORING 2019'!$S11/'1601eMONITORING 2019'!$D11</f>
        <v>0</v>
      </c>
      <c r="U11" s="180"/>
      <c r="W11" s="98">
        <v>0</v>
      </c>
    </row>
    <row r="12" spans="2:23" x14ac:dyDescent="0.25">
      <c r="B12" s="176" t="s">
        <v>1092</v>
      </c>
      <c r="C12" s="183" t="s">
        <v>1093</v>
      </c>
      <c r="D12" s="242">
        <v>0.02</v>
      </c>
      <c r="E12" s="177">
        <f>4000*0.05</f>
        <v>200</v>
      </c>
      <c r="F12" s="177">
        <v>400</v>
      </c>
      <c r="G12" s="177">
        <v>80</v>
      </c>
      <c r="H12" s="177"/>
      <c r="I12" s="177"/>
      <c r="J12" s="178"/>
      <c r="K12" s="177"/>
      <c r="L12" s="177"/>
      <c r="M12" s="177"/>
      <c r="N12" s="177"/>
      <c r="O12" s="177"/>
      <c r="P12" s="177"/>
      <c r="Q12" s="177">
        <v>80</v>
      </c>
      <c r="R12" s="177">
        <v>80</v>
      </c>
      <c r="S12" s="266">
        <f t="shared" si="0"/>
        <v>680</v>
      </c>
      <c r="T12" s="177">
        <f>+'1601eMONITORING 2019'!$S12/'1601eMONITORING 2019'!$D12</f>
        <v>34000</v>
      </c>
      <c r="U12" s="177"/>
      <c r="W12" s="98">
        <v>600</v>
      </c>
    </row>
    <row r="13" spans="2:23" x14ac:dyDescent="0.25">
      <c r="B13" s="179" t="s">
        <v>1094</v>
      </c>
      <c r="C13" s="182" t="s">
        <v>1095</v>
      </c>
      <c r="D13" s="243">
        <v>0.02</v>
      </c>
      <c r="E13" s="180">
        <v>1325</v>
      </c>
      <c r="F13" s="180">
        <v>9804</v>
      </c>
      <c r="G13" s="180">
        <v>0</v>
      </c>
      <c r="H13" s="180"/>
      <c r="I13" s="180"/>
      <c r="J13" s="181"/>
      <c r="K13" s="180"/>
      <c r="L13" s="180"/>
      <c r="M13" s="180"/>
      <c r="N13" s="180"/>
      <c r="O13" s="180"/>
      <c r="P13" s="180"/>
      <c r="Q13" s="180">
        <v>0</v>
      </c>
      <c r="R13" s="180">
        <f>4290.55+2500</f>
        <v>6790.55</v>
      </c>
      <c r="S13" s="267">
        <f t="shared" si="0"/>
        <v>11129</v>
      </c>
      <c r="T13" s="180">
        <f>+'1601eMONITORING 2019'!$S13/'1601eMONITORING 2019'!$D13</f>
        <v>556450</v>
      </c>
      <c r="U13" s="180"/>
      <c r="W13" s="98">
        <v>11129</v>
      </c>
    </row>
    <row r="14" spans="2:23" hidden="1" x14ac:dyDescent="0.25">
      <c r="B14" s="176" t="s">
        <v>1096</v>
      </c>
      <c r="C14" s="183" t="s">
        <v>1097</v>
      </c>
      <c r="D14" s="242">
        <v>0.05</v>
      </c>
      <c r="E14" s="177"/>
      <c r="F14" s="177"/>
      <c r="G14" s="177"/>
      <c r="H14" s="177"/>
      <c r="I14" s="177"/>
      <c r="J14" s="178"/>
      <c r="K14" s="177"/>
      <c r="L14" s="177"/>
      <c r="M14" s="177"/>
      <c r="N14" s="177"/>
      <c r="O14" s="177"/>
      <c r="P14" s="177"/>
      <c r="Q14" s="177"/>
      <c r="R14" s="177"/>
      <c r="S14" s="266">
        <f t="shared" si="0"/>
        <v>0</v>
      </c>
      <c r="T14" s="177">
        <f>+'1601eMONITORING 2019'!$S14/'1601eMONITORING 2019'!$D14</f>
        <v>0</v>
      </c>
      <c r="U14" s="177"/>
      <c r="W14" s="98">
        <v>0</v>
      </c>
    </row>
    <row r="15" spans="2:23" x14ac:dyDescent="0.25">
      <c r="B15" s="179" t="s">
        <v>1099</v>
      </c>
      <c r="C15" s="183" t="s">
        <v>1100</v>
      </c>
      <c r="D15" s="242">
        <v>0.01</v>
      </c>
      <c r="E15" s="177">
        <v>1054.52</v>
      </c>
      <c r="F15" s="177">
        <v>44524.612399999991</v>
      </c>
      <c r="G15" s="177">
        <v>23893.949999999997</v>
      </c>
      <c r="H15" s="177"/>
      <c r="I15" s="177"/>
      <c r="J15" s="178"/>
      <c r="K15" s="177"/>
      <c r="L15" s="177"/>
      <c r="M15" s="177"/>
      <c r="N15" s="177"/>
      <c r="O15" s="177"/>
      <c r="P15" s="177"/>
      <c r="Q15" s="177">
        <v>11282.31</v>
      </c>
      <c r="R15" s="177">
        <f>16451.42-427.27-4290.55</f>
        <v>11733.599999999999</v>
      </c>
      <c r="S15" s="266">
        <f>SUM(E15:G15)</f>
        <v>69473.082399999985</v>
      </c>
      <c r="T15" s="177">
        <f>+'1601eMONITORING 2019'!$S15/'1601eMONITORING 2019'!$D15</f>
        <v>6947308.2399999984</v>
      </c>
      <c r="U15" s="177"/>
      <c r="W15" s="98">
        <v>45579.132399999988</v>
      </c>
    </row>
    <row r="16" spans="2:23" x14ac:dyDescent="0.25">
      <c r="B16" s="176" t="s">
        <v>1101</v>
      </c>
      <c r="C16" s="183" t="s">
        <v>1102</v>
      </c>
      <c r="D16" s="242">
        <v>0.02</v>
      </c>
      <c r="E16" s="293"/>
      <c r="F16" s="293">
        <v>6018.1877999999997</v>
      </c>
      <c r="G16" s="293">
        <f>87629.43-507.27</f>
        <v>87122.159999999989</v>
      </c>
      <c r="H16" s="177"/>
      <c r="I16" s="177"/>
      <c r="J16" s="178"/>
      <c r="K16" s="177"/>
      <c r="L16" s="177"/>
      <c r="M16" s="177"/>
      <c r="N16" s="177"/>
      <c r="O16" s="177"/>
      <c r="P16" s="177"/>
      <c r="Q16" s="293">
        <v>5300.6500000000005</v>
      </c>
      <c r="R16" s="293">
        <f>4219.86-2500</f>
        <v>1719.8599999999997</v>
      </c>
      <c r="S16" s="266">
        <f>SUM(E16:G16)</f>
        <v>93140.347799999989</v>
      </c>
      <c r="T16" s="177">
        <f>+'1601eMONITORING 2019'!$S16/'1601eMONITORING 2019'!$D16</f>
        <v>4657017.3899999997</v>
      </c>
      <c r="U16" s="177"/>
      <c r="W16" s="98">
        <v>6018.1877999999997</v>
      </c>
    </row>
    <row r="17" spans="2:21" x14ac:dyDescent="0.25">
      <c r="B17" s="176"/>
      <c r="C17" s="292"/>
      <c r="D17" s="415"/>
      <c r="E17" s="414">
        <f>SUBTOTAL(109,Table1[JAN])</f>
        <v>3006.79</v>
      </c>
      <c r="F17" s="413">
        <f>SUBTOTAL(109,Table1[FEB])</f>
        <v>61174.070199999987</v>
      </c>
      <c r="G17" s="413">
        <f>SUBTOTAL(109,Table1[MAR])</f>
        <v>111523.37999999999</v>
      </c>
      <c r="H17" s="416"/>
      <c r="I17" s="416"/>
      <c r="J17" s="417"/>
      <c r="K17" s="416"/>
      <c r="L17" s="416"/>
      <c r="M17" s="416"/>
      <c r="N17" s="416"/>
      <c r="O17" s="416"/>
      <c r="P17" s="416"/>
      <c r="Q17" s="413">
        <f>SUBTOTAL(109,Table1[APRI])</f>
        <v>17090.23</v>
      </c>
      <c r="R17" s="413">
        <f>SUBTOTAL(109,Table1[MAY2])</f>
        <v>20751.28</v>
      </c>
      <c r="S17" s="413">
        <f>SUBTOTAL(109,Table1[Total])</f>
        <v>175704.24019999997</v>
      </c>
      <c r="T17" s="413">
        <f>SUBTOTAL(109,Table1[GROSS VALUE])</f>
        <v>12220411.829999998</v>
      </c>
      <c r="U17" s="416"/>
    </row>
    <row r="18" spans="2:21" x14ac:dyDescent="0.25">
      <c r="B18" s="98"/>
      <c r="N18" s="100"/>
      <c r="O18" s="100"/>
      <c r="P18" s="167"/>
      <c r="Q18" s="167"/>
      <c r="R18" s="167">
        <f>+Table1[[#Totals],[MAY2]]-20751.28</f>
        <v>0</v>
      </c>
      <c r="S18" s="98"/>
      <c r="T18" s="100"/>
    </row>
    <row r="19" spans="2:21" x14ac:dyDescent="0.25">
      <c r="R19" s="98"/>
    </row>
  </sheetData>
  <pageMargins left="0.7" right="0.7" top="0.75" bottom="0.75" header="0.3" footer="0.3"/>
  <pageSetup paperSize="9" orientation="portrait" horizontalDpi="120" verticalDpi="72" r:id="rId1"/>
  <legacy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48"/>
  <sheetViews>
    <sheetView workbookViewId="0">
      <selection activeCell="B46" sqref="B46:B49"/>
    </sheetView>
  </sheetViews>
  <sheetFormatPr defaultRowHeight="15" x14ac:dyDescent="0.25"/>
  <cols>
    <col min="2" max="2" width="36.85546875" customWidth="1"/>
    <col min="3" max="3" width="19" hidden="1" customWidth="1"/>
    <col min="4" max="4" width="17.28515625" customWidth="1"/>
    <col min="5" max="5" width="15.7109375" hidden="1" customWidth="1"/>
    <col min="6" max="6" width="20.42578125" customWidth="1"/>
    <col min="7" max="7" width="14.42578125" hidden="1" customWidth="1"/>
    <col min="8" max="8" width="13.140625" customWidth="1"/>
    <col min="9" max="9" width="16.42578125" customWidth="1"/>
    <col min="10" max="10" width="16.5703125" customWidth="1"/>
    <col min="11" max="11" width="28" bestFit="1" customWidth="1"/>
    <col min="12" max="12" width="16.42578125" bestFit="1" customWidth="1"/>
    <col min="13" max="13" width="16.28515625" bestFit="1" customWidth="1"/>
  </cols>
  <sheetData>
    <row r="2" spans="2:8" ht="18.75" hidden="1" x14ac:dyDescent="0.3">
      <c r="B2" s="185" t="s">
        <v>609</v>
      </c>
      <c r="F2" s="185" t="s">
        <v>609</v>
      </c>
    </row>
    <row r="3" spans="2:8" hidden="1" x14ac:dyDescent="0.25">
      <c r="B3" s="186" t="s">
        <v>610</v>
      </c>
      <c r="F3" s="186" t="s">
        <v>610</v>
      </c>
    </row>
    <row r="4" spans="2:8" ht="15.75" hidden="1" x14ac:dyDescent="0.3">
      <c r="B4" s="53" t="s">
        <v>1105</v>
      </c>
      <c r="F4" s="53" t="s">
        <v>1105</v>
      </c>
    </row>
    <row r="5" spans="2:8" hidden="1" x14ac:dyDescent="0.25">
      <c r="B5" s="186"/>
      <c r="F5" s="186"/>
    </row>
    <row r="6" spans="2:8" ht="15.75" hidden="1" x14ac:dyDescent="0.25">
      <c r="B6" s="54" t="s">
        <v>1260</v>
      </c>
      <c r="F6" s="54" t="s">
        <v>1261</v>
      </c>
    </row>
    <row r="7" spans="2:8" hidden="1" x14ac:dyDescent="0.25">
      <c r="B7" s="187" t="s">
        <v>612</v>
      </c>
      <c r="F7" s="187" t="s">
        <v>612</v>
      </c>
    </row>
    <row r="8" spans="2:8" hidden="1" x14ac:dyDescent="0.25"/>
    <row r="9" spans="2:8" hidden="1" x14ac:dyDescent="0.25"/>
    <row r="10" spans="2:8" hidden="1" x14ac:dyDescent="0.25">
      <c r="B10" s="239" t="s">
        <v>20</v>
      </c>
      <c r="C10" t="s">
        <v>1292</v>
      </c>
      <c r="F10" s="239" t="s">
        <v>20</v>
      </c>
      <c r="G10" t="s">
        <v>103</v>
      </c>
    </row>
    <row r="11" spans="2:8" hidden="1" x14ac:dyDescent="0.25"/>
    <row r="12" spans="2:8" hidden="1" x14ac:dyDescent="0.25">
      <c r="B12" s="96" t="s">
        <v>1258</v>
      </c>
      <c r="C12" s="6" t="s">
        <v>1469</v>
      </c>
      <c r="D12" s="6" t="s">
        <v>1470</v>
      </c>
      <c r="F12" s="96" t="s">
        <v>1258</v>
      </c>
      <c r="G12" s="6" t="s">
        <v>1467</v>
      </c>
      <c r="H12" s="6" t="s">
        <v>1468</v>
      </c>
    </row>
    <row r="13" spans="2:8" hidden="1" x14ac:dyDescent="0.25">
      <c r="B13" s="97" t="s">
        <v>1259</v>
      </c>
      <c r="C13" s="100"/>
      <c r="D13" s="100"/>
      <c r="F13" s="97" t="s">
        <v>1466</v>
      </c>
      <c r="G13" s="100">
        <v>5000</v>
      </c>
      <c r="H13" s="100"/>
    </row>
    <row r="14" spans="2:8" hidden="1" x14ac:dyDescent="0.25">
      <c r="F14" s="97" t="s">
        <v>1259</v>
      </c>
      <c r="G14" s="100">
        <v>5000</v>
      </c>
      <c r="H14" s="100"/>
    </row>
    <row r="15" spans="2:8" hidden="1" x14ac:dyDescent="0.25"/>
    <row r="16" spans="2:8" hidden="1" x14ac:dyDescent="0.25"/>
    <row r="17" spans="2:8" hidden="1" x14ac:dyDescent="0.25"/>
    <row r="18" spans="2:8" hidden="1" x14ac:dyDescent="0.25"/>
    <row r="19" spans="2:8" hidden="1" x14ac:dyDescent="0.25">
      <c r="F19" s="97"/>
      <c r="G19" s="100"/>
      <c r="H19" s="100"/>
    </row>
    <row r="20" spans="2:8" hidden="1" x14ac:dyDescent="0.25">
      <c r="F20" s="97"/>
      <c r="G20" s="100"/>
      <c r="H20" s="100"/>
    </row>
    <row r="21" spans="2:8" hidden="1" x14ac:dyDescent="0.25">
      <c r="B21" s="97" t="s">
        <v>1112</v>
      </c>
    </row>
    <row r="22" spans="2:8" hidden="1" x14ac:dyDescent="0.25"/>
    <row r="23" spans="2:8" hidden="1" x14ac:dyDescent="0.25">
      <c r="B23" s="106" t="s">
        <v>1113</v>
      </c>
    </row>
    <row r="24" spans="2:8" hidden="1" x14ac:dyDescent="0.25"/>
    <row r="25" spans="2:8" hidden="1" x14ac:dyDescent="0.25"/>
    <row r="26" spans="2:8" hidden="1" x14ac:dyDescent="0.25"/>
    <row r="28" spans="2:8" ht="18.75" x14ac:dyDescent="0.3">
      <c r="B28" s="185"/>
    </row>
    <row r="29" spans="2:8" x14ac:dyDescent="0.25">
      <c r="B29" s="186"/>
    </row>
    <row r="30" spans="2:8" ht="15.75" x14ac:dyDescent="0.3">
      <c r="B30" s="53"/>
    </row>
    <row r="31" spans="2:8" x14ac:dyDescent="0.25">
      <c r="B31" s="186"/>
    </row>
    <row r="32" spans="2:8" ht="15.75" x14ac:dyDescent="0.25">
      <c r="B32" s="54" t="s">
        <v>1260</v>
      </c>
    </row>
    <row r="33" spans="2:10" x14ac:dyDescent="0.25">
      <c r="B33" s="187" t="s">
        <v>612</v>
      </c>
    </row>
    <row r="34" spans="2:10" x14ac:dyDescent="0.25">
      <c r="B34" s="187"/>
    </row>
    <row r="35" spans="2:10" x14ac:dyDescent="0.25">
      <c r="B35" s="421"/>
      <c r="C35" s="422"/>
      <c r="D35" s="420" t="s">
        <v>1262</v>
      </c>
      <c r="E35" s="420"/>
      <c r="F35" s="420" t="s">
        <v>197</v>
      </c>
      <c r="G35" s="422"/>
      <c r="H35" s="423" t="s">
        <v>1103</v>
      </c>
      <c r="I35" s="422"/>
    </row>
    <row r="36" spans="2:10" hidden="1" x14ac:dyDescent="0.25">
      <c r="B36" s="418"/>
      <c r="C36" s="418" t="s">
        <v>20</v>
      </c>
      <c r="D36" s="420" t="s">
        <v>780</v>
      </c>
      <c r="I36" s="418"/>
    </row>
    <row r="37" spans="2:10" ht="27" customHeight="1" x14ac:dyDescent="0.25">
      <c r="B37" s="418"/>
      <c r="C37" s="447" t="s">
        <v>1471</v>
      </c>
      <c r="D37" s="447" t="s">
        <v>1472</v>
      </c>
      <c r="I37" s="419" t="s">
        <v>833</v>
      </c>
    </row>
    <row r="38" spans="2:10" x14ac:dyDescent="0.25">
      <c r="B38" s="424" t="s">
        <v>6</v>
      </c>
      <c r="C38" s="448"/>
      <c r="D38" s="448"/>
      <c r="I38" s="425"/>
    </row>
    <row r="39" spans="2:10" ht="15.75" thickBot="1" x14ac:dyDescent="0.3">
      <c r="B39" s="426" t="s">
        <v>1259</v>
      </c>
      <c r="C39" s="428"/>
      <c r="D39" s="427"/>
      <c r="I39" s="429" t="s">
        <v>1114</v>
      </c>
      <c r="J39" s="98"/>
    </row>
    <row r="40" spans="2:10" ht="15.75" thickTop="1" x14ac:dyDescent="0.25">
      <c r="I40" s="429" t="s">
        <v>1114</v>
      </c>
    </row>
    <row r="41" spans="2:10" x14ac:dyDescent="0.25">
      <c r="I41" s="429" t="s">
        <v>1114</v>
      </c>
    </row>
    <row r="42" spans="2:10" ht="15.75" x14ac:dyDescent="0.25">
      <c r="I42" s="432" t="e">
        <f>+GETPIVOTDATA("  CR",$B$36,"Date","May 2019")-20671.28</f>
        <v>#REF!</v>
      </c>
    </row>
    <row r="43" spans="2:10" ht="15.75" thickBot="1" x14ac:dyDescent="0.3">
      <c r="I43" s="426"/>
    </row>
    <row r="44" spans="2:10" ht="15.75" thickTop="1" x14ac:dyDescent="0.25">
      <c r="B44" s="110"/>
      <c r="C44" s="264"/>
      <c r="D44" s="264"/>
      <c r="E44" s="264"/>
      <c r="F44" s="264"/>
      <c r="G44" s="433"/>
      <c r="H44" s="264"/>
      <c r="I44" s="110"/>
    </row>
    <row r="45" spans="2:10" x14ac:dyDescent="0.25">
      <c r="B45" s="110"/>
      <c r="C45" s="264"/>
      <c r="D45" s="264"/>
      <c r="E45" s="264"/>
      <c r="F45" s="264"/>
      <c r="G45" s="433"/>
      <c r="H45" s="264"/>
      <c r="I45" s="110"/>
    </row>
    <row r="48" spans="2:10" x14ac:dyDescent="0.25">
      <c r="B48" s="106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5050"/>
  </sheetPr>
  <dimension ref="A1:S1779"/>
  <sheetViews>
    <sheetView showZeros="0" tabSelected="1" topLeftCell="A3" zoomScaleNormal="100" zoomScaleSheetLayoutView="100" workbookViewId="0">
      <selection activeCell="G8" sqref="G8"/>
    </sheetView>
  </sheetViews>
  <sheetFormatPr defaultColWidth="9.140625" defaultRowHeight="15.75" x14ac:dyDescent="0.3"/>
  <cols>
    <col min="1" max="1" width="9.140625" style="2"/>
    <col min="2" max="2" width="15" style="244" customWidth="1"/>
    <col min="3" max="3" width="15.140625" style="9" customWidth="1"/>
    <col min="4" max="4" width="16.140625" style="5" customWidth="1"/>
    <col min="5" max="5" width="13.140625" style="5" customWidth="1"/>
    <col min="6" max="6" width="9.5703125" style="3" customWidth="1"/>
    <col min="7" max="7" width="32.140625" style="9" customWidth="1"/>
    <col min="8" max="9" width="10.85546875" style="9" customWidth="1"/>
    <col min="10" max="10" width="19" style="9" customWidth="1"/>
    <col min="11" max="11" width="15.85546875" style="9" customWidth="1"/>
    <col min="12" max="12" width="36" style="9" customWidth="1"/>
    <col min="13" max="13" width="13.140625" style="6" customWidth="1"/>
    <col min="14" max="14" width="14.28515625" style="7" customWidth="1"/>
    <col min="15" max="15" width="58.140625" style="7" customWidth="1"/>
    <col min="16" max="17" width="40.42578125" style="20" customWidth="1"/>
    <col min="18" max="18" width="38.5703125" style="11" customWidth="1"/>
    <col min="19" max="19" width="17.42578125" style="24" hidden="1" customWidth="1"/>
    <col min="20" max="20" width="23.85546875" style="2" customWidth="1"/>
    <col min="21" max="16384" width="9.140625" style="2"/>
  </cols>
  <sheetData>
    <row r="1" spans="2:19" hidden="1" x14ac:dyDescent="0.3">
      <c r="B1" s="244" t="s">
        <v>0</v>
      </c>
      <c r="C1" s="8"/>
      <c r="D1" s="1"/>
      <c r="E1" s="1"/>
    </row>
    <row r="2" spans="2:19" hidden="1" x14ac:dyDescent="0.3">
      <c r="B2" s="244" t="s">
        <v>1</v>
      </c>
      <c r="C2" s="8"/>
      <c r="D2" s="1"/>
      <c r="E2" s="1"/>
    </row>
    <row r="3" spans="2:19" x14ac:dyDescent="0.3">
      <c r="C3" s="8"/>
      <c r="D3" s="1"/>
      <c r="E3" s="1"/>
    </row>
    <row r="4" spans="2:19" x14ac:dyDescent="0.3">
      <c r="B4" s="245"/>
      <c r="C4" s="8"/>
      <c r="D4" s="1"/>
      <c r="E4" s="1"/>
    </row>
    <row r="5" spans="2:19" ht="22.5" x14ac:dyDescent="0.3">
      <c r="B5" s="246"/>
      <c r="C5" s="8"/>
      <c r="D5" s="1"/>
      <c r="E5" s="1"/>
      <c r="L5" s="469" t="s">
        <v>847</v>
      </c>
      <c r="M5" s="469"/>
      <c r="N5" s="469"/>
    </row>
    <row r="6" spans="2:19" ht="18" customHeight="1" x14ac:dyDescent="0.3">
      <c r="B6" s="247"/>
      <c r="C6" s="8"/>
      <c r="D6" s="1"/>
      <c r="E6" s="1"/>
      <c r="F6" s="7"/>
      <c r="L6" s="468" t="s">
        <v>15</v>
      </c>
      <c r="M6" s="468"/>
      <c r="N6" s="468"/>
      <c r="O6" s="20"/>
    </row>
    <row r="7" spans="2:19" ht="25.5" x14ac:dyDescent="0.35">
      <c r="B7" s="248"/>
      <c r="C7" s="8"/>
      <c r="D7" s="1"/>
      <c r="E7" s="1"/>
      <c r="F7" s="7"/>
      <c r="L7" s="91" t="s">
        <v>14</v>
      </c>
      <c r="M7" s="91" t="s">
        <v>16</v>
      </c>
      <c r="N7" s="91" t="s">
        <v>17</v>
      </c>
      <c r="O7" s="20"/>
    </row>
    <row r="8" spans="2:19" ht="16.5" x14ac:dyDescent="0.3">
      <c r="B8" s="249" t="s">
        <v>611</v>
      </c>
      <c r="C8" s="8"/>
      <c r="D8" s="1"/>
      <c r="E8" s="1"/>
      <c r="F8" s="7"/>
      <c r="L8" s="82">
        <v>7000</v>
      </c>
      <c r="M8" s="83">
        <f>+'JOURNAL ENTRIES'!$L8/1.12</f>
        <v>6249.9999999999991</v>
      </c>
      <c r="N8" s="84">
        <f>'JOURNAL ENTRIES'!$L8/1.12*0.12</f>
        <v>749.99999999999989</v>
      </c>
      <c r="O8" s="20">
        <f>+M8*0.01</f>
        <v>62.499999999999993</v>
      </c>
    </row>
    <row r="9" spans="2:19" ht="14.25" x14ac:dyDescent="0.3">
      <c r="B9" s="250" t="s">
        <v>612</v>
      </c>
      <c r="C9" s="8"/>
      <c r="D9" s="1"/>
      <c r="E9" s="1"/>
      <c r="F9" s="7"/>
      <c r="L9" s="85">
        <v>0</v>
      </c>
      <c r="M9" s="86">
        <f>+'JOURNAL ENTRIES'!$L9/1.12</f>
        <v>0</v>
      </c>
      <c r="N9" s="87">
        <f>'JOURNAL ENTRIES'!$L9/1.12*0.12</f>
        <v>0</v>
      </c>
      <c r="O9" s="20"/>
    </row>
    <row r="10" spans="2:19" ht="13.5" x14ac:dyDescent="0.3">
      <c r="B10" s="251"/>
      <c r="C10" s="8"/>
      <c r="D10" s="1"/>
      <c r="E10" s="1"/>
      <c r="F10" s="7"/>
      <c r="L10" s="85"/>
      <c r="M10" s="86"/>
      <c r="N10" s="87"/>
      <c r="O10" s="20"/>
    </row>
    <row r="11" spans="2:19" ht="13.5" x14ac:dyDescent="0.3">
      <c r="B11" s="251"/>
      <c r="C11" s="8"/>
      <c r="D11" s="1"/>
      <c r="E11" s="1"/>
      <c r="F11" s="7"/>
      <c r="L11" s="85"/>
      <c r="M11" s="86"/>
      <c r="N11" s="87"/>
      <c r="O11" s="20"/>
    </row>
    <row r="12" spans="2:19" ht="16.5" x14ac:dyDescent="0.3">
      <c r="B12" s="252"/>
      <c r="C12" s="8"/>
      <c r="D12" s="1"/>
      <c r="E12" s="56"/>
      <c r="F12" s="7"/>
      <c r="J12" s="10"/>
      <c r="L12" s="85"/>
      <c r="M12" s="86">
        <f>+'JOURNAL ENTRIES'!$L12/1.12</f>
        <v>0</v>
      </c>
      <c r="N12" s="87">
        <f>'JOURNAL ENTRIES'!$L12/1.12*0.12</f>
        <v>0</v>
      </c>
      <c r="O12" s="20"/>
    </row>
    <row r="13" spans="2:19" ht="13.5" x14ac:dyDescent="0.3">
      <c r="C13" s="8"/>
      <c r="D13" s="1"/>
      <c r="E13" s="1"/>
      <c r="F13" s="7"/>
      <c r="L13" s="88"/>
      <c r="M13" s="89">
        <f>+'JOURNAL ENTRIES'!$L13/1.12</f>
        <v>0</v>
      </c>
      <c r="N13" s="90">
        <f>'JOURNAL ENTRIES'!$L13/1.12*0.12</f>
        <v>0</v>
      </c>
      <c r="O13" s="20"/>
    </row>
    <row r="14" spans="2:19" ht="21.75" customHeight="1" x14ac:dyDescent="0.3">
      <c r="C14" s="8"/>
      <c r="D14" s="1"/>
      <c r="E14" s="1"/>
      <c r="F14" s="7"/>
      <c r="L14" s="92">
        <f>SUBTOTAL(109,'JOURNAL ENTRIES'!$L$8:$L$13)</f>
        <v>7000</v>
      </c>
      <c r="M14" s="93">
        <f>SUBTOTAL(109,'JOURNAL ENTRIES'!$M$8:$M$13)</f>
        <v>6249.9999999999991</v>
      </c>
      <c r="N14" s="94">
        <f>SUBTOTAL(109,'JOURNAL ENTRIES'!$N$8:$N$13)</f>
        <v>749.99999999999989</v>
      </c>
      <c r="O14" s="20"/>
    </row>
    <row r="15" spans="2:19" x14ac:dyDescent="0.3">
      <c r="C15" s="8"/>
      <c r="D15" s="1"/>
      <c r="E15" s="1"/>
      <c r="F15" s="7"/>
      <c r="K15" s="10">
        <f>+K22</f>
        <v>0</v>
      </c>
      <c r="P15" s="21"/>
      <c r="Q15" s="21"/>
    </row>
    <row r="16" spans="2:19" s="4" customFormat="1" ht="45" customHeight="1" x14ac:dyDescent="0.25">
      <c r="B16" s="253" t="s">
        <v>24</v>
      </c>
      <c r="C16" s="160" t="s">
        <v>6</v>
      </c>
      <c r="D16" s="161" t="s">
        <v>23</v>
      </c>
      <c r="E16" s="161" t="s">
        <v>22</v>
      </c>
      <c r="F16" s="162" t="s">
        <v>21</v>
      </c>
      <c r="G16" s="160" t="s">
        <v>20</v>
      </c>
      <c r="H16" s="160" t="s">
        <v>109</v>
      </c>
      <c r="I16" s="160" t="s">
        <v>110</v>
      </c>
      <c r="J16" s="160" t="s">
        <v>2</v>
      </c>
      <c r="K16" s="160" t="s">
        <v>3</v>
      </c>
      <c r="L16" s="160" t="s">
        <v>613</v>
      </c>
      <c r="M16" s="163" t="s">
        <v>615</v>
      </c>
      <c r="N16" s="159" t="s">
        <v>19</v>
      </c>
      <c r="O16" s="159" t="s">
        <v>35</v>
      </c>
      <c r="P16" s="164" t="s">
        <v>793</v>
      </c>
      <c r="Q16" s="164" t="s">
        <v>36</v>
      </c>
      <c r="R16" s="165" t="s">
        <v>18</v>
      </c>
      <c r="S16" s="81" t="s">
        <v>792</v>
      </c>
    </row>
    <row r="17" spans="2:19" s="4" customFormat="1" ht="45" customHeight="1" x14ac:dyDescent="0.25">
      <c r="B17" s="254">
        <v>43601</v>
      </c>
      <c r="C17" s="15" t="str">
        <f>TEXT(Table3210[[#This Row],[SPECIFIC DATE]],"MMMM YYYY")</f>
        <v>May 2019</v>
      </c>
      <c r="D17" s="449" t="s">
        <v>1474</v>
      </c>
      <c r="E17" s="435"/>
      <c r="F17" s="436">
        <v>4002</v>
      </c>
      <c r="G17" s="437" t="str">
        <f>IF(F17="","",VLOOKUP(F17,'CHART OF ACCOUNT'!B:C,2,0))</f>
        <v>Input Tax</v>
      </c>
      <c r="H17" s="438" t="str">
        <f>IF(F17="","",VLOOKUP(F17,'CHART OF ACCOUNT'!B:D,3,0))</f>
        <v>ASSETS</v>
      </c>
      <c r="I17" s="438">
        <f>IF(F17="","",VLOOKUP(F17,'CHART OF ACCOUNT'!B:E,4,0))</f>
        <v>0</v>
      </c>
      <c r="J17" s="13">
        <v>5000</v>
      </c>
      <c r="K17" s="446"/>
      <c r="L17" s="439"/>
      <c r="M17" s="440"/>
      <c r="N17" s="434"/>
      <c r="O17" s="441" t="str">
        <f>IF(P17="","",VLOOKUP(P17,'SOURCE CODE'!C:D,2,0))</f>
        <v/>
      </c>
      <c r="P17" s="442"/>
      <c r="Q17" s="443" t="str">
        <f>IF(P17="","",VLOOKUP(P17,'SOURCE CODE'!C:E,3,0))</f>
        <v/>
      </c>
      <c r="R17" s="444"/>
      <c r="S17" s="445" t="str">
        <f>IF(P17="","",VLOOKUP(P17,#REF!,2,0))</f>
        <v/>
      </c>
    </row>
    <row r="18" spans="2:19" s="14" customFormat="1" ht="68.25" customHeight="1" x14ac:dyDescent="0.25">
      <c r="B18" s="254">
        <v>43601</v>
      </c>
      <c r="C18" s="15" t="str">
        <f>TEXT(Table3210[[#This Row],[SPECIFIC DATE]],"MMMM YYYY")</f>
        <v>May 2019</v>
      </c>
      <c r="D18" s="449" t="s">
        <v>1474</v>
      </c>
      <c r="E18" s="12"/>
      <c r="F18" s="17">
        <v>5001</v>
      </c>
      <c r="G18" s="19" t="str">
        <f>IF(F18="","",VLOOKUP(F18,'CHART OF ACCOUNT'!B:C,2,0))</f>
        <v>Output Tax</v>
      </c>
      <c r="H18" s="19" t="str">
        <f>IF(F18="","",VLOOKUP(F18,'CHART OF ACCOUNT'!B:D,3,0))</f>
        <v>LIABILITIES</v>
      </c>
      <c r="I18" s="19">
        <f>IF(F18="","",VLOOKUP(F18,'CHART OF ACCOUNT'!B:E,4,0))</f>
        <v>0</v>
      </c>
      <c r="J18" s="13"/>
      <c r="K18" s="446">
        <v>5000</v>
      </c>
      <c r="L18" s="19"/>
      <c r="M18" s="57"/>
      <c r="N18" s="22"/>
      <c r="O18" s="103" t="str">
        <f>IF(P18="","",VLOOKUP(P18,'SOURCE CODE'!C:D,2,0))</f>
        <v/>
      </c>
      <c r="P18" s="16"/>
      <c r="Q18" s="104" t="str">
        <f>IF(P18="","",VLOOKUP(P18,'SOURCE CODE'!C:E,3,0))</f>
        <v/>
      </c>
      <c r="R18" s="23"/>
      <c r="S18" s="25" t="str">
        <f>IF(P18="","",VLOOKUP(P18,#REF!,2,0))</f>
        <v/>
      </c>
    </row>
    <row r="19" spans="2:19" s="14" customFormat="1" ht="68.25" customHeight="1" x14ac:dyDescent="0.25">
      <c r="B19" s="473">
        <v>43632</v>
      </c>
      <c r="C19" s="474" t="str">
        <f>TEXT(Table3210[[#This Row],[SPECIFIC DATE]],"MMMM YYYY")</f>
        <v>June 2019</v>
      </c>
      <c r="D19" s="434" t="s">
        <v>1475</v>
      </c>
      <c r="E19" s="435"/>
      <c r="F19" s="436">
        <v>5001</v>
      </c>
      <c r="G19" s="437" t="str">
        <f>IF(F19="","",VLOOKUP(F19,'CHART OF ACCOUNT'!B:C,2,0))</f>
        <v>Output Tax</v>
      </c>
      <c r="H19" s="438" t="str">
        <f>IF(F19="","",VLOOKUP(F19,'CHART OF ACCOUNT'!B:D,3,0))</f>
        <v>LIABILITIES</v>
      </c>
      <c r="I19" s="438">
        <f>IF(F19="","",VLOOKUP(F19,'CHART OF ACCOUNT'!B:E,4,0))</f>
        <v>0</v>
      </c>
      <c r="J19" s="475"/>
      <c r="K19" s="446">
        <v>6000</v>
      </c>
      <c r="L19" s="476"/>
      <c r="M19" s="440"/>
      <c r="N19" s="435"/>
      <c r="O19" s="477" t="str">
        <f>IF(P19="","",VLOOKUP(P19,'SOURCE CODE'!C:D,2,0))</f>
        <v/>
      </c>
      <c r="P19" s="478"/>
      <c r="Q19" s="479" t="str">
        <f>IF(P19="","",VLOOKUP(P19,'SOURCE CODE'!C:E,3,0))</f>
        <v/>
      </c>
      <c r="R19" s="444"/>
      <c r="S19" s="480" t="str">
        <f>IF(P19="","",VLOOKUP(P19,#REF!,2,0))</f>
        <v/>
      </c>
    </row>
    <row r="20" spans="2:19" s="14" customFormat="1" ht="68.25" customHeight="1" x14ac:dyDescent="0.25">
      <c r="B20" s="473">
        <v>43633</v>
      </c>
      <c r="C20" s="15" t="str">
        <f>TEXT(Table3210[[#This Row],[SPECIFIC DATE]],"MMMM YYYY")</f>
        <v>June 2019</v>
      </c>
      <c r="D20" s="434" t="s">
        <v>1476</v>
      </c>
      <c r="E20" s="103"/>
      <c r="F20" s="17">
        <v>4002</v>
      </c>
      <c r="G20" s="482" t="str">
        <f>IF(F20="","",VLOOKUP(F20,'CHART OF ACCOUNT'!B:C,2,0))</f>
        <v>Input Tax</v>
      </c>
      <c r="H20" s="483" t="str">
        <f>IF(F20="","",VLOOKUP(F20,'CHART OF ACCOUNT'!B:D,3,0))</f>
        <v>ASSETS</v>
      </c>
      <c r="I20" s="483">
        <f>IF(F20="","",VLOOKUP(F20,'CHART OF ACCOUNT'!B:E,4,0))</f>
        <v>0</v>
      </c>
      <c r="J20" s="13">
        <v>6000</v>
      </c>
      <c r="K20" s="484"/>
      <c r="L20" s="19"/>
      <c r="M20" s="481"/>
      <c r="N20" s="103"/>
      <c r="O20" s="485" t="str">
        <f>IF(P20="","",VLOOKUP(P20,'SOURCE CODE'!C:D,2,0))</f>
        <v/>
      </c>
      <c r="P20" s="16"/>
      <c r="Q20" s="104" t="str">
        <f>IF(P20="","",VLOOKUP(P20,'SOURCE CODE'!C:E,3,0))</f>
        <v/>
      </c>
      <c r="R20" s="23"/>
      <c r="S20" s="25" t="str">
        <f>IF(P20="","",VLOOKUP(P20,#REF!,2,0))</f>
        <v/>
      </c>
    </row>
    <row r="21" spans="2:19" s="14" customFormat="1" ht="18.75" customHeight="1" x14ac:dyDescent="0.3">
      <c r="B21" s="244"/>
      <c r="C21" s="256"/>
      <c r="D21" s="257"/>
      <c r="E21" s="257"/>
      <c r="F21" s="258"/>
      <c r="G21" s="259"/>
      <c r="H21" s="259"/>
      <c r="I21" s="259"/>
      <c r="J21" s="260">
        <f>SUBTOTAL(109,Table3210[DR])</f>
        <v>11000</v>
      </c>
      <c r="K21" s="260">
        <f>SUBTOTAL(109,Table3210[CR])</f>
        <v>11000</v>
      </c>
      <c r="L21" s="259"/>
      <c r="M21" s="57"/>
      <c r="N21" s="1"/>
      <c r="O21" s="1"/>
      <c r="P21" s="261"/>
      <c r="Q21" s="261"/>
      <c r="R21" s="11"/>
      <c r="S21" s="24"/>
    </row>
    <row r="22" spans="2:19" s="14" customFormat="1" ht="18.75" customHeight="1" x14ac:dyDescent="0.3">
      <c r="B22" s="244"/>
      <c r="C22" s="9"/>
      <c r="D22" s="5"/>
      <c r="E22" s="5"/>
      <c r="F22" s="3"/>
      <c r="G22" s="9"/>
      <c r="H22" s="9"/>
      <c r="I22" s="9"/>
      <c r="J22" s="9"/>
      <c r="K22" s="10">
        <f>+Table3210[[#Totals],[DR]]-Table3210[[#Totals],[CR]]</f>
        <v>0</v>
      </c>
      <c r="L22" s="9"/>
      <c r="M22" s="57"/>
      <c r="N22" s="7"/>
      <c r="O22" s="7"/>
      <c r="P22" s="20"/>
      <c r="Q22" s="20"/>
      <c r="R22" s="11"/>
      <c r="S22" s="24"/>
    </row>
    <row r="23" spans="2:19" s="14" customFormat="1" ht="18.75" customHeight="1" x14ac:dyDescent="0.3">
      <c r="B23" s="244"/>
      <c r="C23" s="9"/>
      <c r="D23" s="5"/>
      <c r="E23" s="5"/>
      <c r="F23" s="3"/>
      <c r="G23" s="9"/>
      <c r="H23" s="9"/>
      <c r="I23" s="9"/>
      <c r="J23" s="10"/>
      <c r="K23" s="240"/>
      <c r="L23" s="9"/>
      <c r="M23" s="57"/>
      <c r="N23" s="7"/>
      <c r="O23" s="7"/>
      <c r="P23" s="20"/>
      <c r="Q23" s="20"/>
      <c r="R23" s="11"/>
      <c r="S23" s="24"/>
    </row>
    <row r="24" spans="2:19" s="14" customFormat="1" ht="18.75" customHeight="1" x14ac:dyDescent="0.3">
      <c r="B24" s="244"/>
      <c r="C24" s="9"/>
      <c r="D24" s="5"/>
      <c r="E24" s="5"/>
      <c r="F24" s="3"/>
      <c r="G24" s="9"/>
      <c r="H24" s="9"/>
      <c r="I24" s="9"/>
      <c r="J24" s="9"/>
      <c r="K24" s="9"/>
      <c r="L24" s="9"/>
      <c r="M24" s="57"/>
      <c r="N24" s="7"/>
      <c r="O24" s="7"/>
      <c r="P24" s="20"/>
      <c r="Q24" s="20"/>
      <c r="R24" s="11"/>
      <c r="S24" s="24"/>
    </row>
    <row r="25" spans="2:19" s="14" customFormat="1" ht="18.75" customHeight="1" x14ac:dyDescent="0.3">
      <c r="B25" s="244"/>
      <c r="C25" s="9"/>
      <c r="D25" s="5"/>
      <c r="E25" s="5"/>
      <c r="F25" s="3"/>
      <c r="G25" s="9"/>
      <c r="H25" s="9"/>
      <c r="I25" s="9"/>
      <c r="J25" s="9"/>
      <c r="K25" s="9"/>
      <c r="L25" s="9"/>
      <c r="M25" s="57"/>
      <c r="N25" s="7"/>
      <c r="O25" s="7"/>
      <c r="P25" s="20"/>
      <c r="Q25" s="20"/>
      <c r="R25" s="11"/>
      <c r="S25" s="24"/>
    </row>
    <row r="26" spans="2:19" s="14" customFormat="1" ht="18.75" customHeight="1" x14ac:dyDescent="0.3">
      <c r="B26" s="244"/>
      <c r="C26" s="9"/>
      <c r="D26" s="5"/>
      <c r="E26" s="5"/>
      <c r="F26" s="3"/>
      <c r="G26" s="9"/>
      <c r="H26" s="9"/>
      <c r="I26" s="9"/>
      <c r="J26" s="9"/>
      <c r="K26" s="9"/>
      <c r="L26" s="9"/>
      <c r="M26" s="57"/>
      <c r="N26" s="7"/>
      <c r="O26" s="7"/>
      <c r="P26" s="20"/>
      <c r="Q26" s="20"/>
      <c r="R26" s="11"/>
      <c r="S26" s="24"/>
    </row>
    <row r="27" spans="2:19" s="14" customFormat="1" ht="18.75" customHeight="1" x14ac:dyDescent="0.3">
      <c r="B27" s="244"/>
      <c r="C27" s="9"/>
      <c r="D27" s="5"/>
      <c r="E27" s="5"/>
      <c r="F27" s="3"/>
      <c r="G27" s="9"/>
      <c r="H27" s="9"/>
      <c r="I27" s="9"/>
      <c r="J27" s="9"/>
      <c r="K27" s="9"/>
      <c r="L27" s="9"/>
      <c r="M27" s="57"/>
      <c r="N27" s="7"/>
      <c r="O27" s="7"/>
      <c r="P27" s="20"/>
      <c r="Q27" s="20"/>
      <c r="R27" s="11"/>
      <c r="S27" s="24"/>
    </row>
    <row r="28" spans="2:19" s="14" customFormat="1" ht="18.75" customHeight="1" x14ac:dyDescent="0.3">
      <c r="B28" s="244"/>
      <c r="C28" s="9"/>
      <c r="D28" s="5"/>
      <c r="E28" s="5"/>
      <c r="F28" s="3"/>
      <c r="G28" s="9"/>
      <c r="H28" s="9"/>
      <c r="I28" s="9"/>
      <c r="J28" s="9"/>
      <c r="K28" s="9"/>
      <c r="L28" s="9"/>
      <c r="M28" s="57"/>
      <c r="N28" s="7"/>
      <c r="O28" s="7"/>
      <c r="P28" s="20"/>
      <c r="Q28" s="20"/>
      <c r="R28" s="11"/>
      <c r="S28" s="24"/>
    </row>
    <row r="29" spans="2:19" s="14" customFormat="1" ht="18.75" customHeight="1" x14ac:dyDescent="0.3">
      <c r="B29" s="244"/>
      <c r="C29" s="9"/>
      <c r="D29" s="5"/>
      <c r="E29" s="5"/>
      <c r="F29" s="3"/>
      <c r="G29" s="9"/>
      <c r="H29" s="9"/>
      <c r="I29" s="9"/>
      <c r="J29" s="9"/>
      <c r="K29" s="9"/>
      <c r="L29" s="9"/>
      <c r="M29" s="57"/>
      <c r="N29" s="7"/>
      <c r="O29" s="7"/>
      <c r="P29" s="20"/>
      <c r="Q29" s="20"/>
      <c r="R29" s="11"/>
      <c r="S29" s="24"/>
    </row>
    <row r="30" spans="2:19" s="14" customFormat="1" ht="18.75" customHeight="1" x14ac:dyDescent="0.3">
      <c r="B30" s="244"/>
      <c r="C30" s="9"/>
      <c r="D30" s="5"/>
      <c r="E30" s="5"/>
      <c r="F30" s="3"/>
      <c r="G30" s="9"/>
      <c r="H30" s="9"/>
      <c r="I30" s="9"/>
      <c r="J30" s="9"/>
      <c r="K30" s="9"/>
      <c r="L30" s="9"/>
      <c r="M30" s="57"/>
      <c r="N30" s="7"/>
      <c r="O30" s="7"/>
      <c r="P30" s="20"/>
      <c r="Q30" s="20"/>
      <c r="R30" s="11"/>
      <c r="S30" s="24"/>
    </row>
    <row r="31" spans="2:19" s="14" customFormat="1" ht="18.75" customHeight="1" x14ac:dyDescent="0.3">
      <c r="B31" s="244"/>
      <c r="C31" s="9"/>
      <c r="D31" s="5"/>
      <c r="E31" s="5"/>
      <c r="F31" s="3"/>
      <c r="G31" s="9"/>
      <c r="H31" s="9"/>
      <c r="I31" s="9"/>
      <c r="J31" s="9"/>
      <c r="K31" s="9"/>
      <c r="L31" s="9"/>
      <c r="M31" s="57"/>
      <c r="N31" s="7"/>
      <c r="O31" s="7"/>
      <c r="P31" s="20"/>
      <c r="Q31" s="20"/>
      <c r="R31" s="11"/>
      <c r="S31" s="24"/>
    </row>
    <row r="32" spans="2:19" s="14" customFormat="1" ht="18.75" customHeight="1" x14ac:dyDescent="0.3">
      <c r="B32" s="244"/>
      <c r="C32" s="9"/>
      <c r="D32" s="5"/>
      <c r="E32" s="5"/>
      <c r="F32" s="3"/>
      <c r="G32" s="9"/>
      <c r="H32" s="9"/>
      <c r="I32" s="9"/>
      <c r="J32" s="9"/>
      <c r="K32" s="9"/>
      <c r="L32" s="9"/>
      <c r="M32" s="57"/>
      <c r="N32" s="7"/>
      <c r="O32" s="7"/>
      <c r="P32" s="20"/>
      <c r="Q32" s="20"/>
      <c r="R32" s="11"/>
      <c r="S32" s="24"/>
    </row>
    <row r="33" spans="2:19" s="14" customFormat="1" ht="18.75" customHeight="1" x14ac:dyDescent="0.3">
      <c r="B33" s="244"/>
      <c r="C33" s="9"/>
      <c r="D33" s="5"/>
      <c r="E33" s="5"/>
      <c r="F33" s="3"/>
      <c r="G33" s="9"/>
      <c r="H33" s="9"/>
      <c r="I33" s="9"/>
      <c r="J33" s="9"/>
      <c r="K33" s="9"/>
      <c r="L33" s="9"/>
      <c r="M33" s="57"/>
      <c r="N33" s="7"/>
      <c r="O33" s="7"/>
      <c r="P33" s="20"/>
      <c r="Q33" s="20"/>
      <c r="R33" s="11"/>
      <c r="S33" s="24"/>
    </row>
    <row r="34" spans="2:19" s="14" customFormat="1" ht="18.75" customHeight="1" x14ac:dyDescent="0.3">
      <c r="B34" s="244"/>
      <c r="C34" s="9"/>
      <c r="D34" s="5"/>
      <c r="E34" s="5"/>
      <c r="F34" s="3"/>
      <c r="G34" s="9"/>
      <c r="H34" s="9"/>
      <c r="I34" s="9"/>
      <c r="J34" s="9"/>
      <c r="K34" s="9"/>
      <c r="L34" s="9"/>
      <c r="M34" s="57"/>
      <c r="N34" s="7"/>
      <c r="O34" s="7"/>
      <c r="P34" s="20"/>
      <c r="Q34" s="20"/>
      <c r="R34" s="11"/>
      <c r="S34" s="24"/>
    </row>
    <row r="35" spans="2:19" s="14" customFormat="1" ht="18.75" customHeight="1" x14ac:dyDescent="0.3">
      <c r="B35" s="244"/>
      <c r="C35" s="9"/>
      <c r="D35" s="5"/>
      <c r="E35" s="5"/>
      <c r="F35" s="3"/>
      <c r="G35" s="9"/>
      <c r="H35" s="9"/>
      <c r="I35" s="9"/>
      <c r="J35" s="9"/>
      <c r="K35" s="9"/>
      <c r="L35" s="9"/>
      <c r="M35" s="57"/>
      <c r="N35" s="7"/>
      <c r="O35" s="7"/>
      <c r="P35" s="20"/>
      <c r="Q35" s="20"/>
      <c r="R35" s="11"/>
      <c r="S35" s="24"/>
    </row>
    <row r="36" spans="2:19" s="14" customFormat="1" ht="18.75" customHeight="1" x14ac:dyDescent="0.3">
      <c r="B36" s="244"/>
      <c r="C36" s="9"/>
      <c r="D36" s="5"/>
      <c r="E36" s="5"/>
      <c r="F36" s="3"/>
      <c r="G36" s="9"/>
      <c r="H36" s="9"/>
      <c r="I36" s="9"/>
      <c r="J36" s="9"/>
      <c r="K36" s="9"/>
      <c r="L36" s="9"/>
      <c r="M36" s="57"/>
      <c r="N36" s="7"/>
      <c r="O36" s="7"/>
      <c r="P36" s="20"/>
      <c r="Q36" s="20"/>
      <c r="R36" s="11"/>
      <c r="S36" s="24"/>
    </row>
    <row r="37" spans="2:19" s="14" customFormat="1" ht="18.75" customHeight="1" x14ac:dyDescent="0.3">
      <c r="B37" s="244"/>
      <c r="C37" s="9"/>
      <c r="D37" s="5"/>
      <c r="E37" s="5"/>
      <c r="F37" s="3"/>
      <c r="G37" s="9"/>
      <c r="H37" s="9"/>
      <c r="I37" s="9"/>
      <c r="J37" s="9"/>
      <c r="K37" s="9"/>
      <c r="L37" s="9"/>
      <c r="M37" s="57"/>
      <c r="N37" s="7"/>
      <c r="O37" s="7"/>
      <c r="P37" s="20"/>
      <c r="Q37" s="20"/>
      <c r="R37" s="11"/>
      <c r="S37" s="24"/>
    </row>
    <row r="38" spans="2:19" s="14" customFormat="1" ht="18.75" customHeight="1" x14ac:dyDescent="0.3">
      <c r="B38" s="244"/>
      <c r="C38" s="9"/>
      <c r="D38" s="5"/>
      <c r="E38" s="5"/>
      <c r="F38" s="3"/>
      <c r="G38" s="9"/>
      <c r="H38" s="9"/>
      <c r="I38" s="9"/>
      <c r="J38" s="9"/>
      <c r="K38" s="9"/>
      <c r="L38" s="9"/>
      <c r="M38" s="57"/>
      <c r="N38" s="7"/>
      <c r="O38" s="7"/>
      <c r="P38" s="20"/>
      <c r="Q38" s="20"/>
      <c r="R38" s="11"/>
      <c r="S38" s="24"/>
    </row>
    <row r="39" spans="2:19" s="14" customFormat="1" ht="18.75" customHeight="1" x14ac:dyDescent="0.3">
      <c r="B39" s="244"/>
      <c r="C39" s="9"/>
      <c r="D39" s="5"/>
      <c r="E39" s="5"/>
      <c r="F39" s="3"/>
      <c r="G39" s="9"/>
      <c r="H39" s="9"/>
      <c r="I39" s="9"/>
      <c r="J39" s="9"/>
      <c r="K39" s="9"/>
      <c r="L39" s="9"/>
      <c r="M39" s="57"/>
      <c r="N39" s="7"/>
      <c r="O39" s="7"/>
      <c r="P39" s="20"/>
      <c r="Q39" s="20"/>
      <c r="R39" s="11"/>
      <c r="S39" s="24"/>
    </row>
    <row r="40" spans="2:19" s="14" customFormat="1" ht="18.75" customHeight="1" x14ac:dyDescent="0.3">
      <c r="B40" s="244"/>
      <c r="C40" s="9"/>
      <c r="D40" s="5"/>
      <c r="E40" s="5"/>
      <c r="F40" s="3"/>
      <c r="G40" s="9"/>
      <c r="H40" s="9"/>
      <c r="I40" s="9"/>
      <c r="J40" s="9"/>
      <c r="K40" s="9"/>
      <c r="L40" s="9"/>
      <c r="M40" s="57"/>
      <c r="N40" s="7"/>
      <c r="O40" s="7"/>
      <c r="P40" s="20"/>
      <c r="Q40" s="20"/>
      <c r="R40" s="11"/>
      <c r="S40" s="24"/>
    </row>
    <row r="41" spans="2:19" s="14" customFormat="1" ht="18.75" customHeight="1" x14ac:dyDescent="0.3">
      <c r="B41" s="244"/>
      <c r="C41" s="9"/>
      <c r="D41" s="5"/>
      <c r="E41" s="5"/>
      <c r="F41" s="3"/>
      <c r="G41" s="9"/>
      <c r="H41" s="9"/>
      <c r="I41" s="9"/>
      <c r="J41" s="9"/>
      <c r="K41" s="9"/>
      <c r="L41" s="9"/>
      <c r="M41" s="57"/>
      <c r="N41" s="7"/>
      <c r="O41" s="7"/>
      <c r="P41" s="20"/>
      <c r="Q41" s="20"/>
      <c r="R41" s="11"/>
      <c r="S41" s="24"/>
    </row>
    <row r="42" spans="2:19" s="14" customFormat="1" ht="18.75" customHeight="1" x14ac:dyDescent="0.3">
      <c r="B42" s="244"/>
      <c r="C42" s="9"/>
      <c r="D42" s="5"/>
      <c r="E42" s="5"/>
      <c r="F42" s="3"/>
      <c r="G42" s="9"/>
      <c r="H42" s="9"/>
      <c r="I42" s="9"/>
      <c r="J42" s="9"/>
      <c r="K42" s="9"/>
      <c r="L42" s="9"/>
      <c r="M42" s="57"/>
      <c r="N42" s="7"/>
      <c r="O42" s="7"/>
      <c r="P42" s="20"/>
      <c r="Q42" s="20"/>
      <c r="R42" s="11"/>
      <c r="S42" s="24"/>
    </row>
    <row r="43" spans="2:19" s="14" customFormat="1" ht="18.75" customHeight="1" x14ac:dyDescent="0.3">
      <c r="B43" s="244"/>
      <c r="C43" s="9"/>
      <c r="D43" s="5"/>
      <c r="E43" s="5"/>
      <c r="F43" s="3"/>
      <c r="G43" s="9"/>
      <c r="H43" s="9"/>
      <c r="I43" s="9"/>
      <c r="J43" s="9"/>
      <c r="K43" s="9"/>
      <c r="L43" s="9"/>
      <c r="M43" s="57"/>
      <c r="N43" s="7"/>
      <c r="O43" s="7"/>
      <c r="P43" s="20"/>
      <c r="Q43" s="20"/>
      <c r="R43" s="11"/>
      <c r="S43" s="24"/>
    </row>
    <row r="44" spans="2:19" s="14" customFormat="1" ht="18.75" customHeight="1" x14ac:dyDescent="0.3">
      <c r="B44" s="244"/>
      <c r="C44" s="9"/>
      <c r="D44" s="5"/>
      <c r="E44" s="5"/>
      <c r="F44" s="3"/>
      <c r="G44" s="9"/>
      <c r="H44" s="9"/>
      <c r="I44" s="9"/>
      <c r="J44" s="9"/>
      <c r="K44" s="9"/>
      <c r="L44" s="9"/>
      <c r="M44" s="57"/>
      <c r="N44" s="7"/>
      <c r="O44" s="7"/>
      <c r="P44" s="20"/>
      <c r="Q44" s="20"/>
      <c r="R44" s="11"/>
      <c r="S44" s="24"/>
    </row>
    <row r="45" spans="2:19" s="14" customFormat="1" ht="18.75" customHeight="1" x14ac:dyDescent="0.3">
      <c r="B45" s="244"/>
      <c r="C45" s="9"/>
      <c r="D45" s="5"/>
      <c r="E45" s="5"/>
      <c r="F45" s="3"/>
      <c r="G45" s="9"/>
      <c r="H45" s="9"/>
      <c r="I45" s="9"/>
      <c r="J45" s="9"/>
      <c r="K45" s="9"/>
      <c r="L45" s="9"/>
      <c r="M45" s="57"/>
      <c r="N45" s="7"/>
      <c r="O45" s="7"/>
      <c r="P45" s="20"/>
      <c r="Q45" s="20"/>
      <c r="R45" s="11"/>
      <c r="S45" s="24"/>
    </row>
    <row r="46" spans="2:19" s="14" customFormat="1" ht="18.75" customHeight="1" x14ac:dyDescent="0.3">
      <c r="B46" s="244"/>
      <c r="C46" s="9"/>
      <c r="D46" s="5"/>
      <c r="E46" s="5"/>
      <c r="F46" s="3"/>
      <c r="G46" s="9"/>
      <c r="H46" s="9"/>
      <c r="I46" s="9"/>
      <c r="J46" s="9"/>
      <c r="K46" s="9"/>
      <c r="L46" s="9"/>
      <c r="M46" s="57"/>
      <c r="N46" s="7"/>
      <c r="O46" s="7"/>
      <c r="P46" s="20"/>
      <c r="Q46" s="20"/>
      <c r="R46" s="11"/>
      <c r="S46" s="24"/>
    </row>
    <row r="47" spans="2:19" s="14" customFormat="1" ht="18.75" customHeight="1" x14ac:dyDescent="0.3">
      <c r="B47" s="244"/>
      <c r="C47" s="9"/>
      <c r="D47" s="5"/>
      <c r="E47" s="5"/>
      <c r="F47" s="3"/>
      <c r="G47" s="9"/>
      <c r="H47" s="9"/>
      <c r="I47" s="9"/>
      <c r="J47" s="9"/>
      <c r="K47" s="9"/>
      <c r="L47" s="9"/>
      <c r="M47" s="57"/>
      <c r="N47" s="7"/>
      <c r="O47" s="7"/>
      <c r="P47" s="20"/>
      <c r="Q47" s="20"/>
      <c r="R47" s="11"/>
      <c r="S47" s="24"/>
    </row>
    <row r="48" spans="2:19" s="14" customFormat="1" ht="18.75" customHeight="1" x14ac:dyDescent="0.3">
      <c r="B48" s="244"/>
      <c r="C48" s="9"/>
      <c r="D48" s="5"/>
      <c r="E48" s="5"/>
      <c r="F48" s="3"/>
      <c r="G48" s="9"/>
      <c r="H48" s="9"/>
      <c r="I48" s="9"/>
      <c r="J48" s="9"/>
      <c r="K48" s="9"/>
      <c r="L48" s="9"/>
      <c r="M48" s="57"/>
      <c r="N48" s="7"/>
      <c r="O48" s="7"/>
      <c r="P48" s="20"/>
      <c r="Q48" s="20"/>
      <c r="R48" s="11"/>
      <c r="S48" s="24"/>
    </row>
    <row r="49" spans="2:19" s="14" customFormat="1" ht="18.75" customHeight="1" x14ac:dyDescent="0.3">
      <c r="B49" s="244"/>
      <c r="C49" s="9"/>
      <c r="D49" s="5"/>
      <c r="E49" s="5"/>
      <c r="F49" s="3"/>
      <c r="G49" s="9"/>
      <c r="H49" s="9"/>
      <c r="I49" s="9"/>
      <c r="J49" s="9"/>
      <c r="K49" s="9"/>
      <c r="L49" s="9"/>
      <c r="M49" s="57"/>
      <c r="N49" s="7"/>
      <c r="O49" s="7"/>
      <c r="P49" s="20"/>
      <c r="Q49" s="20"/>
      <c r="R49" s="11"/>
      <c r="S49" s="24"/>
    </row>
    <row r="50" spans="2:19" s="14" customFormat="1" ht="18.75" customHeight="1" x14ac:dyDescent="0.3">
      <c r="B50" s="244"/>
      <c r="C50" s="9"/>
      <c r="D50" s="5"/>
      <c r="E50" s="5"/>
      <c r="F50" s="3"/>
      <c r="G50" s="9"/>
      <c r="H50" s="9"/>
      <c r="I50" s="9"/>
      <c r="J50" s="9"/>
      <c r="K50" s="9"/>
      <c r="L50" s="9"/>
      <c r="M50" s="57"/>
      <c r="N50" s="7"/>
      <c r="O50" s="7"/>
      <c r="P50" s="20"/>
      <c r="Q50" s="20"/>
      <c r="R50" s="11"/>
      <c r="S50" s="24"/>
    </row>
    <row r="51" spans="2:19" s="14" customFormat="1" ht="18.75" customHeight="1" x14ac:dyDescent="0.3">
      <c r="B51" s="244"/>
      <c r="C51" s="9"/>
      <c r="D51" s="5"/>
      <c r="E51" s="5"/>
      <c r="F51" s="3"/>
      <c r="G51" s="9"/>
      <c r="H51" s="9"/>
      <c r="I51" s="9"/>
      <c r="J51" s="9"/>
      <c r="K51" s="9"/>
      <c r="L51" s="9"/>
      <c r="M51" s="57"/>
      <c r="N51" s="7"/>
      <c r="O51" s="7"/>
      <c r="P51" s="20"/>
      <c r="Q51" s="20"/>
      <c r="R51" s="11"/>
      <c r="S51" s="24"/>
    </row>
    <row r="52" spans="2:19" s="14" customFormat="1" ht="18.75" customHeight="1" x14ac:dyDescent="0.3">
      <c r="B52" s="244"/>
      <c r="C52" s="9"/>
      <c r="D52" s="5"/>
      <c r="E52" s="5"/>
      <c r="F52" s="3"/>
      <c r="G52" s="9"/>
      <c r="H52" s="9"/>
      <c r="I52" s="9"/>
      <c r="J52" s="9"/>
      <c r="K52" s="9"/>
      <c r="L52" s="9"/>
      <c r="M52" s="57"/>
      <c r="N52" s="7"/>
      <c r="O52" s="7"/>
      <c r="P52" s="20"/>
      <c r="Q52" s="20"/>
      <c r="R52" s="11"/>
      <c r="S52" s="24"/>
    </row>
    <row r="53" spans="2:19" s="14" customFormat="1" ht="18.75" customHeight="1" x14ac:dyDescent="0.3">
      <c r="B53" s="244"/>
      <c r="C53" s="9"/>
      <c r="D53" s="5"/>
      <c r="E53" s="5"/>
      <c r="F53" s="3"/>
      <c r="G53" s="9"/>
      <c r="H53" s="9"/>
      <c r="I53" s="9"/>
      <c r="J53" s="9"/>
      <c r="K53" s="9"/>
      <c r="L53" s="9"/>
      <c r="M53" s="57"/>
      <c r="N53" s="7"/>
      <c r="O53" s="7"/>
      <c r="P53" s="20"/>
      <c r="Q53" s="20"/>
      <c r="R53" s="11"/>
      <c r="S53" s="24"/>
    </row>
    <row r="54" spans="2:19" s="14" customFormat="1" ht="18.75" customHeight="1" x14ac:dyDescent="0.3">
      <c r="B54" s="244"/>
      <c r="C54" s="9"/>
      <c r="D54" s="5"/>
      <c r="E54" s="5"/>
      <c r="F54" s="3"/>
      <c r="G54" s="9"/>
      <c r="H54" s="9"/>
      <c r="I54" s="9"/>
      <c r="J54" s="9"/>
      <c r="K54" s="9"/>
      <c r="L54" s="9"/>
      <c r="M54" s="57"/>
      <c r="N54" s="7"/>
      <c r="O54" s="7"/>
      <c r="P54" s="20"/>
      <c r="Q54" s="20"/>
      <c r="R54" s="11"/>
      <c r="S54" s="24"/>
    </row>
    <row r="55" spans="2:19" s="14" customFormat="1" ht="18.75" customHeight="1" x14ac:dyDescent="0.3">
      <c r="B55" s="244"/>
      <c r="C55" s="9"/>
      <c r="D55" s="5"/>
      <c r="E55" s="5"/>
      <c r="F55" s="3"/>
      <c r="G55" s="9"/>
      <c r="H55" s="9"/>
      <c r="I55" s="9"/>
      <c r="J55" s="9"/>
      <c r="K55" s="9"/>
      <c r="L55" s="9"/>
      <c r="M55" s="57"/>
      <c r="N55" s="7"/>
      <c r="O55" s="7"/>
      <c r="P55" s="20"/>
      <c r="Q55" s="20"/>
      <c r="R55" s="11"/>
      <c r="S55" s="24"/>
    </row>
    <row r="56" spans="2:19" s="14" customFormat="1" ht="18.75" customHeight="1" x14ac:dyDescent="0.3">
      <c r="B56" s="244"/>
      <c r="C56" s="9"/>
      <c r="D56" s="5"/>
      <c r="E56" s="5"/>
      <c r="F56" s="3"/>
      <c r="G56" s="9"/>
      <c r="H56" s="9"/>
      <c r="I56" s="9"/>
      <c r="J56" s="9"/>
      <c r="K56" s="9"/>
      <c r="L56" s="9"/>
      <c r="M56" s="57"/>
      <c r="N56" s="7"/>
      <c r="O56" s="7"/>
      <c r="P56" s="20"/>
      <c r="Q56" s="20"/>
      <c r="R56" s="11"/>
      <c r="S56" s="24"/>
    </row>
    <row r="57" spans="2:19" s="14" customFormat="1" ht="18.75" customHeight="1" x14ac:dyDescent="0.3">
      <c r="B57" s="244"/>
      <c r="C57" s="9"/>
      <c r="D57" s="5"/>
      <c r="E57" s="5"/>
      <c r="F57" s="3"/>
      <c r="G57" s="9"/>
      <c r="H57" s="9"/>
      <c r="I57" s="9"/>
      <c r="J57" s="9"/>
      <c r="K57" s="9"/>
      <c r="L57" s="9"/>
      <c r="M57" s="57"/>
      <c r="N57" s="7"/>
      <c r="O57" s="7"/>
      <c r="P57" s="20"/>
      <c r="Q57" s="20"/>
      <c r="R57" s="11"/>
      <c r="S57" s="24"/>
    </row>
    <row r="58" spans="2:19" s="14" customFormat="1" ht="18.75" customHeight="1" x14ac:dyDescent="0.3">
      <c r="B58" s="244"/>
      <c r="C58" s="9"/>
      <c r="D58" s="5"/>
      <c r="E58" s="5"/>
      <c r="F58" s="3"/>
      <c r="G58" s="9"/>
      <c r="H58" s="9"/>
      <c r="I58" s="9"/>
      <c r="J58" s="9"/>
      <c r="K58" s="9"/>
      <c r="L58" s="9"/>
      <c r="M58" s="57"/>
      <c r="N58" s="7"/>
      <c r="O58" s="7"/>
      <c r="P58" s="20"/>
      <c r="Q58" s="20"/>
      <c r="R58" s="11"/>
      <c r="S58" s="24"/>
    </row>
    <row r="59" spans="2:19" s="14" customFormat="1" ht="18.75" customHeight="1" x14ac:dyDescent="0.3">
      <c r="B59" s="244"/>
      <c r="C59" s="9"/>
      <c r="D59" s="5"/>
      <c r="E59" s="5"/>
      <c r="F59" s="3"/>
      <c r="G59" s="9"/>
      <c r="H59" s="9"/>
      <c r="I59" s="9"/>
      <c r="J59" s="9"/>
      <c r="K59" s="9"/>
      <c r="L59" s="9"/>
      <c r="M59" s="57"/>
      <c r="N59" s="7"/>
      <c r="O59" s="7"/>
      <c r="P59" s="20"/>
      <c r="Q59" s="20"/>
      <c r="R59" s="11"/>
      <c r="S59" s="24"/>
    </row>
    <row r="60" spans="2:19" s="14" customFormat="1" ht="18.75" customHeight="1" x14ac:dyDescent="0.3">
      <c r="B60" s="244"/>
      <c r="C60" s="9"/>
      <c r="D60" s="5"/>
      <c r="E60" s="5"/>
      <c r="F60" s="3"/>
      <c r="G60" s="9"/>
      <c r="H60" s="9"/>
      <c r="I60" s="9"/>
      <c r="J60" s="9"/>
      <c r="K60" s="9"/>
      <c r="L60" s="9"/>
      <c r="M60" s="57"/>
      <c r="N60" s="7"/>
      <c r="O60" s="7"/>
      <c r="P60" s="20"/>
      <c r="Q60" s="20"/>
      <c r="R60" s="11"/>
      <c r="S60" s="24"/>
    </row>
    <row r="61" spans="2:19" s="14" customFormat="1" ht="18.75" customHeight="1" x14ac:dyDescent="0.3">
      <c r="B61" s="244"/>
      <c r="C61" s="9"/>
      <c r="D61" s="5"/>
      <c r="E61" s="5"/>
      <c r="F61" s="3"/>
      <c r="G61" s="9"/>
      <c r="H61" s="9"/>
      <c r="I61" s="9"/>
      <c r="J61" s="9"/>
      <c r="K61" s="9"/>
      <c r="L61" s="9"/>
      <c r="M61" s="57"/>
      <c r="N61" s="7"/>
      <c r="O61" s="7"/>
      <c r="P61" s="20"/>
      <c r="Q61" s="20"/>
      <c r="R61" s="11"/>
      <c r="S61" s="24"/>
    </row>
    <row r="62" spans="2:19" s="14" customFormat="1" ht="18.75" customHeight="1" x14ac:dyDescent="0.3">
      <c r="B62" s="244"/>
      <c r="C62" s="9"/>
      <c r="D62" s="5"/>
      <c r="E62" s="5"/>
      <c r="F62" s="3"/>
      <c r="G62" s="9"/>
      <c r="H62" s="9"/>
      <c r="I62" s="9"/>
      <c r="J62" s="9"/>
      <c r="K62" s="9"/>
      <c r="L62" s="9"/>
      <c r="M62" s="57"/>
      <c r="N62" s="7"/>
      <c r="O62" s="7"/>
      <c r="P62" s="20"/>
      <c r="Q62" s="20"/>
      <c r="R62" s="11"/>
      <c r="S62" s="24"/>
    </row>
    <row r="63" spans="2:19" s="14" customFormat="1" ht="18.75" customHeight="1" x14ac:dyDescent="0.3">
      <c r="B63" s="244"/>
      <c r="C63" s="9"/>
      <c r="D63" s="5"/>
      <c r="E63" s="5"/>
      <c r="F63" s="3"/>
      <c r="G63" s="9"/>
      <c r="H63" s="9"/>
      <c r="I63" s="9"/>
      <c r="J63" s="9"/>
      <c r="K63" s="9"/>
      <c r="L63" s="9"/>
      <c r="M63" s="57"/>
      <c r="N63" s="7"/>
      <c r="O63" s="7"/>
      <c r="P63" s="20"/>
      <c r="Q63" s="20"/>
      <c r="R63" s="11"/>
      <c r="S63" s="24"/>
    </row>
    <row r="64" spans="2:19" s="14" customFormat="1" ht="18.75" customHeight="1" x14ac:dyDescent="0.3">
      <c r="B64" s="244"/>
      <c r="C64" s="9"/>
      <c r="D64" s="5"/>
      <c r="E64" s="5"/>
      <c r="F64" s="3"/>
      <c r="G64" s="9"/>
      <c r="H64" s="9"/>
      <c r="I64" s="9"/>
      <c r="J64" s="9"/>
      <c r="K64" s="9"/>
      <c r="L64" s="9"/>
      <c r="M64" s="57"/>
      <c r="N64" s="7"/>
      <c r="O64" s="7"/>
      <c r="P64" s="20"/>
      <c r="Q64" s="20"/>
      <c r="R64" s="11"/>
      <c r="S64" s="24"/>
    </row>
    <row r="65" spans="2:19" s="14" customFormat="1" ht="18.75" customHeight="1" x14ac:dyDescent="0.3">
      <c r="B65" s="244"/>
      <c r="C65" s="9"/>
      <c r="D65" s="5"/>
      <c r="E65" s="5"/>
      <c r="F65" s="3"/>
      <c r="G65" s="9"/>
      <c r="H65" s="9"/>
      <c r="I65" s="9"/>
      <c r="J65" s="9"/>
      <c r="K65" s="9"/>
      <c r="L65" s="9"/>
      <c r="M65" s="57"/>
      <c r="N65" s="7"/>
      <c r="O65" s="7"/>
      <c r="P65" s="20"/>
      <c r="Q65" s="20"/>
      <c r="R65" s="11"/>
      <c r="S65" s="24"/>
    </row>
    <row r="66" spans="2:19" s="14" customFormat="1" ht="18.75" customHeight="1" x14ac:dyDescent="0.3">
      <c r="B66" s="244"/>
      <c r="C66" s="9"/>
      <c r="D66" s="5"/>
      <c r="E66" s="5"/>
      <c r="F66" s="3"/>
      <c r="G66" s="9"/>
      <c r="H66" s="9"/>
      <c r="I66" s="9"/>
      <c r="J66" s="9"/>
      <c r="K66" s="9"/>
      <c r="L66" s="9"/>
      <c r="M66" s="57"/>
      <c r="N66" s="7"/>
      <c r="O66" s="7"/>
      <c r="P66" s="20"/>
      <c r="Q66" s="20"/>
      <c r="R66" s="11"/>
      <c r="S66" s="24"/>
    </row>
    <row r="67" spans="2:19" s="14" customFormat="1" ht="18.75" customHeight="1" x14ac:dyDescent="0.3">
      <c r="B67" s="244"/>
      <c r="C67" s="9"/>
      <c r="D67" s="5"/>
      <c r="E67" s="5"/>
      <c r="F67" s="3"/>
      <c r="G67" s="9"/>
      <c r="H67" s="9"/>
      <c r="I67" s="9"/>
      <c r="J67" s="9"/>
      <c r="K67" s="9"/>
      <c r="L67" s="9"/>
      <c r="M67" s="57"/>
      <c r="N67" s="7"/>
      <c r="O67" s="7"/>
      <c r="P67" s="20"/>
      <c r="Q67" s="20"/>
      <c r="R67" s="11"/>
      <c r="S67" s="24"/>
    </row>
    <row r="68" spans="2:19" s="14" customFormat="1" ht="18.75" customHeight="1" x14ac:dyDescent="0.3">
      <c r="B68" s="244"/>
      <c r="C68" s="9"/>
      <c r="D68" s="5"/>
      <c r="E68" s="5"/>
      <c r="F68" s="3"/>
      <c r="G68" s="9"/>
      <c r="H68" s="9"/>
      <c r="I68" s="9"/>
      <c r="J68" s="9"/>
      <c r="K68" s="9"/>
      <c r="L68" s="9"/>
      <c r="M68" s="57"/>
      <c r="N68" s="7"/>
      <c r="O68" s="7"/>
      <c r="P68" s="20"/>
      <c r="Q68" s="20"/>
      <c r="R68" s="11"/>
      <c r="S68" s="24"/>
    </row>
    <row r="69" spans="2:19" s="14" customFormat="1" ht="18.75" customHeight="1" x14ac:dyDescent="0.3">
      <c r="B69" s="244"/>
      <c r="C69" s="9"/>
      <c r="D69" s="5"/>
      <c r="E69" s="5"/>
      <c r="F69" s="3"/>
      <c r="G69" s="9"/>
      <c r="H69" s="9"/>
      <c r="I69" s="9"/>
      <c r="J69" s="9"/>
      <c r="K69" s="9"/>
      <c r="L69" s="9"/>
      <c r="M69" s="57"/>
      <c r="N69" s="7"/>
      <c r="O69" s="7"/>
      <c r="P69" s="20"/>
      <c r="Q69" s="20"/>
      <c r="R69" s="11"/>
      <c r="S69" s="24"/>
    </row>
    <row r="70" spans="2:19" s="14" customFormat="1" ht="18.75" customHeight="1" x14ac:dyDescent="0.3">
      <c r="B70" s="244"/>
      <c r="C70" s="9"/>
      <c r="D70" s="5"/>
      <c r="E70" s="5"/>
      <c r="F70" s="3"/>
      <c r="G70" s="9"/>
      <c r="H70" s="9"/>
      <c r="I70" s="9"/>
      <c r="J70" s="9"/>
      <c r="K70" s="9"/>
      <c r="L70" s="9"/>
      <c r="M70" s="57"/>
      <c r="N70" s="7"/>
      <c r="O70" s="7"/>
      <c r="P70" s="20"/>
      <c r="Q70" s="20"/>
      <c r="R70" s="11"/>
      <c r="S70" s="24"/>
    </row>
    <row r="71" spans="2:19" s="14" customFormat="1" ht="18.75" customHeight="1" x14ac:dyDescent="0.3">
      <c r="B71" s="244"/>
      <c r="C71" s="9"/>
      <c r="D71" s="5"/>
      <c r="E71" s="5"/>
      <c r="F71" s="3"/>
      <c r="G71" s="9"/>
      <c r="H71" s="9"/>
      <c r="I71" s="9"/>
      <c r="J71" s="9"/>
      <c r="K71" s="9"/>
      <c r="L71" s="9"/>
      <c r="M71" s="57"/>
      <c r="N71" s="7"/>
      <c r="O71" s="7"/>
      <c r="P71" s="20"/>
      <c r="Q71" s="20"/>
      <c r="R71" s="11"/>
      <c r="S71" s="24"/>
    </row>
    <row r="72" spans="2:19" s="14" customFormat="1" ht="18.75" customHeight="1" x14ac:dyDescent="0.3">
      <c r="B72" s="244"/>
      <c r="C72" s="9"/>
      <c r="D72" s="5"/>
      <c r="E72" s="5"/>
      <c r="F72" s="3"/>
      <c r="G72" s="9"/>
      <c r="H72" s="9"/>
      <c r="I72" s="9"/>
      <c r="J72" s="9"/>
      <c r="K72" s="9"/>
      <c r="L72" s="9"/>
      <c r="M72" s="57"/>
      <c r="N72" s="7"/>
      <c r="O72" s="7"/>
      <c r="P72" s="20"/>
      <c r="Q72" s="20"/>
      <c r="R72" s="11"/>
      <c r="S72" s="24"/>
    </row>
    <row r="73" spans="2:19" s="14" customFormat="1" ht="18.75" customHeight="1" x14ac:dyDescent="0.3">
      <c r="B73" s="244"/>
      <c r="C73" s="9"/>
      <c r="D73" s="5"/>
      <c r="E73" s="5"/>
      <c r="F73" s="3"/>
      <c r="G73" s="9"/>
      <c r="H73" s="9"/>
      <c r="I73" s="9"/>
      <c r="J73" s="9"/>
      <c r="K73" s="9"/>
      <c r="L73" s="9"/>
      <c r="M73" s="57"/>
      <c r="N73" s="7"/>
      <c r="O73" s="7"/>
      <c r="P73" s="20"/>
      <c r="Q73" s="20"/>
      <c r="R73" s="11"/>
      <c r="S73" s="24"/>
    </row>
    <row r="74" spans="2:19" s="14" customFormat="1" ht="18.75" customHeight="1" x14ac:dyDescent="0.3">
      <c r="B74" s="244"/>
      <c r="C74" s="9"/>
      <c r="D74" s="5"/>
      <c r="E74" s="5"/>
      <c r="F74" s="3"/>
      <c r="G74" s="9"/>
      <c r="H74" s="9"/>
      <c r="I74" s="9"/>
      <c r="J74" s="9"/>
      <c r="K74" s="9"/>
      <c r="L74" s="9"/>
      <c r="M74" s="57"/>
      <c r="N74" s="7"/>
      <c r="O74" s="7"/>
      <c r="P74" s="20"/>
      <c r="Q74" s="20"/>
      <c r="R74" s="11"/>
      <c r="S74" s="24"/>
    </row>
    <row r="75" spans="2:19" s="14" customFormat="1" ht="18.75" customHeight="1" x14ac:dyDescent="0.3">
      <c r="B75" s="244"/>
      <c r="C75" s="9"/>
      <c r="D75" s="5"/>
      <c r="E75" s="5"/>
      <c r="F75" s="3"/>
      <c r="G75" s="9"/>
      <c r="H75" s="9"/>
      <c r="I75" s="9"/>
      <c r="J75" s="9"/>
      <c r="K75" s="9"/>
      <c r="L75" s="9"/>
      <c r="M75" s="57"/>
      <c r="N75" s="7"/>
      <c r="O75" s="7"/>
      <c r="P75" s="20"/>
      <c r="Q75" s="20"/>
      <c r="R75" s="11"/>
      <c r="S75" s="24"/>
    </row>
    <row r="76" spans="2:19" s="14" customFormat="1" ht="18.75" customHeight="1" x14ac:dyDescent="0.3">
      <c r="B76" s="244"/>
      <c r="C76" s="9"/>
      <c r="D76" s="5"/>
      <c r="E76" s="5"/>
      <c r="F76" s="3"/>
      <c r="G76" s="9"/>
      <c r="H76" s="9"/>
      <c r="I76" s="9"/>
      <c r="J76" s="9"/>
      <c r="K76" s="9"/>
      <c r="L76" s="9"/>
      <c r="M76" s="57"/>
      <c r="N76" s="7"/>
      <c r="O76" s="7"/>
      <c r="P76" s="20"/>
      <c r="Q76" s="20"/>
      <c r="R76" s="11"/>
      <c r="S76" s="24"/>
    </row>
    <row r="77" spans="2:19" s="14" customFormat="1" ht="18.75" customHeight="1" x14ac:dyDescent="0.3">
      <c r="B77" s="244"/>
      <c r="C77" s="9"/>
      <c r="D77" s="5"/>
      <c r="E77" s="5"/>
      <c r="F77" s="3"/>
      <c r="G77" s="9"/>
      <c r="H77" s="9"/>
      <c r="I77" s="9"/>
      <c r="J77" s="9"/>
      <c r="K77" s="9"/>
      <c r="L77" s="9"/>
      <c r="M77" s="57"/>
      <c r="N77" s="7"/>
      <c r="O77" s="7"/>
      <c r="P77" s="20"/>
      <c r="Q77" s="20"/>
      <c r="R77" s="11"/>
      <c r="S77" s="24"/>
    </row>
    <row r="78" spans="2:19" s="14" customFormat="1" ht="18.75" customHeight="1" x14ac:dyDescent="0.3">
      <c r="B78" s="244"/>
      <c r="C78" s="9"/>
      <c r="D78" s="5"/>
      <c r="E78" s="5"/>
      <c r="F78" s="3"/>
      <c r="G78" s="9"/>
      <c r="H78" s="9"/>
      <c r="I78" s="9"/>
      <c r="J78" s="9"/>
      <c r="K78" s="9"/>
      <c r="L78" s="9"/>
      <c r="M78" s="57"/>
      <c r="N78" s="7"/>
      <c r="O78" s="7"/>
      <c r="P78" s="20"/>
      <c r="Q78" s="20"/>
      <c r="R78" s="11"/>
      <c r="S78" s="24"/>
    </row>
    <row r="79" spans="2:19" s="14" customFormat="1" ht="18.75" customHeight="1" x14ac:dyDescent="0.3">
      <c r="B79" s="244"/>
      <c r="C79" s="9"/>
      <c r="D79" s="5"/>
      <c r="E79" s="5"/>
      <c r="F79" s="3"/>
      <c r="G79" s="9"/>
      <c r="H79" s="9"/>
      <c r="I79" s="9"/>
      <c r="J79" s="9"/>
      <c r="K79" s="9"/>
      <c r="L79" s="9"/>
      <c r="M79" s="57"/>
      <c r="N79" s="7"/>
      <c r="O79" s="7"/>
      <c r="P79" s="20"/>
      <c r="Q79" s="20"/>
      <c r="R79" s="11"/>
      <c r="S79" s="24"/>
    </row>
    <row r="80" spans="2:19" s="14" customFormat="1" ht="18.75" customHeight="1" x14ac:dyDescent="0.3">
      <c r="B80" s="244"/>
      <c r="C80" s="9"/>
      <c r="D80" s="5"/>
      <c r="E80" s="5"/>
      <c r="F80" s="3"/>
      <c r="G80" s="9"/>
      <c r="H80" s="9"/>
      <c r="I80" s="9"/>
      <c r="J80" s="9"/>
      <c r="K80" s="9"/>
      <c r="L80" s="9"/>
      <c r="M80" s="57"/>
      <c r="N80" s="7"/>
      <c r="O80" s="7"/>
      <c r="P80" s="20"/>
      <c r="Q80" s="20"/>
      <c r="R80" s="11"/>
      <c r="S80" s="24"/>
    </row>
    <row r="81" spans="2:19" s="14" customFormat="1" ht="18.75" customHeight="1" x14ac:dyDescent="0.3">
      <c r="B81" s="244"/>
      <c r="C81" s="9"/>
      <c r="D81" s="5"/>
      <c r="E81" s="5"/>
      <c r="F81" s="3"/>
      <c r="G81" s="9"/>
      <c r="H81" s="9"/>
      <c r="I81" s="9"/>
      <c r="J81" s="9"/>
      <c r="K81" s="9"/>
      <c r="L81" s="9"/>
      <c r="M81" s="57"/>
      <c r="N81" s="7"/>
      <c r="O81" s="7"/>
      <c r="P81" s="20"/>
      <c r="Q81" s="20"/>
      <c r="R81" s="11"/>
      <c r="S81" s="24"/>
    </row>
    <row r="82" spans="2:19" s="14" customFormat="1" ht="18.75" customHeight="1" x14ac:dyDescent="0.3">
      <c r="B82" s="244"/>
      <c r="C82" s="9"/>
      <c r="D82" s="5"/>
      <c r="E82" s="5"/>
      <c r="F82" s="3"/>
      <c r="G82" s="9"/>
      <c r="H82" s="9"/>
      <c r="I82" s="9"/>
      <c r="J82" s="9"/>
      <c r="K82" s="9"/>
      <c r="L82" s="9"/>
      <c r="M82" s="57"/>
      <c r="N82" s="7"/>
      <c r="O82" s="7"/>
      <c r="P82" s="20"/>
      <c r="Q82" s="20"/>
      <c r="R82" s="11"/>
      <c r="S82" s="24"/>
    </row>
    <row r="83" spans="2:19" s="14" customFormat="1" ht="18.75" customHeight="1" x14ac:dyDescent="0.3">
      <c r="B83" s="244"/>
      <c r="C83" s="9"/>
      <c r="D83" s="5"/>
      <c r="E83" s="5"/>
      <c r="F83" s="3"/>
      <c r="G83" s="9"/>
      <c r="H83" s="9"/>
      <c r="I83" s="9"/>
      <c r="J83" s="9"/>
      <c r="K83" s="9"/>
      <c r="L83" s="9"/>
      <c r="M83" s="57"/>
      <c r="N83" s="7"/>
      <c r="O83" s="7"/>
      <c r="P83" s="20"/>
      <c r="Q83" s="20"/>
      <c r="R83" s="11"/>
      <c r="S83" s="24"/>
    </row>
    <row r="84" spans="2:19" s="14" customFormat="1" ht="18.75" customHeight="1" x14ac:dyDescent="0.3">
      <c r="B84" s="244"/>
      <c r="C84" s="9"/>
      <c r="D84" s="5"/>
      <c r="E84" s="5"/>
      <c r="F84" s="3"/>
      <c r="G84" s="9"/>
      <c r="H84" s="9"/>
      <c r="I84" s="9"/>
      <c r="J84" s="9"/>
      <c r="K84" s="9"/>
      <c r="L84" s="9"/>
      <c r="M84" s="57"/>
      <c r="N84" s="7"/>
      <c r="O84" s="7"/>
      <c r="P84" s="20"/>
      <c r="Q84" s="20"/>
      <c r="R84" s="11"/>
      <c r="S84" s="24"/>
    </row>
    <row r="85" spans="2:19" s="14" customFormat="1" ht="18.75" customHeight="1" x14ac:dyDescent="0.3">
      <c r="B85" s="244"/>
      <c r="C85" s="9"/>
      <c r="D85" s="5"/>
      <c r="E85" s="5"/>
      <c r="F85" s="3"/>
      <c r="G85" s="9"/>
      <c r="H85" s="9"/>
      <c r="I85" s="9"/>
      <c r="J85" s="9"/>
      <c r="K85" s="9"/>
      <c r="L85" s="9"/>
      <c r="M85" s="57"/>
      <c r="N85" s="7"/>
      <c r="O85" s="7"/>
      <c r="P85" s="20"/>
      <c r="Q85" s="20"/>
      <c r="R85" s="11"/>
      <c r="S85" s="24"/>
    </row>
    <row r="86" spans="2:19" s="14" customFormat="1" ht="18.75" customHeight="1" x14ac:dyDescent="0.3">
      <c r="B86" s="244"/>
      <c r="C86" s="9"/>
      <c r="D86" s="5"/>
      <c r="E86" s="5"/>
      <c r="F86" s="3"/>
      <c r="G86" s="9"/>
      <c r="H86" s="9"/>
      <c r="I86" s="9"/>
      <c r="J86" s="9"/>
      <c r="K86" s="9"/>
      <c r="L86" s="9"/>
      <c r="M86" s="57"/>
      <c r="N86" s="7"/>
      <c r="O86" s="7"/>
      <c r="P86" s="20"/>
      <c r="Q86" s="20"/>
      <c r="R86" s="11"/>
      <c r="S86" s="24"/>
    </row>
    <row r="87" spans="2:19" s="14" customFormat="1" ht="18.75" customHeight="1" x14ac:dyDescent="0.3">
      <c r="B87" s="244"/>
      <c r="C87" s="9"/>
      <c r="D87" s="5"/>
      <c r="E87" s="5"/>
      <c r="F87" s="3"/>
      <c r="G87" s="9"/>
      <c r="H87" s="9"/>
      <c r="I87" s="9"/>
      <c r="J87" s="9"/>
      <c r="K87" s="9"/>
      <c r="L87" s="9"/>
      <c r="M87" s="57"/>
      <c r="N87" s="7"/>
      <c r="O87" s="7"/>
      <c r="P87" s="20"/>
      <c r="Q87" s="20"/>
      <c r="R87" s="11"/>
      <c r="S87" s="24"/>
    </row>
    <row r="88" spans="2:19" s="14" customFormat="1" ht="18.75" customHeight="1" x14ac:dyDescent="0.3">
      <c r="B88" s="244"/>
      <c r="C88" s="9"/>
      <c r="D88" s="5"/>
      <c r="E88" s="5"/>
      <c r="F88" s="3"/>
      <c r="G88" s="9"/>
      <c r="H88" s="9"/>
      <c r="I88" s="9"/>
      <c r="J88" s="9"/>
      <c r="K88" s="9"/>
      <c r="L88" s="9"/>
      <c r="M88" s="57"/>
      <c r="N88" s="7"/>
      <c r="O88" s="7"/>
      <c r="P88" s="20"/>
      <c r="Q88" s="20"/>
      <c r="R88" s="11"/>
      <c r="S88" s="24"/>
    </row>
    <row r="89" spans="2:19" s="14" customFormat="1" ht="18.75" customHeight="1" x14ac:dyDescent="0.3">
      <c r="B89" s="244"/>
      <c r="C89" s="9"/>
      <c r="D89" s="5"/>
      <c r="E89" s="5"/>
      <c r="F89" s="3"/>
      <c r="G89" s="9"/>
      <c r="H89" s="9"/>
      <c r="I89" s="9"/>
      <c r="J89" s="9"/>
      <c r="K89" s="9"/>
      <c r="L89" s="9"/>
      <c r="M89" s="57"/>
      <c r="N89" s="7"/>
      <c r="O89" s="7"/>
      <c r="P89" s="20"/>
      <c r="Q89" s="20"/>
      <c r="R89" s="11"/>
      <c r="S89" s="24"/>
    </row>
    <row r="90" spans="2:19" s="14" customFormat="1" ht="18.75" customHeight="1" x14ac:dyDescent="0.3">
      <c r="B90" s="244"/>
      <c r="C90" s="9"/>
      <c r="D90" s="5"/>
      <c r="E90" s="5"/>
      <c r="F90" s="3"/>
      <c r="G90" s="9"/>
      <c r="H90" s="9"/>
      <c r="I90" s="9"/>
      <c r="J90" s="9"/>
      <c r="K90" s="9"/>
      <c r="L90" s="9"/>
      <c r="M90" s="57"/>
      <c r="N90" s="7"/>
      <c r="O90" s="7"/>
      <c r="P90" s="20"/>
      <c r="Q90" s="20"/>
      <c r="R90" s="11"/>
      <c r="S90" s="24"/>
    </row>
    <row r="91" spans="2:19" s="14" customFormat="1" ht="18.75" customHeight="1" x14ac:dyDescent="0.3">
      <c r="B91" s="244"/>
      <c r="C91" s="9"/>
      <c r="D91" s="5"/>
      <c r="E91" s="5"/>
      <c r="F91" s="3"/>
      <c r="G91" s="9"/>
      <c r="H91" s="9"/>
      <c r="I91" s="9"/>
      <c r="J91" s="9"/>
      <c r="K91" s="9"/>
      <c r="L91" s="9"/>
      <c r="M91" s="57"/>
      <c r="N91" s="7"/>
      <c r="O91" s="7"/>
      <c r="P91" s="20"/>
      <c r="Q91" s="20"/>
      <c r="R91" s="11"/>
      <c r="S91" s="24"/>
    </row>
    <row r="92" spans="2:19" s="14" customFormat="1" ht="18.75" customHeight="1" x14ac:dyDescent="0.3">
      <c r="B92" s="244"/>
      <c r="C92" s="9"/>
      <c r="D92" s="5"/>
      <c r="E92" s="5"/>
      <c r="F92" s="3"/>
      <c r="G92" s="9"/>
      <c r="H92" s="9"/>
      <c r="I92" s="9"/>
      <c r="J92" s="9"/>
      <c r="K92" s="9"/>
      <c r="L92" s="9"/>
      <c r="M92" s="57"/>
      <c r="N92" s="7"/>
      <c r="O92" s="7"/>
      <c r="P92" s="20"/>
      <c r="Q92" s="20"/>
      <c r="R92" s="11"/>
      <c r="S92" s="24"/>
    </row>
    <row r="93" spans="2:19" s="14" customFormat="1" ht="18.75" customHeight="1" x14ac:dyDescent="0.3">
      <c r="B93" s="244"/>
      <c r="C93" s="9"/>
      <c r="D93" s="5"/>
      <c r="E93" s="5"/>
      <c r="F93" s="3"/>
      <c r="G93" s="9"/>
      <c r="H93" s="9"/>
      <c r="I93" s="9"/>
      <c r="J93" s="9"/>
      <c r="K93" s="9"/>
      <c r="L93" s="9"/>
      <c r="M93" s="57"/>
      <c r="N93" s="7"/>
      <c r="O93" s="7"/>
      <c r="P93" s="20"/>
      <c r="Q93" s="20"/>
      <c r="R93" s="11"/>
      <c r="S93" s="24"/>
    </row>
    <row r="94" spans="2:19" s="14" customFormat="1" ht="18.75" customHeight="1" x14ac:dyDescent="0.3">
      <c r="B94" s="244"/>
      <c r="C94" s="9"/>
      <c r="D94" s="5"/>
      <c r="E94" s="5"/>
      <c r="F94" s="3"/>
      <c r="G94" s="9"/>
      <c r="H94" s="9"/>
      <c r="I94" s="9"/>
      <c r="J94" s="9"/>
      <c r="K94" s="9"/>
      <c r="L94" s="9"/>
      <c r="M94" s="57"/>
      <c r="N94" s="7"/>
      <c r="O94" s="7"/>
      <c r="P94" s="20"/>
      <c r="Q94" s="20"/>
      <c r="R94" s="11"/>
      <c r="S94" s="24"/>
    </row>
    <row r="95" spans="2:19" s="14" customFormat="1" ht="18.75" customHeight="1" x14ac:dyDescent="0.3">
      <c r="B95" s="244"/>
      <c r="C95" s="9"/>
      <c r="D95" s="5"/>
      <c r="E95" s="5"/>
      <c r="F95" s="3"/>
      <c r="G95" s="9"/>
      <c r="H95" s="9"/>
      <c r="I95" s="9"/>
      <c r="J95" s="9"/>
      <c r="K95" s="9"/>
      <c r="L95" s="9"/>
      <c r="M95" s="57"/>
      <c r="N95" s="7"/>
      <c r="O95" s="7"/>
      <c r="P95" s="20"/>
      <c r="Q95" s="20"/>
      <c r="R95" s="11"/>
      <c r="S95" s="24"/>
    </row>
    <row r="96" spans="2:19" s="14" customFormat="1" ht="18.75" customHeight="1" x14ac:dyDescent="0.3">
      <c r="B96" s="244"/>
      <c r="C96" s="9"/>
      <c r="D96" s="5"/>
      <c r="E96" s="5"/>
      <c r="F96" s="3"/>
      <c r="G96" s="9"/>
      <c r="H96" s="9"/>
      <c r="I96" s="9"/>
      <c r="J96" s="9"/>
      <c r="K96" s="9"/>
      <c r="L96" s="9"/>
      <c r="M96" s="57"/>
      <c r="N96" s="7"/>
      <c r="O96" s="7"/>
      <c r="P96" s="20"/>
      <c r="Q96" s="20"/>
      <c r="R96" s="11"/>
      <c r="S96" s="24"/>
    </row>
    <row r="97" spans="2:19" s="14" customFormat="1" ht="18.75" customHeight="1" x14ac:dyDescent="0.3">
      <c r="B97" s="244"/>
      <c r="C97" s="9"/>
      <c r="D97" s="5"/>
      <c r="E97" s="5"/>
      <c r="F97" s="3"/>
      <c r="G97" s="9"/>
      <c r="H97" s="9"/>
      <c r="I97" s="9"/>
      <c r="J97" s="9"/>
      <c r="K97" s="9"/>
      <c r="L97" s="9"/>
      <c r="M97" s="57"/>
      <c r="N97" s="7"/>
      <c r="O97" s="7"/>
      <c r="P97" s="20"/>
      <c r="Q97" s="20"/>
      <c r="R97" s="11"/>
      <c r="S97" s="24"/>
    </row>
    <row r="98" spans="2:19" s="14" customFormat="1" ht="18.75" customHeight="1" x14ac:dyDescent="0.3">
      <c r="B98" s="244"/>
      <c r="C98" s="9"/>
      <c r="D98" s="5"/>
      <c r="E98" s="5"/>
      <c r="F98" s="3"/>
      <c r="G98" s="9"/>
      <c r="H98" s="9"/>
      <c r="I98" s="9"/>
      <c r="J98" s="9"/>
      <c r="K98" s="9"/>
      <c r="L98" s="9"/>
      <c r="M98" s="57"/>
      <c r="N98" s="7"/>
      <c r="O98" s="7"/>
      <c r="P98" s="20"/>
      <c r="Q98" s="20"/>
      <c r="R98" s="11"/>
      <c r="S98" s="24"/>
    </row>
    <row r="99" spans="2:19" s="14" customFormat="1" ht="18.75" customHeight="1" x14ac:dyDescent="0.3">
      <c r="B99" s="244"/>
      <c r="C99" s="9"/>
      <c r="D99" s="5"/>
      <c r="E99" s="5"/>
      <c r="F99" s="3"/>
      <c r="G99" s="9"/>
      <c r="H99" s="9"/>
      <c r="I99" s="9"/>
      <c r="J99" s="9"/>
      <c r="K99" s="9"/>
      <c r="L99" s="9"/>
      <c r="M99" s="57"/>
      <c r="N99" s="7"/>
      <c r="O99" s="7"/>
      <c r="P99" s="20"/>
      <c r="Q99" s="20"/>
      <c r="R99" s="11"/>
      <c r="S99" s="24"/>
    </row>
    <row r="100" spans="2:19" s="14" customFormat="1" ht="18.75" customHeight="1" x14ac:dyDescent="0.3">
      <c r="B100" s="244"/>
      <c r="C100" s="9"/>
      <c r="D100" s="5"/>
      <c r="E100" s="5"/>
      <c r="F100" s="3"/>
      <c r="G100" s="9"/>
      <c r="H100" s="9"/>
      <c r="I100" s="9"/>
      <c r="J100" s="9"/>
      <c r="K100" s="9"/>
      <c r="L100" s="9"/>
      <c r="M100" s="57"/>
      <c r="N100" s="7"/>
      <c r="O100" s="7"/>
      <c r="P100" s="20"/>
      <c r="Q100" s="20"/>
      <c r="R100" s="11"/>
      <c r="S100" s="24"/>
    </row>
    <row r="101" spans="2:19" s="14" customFormat="1" ht="18.75" customHeight="1" x14ac:dyDescent="0.3">
      <c r="B101" s="244"/>
      <c r="C101" s="9"/>
      <c r="D101" s="5"/>
      <c r="E101" s="5"/>
      <c r="F101" s="3"/>
      <c r="G101" s="9"/>
      <c r="H101" s="9"/>
      <c r="I101" s="9"/>
      <c r="J101" s="9"/>
      <c r="K101" s="9"/>
      <c r="L101" s="9"/>
      <c r="M101" s="57"/>
      <c r="N101" s="7"/>
      <c r="O101" s="7"/>
      <c r="P101" s="20"/>
      <c r="Q101" s="20"/>
      <c r="R101" s="11"/>
      <c r="S101" s="24"/>
    </row>
    <row r="102" spans="2:19" s="14" customFormat="1" ht="18.75" customHeight="1" x14ac:dyDescent="0.3">
      <c r="B102" s="244"/>
      <c r="C102" s="9"/>
      <c r="D102" s="5"/>
      <c r="E102" s="5"/>
      <c r="F102" s="3"/>
      <c r="G102" s="9"/>
      <c r="H102" s="9"/>
      <c r="I102" s="9"/>
      <c r="J102" s="9"/>
      <c r="K102" s="9"/>
      <c r="L102" s="9"/>
      <c r="M102" s="57"/>
      <c r="N102" s="7"/>
      <c r="O102" s="7"/>
      <c r="P102" s="20"/>
      <c r="Q102" s="20"/>
      <c r="R102" s="11"/>
      <c r="S102" s="24"/>
    </row>
    <row r="103" spans="2:19" s="14" customFormat="1" ht="18.75" customHeight="1" x14ac:dyDescent="0.3">
      <c r="B103" s="244"/>
      <c r="C103" s="9"/>
      <c r="D103" s="5"/>
      <c r="E103" s="5"/>
      <c r="F103" s="3"/>
      <c r="G103" s="9"/>
      <c r="H103" s="9"/>
      <c r="I103" s="9"/>
      <c r="J103" s="9"/>
      <c r="K103" s="9"/>
      <c r="L103" s="9"/>
      <c r="M103" s="57"/>
      <c r="N103" s="7"/>
      <c r="O103" s="7"/>
      <c r="P103" s="20"/>
      <c r="Q103" s="20"/>
      <c r="R103" s="11"/>
      <c r="S103" s="24"/>
    </row>
    <row r="104" spans="2:19" s="14" customFormat="1" ht="18.75" customHeight="1" x14ac:dyDescent="0.3">
      <c r="B104" s="244"/>
      <c r="C104" s="9"/>
      <c r="D104" s="5"/>
      <c r="E104" s="5"/>
      <c r="F104" s="3"/>
      <c r="G104" s="9"/>
      <c r="H104" s="9"/>
      <c r="I104" s="9"/>
      <c r="J104" s="9"/>
      <c r="K104" s="9"/>
      <c r="L104" s="9"/>
      <c r="M104" s="57"/>
      <c r="N104" s="7"/>
      <c r="O104" s="7"/>
      <c r="P104" s="20"/>
      <c r="Q104" s="20"/>
      <c r="R104" s="11"/>
      <c r="S104" s="24"/>
    </row>
    <row r="105" spans="2:19" s="14" customFormat="1" ht="18.75" customHeight="1" x14ac:dyDescent="0.3">
      <c r="B105" s="244"/>
      <c r="C105" s="9"/>
      <c r="D105" s="5"/>
      <c r="E105" s="5"/>
      <c r="F105" s="3"/>
      <c r="G105" s="9"/>
      <c r="H105" s="9"/>
      <c r="I105" s="9"/>
      <c r="J105" s="9"/>
      <c r="K105" s="9"/>
      <c r="L105" s="9"/>
      <c r="M105" s="57"/>
      <c r="N105" s="7"/>
      <c r="O105" s="7"/>
      <c r="P105" s="20"/>
      <c r="Q105" s="20"/>
      <c r="R105" s="11"/>
      <c r="S105" s="24"/>
    </row>
    <row r="106" spans="2:19" s="14" customFormat="1" ht="18.75" customHeight="1" x14ac:dyDescent="0.3">
      <c r="B106" s="244"/>
      <c r="C106" s="9"/>
      <c r="D106" s="5"/>
      <c r="E106" s="5"/>
      <c r="F106" s="3"/>
      <c r="G106" s="9"/>
      <c r="H106" s="9"/>
      <c r="I106" s="9"/>
      <c r="J106" s="9"/>
      <c r="K106" s="9"/>
      <c r="L106" s="9"/>
      <c r="M106" s="57"/>
      <c r="N106" s="7"/>
      <c r="O106" s="7"/>
      <c r="P106" s="20"/>
      <c r="Q106" s="20"/>
      <c r="R106" s="11"/>
      <c r="S106" s="24"/>
    </row>
    <row r="107" spans="2:19" s="14" customFormat="1" ht="18.75" customHeight="1" x14ac:dyDescent="0.3">
      <c r="B107" s="244"/>
      <c r="C107" s="9"/>
      <c r="D107" s="5"/>
      <c r="E107" s="5"/>
      <c r="F107" s="3"/>
      <c r="G107" s="9"/>
      <c r="H107" s="9"/>
      <c r="I107" s="9"/>
      <c r="J107" s="9"/>
      <c r="K107" s="9"/>
      <c r="L107" s="9"/>
      <c r="M107" s="57"/>
      <c r="N107" s="7"/>
      <c r="O107" s="7"/>
      <c r="P107" s="20"/>
      <c r="Q107" s="20"/>
      <c r="R107" s="11"/>
      <c r="S107" s="24"/>
    </row>
    <row r="108" spans="2:19" s="14" customFormat="1" ht="18.75" customHeight="1" x14ac:dyDescent="0.3">
      <c r="B108" s="244"/>
      <c r="C108" s="9"/>
      <c r="D108" s="5"/>
      <c r="E108" s="5"/>
      <c r="F108" s="3"/>
      <c r="G108" s="9"/>
      <c r="H108" s="9"/>
      <c r="I108" s="9"/>
      <c r="J108" s="9"/>
      <c r="K108" s="9"/>
      <c r="L108" s="9"/>
      <c r="M108" s="57"/>
      <c r="N108" s="7"/>
      <c r="O108" s="7"/>
      <c r="P108" s="20"/>
      <c r="Q108" s="20"/>
      <c r="R108" s="11"/>
      <c r="S108" s="24"/>
    </row>
    <row r="109" spans="2:19" s="14" customFormat="1" ht="18.75" customHeight="1" x14ac:dyDescent="0.3">
      <c r="B109" s="244"/>
      <c r="C109" s="9"/>
      <c r="D109" s="5"/>
      <c r="E109" s="5"/>
      <c r="F109" s="3"/>
      <c r="G109" s="9"/>
      <c r="H109" s="9"/>
      <c r="I109" s="9"/>
      <c r="J109" s="9"/>
      <c r="K109" s="9"/>
      <c r="L109" s="9"/>
      <c r="M109" s="57"/>
      <c r="N109" s="7"/>
      <c r="O109" s="7"/>
      <c r="P109" s="20"/>
      <c r="Q109" s="20"/>
      <c r="R109" s="11"/>
      <c r="S109" s="24"/>
    </row>
    <row r="110" spans="2:19" s="14" customFormat="1" ht="18.75" customHeight="1" x14ac:dyDescent="0.3">
      <c r="B110" s="244"/>
      <c r="C110" s="9"/>
      <c r="D110" s="5"/>
      <c r="E110" s="5"/>
      <c r="F110" s="3"/>
      <c r="G110" s="9"/>
      <c r="H110" s="9"/>
      <c r="I110" s="9"/>
      <c r="J110" s="9"/>
      <c r="K110" s="9"/>
      <c r="L110" s="9"/>
      <c r="M110" s="57"/>
      <c r="N110" s="7"/>
      <c r="O110" s="7"/>
      <c r="P110" s="20"/>
      <c r="Q110" s="20"/>
      <c r="R110" s="11"/>
      <c r="S110" s="24"/>
    </row>
    <row r="111" spans="2:19" s="14" customFormat="1" ht="18.75" customHeight="1" x14ac:dyDescent="0.3">
      <c r="B111" s="244"/>
      <c r="C111" s="9"/>
      <c r="D111" s="5"/>
      <c r="E111" s="5"/>
      <c r="F111" s="3"/>
      <c r="G111" s="9"/>
      <c r="H111" s="9"/>
      <c r="I111" s="9"/>
      <c r="J111" s="9"/>
      <c r="K111" s="9"/>
      <c r="L111" s="9"/>
      <c r="M111" s="57"/>
      <c r="N111" s="7"/>
      <c r="O111" s="7"/>
      <c r="P111" s="20"/>
      <c r="Q111" s="20"/>
      <c r="R111" s="11"/>
      <c r="S111" s="24"/>
    </row>
    <row r="112" spans="2:19" s="14" customFormat="1" ht="18.75" customHeight="1" x14ac:dyDescent="0.3">
      <c r="B112" s="244"/>
      <c r="C112" s="9"/>
      <c r="D112" s="5"/>
      <c r="E112" s="5"/>
      <c r="F112" s="3"/>
      <c r="G112" s="9"/>
      <c r="H112" s="9"/>
      <c r="I112" s="9"/>
      <c r="J112" s="9"/>
      <c r="K112" s="9"/>
      <c r="L112" s="9"/>
      <c r="M112" s="57"/>
      <c r="N112" s="7"/>
      <c r="O112" s="7"/>
      <c r="P112" s="20"/>
      <c r="Q112" s="20"/>
      <c r="R112" s="11"/>
      <c r="S112" s="24"/>
    </row>
    <row r="113" spans="2:19" s="14" customFormat="1" ht="18.75" customHeight="1" x14ac:dyDescent="0.3">
      <c r="B113" s="244"/>
      <c r="C113" s="9"/>
      <c r="D113" s="5"/>
      <c r="E113" s="5"/>
      <c r="F113" s="3"/>
      <c r="G113" s="9"/>
      <c r="H113" s="9"/>
      <c r="I113" s="9"/>
      <c r="J113" s="9"/>
      <c r="K113" s="9"/>
      <c r="L113" s="9"/>
      <c r="M113" s="57"/>
      <c r="N113" s="7"/>
      <c r="O113" s="7"/>
      <c r="P113" s="20"/>
      <c r="Q113" s="20"/>
      <c r="R113" s="11"/>
      <c r="S113" s="24"/>
    </row>
    <row r="114" spans="2:19" s="14" customFormat="1" ht="18.75" customHeight="1" x14ac:dyDescent="0.3">
      <c r="B114" s="244"/>
      <c r="C114" s="9"/>
      <c r="D114" s="5"/>
      <c r="E114" s="5"/>
      <c r="F114" s="3"/>
      <c r="G114" s="9"/>
      <c r="H114" s="9"/>
      <c r="I114" s="9"/>
      <c r="J114" s="9"/>
      <c r="K114" s="9"/>
      <c r="L114" s="9"/>
      <c r="M114" s="57"/>
      <c r="N114" s="7"/>
      <c r="O114" s="7"/>
      <c r="P114" s="20"/>
      <c r="Q114" s="20"/>
      <c r="R114" s="11"/>
      <c r="S114" s="24"/>
    </row>
    <row r="115" spans="2:19" s="14" customFormat="1" ht="18.75" customHeight="1" x14ac:dyDescent="0.3">
      <c r="B115" s="244"/>
      <c r="C115" s="9"/>
      <c r="D115" s="5"/>
      <c r="E115" s="5"/>
      <c r="F115" s="3"/>
      <c r="G115" s="9"/>
      <c r="H115" s="9"/>
      <c r="I115" s="9"/>
      <c r="J115" s="9"/>
      <c r="K115" s="9"/>
      <c r="L115" s="9"/>
      <c r="M115" s="57"/>
      <c r="N115" s="7"/>
      <c r="O115" s="7"/>
      <c r="P115" s="20"/>
      <c r="Q115" s="20"/>
      <c r="R115" s="11"/>
      <c r="S115" s="24"/>
    </row>
    <row r="116" spans="2:19" s="14" customFormat="1" ht="18.75" customHeight="1" x14ac:dyDescent="0.3">
      <c r="B116" s="244"/>
      <c r="C116" s="9"/>
      <c r="D116" s="5"/>
      <c r="E116" s="5"/>
      <c r="F116" s="3"/>
      <c r="G116" s="9"/>
      <c r="H116" s="9"/>
      <c r="I116" s="9"/>
      <c r="J116" s="9"/>
      <c r="K116" s="9"/>
      <c r="L116" s="9"/>
      <c r="M116" s="57"/>
      <c r="N116" s="7"/>
      <c r="O116" s="7"/>
      <c r="P116" s="20"/>
      <c r="Q116" s="20"/>
      <c r="R116" s="11"/>
      <c r="S116" s="24"/>
    </row>
    <row r="117" spans="2:19" s="14" customFormat="1" ht="18.75" customHeight="1" x14ac:dyDescent="0.3">
      <c r="B117" s="244"/>
      <c r="C117" s="9"/>
      <c r="D117" s="5"/>
      <c r="E117" s="5"/>
      <c r="F117" s="3"/>
      <c r="G117" s="9"/>
      <c r="H117" s="9"/>
      <c r="I117" s="9"/>
      <c r="J117" s="9"/>
      <c r="K117" s="9"/>
      <c r="L117" s="9"/>
      <c r="M117" s="57"/>
      <c r="N117" s="7"/>
      <c r="O117" s="7"/>
      <c r="P117" s="20"/>
      <c r="Q117" s="20"/>
      <c r="R117" s="11"/>
      <c r="S117" s="24"/>
    </row>
    <row r="118" spans="2:19" s="14" customFormat="1" ht="18.75" customHeight="1" x14ac:dyDescent="0.3">
      <c r="B118" s="244"/>
      <c r="C118" s="9"/>
      <c r="D118" s="5"/>
      <c r="E118" s="5"/>
      <c r="F118" s="3"/>
      <c r="G118" s="9"/>
      <c r="H118" s="9"/>
      <c r="I118" s="9"/>
      <c r="J118" s="9"/>
      <c r="K118" s="9"/>
      <c r="L118" s="9"/>
      <c r="M118" s="57"/>
      <c r="N118" s="7"/>
      <c r="O118" s="7"/>
      <c r="P118" s="20"/>
      <c r="Q118" s="20"/>
      <c r="R118" s="11"/>
      <c r="S118" s="24"/>
    </row>
    <row r="119" spans="2:19" s="14" customFormat="1" ht="18.75" customHeight="1" x14ac:dyDescent="0.3">
      <c r="B119" s="244"/>
      <c r="C119" s="9"/>
      <c r="D119" s="5"/>
      <c r="E119" s="5"/>
      <c r="F119" s="3"/>
      <c r="G119" s="9"/>
      <c r="H119" s="9"/>
      <c r="I119" s="9"/>
      <c r="J119" s="9"/>
      <c r="K119" s="9"/>
      <c r="L119" s="9"/>
      <c r="M119" s="57"/>
      <c r="N119" s="7"/>
      <c r="O119" s="7"/>
      <c r="P119" s="20"/>
      <c r="Q119" s="20"/>
      <c r="R119" s="11"/>
      <c r="S119" s="24"/>
    </row>
    <row r="120" spans="2:19" s="14" customFormat="1" ht="18.75" customHeight="1" x14ac:dyDescent="0.3">
      <c r="B120" s="244"/>
      <c r="C120" s="9"/>
      <c r="D120" s="5"/>
      <c r="E120" s="5"/>
      <c r="F120" s="3"/>
      <c r="G120" s="9"/>
      <c r="H120" s="9"/>
      <c r="I120" s="9"/>
      <c r="J120" s="9"/>
      <c r="K120" s="9"/>
      <c r="L120" s="9"/>
      <c r="M120" s="57"/>
      <c r="N120" s="7"/>
      <c r="O120" s="7"/>
      <c r="P120" s="20"/>
      <c r="Q120" s="20"/>
      <c r="R120" s="11"/>
      <c r="S120" s="24"/>
    </row>
    <row r="121" spans="2:19" s="14" customFormat="1" ht="18.75" customHeight="1" x14ac:dyDescent="0.3">
      <c r="B121" s="244"/>
      <c r="C121" s="9"/>
      <c r="D121" s="5"/>
      <c r="E121" s="5"/>
      <c r="F121" s="3"/>
      <c r="G121" s="9"/>
      <c r="H121" s="9"/>
      <c r="I121" s="9"/>
      <c r="J121" s="9"/>
      <c r="K121" s="9"/>
      <c r="L121" s="9"/>
      <c r="M121" s="57"/>
      <c r="N121" s="7"/>
      <c r="O121" s="7"/>
      <c r="P121" s="20"/>
      <c r="Q121" s="20"/>
      <c r="R121" s="11"/>
      <c r="S121" s="24"/>
    </row>
    <row r="122" spans="2:19" s="14" customFormat="1" ht="18.75" customHeight="1" x14ac:dyDescent="0.3">
      <c r="B122" s="244"/>
      <c r="C122" s="9"/>
      <c r="D122" s="5"/>
      <c r="E122" s="5"/>
      <c r="F122" s="3"/>
      <c r="G122" s="9"/>
      <c r="H122" s="9"/>
      <c r="I122" s="9"/>
      <c r="J122" s="9"/>
      <c r="K122" s="9"/>
      <c r="L122" s="9"/>
      <c r="M122" s="57"/>
      <c r="N122" s="7"/>
      <c r="O122" s="7"/>
      <c r="P122" s="20"/>
      <c r="Q122" s="20"/>
      <c r="R122" s="11"/>
      <c r="S122" s="24"/>
    </row>
    <row r="123" spans="2:19" s="14" customFormat="1" ht="18.75" customHeight="1" x14ac:dyDescent="0.3">
      <c r="B123" s="244"/>
      <c r="C123" s="9"/>
      <c r="D123" s="5"/>
      <c r="E123" s="5"/>
      <c r="F123" s="3"/>
      <c r="G123" s="9"/>
      <c r="H123" s="9"/>
      <c r="I123" s="9"/>
      <c r="J123" s="9"/>
      <c r="K123" s="9"/>
      <c r="L123" s="9"/>
      <c r="M123" s="57"/>
      <c r="N123" s="7"/>
      <c r="O123" s="7"/>
      <c r="P123" s="20"/>
      <c r="Q123" s="20"/>
      <c r="R123" s="11"/>
      <c r="S123" s="24"/>
    </row>
    <row r="124" spans="2:19" s="14" customFormat="1" ht="18.75" customHeight="1" x14ac:dyDescent="0.3">
      <c r="B124" s="244"/>
      <c r="C124" s="9"/>
      <c r="D124" s="5"/>
      <c r="E124" s="5"/>
      <c r="F124" s="3"/>
      <c r="G124" s="9"/>
      <c r="H124" s="9"/>
      <c r="I124" s="9"/>
      <c r="J124" s="9"/>
      <c r="K124" s="9"/>
      <c r="L124" s="9"/>
      <c r="M124" s="57"/>
      <c r="N124" s="7"/>
      <c r="O124" s="7"/>
      <c r="P124" s="20"/>
      <c r="Q124" s="20"/>
      <c r="R124" s="11"/>
      <c r="S124" s="24"/>
    </row>
    <row r="125" spans="2:19" s="14" customFormat="1" ht="18.75" customHeight="1" x14ac:dyDescent="0.3">
      <c r="B125" s="244"/>
      <c r="C125" s="9"/>
      <c r="D125" s="5"/>
      <c r="E125" s="5"/>
      <c r="F125" s="3"/>
      <c r="G125" s="9"/>
      <c r="H125" s="9"/>
      <c r="I125" s="9"/>
      <c r="J125" s="9"/>
      <c r="K125" s="9"/>
      <c r="L125" s="9"/>
      <c r="M125" s="57"/>
      <c r="N125" s="7"/>
      <c r="O125" s="7"/>
      <c r="P125" s="20"/>
      <c r="Q125" s="20"/>
      <c r="R125" s="11"/>
      <c r="S125" s="24"/>
    </row>
    <row r="126" spans="2:19" s="14" customFormat="1" ht="18.75" customHeight="1" x14ac:dyDescent="0.3">
      <c r="B126" s="244"/>
      <c r="C126" s="9"/>
      <c r="D126" s="5"/>
      <c r="E126" s="5"/>
      <c r="F126" s="3"/>
      <c r="G126" s="9"/>
      <c r="H126" s="9"/>
      <c r="I126" s="9"/>
      <c r="J126" s="9"/>
      <c r="K126" s="9"/>
      <c r="L126" s="9"/>
      <c r="M126" s="57"/>
      <c r="N126" s="7"/>
      <c r="O126" s="7"/>
      <c r="P126" s="20"/>
      <c r="Q126" s="20"/>
      <c r="R126" s="11"/>
      <c r="S126" s="24"/>
    </row>
    <row r="127" spans="2:19" s="14" customFormat="1" ht="18.75" customHeight="1" x14ac:dyDescent="0.3">
      <c r="B127" s="244"/>
      <c r="C127" s="9"/>
      <c r="D127" s="5"/>
      <c r="E127" s="5"/>
      <c r="F127" s="3"/>
      <c r="G127" s="9"/>
      <c r="H127" s="9"/>
      <c r="I127" s="9"/>
      <c r="J127" s="9"/>
      <c r="K127" s="9"/>
      <c r="L127" s="9"/>
      <c r="M127" s="57"/>
      <c r="N127" s="7"/>
      <c r="O127" s="7"/>
      <c r="P127" s="20"/>
      <c r="Q127" s="20"/>
      <c r="R127" s="11"/>
      <c r="S127" s="24"/>
    </row>
    <row r="128" spans="2:19" s="14" customFormat="1" ht="18.75" customHeight="1" x14ac:dyDescent="0.3">
      <c r="B128" s="244"/>
      <c r="C128" s="9"/>
      <c r="D128" s="5"/>
      <c r="E128" s="5"/>
      <c r="F128" s="3"/>
      <c r="G128" s="9"/>
      <c r="H128" s="9"/>
      <c r="I128" s="9"/>
      <c r="J128" s="9"/>
      <c r="K128" s="9"/>
      <c r="L128" s="9"/>
      <c r="M128" s="57"/>
      <c r="N128" s="7"/>
      <c r="O128" s="7"/>
      <c r="P128" s="20"/>
      <c r="Q128" s="20"/>
      <c r="R128" s="11"/>
      <c r="S128" s="24"/>
    </row>
    <row r="129" spans="2:19" s="14" customFormat="1" ht="18.75" customHeight="1" x14ac:dyDescent="0.3">
      <c r="B129" s="244"/>
      <c r="C129" s="9"/>
      <c r="D129" s="5"/>
      <c r="E129" s="5"/>
      <c r="F129" s="3"/>
      <c r="G129" s="9"/>
      <c r="H129" s="9"/>
      <c r="I129" s="9"/>
      <c r="J129" s="9"/>
      <c r="K129" s="9"/>
      <c r="L129" s="9"/>
      <c r="M129" s="57"/>
      <c r="N129" s="7"/>
      <c r="O129" s="7"/>
      <c r="P129" s="20"/>
      <c r="Q129" s="20"/>
      <c r="R129" s="11"/>
      <c r="S129" s="24"/>
    </row>
    <row r="130" spans="2:19" s="14" customFormat="1" ht="18.75" customHeight="1" x14ac:dyDescent="0.3">
      <c r="B130" s="244"/>
      <c r="C130" s="9"/>
      <c r="D130" s="5"/>
      <c r="E130" s="5"/>
      <c r="F130" s="3"/>
      <c r="G130" s="9"/>
      <c r="H130" s="9"/>
      <c r="I130" s="9"/>
      <c r="J130" s="9"/>
      <c r="K130" s="9"/>
      <c r="L130" s="9"/>
      <c r="M130" s="57"/>
      <c r="N130" s="7"/>
      <c r="O130" s="7"/>
      <c r="P130" s="20"/>
      <c r="Q130" s="20"/>
      <c r="R130" s="11"/>
      <c r="S130" s="24"/>
    </row>
    <row r="131" spans="2:19" s="14" customFormat="1" ht="18.75" customHeight="1" x14ac:dyDescent="0.3">
      <c r="B131" s="244"/>
      <c r="C131" s="9"/>
      <c r="D131" s="5"/>
      <c r="E131" s="5"/>
      <c r="F131" s="3"/>
      <c r="G131" s="9"/>
      <c r="H131" s="9"/>
      <c r="I131" s="9"/>
      <c r="J131" s="9"/>
      <c r="K131" s="9"/>
      <c r="L131" s="9"/>
      <c r="M131" s="57"/>
      <c r="N131" s="7"/>
      <c r="O131" s="7"/>
      <c r="P131" s="20"/>
      <c r="Q131" s="20"/>
      <c r="R131" s="11"/>
      <c r="S131" s="24"/>
    </row>
    <row r="132" spans="2:19" s="14" customFormat="1" ht="18.75" customHeight="1" x14ac:dyDescent="0.3">
      <c r="B132" s="244"/>
      <c r="C132" s="9"/>
      <c r="D132" s="5"/>
      <c r="E132" s="5"/>
      <c r="F132" s="3"/>
      <c r="G132" s="9"/>
      <c r="H132" s="9"/>
      <c r="I132" s="9"/>
      <c r="J132" s="9"/>
      <c r="K132" s="9"/>
      <c r="L132" s="9"/>
      <c r="M132" s="57"/>
      <c r="N132" s="7"/>
      <c r="O132" s="7"/>
      <c r="P132" s="20"/>
      <c r="Q132" s="20"/>
      <c r="R132" s="11"/>
      <c r="S132" s="24"/>
    </row>
    <row r="133" spans="2:19" s="14" customFormat="1" ht="18.75" customHeight="1" x14ac:dyDescent="0.3">
      <c r="B133" s="244"/>
      <c r="C133" s="9"/>
      <c r="D133" s="5"/>
      <c r="E133" s="5"/>
      <c r="F133" s="3"/>
      <c r="G133" s="9"/>
      <c r="H133" s="9"/>
      <c r="I133" s="9"/>
      <c r="J133" s="9"/>
      <c r="K133" s="9"/>
      <c r="L133" s="9"/>
      <c r="M133" s="57"/>
      <c r="N133" s="7"/>
      <c r="O133" s="7"/>
      <c r="P133" s="20"/>
      <c r="Q133" s="20"/>
      <c r="R133" s="11"/>
      <c r="S133" s="24"/>
    </row>
    <row r="134" spans="2:19" s="14" customFormat="1" ht="18.75" customHeight="1" x14ac:dyDescent="0.3">
      <c r="B134" s="244"/>
      <c r="C134" s="9"/>
      <c r="D134" s="5"/>
      <c r="E134" s="5"/>
      <c r="F134" s="3"/>
      <c r="G134" s="9"/>
      <c r="H134" s="9"/>
      <c r="I134" s="9"/>
      <c r="J134" s="9"/>
      <c r="K134" s="9"/>
      <c r="L134" s="9"/>
      <c r="M134" s="57"/>
      <c r="N134" s="7"/>
      <c r="O134" s="7"/>
      <c r="P134" s="20"/>
      <c r="Q134" s="20"/>
      <c r="R134" s="11"/>
      <c r="S134" s="24"/>
    </row>
    <row r="135" spans="2:19" s="14" customFormat="1" ht="18.75" customHeight="1" x14ac:dyDescent="0.3">
      <c r="B135" s="244"/>
      <c r="C135" s="9"/>
      <c r="D135" s="5"/>
      <c r="E135" s="5"/>
      <c r="F135" s="3"/>
      <c r="G135" s="9"/>
      <c r="H135" s="9"/>
      <c r="I135" s="9"/>
      <c r="J135" s="9"/>
      <c r="K135" s="9"/>
      <c r="L135" s="9"/>
      <c r="M135" s="57"/>
      <c r="N135" s="7"/>
      <c r="O135" s="7"/>
      <c r="P135" s="20"/>
      <c r="Q135" s="20"/>
      <c r="R135" s="11"/>
      <c r="S135" s="24"/>
    </row>
    <row r="136" spans="2:19" s="14" customFormat="1" ht="18.75" customHeight="1" x14ac:dyDescent="0.3">
      <c r="B136" s="244"/>
      <c r="C136" s="9"/>
      <c r="D136" s="5"/>
      <c r="E136" s="5"/>
      <c r="F136" s="3"/>
      <c r="G136" s="9"/>
      <c r="H136" s="9"/>
      <c r="I136" s="9"/>
      <c r="J136" s="9"/>
      <c r="K136" s="9"/>
      <c r="L136" s="9"/>
      <c r="M136" s="57"/>
      <c r="N136" s="7"/>
      <c r="O136" s="7"/>
      <c r="P136" s="20"/>
      <c r="Q136" s="20"/>
      <c r="R136" s="11"/>
      <c r="S136" s="24"/>
    </row>
    <row r="137" spans="2:19" s="14" customFormat="1" ht="18.75" customHeight="1" x14ac:dyDescent="0.3">
      <c r="B137" s="244"/>
      <c r="C137" s="9"/>
      <c r="D137" s="5"/>
      <c r="E137" s="5"/>
      <c r="F137" s="3"/>
      <c r="G137" s="9"/>
      <c r="H137" s="9"/>
      <c r="I137" s="9"/>
      <c r="J137" s="9"/>
      <c r="K137" s="9"/>
      <c r="L137" s="9"/>
      <c r="M137" s="57"/>
      <c r="N137" s="7"/>
      <c r="O137" s="7"/>
      <c r="P137" s="20"/>
      <c r="Q137" s="20"/>
      <c r="R137" s="11"/>
      <c r="S137" s="24"/>
    </row>
    <row r="138" spans="2:19" s="14" customFormat="1" ht="18.75" customHeight="1" x14ac:dyDescent="0.3">
      <c r="B138" s="244"/>
      <c r="C138" s="9"/>
      <c r="D138" s="5"/>
      <c r="E138" s="5"/>
      <c r="F138" s="3"/>
      <c r="G138" s="9"/>
      <c r="H138" s="9"/>
      <c r="I138" s="9"/>
      <c r="J138" s="9"/>
      <c r="K138" s="9"/>
      <c r="L138" s="9"/>
      <c r="M138" s="57"/>
      <c r="N138" s="7"/>
      <c r="O138" s="7"/>
      <c r="P138" s="20"/>
      <c r="Q138" s="20"/>
      <c r="R138" s="11"/>
      <c r="S138" s="24"/>
    </row>
    <row r="139" spans="2:19" s="14" customFormat="1" ht="18.75" customHeight="1" x14ac:dyDescent="0.3">
      <c r="B139" s="244"/>
      <c r="C139" s="9"/>
      <c r="D139" s="5"/>
      <c r="E139" s="5"/>
      <c r="F139" s="3"/>
      <c r="G139" s="9"/>
      <c r="H139" s="9"/>
      <c r="I139" s="9"/>
      <c r="J139" s="9"/>
      <c r="K139" s="9"/>
      <c r="L139" s="9"/>
      <c r="M139" s="57"/>
      <c r="N139" s="7"/>
      <c r="O139" s="7"/>
      <c r="P139" s="20"/>
      <c r="Q139" s="20"/>
      <c r="R139" s="11"/>
      <c r="S139" s="24"/>
    </row>
    <row r="140" spans="2:19" s="14" customFormat="1" ht="18.75" customHeight="1" x14ac:dyDescent="0.3">
      <c r="B140" s="244"/>
      <c r="C140" s="9"/>
      <c r="D140" s="5"/>
      <c r="E140" s="5"/>
      <c r="F140" s="3"/>
      <c r="G140" s="9"/>
      <c r="H140" s="9"/>
      <c r="I140" s="9"/>
      <c r="J140" s="9"/>
      <c r="K140" s="9"/>
      <c r="L140" s="9"/>
      <c r="M140" s="57"/>
      <c r="N140" s="7"/>
      <c r="O140" s="7"/>
      <c r="P140" s="20"/>
      <c r="Q140" s="20"/>
      <c r="R140" s="11"/>
      <c r="S140" s="24"/>
    </row>
    <row r="141" spans="2:19" s="14" customFormat="1" ht="18.75" customHeight="1" x14ac:dyDescent="0.3">
      <c r="B141" s="244"/>
      <c r="C141" s="9"/>
      <c r="D141" s="5"/>
      <c r="E141" s="5"/>
      <c r="F141" s="3"/>
      <c r="G141" s="9"/>
      <c r="H141" s="9"/>
      <c r="I141" s="9"/>
      <c r="J141" s="9"/>
      <c r="K141" s="9"/>
      <c r="L141" s="9"/>
      <c r="M141" s="57"/>
      <c r="N141" s="7"/>
      <c r="O141" s="7"/>
      <c r="P141" s="20"/>
      <c r="Q141" s="20"/>
      <c r="R141" s="11"/>
      <c r="S141" s="24"/>
    </row>
    <row r="142" spans="2:19" s="14" customFormat="1" ht="18.75" customHeight="1" x14ac:dyDescent="0.3">
      <c r="B142" s="244"/>
      <c r="C142" s="9"/>
      <c r="D142" s="5"/>
      <c r="E142" s="5"/>
      <c r="F142" s="3"/>
      <c r="G142" s="9"/>
      <c r="H142" s="9"/>
      <c r="I142" s="9"/>
      <c r="J142" s="9"/>
      <c r="K142" s="9"/>
      <c r="L142" s="9"/>
      <c r="M142" s="57"/>
      <c r="N142" s="7"/>
      <c r="O142" s="7"/>
      <c r="P142" s="20"/>
      <c r="Q142" s="20"/>
      <c r="R142" s="11"/>
      <c r="S142" s="24"/>
    </row>
    <row r="143" spans="2:19" s="14" customFormat="1" ht="18.75" customHeight="1" x14ac:dyDescent="0.3">
      <c r="B143" s="244"/>
      <c r="C143" s="9"/>
      <c r="D143" s="5"/>
      <c r="E143" s="5"/>
      <c r="F143" s="3"/>
      <c r="G143" s="9"/>
      <c r="H143" s="9"/>
      <c r="I143" s="9"/>
      <c r="J143" s="9"/>
      <c r="K143" s="9"/>
      <c r="L143" s="9"/>
      <c r="M143" s="57"/>
      <c r="N143" s="7"/>
      <c r="O143" s="7"/>
      <c r="P143" s="20"/>
      <c r="Q143" s="20"/>
      <c r="R143" s="11"/>
      <c r="S143" s="24"/>
    </row>
    <row r="144" spans="2:19" s="14" customFormat="1" ht="18.75" customHeight="1" x14ac:dyDescent="0.3">
      <c r="B144" s="244"/>
      <c r="C144" s="9"/>
      <c r="D144" s="5"/>
      <c r="E144" s="5"/>
      <c r="F144" s="3"/>
      <c r="G144" s="9"/>
      <c r="H144" s="9"/>
      <c r="I144" s="9"/>
      <c r="J144" s="9"/>
      <c r="K144" s="9"/>
      <c r="L144" s="9"/>
      <c r="M144" s="57"/>
      <c r="N144" s="7"/>
      <c r="O144" s="7"/>
      <c r="P144" s="20"/>
      <c r="Q144" s="20"/>
      <c r="R144" s="11"/>
      <c r="S144" s="24"/>
    </row>
    <row r="145" spans="2:19" s="14" customFormat="1" ht="18.75" customHeight="1" x14ac:dyDescent="0.3">
      <c r="B145" s="244"/>
      <c r="C145" s="9"/>
      <c r="D145" s="5"/>
      <c r="E145" s="5"/>
      <c r="F145" s="3"/>
      <c r="G145" s="9"/>
      <c r="H145" s="9"/>
      <c r="I145" s="9"/>
      <c r="J145" s="9"/>
      <c r="K145" s="9"/>
      <c r="L145" s="9"/>
      <c r="M145" s="57"/>
      <c r="N145" s="7"/>
      <c r="O145" s="7"/>
      <c r="P145" s="20"/>
      <c r="Q145" s="20"/>
      <c r="R145" s="11"/>
      <c r="S145" s="24"/>
    </row>
    <row r="146" spans="2:19" s="14" customFormat="1" ht="18.75" customHeight="1" x14ac:dyDescent="0.3">
      <c r="B146" s="244"/>
      <c r="C146" s="9"/>
      <c r="D146" s="5"/>
      <c r="E146" s="5"/>
      <c r="F146" s="3"/>
      <c r="G146" s="9"/>
      <c r="H146" s="9"/>
      <c r="I146" s="9"/>
      <c r="J146" s="9"/>
      <c r="K146" s="9"/>
      <c r="L146" s="9"/>
      <c r="M146" s="57"/>
      <c r="N146" s="7"/>
      <c r="O146" s="7"/>
      <c r="P146" s="20"/>
      <c r="Q146" s="20"/>
      <c r="R146" s="11"/>
      <c r="S146" s="24"/>
    </row>
    <row r="147" spans="2:19" s="14" customFormat="1" ht="18.75" customHeight="1" x14ac:dyDescent="0.3">
      <c r="B147" s="244"/>
      <c r="C147" s="9"/>
      <c r="D147" s="5"/>
      <c r="E147" s="5"/>
      <c r="F147" s="3"/>
      <c r="G147" s="9"/>
      <c r="H147" s="9"/>
      <c r="I147" s="9"/>
      <c r="J147" s="9"/>
      <c r="K147" s="9"/>
      <c r="L147" s="9"/>
      <c r="M147" s="57"/>
      <c r="N147" s="7"/>
      <c r="O147" s="7"/>
      <c r="P147" s="20"/>
      <c r="Q147" s="20"/>
      <c r="R147" s="11"/>
      <c r="S147" s="24"/>
    </row>
    <row r="148" spans="2:19" s="14" customFormat="1" ht="18.75" customHeight="1" x14ac:dyDescent="0.3">
      <c r="B148" s="244"/>
      <c r="C148" s="9"/>
      <c r="D148" s="5"/>
      <c r="E148" s="5"/>
      <c r="F148" s="3"/>
      <c r="G148" s="9"/>
      <c r="H148" s="9"/>
      <c r="I148" s="9"/>
      <c r="J148" s="9"/>
      <c r="K148" s="9"/>
      <c r="L148" s="9"/>
      <c r="M148" s="57"/>
      <c r="N148" s="7"/>
      <c r="O148" s="7"/>
      <c r="P148" s="20"/>
      <c r="Q148" s="20"/>
      <c r="R148" s="11"/>
      <c r="S148" s="24"/>
    </row>
    <row r="149" spans="2:19" s="14" customFormat="1" ht="18.75" customHeight="1" x14ac:dyDescent="0.3">
      <c r="B149" s="244"/>
      <c r="C149" s="9"/>
      <c r="D149" s="5"/>
      <c r="E149" s="5"/>
      <c r="F149" s="3"/>
      <c r="G149" s="9"/>
      <c r="H149" s="9"/>
      <c r="I149" s="9"/>
      <c r="J149" s="9"/>
      <c r="K149" s="9"/>
      <c r="L149" s="9"/>
      <c r="M149" s="57"/>
      <c r="N149" s="7"/>
      <c r="O149" s="7"/>
      <c r="P149" s="20"/>
      <c r="Q149" s="20"/>
      <c r="R149" s="11"/>
      <c r="S149" s="24"/>
    </row>
    <row r="150" spans="2:19" s="14" customFormat="1" ht="18.75" customHeight="1" x14ac:dyDescent="0.3">
      <c r="B150" s="244"/>
      <c r="C150" s="9"/>
      <c r="D150" s="5"/>
      <c r="E150" s="5"/>
      <c r="F150" s="3"/>
      <c r="G150" s="9"/>
      <c r="H150" s="9"/>
      <c r="I150" s="9"/>
      <c r="J150" s="9"/>
      <c r="K150" s="9"/>
      <c r="L150" s="9"/>
      <c r="M150" s="57"/>
      <c r="N150" s="7"/>
      <c r="O150" s="7"/>
      <c r="P150" s="20"/>
      <c r="Q150" s="20"/>
      <c r="R150" s="11"/>
      <c r="S150" s="24"/>
    </row>
    <row r="151" spans="2:19" s="14" customFormat="1" ht="18.75" customHeight="1" x14ac:dyDescent="0.3">
      <c r="B151" s="244"/>
      <c r="C151" s="9"/>
      <c r="D151" s="5"/>
      <c r="E151" s="5"/>
      <c r="F151" s="3"/>
      <c r="G151" s="9"/>
      <c r="H151" s="9"/>
      <c r="I151" s="9"/>
      <c r="J151" s="9"/>
      <c r="K151" s="9"/>
      <c r="L151" s="9"/>
      <c r="M151" s="57"/>
      <c r="N151" s="7"/>
      <c r="O151" s="7"/>
      <c r="P151" s="20"/>
      <c r="Q151" s="20"/>
      <c r="R151" s="11"/>
      <c r="S151" s="24"/>
    </row>
    <row r="152" spans="2:19" s="14" customFormat="1" ht="18.75" customHeight="1" x14ac:dyDescent="0.3">
      <c r="B152" s="244"/>
      <c r="C152" s="9"/>
      <c r="D152" s="5"/>
      <c r="E152" s="5"/>
      <c r="F152" s="3"/>
      <c r="G152" s="9"/>
      <c r="H152" s="9"/>
      <c r="I152" s="9"/>
      <c r="J152" s="9"/>
      <c r="K152" s="9"/>
      <c r="L152" s="9"/>
      <c r="M152" s="57"/>
      <c r="N152" s="7"/>
      <c r="O152" s="7"/>
      <c r="P152" s="20"/>
      <c r="Q152" s="20"/>
      <c r="R152" s="11"/>
      <c r="S152" s="24"/>
    </row>
    <row r="153" spans="2:19" s="14" customFormat="1" ht="18.75" customHeight="1" x14ac:dyDescent="0.3">
      <c r="B153" s="244"/>
      <c r="C153" s="9"/>
      <c r="D153" s="5"/>
      <c r="E153" s="5"/>
      <c r="F153" s="3"/>
      <c r="G153" s="9"/>
      <c r="H153" s="9"/>
      <c r="I153" s="9"/>
      <c r="J153" s="9"/>
      <c r="K153" s="9"/>
      <c r="L153" s="9"/>
      <c r="M153" s="57"/>
      <c r="N153" s="7"/>
      <c r="O153" s="7"/>
      <c r="P153" s="20"/>
      <c r="Q153" s="20"/>
      <c r="R153" s="11"/>
      <c r="S153" s="24"/>
    </row>
    <row r="154" spans="2:19" s="14" customFormat="1" ht="18.75" customHeight="1" x14ac:dyDescent="0.3">
      <c r="B154" s="244"/>
      <c r="C154" s="9"/>
      <c r="D154" s="5"/>
      <c r="E154" s="5"/>
      <c r="F154" s="3"/>
      <c r="G154" s="9"/>
      <c r="H154" s="9"/>
      <c r="I154" s="9"/>
      <c r="J154" s="9"/>
      <c r="K154" s="9"/>
      <c r="L154" s="9"/>
      <c r="M154" s="57"/>
      <c r="N154" s="7"/>
      <c r="O154" s="7"/>
      <c r="P154" s="20"/>
      <c r="Q154" s="20"/>
      <c r="R154" s="11"/>
      <c r="S154" s="24"/>
    </row>
    <row r="155" spans="2:19" s="14" customFormat="1" ht="18.75" customHeight="1" x14ac:dyDescent="0.3">
      <c r="B155" s="244"/>
      <c r="C155" s="9"/>
      <c r="D155" s="5"/>
      <c r="E155" s="5"/>
      <c r="F155" s="3"/>
      <c r="G155" s="9"/>
      <c r="H155" s="9"/>
      <c r="I155" s="9"/>
      <c r="J155" s="9"/>
      <c r="K155" s="9"/>
      <c r="L155" s="9"/>
      <c r="M155" s="57"/>
      <c r="N155" s="7"/>
      <c r="O155" s="7"/>
      <c r="P155" s="20"/>
      <c r="Q155" s="20"/>
      <c r="R155" s="11"/>
      <c r="S155" s="24"/>
    </row>
    <row r="156" spans="2:19" s="14" customFormat="1" ht="18.75" customHeight="1" x14ac:dyDescent="0.3">
      <c r="B156" s="244"/>
      <c r="C156" s="9"/>
      <c r="D156" s="5"/>
      <c r="E156" s="5"/>
      <c r="F156" s="3"/>
      <c r="G156" s="9"/>
      <c r="H156" s="9"/>
      <c r="I156" s="9"/>
      <c r="J156" s="9"/>
      <c r="K156" s="9"/>
      <c r="L156" s="9"/>
      <c r="M156" s="57"/>
      <c r="N156" s="7"/>
      <c r="O156" s="7"/>
      <c r="P156" s="20"/>
      <c r="Q156" s="20"/>
      <c r="R156" s="11"/>
      <c r="S156" s="24"/>
    </row>
    <row r="157" spans="2:19" s="14" customFormat="1" ht="18.75" customHeight="1" x14ac:dyDescent="0.3">
      <c r="B157" s="244"/>
      <c r="C157" s="9"/>
      <c r="D157" s="5"/>
      <c r="E157" s="5"/>
      <c r="F157" s="3"/>
      <c r="G157" s="9"/>
      <c r="H157" s="9"/>
      <c r="I157" s="9"/>
      <c r="J157" s="9"/>
      <c r="K157" s="9"/>
      <c r="L157" s="9"/>
      <c r="M157" s="57"/>
      <c r="N157" s="7"/>
      <c r="O157" s="7"/>
      <c r="P157" s="20"/>
      <c r="Q157" s="20"/>
      <c r="R157" s="11"/>
      <c r="S157" s="24"/>
    </row>
    <row r="158" spans="2:19" s="14" customFormat="1" ht="18.75" customHeight="1" x14ac:dyDescent="0.3">
      <c r="B158" s="244"/>
      <c r="C158" s="9"/>
      <c r="D158" s="5"/>
      <c r="E158" s="5"/>
      <c r="F158" s="3"/>
      <c r="G158" s="9"/>
      <c r="H158" s="9"/>
      <c r="I158" s="9"/>
      <c r="J158" s="9"/>
      <c r="K158" s="9"/>
      <c r="L158" s="9"/>
      <c r="M158" s="57"/>
      <c r="N158" s="7"/>
      <c r="O158" s="7"/>
      <c r="P158" s="20"/>
      <c r="Q158" s="20"/>
      <c r="R158" s="11"/>
      <c r="S158" s="24"/>
    </row>
    <row r="159" spans="2:19" s="14" customFormat="1" ht="18.75" customHeight="1" x14ac:dyDescent="0.3">
      <c r="B159" s="244"/>
      <c r="C159" s="9"/>
      <c r="D159" s="5"/>
      <c r="E159" s="5"/>
      <c r="F159" s="3"/>
      <c r="G159" s="9"/>
      <c r="H159" s="9"/>
      <c r="I159" s="9"/>
      <c r="J159" s="9"/>
      <c r="K159" s="9"/>
      <c r="L159" s="9"/>
      <c r="M159" s="57"/>
      <c r="N159" s="7"/>
      <c r="O159" s="7"/>
      <c r="P159" s="20"/>
      <c r="Q159" s="20"/>
      <c r="R159" s="11"/>
      <c r="S159" s="24"/>
    </row>
    <row r="160" spans="2:19" s="14" customFormat="1" ht="18.75" customHeight="1" x14ac:dyDescent="0.3">
      <c r="B160" s="244"/>
      <c r="C160" s="9"/>
      <c r="D160" s="5"/>
      <c r="E160" s="5"/>
      <c r="F160" s="3"/>
      <c r="G160" s="9"/>
      <c r="H160" s="9"/>
      <c r="I160" s="9"/>
      <c r="J160" s="9"/>
      <c r="K160" s="9"/>
      <c r="L160" s="9"/>
      <c r="M160" s="57"/>
      <c r="N160" s="7"/>
      <c r="O160" s="7"/>
      <c r="P160" s="20"/>
      <c r="Q160" s="20"/>
      <c r="R160" s="11"/>
      <c r="S160" s="24"/>
    </row>
    <row r="161" spans="2:19" s="14" customFormat="1" ht="18.75" customHeight="1" x14ac:dyDescent="0.3">
      <c r="B161" s="244"/>
      <c r="C161" s="9"/>
      <c r="D161" s="5"/>
      <c r="E161" s="5"/>
      <c r="F161" s="3"/>
      <c r="G161" s="9"/>
      <c r="H161" s="9"/>
      <c r="I161" s="9"/>
      <c r="J161" s="9"/>
      <c r="K161" s="9"/>
      <c r="L161" s="9"/>
      <c r="M161" s="57"/>
      <c r="N161" s="7"/>
      <c r="O161" s="7"/>
      <c r="P161" s="20"/>
      <c r="Q161" s="20"/>
      <c r="R161" s="11"/>
      <c r="S161" s="24"/>
    </row>
    <row r="162" spans="2:19" s="14" customFormat="1" ht="18.75" customHeight="1" x14ac:dyDescent="0.3">
      <c r="B162" s="244"/>
      <c r="C162" s="9"/>
      <c r="D162" s="5"/>
      <c r="E162" s="5"/>
      <c r="F162" s="3"/>
      <c r="G162" s="9"/>
      <c r="H162" s="9"/>
      <c r="I162" s="9"/>
      <c r="J162" s="9"/>
      <c r="K162" s="9"/>
      <c r="L162" s="9"/>
      <c r="M162" s="57"/>
      <c r="N162" s="7"/>
      <c r="O162" s="7"/>
      <c r="P162" s="20"/>
      <c r="Q162" s="20"/>
      <c r="R162" s="11"/>
      <c r="S162" s="24"/>
    </row>
    <row r="163" spans="2:19" s="14" customFormat="1" ht="18.75" customHeight="1" x14ac:dyDescent="0.3">
      <c r="B163" s="244"/>
      <c r="C163" s="9"/>
      <c r="D163" s="5"/>
      <c r="E163" s="5"/>
      <c r="F163" s="3"/>
      <c r="G163" s="9"/>
      <c r="H163" s="9"/>
      <c r="I163" s="9"/>
      <c r="J163" s="9"/>
      <c r="K163" s="9"/>
      <c r="L163" s="9"/>
      <c r="M163" s="57"/>
      <c r="N163" s="7"/>
      <c r="O163" s="7"/>
      <c r="P163" s="20"/>
      <c r="Q163" s="20"/>
      <c r="R163" s="11"/>
      <c r="S163" s="24"/>
    </row>
    <row r="164" spans="2:19" s="14" customFormat="1" ht="18.75" customHeight="1" x14ac:dyDescent="0.3">
      <c r="B164" s="244"/>
      <c r="C164" s="9"/>
      <c r="D164" s="5"/>
      <c r="E164" s="5"/>
      <c r="F164" s="3"/>
      <c r="G164" s="9"/>
      <c r="H164" s="9"/>
      <c r="I164" s="9"/>
      <c r="J164" s="9"/>
      <c r="K164" s="9"/>
      <c r="L164" s="9"/>
      <c r="M164" s="57"/>
      <c r="N164" s="7"/>
      <c r="O164" s="7"/>
      <c r="P164" s="20"/>
      <c r="Q164" s="20"/>
      <c r="R164" s="11"/>
      <c r="S164" s="24"/>
    </row>
    <row r="165" spans="2:19" s="14" customFormat="1" ht="18.75" customHeight="1" x14ac:dyDescent="0.3">
      <c r="B165" s="244"/>
      <c r="C165" s="9"/>
      <c r="D165" s="5"/>
      <c r="E165" s="5"/>
      <c r="F165" s="3"/>
      <c r="G165" s="9"/>
      <c r="H165" s="9"/>
      <c r="I165" s="9"/>
      <c r="J165" s="9"/>
      <c r="K165" s="9"/>
      <c r="L165" s="9"/>
      <c r="M165" s="57"/>
      <c r="N165" s="7"/>
      <c r="O165" s="7"/>
      <c r="P165" s="20"/>
      <c r="Q165" s="20"/>
      <c r="R165" s="11"/>
      <c r="S165" s="24"/>
    </row>
    <row r="166" spans="2:19" s="14" customFormat="1" ht="18.75" customHeight="1" x14ac:dyDescent="0.3">
      <c r="B166" s="244"/>
      <c r="C166" s="9"/>
      <c r="D166" s="5"/>
      <c r="E166" s="5"/>
      <c r="F166" s="3"/>
      <c r="G166" s="9"/>
      <c r="H166" s="9"/>
      <c r="I166" s="9"/>
      <c r="J166" s="9"/>
      <c r="K166" s="9"/>
      <c r="L166" s="9"/>
      <c r="M166" s="57"/>
      <c r="N166" s="7"/>
      <c r="O166" s="7"/>
      <c r="P166" s="20"/>
      <c r="Q166" s="20"/>
      <c r="R166" s="11"/>
      <c r="S166" s="24"/>
    </row>
    <row r="167" spans="2:19" s="14" customFormat="1" ht="18.75" customHeight="1" x14ac:dyDescent="0.3">
      <c r="B167" s="244"/>
      <c r="C167" s="9"/>
      <c r="D167" s="5"/>
      <c r="E167" s="5"/>
      <c r="F167" s="3"/>
      <c r="G167" s="9"/>
      <c r="H167" s="9"/>
      <c r="I167" s="9"/>
      <c r="J167" s="9"/>
      <c r="K167" s="9"/>
      <c r="L167" s="9"/>
      <c r="M167" s="57"/>
      <c r="N167" s="7"/>
      <c r="O167" s="7"/>
      <c r="P167" s="20"/>
      <c r="Q167" s="20"/>
      <c r="R167" s="11"/>
      <c r="S167" s="24"/>
    </row>
    <row r="168" spans="2:19" s="14" customFormat="1" ht="18.75" customHeight="1" x14ac:dyDescent="0.3">
      <c r="B168" s="244"/>
      <c r="C168" s="9"/>
      <c r="D168" s="5"/>
      <c r="E168" s="5"/>
      <c r="F168" s="3"/>
      <c r="G168" s="9"/>
      <c r="H168" s="9"/>
      <c r="I168" s="9"/>
      <c r="J168" s="9"/>
      <c r="K168" s="9"/>
      <c r="L168" s="9"/>
      <c r="M168" s="57"/>
      <c r="N168" s="7"/>
      <c r="O168" s="7"/>
      <c r="P168" s="20"/>
      <c r="Q168" s="20"/>
      <c r="R168" s="11"/>
      <c r="S168" s="24"/>
    </row>
    <row r="169" spans="2:19" s="14" customFormat="1" ht="18.75" customHeight="1" x14ac:dyDescent="0.3">
      <c r="B169" s="244"/>
      <c r="C169" s="9"/>
      <c r="D169" s="5"/>
      <c r="E169" s="5"/>
      <c r="F169" s="3"/>
      <c r="G169" s="9"/>
      <c r="H169" s="9"/>
      <c r="I169" s="9"/>
      <c r="J169" s="9"/>
      <c r="K169" s="9"/>
      <c r="L169" s="9"/>
      <c r="M169" s="57"/>
      <c r="N169" s="7"/>
      <c r="O169" s="7"/>
      <c r="P169" s="20"/>
      <c r="Q169" s="20"/>
      <c r="R169" s="11"/>
      <c r="S169" s="24"/>
    </row>
    <row r="170" spans="2:19" s="14" customFormat="1" ht="18.75" customHeight="1" x14ac:dyDescent="0.3">
      <c r="B170" s="244"/>
      <c r="C170" s="9"/>
      <c r="D170" s="5"/>
      <c r="E170" s="5"/>
      <c r="F170" s="3"/>
      <c r="G170" s="9"/>
      <c r="H170" s="9"/>
      <c r="I170" s="9"/>
      <c r="J170" s="9"/>
      <c r="K170" s="9"/>
      <c r="L170" s="9"/>
      <c r="M170" s="57"/>
      <c r="N170" s="7"/>
      <c r="O170" s="7"/>
      <c r="P170" s="20"/>
      <c r="Q170" s="20"/>
      <c r="R170" s="11"/>
      <c r="S170" s="24"/>
    </row>
    <row r="171" spans="2:19" s="14" customFormat="1" ht="18.75" customHeight="1" x14ac:dyDescent="0.3">
      <c r="B171" s="244"/>
      <c r="C171" s="9"/>
      <c r="D171" s="5"/>
      <c r="E171" s="5"/>
      <c r="F171" s="3"/>
      <c r="G171" s="9"/>
      <c r="H171" s="9"/>
      <c r="I171" s="9"/>
      <c r="J171" s="9"/>
      <c r="K171" s="9"/>
      <c r="L171" s="9"/>
      <c r="M171" s="57"/>
      <c r="N171" s="7"/>
      <c r="O171" s="7"/>
      <c r="P171" s="20"/>
      <c r="Q171" s="20"/>
      <c r="R171" s="11"/>
      <c r="S171" s="24"/>
    </row>
    <row r="172" spans="2:19" s="14" customFormat="1" ht="18.75" customHeight="1" x14ac:dyDescent="0.3">
      <c r="B172" s="244"/>
      <c r="C172" s="9"/>
      <c r="D172" s="5"/>
      <c r="E172" s="5"/>
      <c r="F172" s="3"/>
      <c r="G172" s="9"/>
      <c r="H172" s="9"/>
      <c r="I172" s="9"/>
      <c r="J172" s="9"/>
      <c r="K172" s="9"/>
      <c r="L172" s="9"/>
      <c r="M172" s="57"/>
      <c r="N172" s="7"/>
      <c r="O172" s="7"/>
      <c r="P172" s="20"/>
      <c r="Q172" s="20"/>
      <c r="R172" s="11"/>
      <c r="S172" s="24"/>
    </row>
    <row r="173" spans="2:19" s="14" customFormat="1" ht="18.75" customHeight="1" x14ac:dyDescent="0.3">
      <c r="B173" s="244"/>
      <c r="C173" s="9"/>
      <c r="D173" s="5"/>
      <c r="E173" s="5"/>
      <c r="F173" s="3"/>
      <c r="G173" s="9"/>
      <c r="H173" s="9"/>
      <c r="I173" s="9"/>
      <c r="J173" s="9"/>
      <c r="K173" s="9"/>
      <c r="L173" s="9"/>
      <c r="M173" s="57"/>
      <c r="N173" s="7"/>
      <c r="O173" s="7"/>
      <c r="P173" s="20"/>
      <c r="Q173" s="20"/>
      <c r="R173" s="11"/>
      <c r="S173" s="24"/>
    </row>
    <row r="174" spans="2:19" s="14" customFormat="1" ht="18.75" customHeight="1" x14ac:dyDescent="0.3">
      <c r="B174" s="244"/>
      <c r="C174" s="9"/>
      <c r="D174" s="5"/>
      <c r="E174" s="5"/>
      <c r="F174" s="3"/>
      <c r="G174" s="9"/>
      <c r="H174" s="9"/>
      <c r="I174" s="9"/>
      <c r="J174" s="9"/>
      <c r="K174" s="9"/>
      <c r="L174" s="9"/>
      <c r="M174" s="57"/>
      <c r="N174" s="7"/>
      <c r="O174" s="7"/>
      <c r="P174" s="20"/>
      <c r="Q174" s="20"/>
      <c r="R174" s="11"/>
      <c r="S174" s="24"/>
    </row>
    <row r="175" spans="2:19" s="14" customFormat="1" ht="18.75" customHeight="1" x14ac:dyDescent="0.3">
      <c r="B175" s="244"/>
      <c r="C175" s="9"/>
      <c r="D175" s="5"/>
      <c r="E175" s="5"/>
      <c r="F175" s="3"/>
      <c r="G175" s="9"/>
      <c r="H175" s="9"/>
      <c r="I175" s="9"/>
      <c r="J175" s="9"/>
      <c r="K175" s="9"/>
      <c r="L175" s="9"/>
      <c r="M175" s="57"/>
      <c r="N175" s="7"/>
      <c r="O175" s="7"/>
      <c r="P175" s="20"/>
      <c r="Q175" s="20"/>
      <c r="R175" s="11"/>
      <c r="S175" s="24"/>
    </row>
    <row r="176" spans="2:19" s="14" customFormat="1" ht="18.75" customHeight="1" x14ac:dyDescent="0.3">
      <c r="B176" s="244"/>
      <c r="C176" s="9"/>
      <c r="D176" s="5"/>
      <c r="E176" s="5"/>
      <c r="F176" s="3"/>
      <c r="G176" s="9"/>
      <c r="H176" s="9"/>
      <c r="I176" s="9"/>
      <c r="J176" s="9"/>
      <c r="K176" s="9"/>
      <c r="L176" s="9"/>
      <c r="M176" s="57"/>
      <c r="N176" s="7"/>
      <c r="O176" s="7"/>
      <c r="P176" s="20"/>
      <c r="Q176" s="20"/>
      <c r="R176" s="11"/>
      <c r="S176" s="24"/>
    </row>
    <row r="177" spans="2:19" s="14" customFormat="1" ht="18.75" customHeight="1" x14ac:dyDescent="0.3">
      <c r="B177" s="244"/>
      <c r="C177" s="9"/>
      <c r="D177" s="5"/>
      <c r="E177" s="5"/>
      <c r="F177" s="3"/>
      <c r="G177" s="9"/>
      <c r="H177" s="9"/>
      <c r="I177" s="9"/>
      <c r="J177" s="9"/>
      <c r="K177" s="9"/>
      <c r="L177" s="9"/>
      <c r="M177" s="57"/>
      <c r="N177" s="7"/>
      <c r="O177" s="7"/>
      <c r="P177" s="20"/>
      <c r="Q177" s="20"/>
      <c r="R177" s="11"/>
      <c r="S177" s="24"/>
    </row>
    <row r="178" spans="2:19" s="14" customFormat="1" ht="18.75" customHeight="1" x14ac:dyDescent="0.3">
      <c r="B178" s="244"/>
      <c r="C178" s="9"/>
      <c r="D178" s="5"/>
      <c r="E178" s="5"/>
      <c r="F178" s="3"/>
      <c r="G178" s="9"/>
      <c r="H178" s="9"/>
      <c r="I178" s="9"/>
      <c r="J178" s="9"/>
      <c r="K178" s="9"/>
      <c r="L178" s="9"/>
      <c r="M178" s="57"/>
      <c r="N178" s="7"/>
      <c r="O178" s="7"/>
      <c r="P178" s="20"/>
      <c r="Q178" s="20"/>
      <c r="R178" s="11"/>
      <c r="S178" s="24"/>
    </row>
    <row r="179" spans="2:19" s="14" customFormat="1" ht="18.75" customHeight="1" x14ac:dyDescent="0.3">
      <c r="B179" s="244"/>
      <c r="C179" s="9"/>
      <c r="D179" s="5"/>
      <c r="E179" s="5"/>
      <c r="F179" s="3"/>
      <c r="G179" s="9"/>
      <c r="H179" s="9"/>
      <c r="I179" s="9"/>
      <c r="J179" s="9"/>
      <c r="K179" s="9"/>
      <c r="L179" s="9"/>
      <c r="M179" s="57"/>
      <c r="N179" s="7"/>
      <c r="O179" s="7"/>
      <c r="P179" s="20"/>
      <c r="Q179" s="20"/>
      <c r="R179" s="11"/>
      <c r="S179" s="24"/>
    </row>
    <row r="180" spans="2:19" s="14" customFormat="1" ht="18.75" customHeight="1" x14ac:dyDescent="0.3">
      <c r="B180" s="244"/>
      <c r="C180" s="9"/>
      <c r="D180" s="5"/>
      <c r="E180" s="5"/>
      <c r="F180" s="3"/>
      <c r="G180" s="9"/>
      <c r="H180" s="9"/>
      <c r="I180" s="9"/>
      <c r="J180" s="9"/>
      <c r="K180" s="9"/>
      <c r="L180" s="9"/>
      <c r="M180" s="57"/>
      <c r="N180" s="7"/>
      <c r="O180" s="7"/>
      <c r="P180" s="20"/>
      <c r="Q180" s="20"/>
      <c r="R180" s="11"/>
      <c r="S180" s="24"/>
    </row>
    <row r="181" spans="2:19" s="14" customFormat="1" ht="18.75" customHeight="1" x14ac:dyDescent="0.3">
      <c r="B181" s="244"/>
      <c r="C181" s="9"/>
      <c r="D181" s="5"/>
      <c r="E181" s="5"/>
      <c r="F181" s="3"/>
      <c r="G181" s="9"/>
      <c r="H181" s="9"/>
      <c r="I181" s="9"/>
      <c r="J181" s="9"/>
      <c r="K181" s="9"/>
      <c r="L181" s="9"/>
      <c r="M181" s="57"/>
      <c r="N181" s="7"/>
      <c r="O181" s="7"/>
      <c r="P181" s="20"/>
      <c r="Q181" s="20"/>
      <c r="R181" s="11"/>
      <c r="S181" s="24"/>
    </row>
    <row r="182" spans="2:19" s="14" customFormat="1" ht="18.75" customHeight="1" x14ac:dyDescent="0.3">
      <c r="B182" s="244"/>
      <c r="C182" s="9"/>
      <c r="D182" s="5"/>
      <c r="E182" s="5"/>
      <c r="F182" s="3"/>
      <c r="G182" s="9"/>
      <c r="H182" s="9"/>
      <c r="I182" s="9"/>
      <c r="J182" s="9"/>
      <c r="K182" s="9"/>
      <c r="L182" s="9"/>
      <c r="M182" s="57"/>
      <c r="N182" s="7"/>
      <c r="O182" s="7"/>
      <c r="P182" s="20"/>
      <c r="Q182" s="20"/>
      <c r="R182" s="11"/>
      <c r="S182" s="24"/>
    </row>
    <row r="183" spans="2:19" s="14" customFormat="1" ht="18.75" customHeight="1" x14ac:dyDescent="0.3">
      <c r="B183" s="244"/>
      <c r="C183" s="9"/>
      <c r="D183" s="5"/>
      <c r="E183" s="5"/>
      <c r="F183" s="3"/>
      <c r="G183" s="9"/>
      <c r="H183" s="9"/>
      <c r="I183" s="9"/>
      <c r="J183" s="9"/>
      <c r="K183" s="9"/>
      <c r="L183" s="9"/>
      <c r="M183" s="57"/>
      <c r="N183" s="7"/>
      <c r="O183" s="7"/>
      <c r="P183" s="20"/>
      <c r="Q183" s="20"/>
      <c r="R183" s="11"/>
      <c r="S183" s="24"/>
    </row>
    <row r="184" spans="2:19" s="14" customFormat="1" ht="18.75" customHeight="1" x14ac:dyDescent="0.3">
      <c r="B184" s="244"/>
      <c r="C184" s="9"/>
      <c r="D184" s="5"/>
      <c r="E184" s="5"/>
      <c r="F184" s="3"/>
      <c r="G184" s="9"/>
      <c r="H184" s="9"/>
      <c r="I184" s="9"/>
      <c r="J184" s="9"/>
      <c r="K184" s="9"/>
      <c r="L184" s="9"/>
      <c r="M184" s="57"/>
      <c r="N184" s="7"/>
      <c r="O184" s="7"/>
      <c r="P184" s="20"/>
      <c r="Q184" s="20"/>
      <c r="R184" s="11"/>
      <c r="S184" s="24"/>
    </row>
    <row r="185" spans="2:19" s="14" customFormat="1" ht="18.75" customHeight="1" x14ac:dyDescent="0.3">
      <c r="B185" s="244"/>
      <c r="C185" s="9"/>
      <c r="D185" s="5"/>
      <c r="E185" s="5"/>
      <c r="F185" s="3"/>
      <c r="G185" s="9"/>
      <c r="H185" s="9"/>
      <c r="I185" s="9"/>
      <c r="J185" s="9"/>
      <c r="K185" s="9"/>
      <c r="L185" s="9"/>
      <c r="M185" s="57"/>
      <c r="N185" s="7"/>
      <c r="O185" s="7"/>
      <c r="P185" s="20"/>
      <c r="Q185" s="20"/>
      <c r="R185" s="11"/>
      <c r="S185" s="24"/>
    </row>
    <row r="186" spans="2:19" s="14" customFormat="1" ht="18.75" customHeight="1" x14ac:dyDescent="0.3">
      <c r="B186" s="244"/>
      <c r="C186" s="9"/>
      <c r="D186" s="5"/>
      <c r="E186" s="5"/>
      <c r="F186" s="3"/>
      <c r="G186" s="9"/>
      <c r="H186" s="9"/>
      <c r="I186" s="9"/>
      <c r="J186" s="9"/>
      <c r="K186" s="9"/>
      <c r="L186" s="9"/>
      <c r="M186" s="57"/>
      <c r="N186" s="7"/>
      <c r="O186" s="7"/>
      <c r="P186" s="20"/>
      <c r="Q186" s="20"/>
      <c r="R186" s="11"/>
      <c r="S186" s="24"/>
    </row>
    <row r="187" spans="2:19" s="14" customFormat="1" ht="18.75" customHeight="1" x14ac:dyDescent="0.3">
      <c r="B187" s="244"/>
      <c r="C187" s="9"/>
      <c r="D187" s="5"/>
      <c r="E187" s="5"/>
      <c r="F187" s="3"/>
      <c r="G187" s="9"/>
      <c r="H187" s="9"/>
      <c r="I187" s="9"/>
      <c r="J187" s="9"/>
      <c r="K187" s="9"/>
      <c r="L187" s="9"/>
      <c r="M187" s="57"/>
      <c r="N187" s="7"/>
      <c r="O187" s="7"/>
      <c r="P187" s="20"/>
      <c r="Q187" s="20"/>
      <c r="R187" s="11"/>
      <c r="S187" s="24"/>
    </row>
    <row r="188" spans="2:19" s="14" customFormat="1" ht="18.75" customHeight="1" x14ac:dyDescent="0.3">
      <c r="B188" s="244"/>
      <c r="C188" s="9"/>
      <c r="D188" s="5"/>
      <c r="E188" s="5"/>
      <c r="F188" s="3"/>
      <c r="G188" s="9"/>
      <c r="H188" s="9"/>
      <c r="I188" s="9"/>
      <c r="J188" s="9"/>
      <c r="K188" s="9"/>
      <c r="L188" s="9"/>
      <c r="M188" s="57"/>
      <c r="N188" s="7"/>
      <c r="O188" s="7"/>
      <c r="P188" s="20"/>
      <c r="Q188" s="20"/>
      <c r="R188" s="11"/>
      <c r="S188" s="24"/>
    </row>
    <row r="189" spans="2:19" s="14" customFormat="1" ht="18.75" customHeight="1" x14ac:dyDescent="0.3">
      <c r="B189" s="244"/>
      <c r="C189" s="9"/>
      <c r="D189" s="5"/>
      <c r="E189" s="5"/>
      <c r="F189" s="3"/>
      <c r="G189" s="9"/>
      <c r="H189" s="9"/>
      <c r="I189" s="9"/>
      <c r="J189" s="9"/>
      <c r="K189" s="9"/>
      <c r="L189" s="9"/>
      <c r="M189" s="57"/>
      <c r="N189" s="7"/>
      <c r="O189" s="7"/>
      <c r="P189" s="20"/>
      <c r="Q189" s="20"/>
      <c r="R189" s="11"/>
      <c r="S189" s="24"/>
    </row>
    <row r="190" spans="2:19" s="14" customFormat="1" ht="18.75" customHeight="1" x14ac:dyDescent="0.3">
      <c r="B190" s="244"/>
      <c r="C190" s="9"/>
      <c r="D190" s="5"/>
      <c r="E190" s="5"/>
      <c r="F190" s="3"/>
      <c r="G190" s="9"/>
      <c r="H190" s="9"/>
      <c r="I190" s="9"/>
      <c r="J190" s="9"/>
      <c r="K190" s="9"/>
      <c r="L190" s="9"/>
      <c r="M190" s="57"/>
      <c r="N190" s="7"/>
      <c r="O190" s="7"/>
      <c r="P190" s="20"/>
      <c r="Q190" s="20"/>
      <c r="R190" s="11"/>
      <c r="S190" s="24"/>
    </row>
    <row r="191" spans="2:19" s="14" customFormat="1" ht="18.75" customHeight="1" x14ac:dyDescent="0.3">
      <c r="B191" s="244"/>
      <c r="C191" s="9"/>
      <c r="D191" s="5"/>
      <c r="E191" s="5"/>
      <c r="F191" s="3"/>
      <c r="G191" s="9"/>
      <c r="H191" s="9"/>
      <c r="I191" s="9"/>
      <c r="J191" s="9"/>
      <c r="K191" s="9"/>
      <c r="L191" s="9"/>
      <c r="M191" s="57"/>
      <c r="N191" s="7"/>
      <c r="O191" s="7"/>
      <c r="P191" s="20"/>
      <c r="Q191" s="20"/>
      <c r="R191" s="11"/>
      <c r="S191" s="24"/>
    </row>
    <row r="192" spans="2:19" s="14" customFormat="1" ht="18.75" customHeight="1" x14ac:dyDescent="0.3">
      <c r="B192" s="244"/>
      <c r="C192" s="9"/>
      <c r="D192" s="5"/>
      <c r="E192" s="5"/>
      <c r="F192" s="3"/>
      <c r="G192" s="9"/>
      <c r="H192" s="9"/>
      <c r="I192" s="9"/>
      <c r="J192" s="9"/>
      <c r="K192" s="9"/>
      <c r="L192" s="9"/>
      <c r="M192" s="57"/>
      <c r="N192" s="7"/>
      <c r="O192" s="7"/>
      <c r="P192" s="20"/>
      <c r="Q192" s="20"/>
      <c r="R192" s="11"/>
      <c r="S192" s="24"/>
    </row>
    <row r="193" spans="2:19" s="14" customFormat="1" ht="18.75" customHeight="1" x14ac:dyDescent="0.3">
      <c r="B193" s="244"/>
      <c r="C193" s="9"/>
      <c r="D193" s="5"/>
      <c r="E193" s="5"/>
      <c r="F193" s="3"/>
      <c r="G193" s="9"/>
      <c r="H193" s="9"/>
      <c r="I193" s="9"/>
      <c r="J193" s="9"/>
      <c r="K193" s="9"/>
      <c r="L193" s="9"/>
      <c r="M193" s="57"/>
      <c r="N193" s="7"/>
      <c r="O193" s="7"/>
      <c r="P193" s="20"/>
      <c r="Q193" s="20"/>
      <c r="R193" s="11"/>
      <c r="S193" s="24"/>
    </row>
    <row r="194" spans="2:19" s="14" customFormat="1" ht="18.75" customHeight="1" x14ac:dyDescent="0.3">
      <c r="B194" s="244"/>
      <c r="C194" s="9"/>
      <c r="D194" s="5"/>
      <c r="E194" s="5"/>
      <c r="F194" s="3"/>
      <c r="G194" s="9"/>
      <c r="H194" s="9"/>
      <c r="I194" s="9"/>
      <c r="J194" s="9"/>
      <c r="K194" s="9"/>
      <c r="L194" s="9"/>
      <c r="M194" s="57"/>
      <c r="N194" s="7"/>
      <c r="O194" s="7"/>
      <c r="P194" s="20"/>
      <c r="Q194" s="20"/>
      <c r="R194" s="11"/>
      <c r="S194" s="24"/>
    </row>
    <row r="195" spans="2:19" s="14" customFormat="1" ht="18.75" customHeight="1" x14ac:dyDescent="0.3">
      <c r="B195" s="244"/>
      <c r="C195" s="9"/>
      <c r="D195" s="5"/>
      <c r="E195" s="5"/>
      <c r="F195" s="3"/>
      <c r="G195" s="9"/>
      <c r="H195" s="9"/>
      <c r="I195" s="9"/>
      <c r="J195" s="9"/>
      <c r="K195" s="9"/>
      <c r="L195" s="9"/>
      <c r="M195" s="57"/>
      <c r="N195" s="7"/>
      <c r="O195" s="7"/>
      <c r="P195" s="20"/>
      <c r="Q195" s="20"/>
      <c r="R195" s="11"/>
      <c r="S195" s="24"/>
    </row>
    <row r="196" spans="2:19" s="14" customFormat="1" ht="18.75" customHeight="1" x14ac:dyDescent="0.3">
      <c r="B196" s="244"/>
      <c r="C196" s="9"/>
      <c r="D196" s="5"/>
      <c r="E196" s="5"/>
      <c r="F196" s="3"/>
      <c r="G196" s="9"/>
      <c r="H196" s="9"/>
      <c r="I196" s="9"/>
      <c r="J196" s="9"/>
      <c r="K196" s="9"/>
      <c r="L196" s="9"/>
      <c r="M196" s="57"/>
      <c r="N196" s="7"/>
      <c r="O196" s="7"/>
      <c r="P196" s="20"/>
      <c r="Q196" s="20"/>
      <c r="R196" s="11"/>
      <c r="S196" s="24"/>
    </row>
    <row r="197" spans="2:19" s="14" customFormat="1" ht="18.75" customHeight="1" x14ac:dyDescent="0.3">
      <c r="B197" s="244"/>
      <c r="C197" s="9"/>
      <c r="D197" s="5"/>
      <c r="E197" s="5"/>
      <c r="F197" s="3"/>
      <c r="G197" s="9"/>
      <c r="H197" s="9"/>
      <c r="I197" s="9"/>
      <c r="J197" s="9"/>
      <c r="K197" s="9"/>
      <c r="L197" s="9"/>
      <c r="M197" s="57"/>
      <c r="N197" s="7"/>
      <c r="O197" s="7"/>
      <c r="P197" s="20"/>
      <c r="Q197" s="20"/>
      <c r="R197" s="11"/>
      <c r="S197" s="24"/>
    </row>
    <row r="198" spans="2:19" s="14" customFormat="1" ht="18.75" customHeight="1" x14ac:dyDescent="0.3">
      <c r="B198" s="244"/>
      <c r="C198" s="9"/>
      <c r="D198" s="5"/>
      <c r="E198" s="5"/>
      <c r="F198" s="3"/>
      <c r="G198" s="9"/>
      <c r="H198" s="9"/>
      <c r="I198" s="9"/>
      <c r="J198" s="9"/>
      <c r="K198" s="9"/>
      <c r="L198" s="9"/>
      <c r="M198" s="57"/>
      <c r="N198" s="7"/>
      <c r="O198" s="7"/>
      <c r="P198" s="20"/>
      <c r="Q198" s="20"/>
      <c r="R198" s="11"/>
      <c r="S198" s="24"/>
    </row>
    <row r="199" spans="2:19" s="14" customFormat="1" ht="18.75" customHeight="1" x14ac:dyDescent="0.3">
      <c r="B199" s="244"/>
      <c r="C199" s="9"/>
      <c r="D199" s="5"/>
      <c r="E199" s="5"/>
      <c r="F199" s="3"/>
      <c r="G199" s="9"/>
      <c r="H199" s="9"/>
      <c r="I199" s="9"/>
      <c r="J199" s="9"/>
      <c r="K199" s="9"/>
      <c r="L199" s="9"/>
      <c r="M199" s="57"/>
      <c r="N199" s="7"/>
      <c r="O199" s="7"/>
      <c r="P199" s="20"/>
      <c r="Q199" s="20"/>
      <c r="R199" s="11"/>
      <c r="S199" s="24"/>
    </row>
    <row r="200" spans="2:19" s="14" customFormat="1" ht="18.75" customHeight="1" x14ac:dyDescent="0.3">
      <c r="B200" s="244"/>
      <c r="C200" s="9"/>
      <c r="D200" s="5"/>
      <c r="E200" s="5"/>
      <c r="F200" s="3"/>
      <c r="G200" s="9"/>
      <c r="H200" s="9"/>
      <c r="I200" s="9"/>
      <c r="J200" s="9"/>
      <c r="K200" s="9"/>
      <c r="L200" s="9"/>
      <c r="M200" s="57"/>
      <c r="N200" s="7"/>
      <c r="O200" s="7"/>
      <c r="P200" s="20"/>
      <c r="Q200" s="20"/>
      <c r="R200" s="11"/>
      <c r="S200" s="24"/>
    </row>
    <row r="201" spans="2:19" s="14" customFormat="1" ht="18.75" customHeight="1" x14ac:dyDescent="0.3">
      <c r="B201" s="244"/>
      <c r="C201" s="9"/>
      <c r="D201" s="5"/>
      <c r="E201" s="5"/>
      <c r="F201" s="3"/>
      <c r="G201" s="9"/>
      <c r="H201" s="9"/>
      <c r="I201" s="9"/>
      <c r="J201" s="9"/>
      <c r="K201" s="9"/>
      <c r="L201" s="9"/>
      <c r="M201" s="57"/>
      <c r="N201" s="7"/>
      <c r="O201" s="7"/>
      <c r="P201" s="20"/>
      <c r="Q201" s="20"/>
      <c r="R201" s="11"/>
      <c r="S201" s="24"/>
    </row>
    <row r="202" spans="2:19" s="14" customFormat="1" ht="18.75" customHeight="1" x14ac:dyDescent="0.3">
      <c r="B202" s="244"/>
      <c r="C202" s="9"/>
      <c r="D202" s="5"/>
      <c r="E202" s="5"/>
      <c r="F202" s="3"/>
      <c r="G202" s="9"/>
      <c r="H202" s="9"/>
      <c r="I202" s="9"/>
      <c r="J202" s="9"/>
      <c r="K202" s="9"/>
      <c r="L202" s="9"/>
      <c r="M202" s="57"/>
      <c r="N202" s="7"/>
      <c r="O202" s="7"/>
      <c r="P202" s="20"/>
      <c r="Q202" s="20"/>
      <c r="R202" s="11"/>
      <c r="S202" s="24"/>
    </row>
    <row r="203" spans="2:19" s="14" customFormat="1" ht="18.75" customHeight="1" x14ac:dyDescent="0.3">
      <c r="B203" s="244"/>
      <c r="C203" s="9"/>
      <c r="D203" s="5"/>
      <c r="E203" s="5"/>
      <c r="F203" s="3"/>
      <c r="G203" s="9"/>
      <c r="H203" s="9"/>
      <c r="I203" s="9"/>
      <c r="J203" s="9"/>
      <c r="K203" s="9"/>
      <c r="L203" s="9"/>
      <c r="M203" s="57"/>
      <c r="N203" s="7"/>
      <c r="O203" s="7"/>
      <c r="P203" s="20"/>
      <c r="Q203" s="20"/>
      <c r="R203" s="11"/>
      <c r="S203" s="24"/>
    </row>
    <row r="204" spans="2:19" s="14" customFormat="1" ht="18.75" customHeight="1" x14ac:dyDescent="0.3">
      <c r="B204" s="244"/>
      <c r="C204" s="9"/>
      <c r="D204" s="5"/>
      <c r="E204" s="5"/>
      <c r="F204" s="3"/>
      <c r="G204" s="9"/>
      <c r="H204" s="9"/>
      <c r="I204" s="9"/>
      <c r="J204" s="9"/>
      <c r="K204" s="9"/>
      <c r="L204" s="9"/>
      <c r="M204" s="57"/>
      <c r="N204" s="7"/>
      <c r="O204" s="7"/>
      <c r="P204" s="20"/>
      <c r="Q204" s="20"/>
      <c r="R204" s="11"/>
      <c r="S204" s="24"/>
    </row>
    <row r="205" spans="2:19" s="14" customFormat="1" ht="18.75" customHeight="1" x14ac:dyDescent="0.3">
      <c r="B205" s="244"/>
      <c r="C205" s="9"/>
      <c r="D205" s="5"/>
      <c r="E205" s="5"/>
      <c r="F205" s="3"/>
      <c r="G205" s="9"/>
      <c r="H205" s="9"/>
      <c r="I205" s="9"/>
      <c r="J205" s="9"/>
      <c r="K205" s="9"/>
      <c r="L205" s="9"/>
      <c r="M205" s="57"/>
      <c r="N205" s="7"/>
      <c r="O205" s="7"/>
      <c r="P205" s="20"/>
      <c r="Q205" s="20"/>
      <c r="R205" s="11"/>
      <c r="S205" s="24"/>
    </row>
    <row r="206" spans="2:19" s="14" customFormat="1" ht="18.75" customHeight="1" x14ac:dyDescent="0.3">
      <c r="B206" s="244"/>
      <c r="C206" s="9"/>
      <c r="D206" s="5"/>
      <c r="E206" s="5"/>
      <c r="F206" s="3"/>
      <c r="G206" s="9"/>
      <c r="H206" s="9"/>
      <c r="I206" s="9"/>
      <c r="J206" s="9"/>
      <c r="K206" s="9"/>
      <c r="L206" s="9"/>
      <c r="M206" s="57"/>
      <c r="N206" s="7"/>
      <c r="O206" s="7"/>
      <c r="P206" s="20"/>
      <c r="Q206" s="20"/>
      <c r="R206" s="11"/>
      <c r="S206" s="24"/>
    </row>
    <row r="207" spans="2:19" s="14" customFormat="1" ht="18.75" customHeight="1" x14ac:dyDescent="0.3">
      <c r="B207" s="244"/>
      <c r="C207" s="9"/>
      <c r="D207" s="5"/>
      <c r="E207" s="5"/>
      <c r="F207" s="3"/>
      <c r="G207" s="9"/>
      <c r="H207" s="9"/>
      <c r="I207" s="9"/>
      <c r="J207" s="9"/>
      <c r="K207" s="9"/>
      <c r="L207" s="9"/>
      <c r="M207" s="57"/>
      <c r="N207" s="7"/>
      <c r="O207" s="7"/>
      <c r="P207" s="20"/>
      <c r="Q207" s="20"/>
      <c r="R207" s="11"/>
      <c r="S207" s="24"/>
    </row>
    <row r="208" spans="2:19" s="14" customFormat="1" ht="18.75" customHeight="1" x14ac:dyDescent="0.3">
      <c r="B208" s="244"/>
      <c r="C208" s="9"/>
      <c r="D208" s="5"/>
      <c r="E208" s="5"/>
      <c r="F208" s="3"/>
      <c r="G208" s="9"/>
      <c r="H208" s="9"/>
      <c r="I208" s="9"/>
      <c r="J208" s="9"/>
      <c r="K208" s="9"/>
      <c r="L208" s="9"/>
      <c r="M208" s="57"/>
      <c r="N208" s="7"/>
      <c r="O208" s="7"/>
      <c r="P208" s="20"/>
      <c r="Q208" s="20"/>
      <c r="R208" s="11"/>
      <c r="S208" s="24"/>
    </row>
    <row r="209" spans="2:19" s="14" customFormat="1" ht="18.75" customHeight="1" x14ac:dyDescent="0.3">
      <c r="B209" s="244"/>
      <c r="C209" s="9"/>
      <c r="D209" s="5"/>
      <c r="E209" s="5"/>
      <c r="F209" s="3"/>
      <c r="G209" s="9"/>
      <c r="H209" s="9"/>
      <c r="I209" s="9"/>
      <c r="J209" s="9"/>
      <c r="K209" s="9"/>
      <c r="L209" s="9"/>
      <c r="M209" s="57"/>
      <c r="N209" s="7"/>
      <c r="O209" s="7"/>
      <c r="P209" s="20"/>
      <c r="Q209" s="20"/>
      <c r="R209" s="11"/>
      <c r="S209" s="24"/>
    </row>
    <row r="210" spans="2:19" s="14" customFormat="1" ht="18.75" customHeight="1" x14ac:dyDescent="0.3">
      <c r="B210" s="244"/>
      <c r="C210" s="9"/>
      <c r="D210" s="5"/>
      <c r="E210" s="5"/>
      <c r="F210" s="3"/>
      <c r="G210" s="9"/>
      <c r="H210" s="9"/>
      <c r="I210" s="9"/>
      <c r="J210" s="9"/>
      <c r="K210" s="9"/>
      <c r="L210" s="9"/>
      <c r="M210" s="57"/>
      <c r="N210" s="7"/>
      <c r="O210" s="7"/>
      <c r="P210" s="20"/>
      <c r="Q210" s="20"/>
      <c r="R210" s="11"/>
      <c r="S210" s="24"/>
    </row>
    <row r="211" spans="2:19" s="14" customFormat="1" ht="18.75" customHeight="1" x14ac:dyDescent="0.3">
      <c r="B211" s="244"/>
      <c r="C211" s="9"/>
      <c r="D211" s="5"/>
      <c r="E211" s="5"/>
      <c r="F211" s="3"/>
      <c r="G211" s="9"/>
      <c r="H211" s="9"/>
      <c r="I211" s="9"/>
      <c r="J211" s="9"/>
      <c r="K211" s="9"/>
      <c r="L211" s="9"/>
      <c r="M211" s="57"/>
      <c r="N211" s="7"/>
      <c r="O211" s="7"/>
      <c r="P211" s="20"/>
      <c r="Q211" s="20"/>
      <c r="R211" s="11"/>
      <c r="S211" s="24"/>
    </row>
    <row r="212" spans="2:19" s="14" customFormat="1" ht="18.75" customHeight="1" x14ac:dyDescent="0.3">
      <c r="B212" s="244"/>
      <c r="C212" s="9"/>
      <c r="D212" s="5"/>
      <c r="E212" s="5"/>
      <c r="F212" s="3"/>
      <c r="G212" s="9"/>
      <c r="H212" s="9"/>
      <c r="I212" s="9"/>
      <c r="J212" s="9"/>
      <c r="K212" s="9"/>
      <c r="L212" s="9"/>
      <c r="M212" s="57"/>
      <c r="N212" s="7"/>
      <c r="O212" s="7"/>
      <c r="P212" s="20"/>
      <c r="Q212" s="20"/>
      <c r="R212" s="11"/>
      <c r="S212" s="24"/>
    </row>
    <row r="213" spans="2:19" s="14" customFormat="1" ht="18.75" customHeight="1" x14ac:dyDescent="0.3">
      <c r="B213" s="244"/>
      <c r="C213" s="9"/>
      <c r="D213" s="5"/>
      <c r="E213" s="5"/>
      <c r="F213" s="3"/>
      <c r="G213" s="9"/>
      <c r="H213" s="9"/>
      <c r="I213" s="9"/>
      <c r="J213" s="9"/>
      <c r="K213" s="9"/>
      <c r="L213" s="9"/>
      <c r="M213" s="57"/>
      <c r="N213" s="7"/>
      <c r="O213" s="7"/>
      <c r="P213" s="20"/>
      <c r="Q213" s="20"/>
      <c r="R213" s="11"/>
      <c r="S213" s="24"/>
    </row>
    <row r="214" spans="2:19" s="14" customFormat="1" ht="18.75" customHeight="1" x14ac:dyDescent="0.3">
      <c r="B214" s="244"/>
      <c r="C214" s="9"/>
      <c r="D214" s="5"/>
      <c r="E214" s="5"/>
      <c r="F214" s="3"/>
      <c r="G214" s="9"/>
      <c r="H214" s="9"/>
      <c r="I214" s="9"/>
      <c r="J214" s="9"/>
      <c r="K214" s="9"/>
      <c r="L214" s="9"/>
      <c r="M214" s="57"/>
      <c r="N214" s="7"/>
      <c r="O214" s="7"/>
      <c r="P214" s="20"/>
      <c r="Q214" s="20"/>
      <c r="R214" s="11"/>
      <c r="S214" s="24"/>
    </row>
    <row r="215" spans="2:19" s="14" customFormat="1" ht="18.75" customHeight="1" x14ac:dyDescent="0.3">
      <c r="B215" s="244"/>
      <c r="C215" s="9"/>
      <c r="D215" s="5"/>
      <c r="E215" s="5"/>
      <c r="F215" s="3"/>
      <c r="G215" s="9"/>
      <c r="H215" s="9"/>
      <c r="I215" s="9"/>
      <c r="J215" s="9"/>
      <c r="K215" s="9"/>
      <c r="L215" s="9"/>
      <c r="M215" s="57"/>
      <c r="N215" s="7"/>
      <c r="O215" s="7"/>
      <c r="P215" s="20"/>
      <c r="Q215" s="20"/>
      <c r="R215" s="11"/>
      <c r="S215" s="24"/>
    </row>
    <row r="216" spans="2:19" s="14" customFormat="1" ht="18.75" customHeight="1" x14ac:dyDescent="0.3">
      <c r="B216" s="244"/>
      <c r="C216" s="9"/>
      <c r="D216" s="5"/>
      <c r="E216" s="5"/>
      <c r="F216" s="3"/>
      <c r="G216" s="9"/>
      <c r="H216" s="9"/>
      <c r="I216" s="9"/>
      <c r="J216" s="9"/>
      <c r="K216" s="9"/>
      <c r="L216" s="9"/>
      <c r="M216" s="57"/>
      <c r="N216" s="7"/>
      <c r="O216" s="7"/>
      <c r="P216" s="20"/>
      <c r="Q216" s="20"/>
      <c r="R216" s="11"/>
      <c r="S216" s="24"/>
    </row>
    <row r="217" spans="2:19" s="14" customFormat="1" ht="18.75" customHeight="1" x14ac:dyDescent="0.3">
      <c r="B217" s="244"/>
      <c r="C217" s="9"/>
      <c r="D217" s="5"/>
      <c r="E217" s="5"/>
      <c r="F217" s="3"/>
      <c r="G217" s="9"/>
      <c r="H217" s="9"/>
      <c r="I217" s="9"/>
      <c r="J217" s="9"/>
      <c r="K217" s="9"/>
      <c r="L217" s="9"/>
      <c r="M217" s="57"/>
      <c r="N217" s="7"/>
      <c r="O217" s="7"/>
      <c r="P217" s="20"/>
      <c r="Q217" s="20"/>
      <c r="R217" s="11"/>
      <c r="S217" s="24"/>
    </row>
    <row r="218" spans="2:19" s="14" customFormat="1" ht="18.75" customHeight="1" x14ac:dyDescent="0.3">
      <c r="B218" s="244"/>
      <c r="C218" s="9"/>
      <c r="D218" s="5"/>
      <c r="E218" s="5"/>
      <c r="F218" s="3"/>
      <c r="G218" s="9"/>
      <c r="H218" s="9"/>
      <c r="I218" s="9"/>
      <c r="J218" s="9"/>
      <c r="K218" s="9"/>
      <c r="L218" s="9"/>
      <c r="M218" s="57"/>
      <c r="N218" s="7"/>
      <c r="O218" s="7"/>
      <c r="P218" s="20"/>
      <c r="Q218" s="20"/>
      <c r="R218" s="11"/>
      <c r="S218" s="24"/>
    </row>
    <row r="219" spans="2:19" s="14" customFormat="1" ht="18.75" customHeight="1" x14ac:dyDescent="0.3">
      <c r="B219" s="244"/>
      <c r="C219" s="9"/>
      <c r="D219" s="5"/>
      <c r="E219" s="5"/>
      <c r="F219" s="3"/>
      <c r="G219" s="9"/>
      <c r="H219" s="9"/>
      <c r="I219" s="9"/>
      <c r="J219" s="9"/>
      <c r="K219" s="9"/>
      <c r="L219" s="9"/>
      <c r="M219" s="57"/>
      <c r="N219" s="7"/>
      <c r="O219" s="7"/>
      <c r="P219" s="20"/>
      <c r="Q219" s="20"/>
      <c r="R219" s="11"/>
      <c r="S219" s="24"/>
    </row>
    <row r="220" spans="2:19" s="14" customFormat="1" ht="18.75" customHeight="1" x14ac:dyDescent="0.3">
      <c r="B220" s="244"/>
      <c r="C220" s="9"/>
      <c r="D220" s="5"/>
      <c r="E220" s="5"/>
      <c r="F220" s="3"/>
      <c r="G220" s="9"/>
      <c r="H220" s="9"/>
      <c r="I220" s="9"/>
      <c r="J220" s="9"/>
      <c r="K220" s="9"/>
      <c r="L220" s="9"/>
      <c r="M220" s="57"/>
      <c r="N220" s="7"/>
      <c r="O220" s="7"/>
      <c r="P220" s="20"/>
      <c r="Q220" s="20"/>
      <c r="R220" s="11"/>
      <c r="S220" s="24"/>
    </row>
    <row r="221" spans="2:19" s="14" customFormat="1" ht="18.75" customHeight="1" x14ac:dyDescent="0.3">
      <c r="B221" s="244"/>
      <c r="C221" s="9"/>
      <c r="D221" s="5"/>
      <c r="E221" s="5"/>
      <c r="F221" s="3"/>
      <c r="G221" s="9"/>
      <c r="H221" s="9"/>
      <c r="I221" s="9"/>
      <c r="J221" s="9"/>
      <c r="K221" s="9"/>
      <c r="L221" s="9"/>
      <c r="M221" s="57"/>
      <c r="N221" s="7"/>
      <c r="O221" s="7"/>
      <c r="P221" s="20"/>
      <c r="Q221" s="20"/>
      <c r="R221" s="11"/>
      <c r="S221" s="24"/>
    </row>
    <row r="222" spans="2:19" s="14" customFormat="1" ht="18.75" customHeight="1" x14ac:dyDescent="0.3">
      <c r="B222" s="244"/>
      <c r="C222" s="9"/>
      <c r="D222" s="5"/>
      <c r="E222" s="5"/>
      <c r="F222" s="3"/>
      <c r="G222" s="9"/>
      <c r="H222" s="9"/>
      <c r="I222" s="9"/>
      <c r="J222" s="9"/>
      <c r="K222" s="9"/>
      <c r="L222" s="9"/>
      <c r="M222" s="57"/>
      <c r="N222" s="7"/>
      <c r="O222" s="7"/>
      <c r="P222" s="20"/>
      <c r="Q222" s="20"/>
      <c r="R222" s="11"/>
      <c r="S222" s="24"/>
    </row>
    <row r="223" spans="2:19" s="14" customFormat="1" ht="18.75" customHeight="1" x14ac:dyDescent="0.3">
      <c r="B223" s="244"/>
      <c r="C223" s="9"/>
      <c r="D223" s="5"/>
      <c r="E223" s="5"/>
      <c r="F223" s="3"/>
      <c r="G223" s="9"/>
      <c r="H223" s="9"/>
      <c r="I223" s="9"/>
      <c r="J223" s="9"/>
      <c r="K223" s="9"/>
      <c r="L223" s="9"/>
      <c r="M223" s="57"/>
      <c r="N223" s="7"/>
      <c r="O223" s="7"/>
      <c r="P223" s="20"/>
      <c r="Q223" s="20"/>
      <c r="R223" s="11"/>
      <c r="S223" s="24"/>
    </row>
    <row r="224" spans="2:19" s="14" customFormat="1" ht="18.75" customHeight="1" x14ac:dyDescent="0.3">
      <c r="B224" s="244"/>
      <c r="C224" s="9"/>
      <c r="D224" s="5"/>
      <c r="E224" s="5"/>
      <c r="F224" s="3"/>
      <c r="G224" s="9"/>
      <c r="H224" s="9"/>
      <c r="I224" s="9"/>
      <c r="J224" s="9"/>
      <c r="K224" s="9"/>
      <c r="L224" s="9"/>
      <c r="M224" s="57"/>
      <c r="N224" s="7"/>
      <c r="O224" s="7"/>
      <c r="P224" s="20"/>
      <c r="Q224" s="20"/>
      <c r="R224" s="11"/>
      <c r="S224" s="24"/>
    </row>
    <row r="225" spans="2:19" s="14" customFormat="1" ht="18.75" customHeight="1" x14ac:dyDescent="0.3">
      <c r="B225" s="244"/>
      <c r="C225" s="9"/>
      <c r="D225" s="5"/>
      <c r="E225" s="5"/>
      <c r="F225" s="3"/>
      <c r="G225" s="9"/>
      <c r="H225" s="9"/>
      <c r="I225" s="9"/>
      <c r="J225" s="9"/>
      <c r="K225" s="9"/>
      <c r="L225" s="9"/>
      <c r="M225" s="57"/>
      <c r="N225" s="7"/>
      <c r="O225" s="7"/>
      <c r="P225" s="20"/>
      <c r="Q225" s="20"/>
      <c r="R225" s="11"/>
      <c r="S225" s="24"/>
    </row>
    <row r="226" spans="2:19" s="14" customFormat="1" ht="18.75" customHeight="1" x14ac:dyDescent="0.3">
      <c r="B226" s="244"/>
      <c r="C226" s="9"/>
      <c r="D226" s="5"/>
      <c r="E226" s="5"/>
      <c r="F226" s="3"/>
      <c r="G226" s="9"/>
      <c r="H226" s="9"/>
      <c r="I226" s="9"/>
      <c r="J226" s="9"/>
      <c r="K226" s="9"/>
      <c r="L226" s="9"/>
      <c r="M226" s="57"/>
      <c r="N226" s="7"/>
      <c r="O226" s="7"/>
      <c r="P226" s="20"/>
      <c r="Q226" s="20"/>
      <c r="R226" s="11"/>
      <c r="S226" s="24"/>
    </row>
    <row r="227" spans="2:19" s="14" customFormat="1" ht="18.75" customHeight="1" x14ac:dyDescent="0.3">
      <c r="B227" s="244"/>
      <c r="C227" s="9"/>
      <c r="D227" s="5"/>
      <c r="E227" s="5"/>
      <c r="F227" s="3"/>
      <c r="G227" s="9"/>
      <c r="H227" s="9"/>
      <c r="I227" s="9"/>
      <c r="J227" s="9"/>
      <c r="K227" s="9"/>
      <c r="L227" s="9"/>
      <c r="M227" s="57"/>
      <c r="N227" s="7"/>
      <c r="O227" s="7"/>
      <c r="P227" s="20"/>
      <c r="Q227" s="20"/>
      <c r="R227" s="11"/>
      <c r="S227" s="24"/>
    </row>
    <row r="228" spans="2:19" s="14" customFormat="1" ht="18.75" customHeight="1" x14ac:dyDescent="0.3">
      <c r="B228" s="244"/>
      <c r="C228" s="9"/>
      <c r="D228" s="5"/>
      <c r="E228" s="5"/>
      <c r="F228" s="3"/>
      <c r="G228" s="9"/>
      <c r="H228" s="9"/>
      <c r="I228" s="9"/>
      <c r="J228" s="9"/>
      <c r="K228" s="9"/>
      <c r="L228" s="9"/>
      <c r="M228" s="57"/>
      <c r="N228" s="7"/>
      <c r="O228" s="7"/>
      <c r="P228" s="20"/>
      <c r="Q228" s="20"/>
      <c r="R228" s="11"/>
      <c r="S228" s="24"/>
    </row>
    <row r="229" spans="2:19" s="14" customFormat="1" ht="18.75" customHeight="1" x14ac:dyDescent="0.3">
      <c r="B229" s="244"/>
      <c r="C229" s="9"/>
      <c r="D229" s="5"/>
      <c r="E229" s="5"/>
      <c r="F229" s="3"/>
      <c r="G229" s="9"/>
      <c r="H229" s="9"/>
      <c r="I229" s="9"/>
      <c r="J229" s="9"/>
      <c r="K229" s="9"/>
      <c r="L229" s="9"/>
      <c r="M229" s="57"/>
      <c r="N229" s="7"/>
      <c r="O229" s="7"/>
      <c r="P229" s="20"/>
      <c r="Q229" s="20"/>
      <c r="R229" s="11"/>
      <c r="S229" s="24"/>
    </row>
    <row r="230" spans="2:19" s="14" customFormat="1" ht="18.75" customHeight="1" x14ac:dyDescent="0.3">
      <c r="B230" s="244"/>
      <c r="C230" s="9"/>
      <c r="D230" s="5"/>
      <c r="E230" s="5"/>
      <c r="F230" s="3"/>
      <c r="G230" s="9"/>
      <c r="H230" s="9"/>
      <c r="I230" s="9"/>
      <c r="J230" s="9"/>
      <c r="K230" s="9"/>
      <c r="L230" s="9"/>
      <c r="M230" s="57"/>
      <c r="N230" s="7"/>
      <c r="O230" s="7"/>
      <c r="P230" s="20"/>
      <c r="Q230" s="20"/>
      <c r="R230" s="11"/>
      <c r="S230" s="24"/>
    </row>
    <row r="231" spans="2:19" s="14" customFormat="1" ht="18.75" customHeight="1" x14ac:dyDescent="0.3">
      <c r="B231" s="244"/>
      <c r="C231" s="9"/>
      <c r="D231" s="5"/>
      <c r="E231" s="5"/>
      <c r="F231" s="3"/>
      <c r="G231" s="9"/>
      <c r="H231" s="9"/>
      <c r="I231" s="9"/>
      <c r="J231" s="9"/>
      <c r="K231" s="9"/>
      <c r="L231" s="9"/>
      <c r="M231" s="57"/>
      <c r="N231" s="7"/>
      <c r="O231" s="7"/>
      <c r="P231" s="20"/>
      <c r="Q231" s="20"/>
      <c r="R231" s="11"/>
      <c r="S231" s="24"/>
    </row>
    <row r="232" spans="2:19" s="14" customFormat="1" ht="18.75" customHeight="1" x14ac:dyDescent="0.3">
      <c r="B232" s="244"/>
      <c r="C232" s="9"/>
      <c r="D232" s="5"/>
      <c r="E232" s="5"/>
      <c r="F232" s="3"/>
      <c r="G232" s="9"/>
      <c r="H232" s="9"/>
      <c r="I232" s="9"/>
      <c r="J232" s="9"/>
      <c r="K232" s="9"/>
      <c r="L232" s="9"/>
      <c r="M232" s="57"/>
      <c r="N232" s="7"/>
      <c r="O232" s="7"/>
      <c r="P232" s="20"/>
      <c r="Q232" s="20"/>
      <c r="R232" s="11"/>
      <c r="S232" s="24"/>
    </row>
    <row r="233" spans="2:19" s="14" customFormat="1" ht="18.75" customHeight="1" x14ac:dyDescent="0.3">
      <c r="B233" s="244"/>
      <c r="C233" s="9"/>
      <c r="D233" s="5"/>
      <c r="E233" s="5"/>
      <c r="F233" s="3"/>
      <c r="G233" s="9"/>
      <c r="H233" s="9"/>
      <c r="I233" s="9"/>
      <c r="J233" s="9"/>
      <c r="K233" s="9"/>
      <c r="L233" s="9"/>
      <c r="M233" s="57"/>
      <c r="N233" s="7"/>
      <c r="O233" s="7"/>
      <c r="P233" s="20"/>
      <c r="Q233" s="20"/>
      <c r="R233" s="11"/>
      <c r="S233" s="24"/>
    </row>
    <row r="234" spans="2:19" s="14" customFormat="1" ht="18.75" customHeight="1" x14ac:dyDescent="0.3">
      <c r="B234" s="244"/>
      <c r="C234" s="9"/>
      <c r="D234" s="5"/>
      <c r="E234" s="5"/>
      <c r="F234" s="3"/>
      <c r="G234" s="9"/>
      <c r="H234" s="9"/>
      <c r="I234" s="9"/>
      <c r="J234" s="9"/>
      <c r="K234" s="9"/>
      <c r="L234" s="9"/>
      <c r="M234" s="57"/>
      <c r="N234" s="7"/>
      <c r="O234" s="7"/>
      <c r="P234" s="20"/>
      <c r="Q234" s="20"/>
      <c r="R234" s="11"/>
      <c r="S234" s="24"/>
    </row>
    <row r="235" spans="2:19" s="14" customFormat="1" ht="18.75" customHeight="1" x14ac:dyDescent="0.3">
      <c r="B235" s="244"/>
      <c r="C235" s="9"/>
      <c r="D235" s="5"/>
      <c r="E235" s="5"/>
      <c r="F235" s="3"/>
      <c r="G235" s="9"/>
      <c r="H235" s="9"/>
      <c r="I235" s="9"/>
      <c r="J235" s="9"/>
      <c r="K235" s="9"/>
      <c r="L235" s="9"/>
      <c r="M235" s="57"/>
      <c r="N235" s="7"/>
      <c r="O235" s="7"/>
      <c r="P235" s="20"/>
      <c r="Q235" s="20"/>
      <c r="R235" s="11"/>
      <c r="S235" s="24"/>
    </row>
    <row r="236" spans="2:19" s="14" customFormat="1" ht="18.75" customHeight="1" x14ac:dyDescent="0.3">
      <c r="B236" s="244"/>
      <c r="C236" s="9"/>
      <c r="D236" s="5"/>
      <c r="E236" s="5"/>
      <c r="F236" s="3"/>
      <c r="G236" s="9"/>
      <c r="H236" s="9"/>
      <c r="I236" s="9"/>
      <c r="J236" s="9"/>
      <c r="K236" s="9"/>
      <c r="L236" s="9"/>
      <c r="M236" s="57"/>
      <c r="N236" s="7"/>
      <c r="O236" s="7"/>
      <c r="P236" s="20"/>
      <c r="Q236" s="20"/>
      <c r="R236" s="11"/>
      <c r="S236" s="24"/>
    </row>
    <row r="237" spans="2:19" s="14" customFormat="1" ht="18.75" customHeight="1" x14ac:dyDescent="0.3">
      <c r="B237" s="244"/>
      <c r="C237" s="9"/>
      <c r="D237" s="5"/>
      <c r="E237" s="5"/>
      <c r="F237" s="3"/>
      <c r="G237" s="9"/>
      <c r="H237" s="9"/>
      <c r="I237" s="9"/>
      <c r="J237" s="9"/>
      <c r="K237" s="9"/>
      <c r="L237" s="9"/>
      <c r="M237" s="57"/>
      <c r="N237" s="7"/>
      <c r="O237" s="7"/>
      <c r="P237" s="20"/>
      <c r="Q237" s="20"/>
      <c r="R237" s="11"/>
      <c r="S237" s="24"/>
    </row>
    <row r="238" spans="2:19" s="14" customFormat="1" ht="18.75" customHeight="1" x14ac:dyDescent="0.3">
      <c r="B238" s="244"/>
      <c r="C238" s="9"/>
      <c r="D238" s="5"/>
      <c r="E238" s="5"/>
      <c r="F238" s="3"/>
      <c r="G238" s="9"/>
      <c r="H238" s="9"/>
      <c r="I238" s="9"/>
      <c r="J238" s="9"/>
      <c r="K238" s="9"/>
      <c r="L238" s="9"/>
      <c r="M238" s="57"/>
      <c r="N238" s="7"/>
      <c r="O238" s="7"/>
      <c r="P238" s="20"/>
      <c r="Q238" s="20"/>
      <c r="R238" s="11"/>
      <c r="S238" s="24"/>
    </row>
    <row r="239" spans="2:19" s="14" customFormat="1" ht="18.75" customHeight="1" x14ac:dyDescent="0.3">
      <c r="B239" s="244"/>
      <c r="C239" s="9"/>
      <c r="D239" s="5"/>
      <c r="E239" s="5"/>
      <c r="F239" s="3"/>
      <c r="G239" s="9"/>
      <c r="H239" s="9"/>
      <c r="I239" s="9"/>
      <c r="J239" s="9"/>
      <c r="K239" s="9"/>
      <c r="L239" s="9"/>
      <c r="M239" s="57"/>
      <c r="N239" s="7"/>
      <c r="O239" s="7"/>
      <c r="P239" s="20"/>
      <c r="Q239" s="20"/>
      <c r="R239" s="11"/>
      <c r="S239" s="24"/>
    </row>
    <row r="240" spans="2:19" s="14" customFormat="1" ht="18.75" customHeight="1" x14ac:dyDescent="0.3">
      <c r="B240" s="244"/>
      <c r="C240" s="9"/>
      <c r="D240" s="5"/>
      <c r="E240" s="5"/>
      <c r="F240" s="3"/>
      <c r="G240" s="9"/>
      <c r="H240" s="9"/>
      <c r="I240" s="9"/>
      <c r="J240" s="9"/>
      <c r="K240" s="9"/>
      <c r="L240" s="9"/>
      <c r="M240" s="57"/>
      <c r="N240" s="7"/>
      <c r="O240" s="7"/>
      <c r="P240" s="20"/>
      <c r="Q240" s="20"/>
      <c r="R240" s="11"/>
      <c r="S240" s="24"/>
    </row>
    <row r="241" spans="1:19" s="14" customFormat="1" ht="18.75" customHeight="1" x14ac:dyDescent="0.3">
      <c r="B241" s="244"/>
      <c r="C241" s="9"/>
      <c r="D241" s="5"/>
      <c r="E241" s="5"/>
      <c r="F241" s="3"/>
      <c r="G241" s="9"/>
      <c r="H241" s="9"/>
      <c r="I241" s="9"/>
      <c r="J241" s="9"/>
      <c r="K241" s="9"/>
      <c r="L241" s="9"/>
      <c r="M241" s="57"/>
      <c r="N241" s="7"/>
      <c r="O241" s="7"/>
      <c r="P241" s="20"/>
      <c r="Q241" s="20"/>
      <c r="R241" s="11"/>
      <c r="S241" s="24"/>
    </row>
    <row r="242" spans="1:19" s="14" customFormat="1" ht="18.75" customHeight="1" x14ac:dyDescent="0.3">
      <c r="B242" s="244"/>
      <c r="C242" s="9"/>
      <c r="D242" s="5"/>
      <c r="E242" s="5"/>
      <c r="F242" s="3"/>
      <c r="G242" s="9"/>
      <c r="H242" s="9"/>
      <c r="I242" s="9"/>
      <c r="J242" s="9"/>
      <c r="K242" s="9"/>
      <c r="L242" s="9"/>
      <c r="M242" s="57"/>
      <c r="N242" s="7"/>
      <c r="O242" s="7"/>
      <c r="P242" s="20"/>
      <c r="Q242" s="20"/>
      <c r="R242" s="11"/>
      <c r="S242" s="24"/>
    </row>
    <row r="243" spans="1:19" s="14" customFormat="1" ht="18.75" customHeight="1" x14ac:dyDescent="0.3">
      <c r="B243" s="244"/>
      <c r="C243" s="9"/>
      <c r="D243" s="5"/>
      <c r="E243" s="5"/>
      <c r="F243" s="3"/>
      <c r="G243" s="9"/>
      <c r="H243" s="9"/>
      <c r="I243" s="9"/>
      <c r="J243" s="9"/>
      <c r="K243" s="9"/>
      <c r="L243" s="9"/>
      <c r="M243" s="57"/>
      <c r="N243" s="7"/>
      <c r="O243" s="7"/>
      <c r="P243" s="20"/>
      <c r="Q243" s="20"/>
      <c r="R243" s="11"/>
      <c r="S243" s="24"/>
    </row>
    <row r="244" spans="1:19" s="14" customFormat="1" ht="18.75" customHeight="1" x14ac:dyDescent="0.3">
      <c r="B244" s="244"/>
      <c r="C244" s="9"/>
      <c r="D244" s="5"/>
      <c r="E244" s="5"/>
      <c r="F244" s="3"/>
      <c r="G244" s="9"/>
      <c r="H244" s="9"/>
      <c r="I244" s="9"/>
      <c r="J244" s="9"/>
      <c r="K244" s="9"/>
      <c r="L244" s="9"/>
      <c r="M244" s="57"/>
      <c r="N244" s="7"/>
      <c r="O244" s="7"/>
      <c r="P244" s="20"/>
      <c r="Q244" s="20"/>
      <c r="R244" s="11"/>
      <c r="S244" s="24"/>
    </row>
    <row r="245" spans="1:19" s="14" customFormat="1" ht="18.75" customHeight="1" x14ac:dyDescent="0.3">
      <c r="B245" s="244"/>
      <c r="C245" s="9"/>
      <c r="D245" s="5"/>
      <c r="E245" s="5"/>
      <c r="F245" s="3"/>
      <c r="G245" s="9"/>
      <c r="H245" s="9"/>
      <c r="I245" s="9"/>
      <c r="J245" s="9"/>
      <c r="K245" s="9"/>
      <c r="L245" s="9"/>
      <c r="M245" s="57"/>
      <c r="N245" s="7"/>
      <c r="O245" s="7"/>
      <c r="P245" s="20"/>
      <c r="Q245" s="20"/>
      <c r="R245" s="11"/>
      <c r="S245" s="24"/>
    </row>
    <row r="246" spans="1:19" s="14" customFormat="1" ht="18.75" customHeight="1" x14ac:dyDescent="0.3">
      <c r="B246" s="244"/>
      <c r="C246" s="9"/>
      <c r="D246" s="5"/>
      <c r="E246" s="5"/>
      <c r="F246" s="3"/>
      <c r="G246" s="9"/>
      <c r="H246" s="9"/>
      <c r="I246" s="9"/>
      <c r="J246" s="9"/>
      <c r="K246" s="9"/>
      <c r="L246" s="9"/>
      <c r="M246" s="57"/>
      <c r="N246" s="7"/>
      <c r="O246" s="7"/>
      <c r="P246" s="20"/>
      <c r="Q246" s="20"/>
      <c r="R246" s="11"/>
      <c r="S246" s="24"/>
    </row>
    <row r="247" spans="1:19" s="14" customFormat="1" ht="18.75" customHeight="1" x14ac:dyDescent="0.3">
      <c r="A247" s="18"/>
      <c r="B247" s="244"/>
      <c r="C247" s="9"/>
      <c r="D247" s="5"/>
      <c r="E247" s="5"/>
      <c r="F247" s="3"/>
      <c r="G247" s="9"/>
      <c r="H247" s="9"/>
      <c r="I247" s="9"/>
      <c r="J247" s="9"/>
      <c r="K247" s="9"/>
      <c r="L247" s="9"/>
      <c r="M247" s="57"/>
      <c r="N247" s="7"/>
      <c r="O247" s="7"/>
      <c r="P247" s="20"/>
      <c r="Q247" s="20"/>
      <c r="R247" s="11"/>
      <c r="S247" s="24"/>
    </row>
    <row r="248" spans="1:19" s="14" customFormat="1" ht="18.75" customHeight="1" x14ac:dyDescent="0.3">
      <c r="A248" s="18"/>
      <c r="B248" s="244"/>
      <c r="C248" s="9"/>
      <c r="D248" s="5"/>
      <c r="E248" s="5"/>
      <c r="F248" s="3"/>
      <c r="G248" s="9"/>
      <c r="H248" s="9"/>
      <c r="I248" s="9"/>
      <c r="J248" s="9"/>
      <c r="K248" s="9"/>
      <c r="L248" s="9"/>
      <c r="M248" s="57"/>
      <c r="N248" s="7"/>
      <c r="O248" s="7"/>
      <c r="P248" s="20"/>
      <c r="Q248" s="20"/>
      <c r="R248" s="11"/>
      <c r="S248" s="24"/>
    </row>
    <row r="249" spans="1:19" s="14" customFormat="1" ht="18.75" customHeight="1" x14ac:dyDescent="0.3">
      <c r="B249" s="244"/>
      <c r="C249" s="9"/>
      <c r="D249" s="5"/>
      <c r="E249" s="5"/>
      <c r="F249" s="3"/>
      <c r="G249" s="9"/>
      <c r="H249" s="9"/>
      <c r="I249" s="9"/>
      <c r="J249" s="9"/>
      <c r="K249" s="9"/>
      <c r="L249" s="9"/>
      <c r="M249" s="57"/>
      <c r="N249" s="7"/>
      <c r="O249" s="7"/>
      <c r="P249" s="20"/>
      <c r="Q249" s="20"/>
      <c r="R249" s="11"/>
      <c r="S249" s="24"/>
    </row>
    <row r="250" spans="1:19" s="14" customFormat="1" ht="18.75" customHeight="1" x14ac:dyDescent="0.3">
      <c r="B250" s="244"/>
      <c r="C250" s="9"/>
      <c r="D250" s="5"/>
      <c r="E250" s="5"/>
      <c r="F250" s="3"/>
      <c r="G250" s="9"/>
      <c r="H250" s="9"/>
      <c r="I250" s="9"/>
      <c r="J250" s="9"/>
      <c r="K250" s="9"/>
      <c r="L250" s="9"/>
      <c r="M250" s="57"/>
      <c r="N250" s="7"/>
      <c r="O250" s="7"/>
      <c r="P250" s="20"/>
      <c r="Q250" s="20"/>
      <c r="R250" s="11"/>
      <c r="S250" s="24"/>
    </row>
    <row r="251" spans="1:19" s="14" customFormat="1" ht="18.75" customHeight="1" x14ac:dyDescent="0.3">
      <c r="B251" s="244"/>
      <c r="C251" s="9"/>
      <c r="D251" s="5"/>
      <c r="E251" s="5"/>
      <c r="F251" s="3"/>
      <c r="G251" s="9"/>
      <c r="H251" s="9"/>
      <c r="I251" s="9"/>
      <c r="J251" s="9"/>
      <c r="K251" s="9"/>
      <c r="L251" s="9"/>
      <c r="M251" s="57"/>
      <c r="N251" s="7"/>
      <c r="O251" s="7"/>
      <c r="P251" s="20"/>
      <c r="Q251" s="20"/>
      <c r="R251" s="11"/>
      <c r="S251" s="24"/>
    </row>
    <row r="252" spans="1:19" s="14" customFormat="1" ht="18.75" customHeight="1" x14ac:dyDescent="0.3">
      <c r="B252" s="244"/>
      <c r="C252" s="9"/>
      <c r="D252" s="5"/>
      <c r="E252" s="5"/>
      <c r="F252" s="3"/>
      <c r="G252" s="9"/>
      <c r="H252" s="9"/>
      <c r="I252" s="9"/>
      <c r="J252" s="9"/>
      <c r="K252" s="9"/>
      <c r="L252" s="9"/>
      <c r="M252" s="57"/>
      <c r="N252" s="7"/>
      <c r="O252" s="7"/>
      <c r="P252" s="20"/>
      <c r="Q252" s="20"/>
      <c r="R252" s="11"/>
      <c r="S252" s="24"/>
    </row>
    <row r="253" spans="1:19" s="14" customFormat="1" ht="18.75" customHeight="1" x14ac:dyDescent="0.3">
      <c r="B253" s="244"/>
      <c r="C253" s="9"/>
      <c r="D253" s="5"/>
      <c r="E253" s="5"/>
      <c r="F253" s="3"/>
      <c r="G253" s="9"/>
      <c r="H253" s="9"/>
      <c r="I253" s="9"/>
      <c r="J253" s="9"/>
      <c r="K253" s="9"/>
      <c r="L253" s="9"/>
      <c r="M253" s="57"/>
      <c r="N253" s="7"/>
      <c r="O253" s="7"/>
      <c r="P253" s="20"/>
      <c r="Q253" s="20"/>
      <c r="R253" s="11"/>
      <c r="S253" s="24"/>
    </row>
    <row r="254" spans="1:19" s="14" customFormat="1" ht="18.75" customHeight="1" x14ac:dyDescent="0.3">
      <c r="B254" s="244"/>
      <c r="C254" s="9"/>
      <c r="D254" s="5"/>
      <c r="E254" s="5"/>
      <c r="F254" s="3"/>
      <c r="G254" s="9"/>
      <c r="H254" s="9"/>
      <c r="I254" s="9"/>
      <c r="J254" s="9"/>
      <c r="K254" s="9"/>
      <c r="L254" s="9"/>
      <c r="M254" s="57"/>
      <c r="N254" s="7"/>
      <c r="O254" s="7"/>
      <c r="P254" s="20"/>
      <c r="Q254" s="20"/>
      <c r="R254" s="11"/>
      <c r="S254" s="24"/>
    </row>
    <row r="255" spans="1:19" s="14" customFormat="1" ht="18.75" customHeight="1" x14ac:dyDescent="0.3">
      <c r="B255" s="244"/>
      <c r="C255" s="9"/>
      <c r="D255" s="5"/>
      <c r="E255" s="5"/>
      <c r="F255" s="3"/>
      <c r="G255" s="9"/>
      <c r="H255" s="9"/>
      <c r="I255" s="9"/>
      <c r="J255" s="9"/>
      <c r="K255" s="9"/>
      <c r="L255" s="9"/>
      <c r="M255" s="57"/>
      <c r="N255" s="7"/>
      <c r="O255" s="7"/>
      <c r="P255" s="20"/>
      <c r="Q255" s="20"/>
      <c r="R255" s="11"/>
      <c r="S255" s="24"/>
    </row>
    <row r="256" spans="1:19" s="14" customFormat="1" ht="18.75" customHeight="1" x14ac:dyDescent="0.3">
      <c r="B256" s="244"/>
      <c r="C256" s="9"/>
      <c r="D256" s="5"/>
      <c r="E256" s="5"/>
      <c r="F256" s="3"/>
      <c r="G256" s="9"/>
      <c r="H256" s="9"/>
      <c r="I256" s="9"/>
      <c r="J256" s="9"/>
      <c r="K256" s="9"/>
      <c r="L256" s="9"/>
      <c r="M256" s="57"/>
      <c r="N256" s="7"/>
      <c r="O256" s="7"/>
      <c r="P256" s="20"/>
      <c r="Q256" s="20"/>
      <c r="R256" s="11"/>
      <c r="S256" s="24"/>
    </row>
    <row r="257" spans="2:19" s="14" customFormat="1" ht="18.75" customHeight="1" x14ac:dyDescent="0.3">
      <c r="B257" s="244"/>
      <c r="C257" s="9"/>
      <c r="D257" s="5"/>
      <c r="E257" s="5"/>
      <c r="F257" s="3"/>
      <c r="G257" s="9"/>
      <c r="H257" s="9"/>
      <c r="I257" s="9"/>
      <c r="J257" s="9"/>
      <c r="K257" s="9"/>
      <c r="L257" s="9"/>
      <c r="M257" s="57"/>
      <c r="N257" s="7"/>
      <c r="O257" s="7"/>
      <c r="P257" s="20"/>
      <c r="Q257" s="20"/>
      <c r="R257" s="11"/>
      <c r="S257" s="24"/>
    </row>
    <row r="258" spans="2:19" s="14" customFormat="1" ht="18.75" customHeight="1" x14ac:dyDescent="0.3">
      <c r="B258" s="244"/>
      <c r="C258" s="9"/>
      <c r="D258" s="5"/>
      <c r="E258" s="5"/>
      <c r="F258" s="3"/>
      <c r="G258" s="9"/>
      <c r="H258" s="9"/>
      <c r="I258" s="9"/>
      <c r="J258" s="9"/>
      <c r="K258" s="9"/>
      <c r="L258" s="9"/>
      <c r="M258" s="57"/>
      <c r="N258" s="7"/>
      <c r="O258" s="7"/>
      <c r="P258" s="20"/>
      <c r="Q258" s="20"/>
      <c r="R258" s="11"/>
      <c r="S258" s="24"/>
    </row>
    <row r="259" spans="2:19" s="14" customFormat="1" ht="18.75" customHeight="1" x14ac:dyDescent="0.3">
      <c r="B259" s="244"/>
      <c r="C259" s="9"/>
      <c r="D259" s="5"/>
      <c r="E259" s="5"/>
      <c r="F259" s="3"/>
      <c r="G259" s="9"/>
      <c r="H259" s="9"/>
      <c r="I259" s="9"/>
      <c r="J259" s="9"/>
      <c r="K259" s="9"/>
      <c r="L259" s="9"/>
      <c r="M259" s="57"/>
      <c r="N259" s="7"/>
      <c r="O259" s="7"/>
      <c r="P259" s="20"/>
      <c r="Q259" s="20"/>
      <c r="R259" s="11"/>
      <c r="S259" s="24"/>
    </row>
    <row r="260" spans="2:19" s="14" customFormat="1" ht="18.75" customHeight="1" x14ac:dyDescent="0.3">
      <c r="B260" s="244"/>
      <c r="C260" s="9"/>
      <c r="D260" s="5"/>
      <c r="E260" s="5"/>
      <c r="F260" s="3"/>
      <c r="G260" s="9"/>
      <c r="H260" s="9"/>
      <c r="I260" s="9"/>
      <c r="J260" s="9"/>
      <c r="K260" s="9"/>
      <c r="L260" s="9"/>
      <c r="M260" s="57"/>
      <c r="N260" s="7"/>
      <c r="O260" s="7"/>
      <c r="P260" s="20"/>
      <c r="Q260" s="20"/>
      <c r="R260" s="11"/>
      <c r="S260" s="24"/>
    </row>
    <row r="261" spans="2:19" s="14" customFormat="1" ht="18.75" customHeight="1" x14ac:dyDescent="0.3">
      <c r="B261" s="244"/>
      <c r="C261" s="9"/>
      <c r="D261" s="5"/>
      <c r="E261" s="5"/>
      <c r="F261" s="3"/>
      <c r="G261" s="9"/>
      <c r="H261" s="9"/>
      <c r="I261" s="9"/>
      <c r="J261" s="9"/>
      <c r="K261" s="9"/>
      <c r="L261" s="9"/>
      <c r="M261" s="57"/>
      <c r="N261" s="7"/>
      <c r="O261" s="7"/>
      <c r="P261" s="20"/>
      <c r="Q261" s="20"/>
      <c r="R261" s="11"/>
      <c r="S261" s="24"/>
    </row>
    <row r="262" spans="2:19" s="14" customFormat="1" ht="18.75" customHeight="1" x14ac:dyDescent="0.3">
      <c r="B262" s="244"/>
      <c r="C262" s="9"/>
      <c r="D262" s="5"/>
      <c r="E262" s="5"/>
      <c r="F262" s="3"/>
      <c r="G262" s="9"/>
      <c r="H262" s="9"/>
      <c r="I262" s="9"/>
      <c r="J262" s="9"/>
      <c r="K262" s="9"/>
      <c r="L262" s="9"/>
      <c r="M262" s="57"/>
      <c r="N262" s="7"/>
      <c r="O262" s="7"/>
      <c r="P262" s="20"/>
      <c r="Q262" s="20"/>
      <c r="R262" s="11"/>
      <c r="S262" s="24"/>
    </row>
    <row r="263" spans="2:19" s="14" customFormat="1" ht="18.75" customHeight="1" x14ac:dyDescent="0.3">
      <c r="B263" s="244"/>
      <c r="C263" s="9"/>
      <c r="D263" s="5"/>
      <c r="E263" s="5"/>
      <c r="F263" s="3"/>
      <c r="G263" s="9"/>
      <c r="H263" s="9"/>
      <c r="I263" s="9"/>
      <c r="J263" s="9"/>
      <c r="K263" s="9"/>
      <c r="L263" s="9"/>
      <c r="M263" s="57"/>
      <c r="N263" s="7"/>
      <c r="O263" s="7"/>
      <c r="P263" s="20"/>
      <c r="Q263" s="20"/>
      <c r="R263" s="11"/>
      <c r="S263" s="24"/>
    </row>
    <row r="264" spans="2:19" s="14" customFormat="1" ht="18.75" customHeight="1" x14ac:dyDescent="0.3">
      <c r="B264" s="244"/>
      <c r="C264" s="9"/>
      <c r="D264" s="5"/>
      <c r="E264" s="5"/>
      <c r="F264" s="3"/>
      <c r="G264" s="9"/>
      <c r="H264" s="9"/>
      <c r="I264" s="9"/>
      <c r="J264" s="9"/>
      <c r="K264" s="9"/>
      <c r="L264" s="9"/>
      <c r="M264" s="57"/>
      <c r="N264" s="7"/>
      <c r="O264" s="7"/>
      <c r="P264" s="20"/>
      <c r="Q264" s="20"/>
      <c r="R264" s="11"/>
      <c r="S264" s="24"/>
    </row>
    <row r="265" spans="2:19" s="14" customFormat="1" ht="18.75" customHeight="1" x14ac:dyDescent="0.3">
      <c r="B265" s="244"/>
      <c r="C265" s="9"/>
      <c r="D265" s="5"/>
      <c r="E265" s="5"/>
      <c r="F265" s="3"/>
      <c r="G265" s="9"/>
      <c r="H265" s="9"/>
      <c r="I265" s="9"/>
      <c r="J265" s="9"/>
      <c r="K265" s="9"/>
      <c r="L265" s="9"/>
      <c r="M265" s="57"/>
      <c r="N265" s="7"/>
      <c r="O265" s="7"/>
      <c r="P265" s="20"/>
      <c r="Q265" s="20"/>
      <c r="R265" s="11"/>
      <c r="S265" s="24"/>
    </row>
    <row r="266" spans="2:19" s="14" customFormat="1" ht="18.75" customHeight="1" x14ac:dyDescent="0.3">
      <c r="B266" s="244"/>
      <c r="C266" s="9"/>
      <c r="D266" s="5"/>
      <c r="E266" s="5"/>
      <c r="F266" s="3"/>
      <c r="G266" s="9"/>
      <c r="H266" s="9"/>
      <c r="I266" s="9"/>
      <c r="J266" s="9"/>
      <c r="K266" s="9"/>
      <c r="L266" s="9"/>
      <c r="M266" s="57"/>
      <c r="N266" s="7"/>
      <c r="O266" s="7"/>
      <c r="P266" s="20"/>
      <c r="Q266" s="20"/>
      <c r="R266" s="11"/>
      <c r="S266" s="24"/>
    </row>
    <row r="267" spans="2:19" s="14" customFormat="1" ht="18.75" customHeight="1" x14ac:dyDescent="0.3">
      <c r="B267" s="244"/>
      <c r="C267" s="9"/>
      <c r="D267" s="5"/>
      <c r="E267" s="5"/>
      <c r="F267" s="3"/>
      <c r="G267" s="9"/>
      <c r="H267" s="9"/>
      <c r="I267" s="9"/>
      <c r="J267" s="9"/>
      <c r="K267" s="9"/>
      <c r="L267" s="9"/>
      <c r="M267" s="57"/>
      <c r="N267" s="7"/>
      <c r="O267" s="7"/>
      <c r="P267" s="20"/>
      <c r="Q267" s="20"/>
      <c r="R267" s="11"/>
      <c r="S267" s="24"/>
    </row>
    <row r="268" spans="2:19" s="14" customFormat="1" ht="18.75" customHeight="1" x14ac:dyDescent="0.3">
      <c r="B268" s="244"/>
      <c r="C268" s="9"/>
      <c r="D268" s="5"/>
      <c r="E268" s="5"/>
      <c r="F268" s="3"/>
      <c r="G268" s="9"/>
      <c r="H268" s="9"/>
      <c r="I268" s="9"/>
      <c r="J268" s="9"/>
      <c r="K268" s="9"/>
      <c r="L268" s="9"/>
      <c r="M268" s="57"/>
      <c r="N268" s="7"/>
      <c r="O268" s="7"/>
      <c r="P268" s="20"/>
      <c r="Q268" s="20"/>
      <c r="R268" s="11"/>
      <c r="S268" s="24"/>
    </row>
    <row r="269" spans="2:19" s="14" customFormat="1" ht="18.75" customHeight="1" x14ac:dyDescent="0.3">
      <c r="B269" s="244"/>
      <c r="C269" s="9"/>
      <c r="D269" s="5"/>
      <c r="E269" s="5"/>
      <c r="F269" s="3"/>
      <c r="G269" s="9"/>
      <c r="H269" s="9"/>
      <c r="I269" s="9"/>
      <c r="J269" s="9"/>
      <c r="K269" s="9"/>
      <c r="L269" s="9"/>
      <c r="M269" s="57"/>
      <c r="N269" s="7"/>
      <c r="O269" s="7"/>
      <c r="P269" s="20"/>
      <c r="Q269" s="20"/>
      <c r="R269" s="11"/>
      <c r="S269" s="24"/>
    </row>
    <row r="270" spans="2:19" s="14" customFormat="1" ht="18.75" customHeight="1" x14ac:dyDescent="0.3">
      <c r="B270" s="244"/>
      <c r="C270" s="9"/>
      <c r="D270" s="5"/>
      <c r="E270" s="5"/>
      <c r="F270" s="3"/>
      <c r="G270" s="9"/>
      <c r="H270" s="9"/>
      <c r="I270" s="9"/>
      <c r="J270" s="9"/>
      <c r="K270" s="9"/>
      <c r="L270" s="9"/>
      <c r="M270" s="57"/>
      <c r="N270" s="7"/>
      <c r="O270" s="7"/>
      <c r="P270" s="20"/>
      <c r="Q270" s="20"/>
      <c r="R270" s="11"/>
      <c r="S270" s="24"/>
    </row>
    <row r="271" spans="2:19" s="14" customFormat="1" ht="18.75" customHeight="1" x14ac:dyDescent="0.3">
      <c r="B271" s="244"/>
      <c r="C271" s="9"/>
      <c r="D271" s="5"/>
      <c r="E271" s="5"/>
      <c r="F271" s="3"/>
      <c r="G271" s="9"/>
      <c r="H271" s="9"/>
      <c r="I271" s="9"/>
      <c r="J271" s="9"/>
      <c r="K271" s="9"/>
      <c r="L271" s="9"/>
      <c r="M271" s="57"/>
      <c r="N271" s="7"/>
      <c r="O271" s="7"/>
      <c r="P271" s="20"/>
      <c r="Q271" s="20"/>
      <c r="R271" s="11"/>
      <c r="S271" s="24"/>
    </row>
    <row r="272" spans="2:19" s="14" customFormat="1" ht="18.75" customHeight="1" x14ac:dyDescent="0.3">
      <c r="B272" s="244"/>
      <c r="C272" s="9"/>
      <c r="D272" s="5"/>
      <c r="E272" s="5"/>
      <c r="F272" s="3"/>
      <c r="G272" s="9"/>
      <c r="H272" s="9"/>
      <c r="I272" s="9"/>
      <c r="J272" s="9"/>
      <c r="K272" s="9"/>
      <c r="L272" s="9"/>
      <c r="M272" s="57"/>
      <c r="N272" s="7"/>
      <c r="O272" s="7"/>
      <c r="P272" s="20"/>
      <c r="Q272" s="20"/>
      <c r="R272" s="11"/>
      <c r="S272" s="24"/>
    </row>
    <row r="273" spans="2:19" s="14" customFormat="1" ht="18.75" customHeight="1" x14ac:dyDescent="0.3">
      <c r="B273" s="244"/>
      <c r="C273" s="9"/>
      <c r="D273" s="5"/>
      <c r="E273" s="5"/>
      <c r="F273" s="3"/>
      <c r="G273" s="9"/>
      <c r="H273" s="9"/>
      <c r="I273" s="9"/>
      <c r="J273" s="9"/>
      <c r="K273" s="9"/>
      <c r="L273" s="9"/>
      <c r="M273" s="57"/>
      <c r="N273" s="7"/>
      <c r="O273" s="7"/>
      <c r="P273" s="20"/>
      <c r="Q273" s="20"/>
      <c r="R273" s="11"/>
      <c r="S273" s="24"/>
    </row>
    <row r="274" spans="2:19" s="14" customFormat="1" ht="18.75" customHeight="1" x14ac:dyDescent="0.3">
      <c r="B274" s="244"/>
      <c r="C274" s="9"/>
      <c r="D274" s="5"/>
      <c r="E274" s="5"/>
      <c r="F274" s="3"/>
      <c r="G274" s="9"/>
      <c r="H274" s="9"/>
      <c r="I274" s="9"/>
      <c r="J274" s="9"/>
      <c r="K274" s="9"/>
      <c r="L274" s="9"/>
      <c r="M274" s="57"/>
      <c r="N274" s="7"/>
      <c r="O274" s="7"/>
      <c r="P274" s="20"/>
      <c r="Q274" s="20"/>
      <c r="R274" s="11"/>
      <c r="S274" s="24"/>
    </row>
    <row r="275" spans="2:19" s="14" customFormat="1" ht="18.75" customHeight="1" x14ac:dyDescent="0.3">
      <c r="B275" s="244"/>
      <c r="C275" s="9"/>
      <c r="D275" s="5"/>
      <c r="E275" s="5"/>
      <c r="F275" s="3"/>
      <c r="G275" s="9"/>
      <c r="H275" s="9"/>
      <c r="I275" s="9"/>
      <c r="J275" s="9"/>
      <c r="K275" s="9"/>
      <c r="L275" s="9"/>
      <c r="M275" s="57"/>
      <c r="N275" s="7"/>
      <c r="O275" s="7"/>
      <c r="P275" s="20"/>
      <c r="Q275" s="20"/>
      <c r="R275" s="11"/>
      <c r="S275" s="24"/>
    </row>
    <row r="276" spans="2:19" s="14" customFormat="1" ht="18.75" customHeight="1" x14ac:dyDescent="0.3">
      <c r="B276" s="244"/>
      <c r="C276" s="9"/>
      <c r="D276" s="5"/>
      <c r="E276" s="5"/>
      <c r="F276" s="3"/>
      <c r="G276" s="9"/>
      <c r="H276" s="9"/>
      <c r="I276" s="9"/>
      <c r="J276" s="9"/>
      <c r="K276" s="9"/>
      <c r="L276" s="9"/>
      <c r="M276" s="57"/>
      <c r="N276" s="7"/>
      <c r="O276" s="7"/>
      <c r="P276" s="20"/>
      <c r="Q276" s="20"/>
      <c r="R276" s="11"/>
      <c r="S276" s="24"/>
    </row>
    <row r="277" spans="2:19" s="14" customFormat="1" ht="18.75" customHeight="1" x14ac:dyDescent="0.3">
      <c r="B277" s="244"/>
      <c r="C277" s="9"/>
      <c r="D277" s="5"/>
      <c r="E277" s="5"/>
      <c r="F277" s="3"/>
      <c r="G277" s="9"/>
      <c r="H277" s="9"/>
      <c r="I277" s="9"/>
      <c r="J277" s="9"/>
      <c r="K277" s="9"/>
      <c r="L277" s="9"/>
      <c r="M277" s="57"/>
      <c r="N277" s="7"/>
      <c r="O277" s="7"/>
      <c r="P277" s="20"/>
      <c r="Q277" s="20"/>
      <c r="R277" s="11"/>
      <c r="S277" s="24"/>
    </row>
    <row r="278" spans="2:19" s="14" customFormat="1" ht="18.75" customHeight="1" x14ac:dyDescent="0.3">
      <c r="B278" s="244"/>
      <c r="C278" s="9"/>
      <c r="D278" s="5"/>
      <c r="E278" s="5"/>
      <c r="F278" s="3"/>
      <c r="G278" s="9"/>
      <c r="H278" s="9"/>
      <c r="I278" s="9"/>
      <c r="J278" s="9"/>
      <c r="K278" s="9"/>
      <c r="L278" s="9"/>
      <c r="M278" s="57"/>
      <c r="N278" s="7"/>
      <c r="O278" s="7"/>
      <c r="P278" s="20"/>
      <c r="Q278" s="20"/>
      <c r="R278" s="11"/>
      <c r="S278" s="24"/>
    </row>
    <row r="279" spans="2:19" s="14" customFormat="1" ht="18.75" customHeight="1" x14ac:dyDescent="0.3">
      <c r="B279" s="244"/>
      <c r="C279" s="9"/>
      <c r="D279" s="5"/>
      <c r="E279" s="5"/>
      <c r="F279" s="3"/>
      <c r="G279" s="9"/>
      <c r="H279" s="9"/>
      <c r="I279" s="9"/>
      <c r="J279" s="9"/>
      <c r="K279" s="9"/>
      <c r="L279" s="9"/>
      <c r="M279" s="57"/>
      <c r="N279" s="7"/>
      <c r="O279" s="7"/>
      <c r="P279" s="20"/>
      <c r="Q279" s="20"/>
      <c r="R279" s="11"/>
      <c r="S279" s="24"/>
    </row>
    <row r="280" spans="2:19" s="14" customFormat="1" ht="18.75" customHeight="1" x14ac:dyDescent="0.3">
      <c r="B280" s="244"/>
      <c r="C280" s="9"/>
      <c r="D280" s="5"/>
      <c r="E280" s="5"/>
      <c r="F280" s="3"/>
      <c r="G280" s="9"/>
      <c r="H280" s="9"/>
      <c r="I280" s="9"/>
      <c r="J280" s="9"/>
      <c r="K280" s="9"/>
      <c r="L280" s="9"/>
      <c r="M280" s="57"/>
      <c r="N280" s="7"/>
      <c r="O280" s="7"/>
      <c r="P280" s="20"/>
      <c r="Q280" s="20"/>
      <c r="R280" s="11"/>
      <c r="S280" s="24"/>
    </row>
    <row r="281" spans="2:19" s="14" customFormat="1" ht="18.75" customHeight="1" x14ac:dyDescent="0.3">
      <c r="B281" s="244"/>
      <c r="C281" s="9"/>
      <c r="D281" s="5"/>
      <c r="E281" s="5"/>
      <c r="F281" s="3"/>
      <c r="G281" s="9"/>
      <c r="H281" s="9"/>
      <c r="I281" s="9"/>
      <c r="J281" s="9"/>
      <c r="K281" s="9"/>
      <c r="L281" s="9"/>
      <c r="M281" s="57"/>
      <c r="N281" s="7"/>
      <c r="O281" s="7"/>
      <c r="P281" s="20"/>
      <c r="Q281" s="20"/>
      <c r="R281" s="11"/>
      <c r="S281" s="24"/>
    </row>
    <row r="282" spans="2:19" s="14" customFormat="1" ht="18.75" customHeight="1" x14ac:dyDescent="0.3">
      <c r="B282" s="244"/>
      <c r="C282" s="9"/>
      <c r="D282" s="5"/>
      <c r="E282" s="5"/>
      <c r="F282" s="3"/>
      <c r="G282" s="9"/>
      <c r="H282" s="9"/>
      <c r="I282" s="9"/>
      <c r="J282" s="9"/>
      <c r="K282" s="9"/>
      <c r="L282" s="9"/>
      <c r="M282" s="57"/>
      <c r="N282" s="7"/>
      <c r="O282" s="7"/>
      <c r="P282" s="20"/>
      <c r="Q282" s="20"/>
      <c r="R282" s="11"/>
      <c r="S282" s="24"/>
    </row>
    <row r="283" spans="2:19" s="14" customFormat="1" ht="18.75" customHeight="1" x14ac:dyDescent="0.3">
      <c r="B283" s="244"/>
      <c r="C283" s="9"/>
      <c r="D283" s="5"/>
      <c r="E283" s="5"/>
      <c r="F283" s="3"/>
      <c r="G283" s="9"/>
      <c r="H283" s="9"/>
      <c r="I283" s="9"/>
      <c r="J283" s="9"/>
      <c r="K283" s="9"/>
      <c r="L283" s="9"/>
      <c r="M283" s="57"/>
      <c r="N283" s="7"/>
      <c r="O283" s="7"/>
      <c r="P283" s="20"/>
      <c r="Q283" s="20"/>
      <c r="R283" s="11"/>
      <c r="S283" s="24"/>
    </row>
    <row r="284" spans="2:19" s="14" customFormat="1" ht="18.75" customHeight="1" x14ac:dyDescent="0.3">
      <c r="B284" s="244"/>
      <c r="C284" s="9"/>
      <c r="D284" s="5"/>
      <c r="E284" s="5"/>
      <c r="F284" s="3"/>
      <c r="G284" s="9"/>
      <c r="H284" s="9"/>
      <c r="I284" s="9"/>
      <c r="J284" s="9"/>
      <c r="K284" s="9"/>
      <c r="L284" s="9"/>
      <c r="M284" s="57"/>
      <c r="N284" s="7"/>
      <c r="O284" s="7"/>
      <c r="P284" s="20"/>
      <c r="Q284" s="20"/>
      <c r="R284" s="11"/>
      <c r="S284" s="24"/>
    </row>
    <row r="285" spans="2:19" s="14" customFormat="1" ht="18.75" customHeight="1" x14ac:dyDescent="0.3">
      <c r="B285" s="244"/>
      <c r="C285" s="9"/>
      <c r="D285" s="5"/>
      <c r="E285" s="5"/>
      <c r="F285" s="3"/>
      <c r="G285" s="9"/>
      <c r="H285" s="9"/>
      <c r="I285" s="9"/>
      <c r="J285" s="9"/>
      <c r="K285" s="9"/>
      <c r="L285" s="9"/>
      <c r="M285" s="57"/>
      <c r="N285" s="7"/>
      <c r="O285" s="7"/>
      <c r="P285" s="20"/>
      <c r="Q285" s="20"/>
      <c r="R285" s="11"/>
      <c r="S285" s="24"/>
    </row>
    <row r="286" spans="2:19" s="14" customFormat="1" ht="18.75" customHeight="1" x14ac:dyDescent="0.3">
      <c r="B286" s="244"/>
      <c r="C286" s="9"/>
      <c r="D286" s="5"/>
      <c r="E286" s="5"/>
      <c r="F286" s="3"/>
      <c r="G286" s="9"/>
      <c r="H286" s="9"/>
      <c r="I286" s="9"/>
      <c r="J286" s="9"/>
      <c r="K286" s="9"/>
      <c r="L286" s="9"/>
      <c r="M286" s="57"/>
      <c r="N286" s="7"/>
      <c r="O286" s="7"/>
      <c r="P286" s="20"/>
      <c r="Q286" s="20"/>
      <c r="R286" s="11"/>
      <c r="S286" s="24"/>
    </row>
    <row r="287" spans="2:19" s="14" customFormat="1" ht="18.75" customHeight="1" x14ac:dyDescent="0.3">
      <c r="B287" s="244"/>
      <c r="C287" s="9"/>
      <c r="D287" s="5"/>
      <c r="E287" s="5"/>
      <c r="F287" s="3"/>
      <c r="G287" s="9"/>
      <c r="H287" s="9"/>
      <c r="I287" s="9"/>
      <c r="J287" s="9"/>
      <c r="K287" s="9"/>
      <c r="L287" s="9"/>
      <c r="M287" s="57"/>
      <c r="N287" s="7"/>
      <c r="O287" s="7"/>
      <c r="P287" s="20"/>
      <c r="Q287" s="20"/>
      <c r="R287" s="11"/>
      <c r="S287" s="24"/>
    </row>
    <row r="288" spans="2:19" s="14" customFormat="1" ht="18.75" customHeight="1" x14ac:dyDescent="0.3">
      <c r="B288" s="244"/>
      <c r="C288" s="9"/>
      <c r="D288" s="5"/>
      <c r="E288" s="5"/>
      <c r="F288" s="3"/>
      <c r="G288" s="9"/>
      <c r="H288" s="9"/>
      <c r="I288" s="9"/>
      <c r="J288" s="9"/>
      <c r="K288" s="9"/>
      <c r="L288" s="9"/>
      <c r="M288" s="57"/>
      <c r="N288" s="7"/>
      <c r="O288" s="7"/>
      <c r="P288" s="20"/>
      <c r="Q288" s="20"/>
      <c r="R288" s="11"/>
      <c r="S288" s="24"/>
    </row>
    <row r="289" spans="2:19" s="14" customFormat="1" ht="18.75" customHeight="1" x14ac:dyDescent="0.3">
      <c r="B289" s="244"/>
      <c r="C289" s="9"/>
      <c r="D289" s="5"/>
      <c r="E289" s="5"/>
      <c r="F289" s="3"/>
      <c r="G289" s="9"/>
      <c r="H289" s="9"/>
      <c r="I289" s="9"/>
      <c r="J289" s="9"/>
      <c r="K289" s="9"/>
      <c r="L289" s="9"/>
      <c r="M289" s="57"/>
      <c r="N289" s="7"/>
      <c r="O289" s="7"/>
      <c r="P289" s="20"/>
      <c r="Q289" s="20"/>
      <c r="R289" s="11"/>
      <c r="S289" s="24"/>
    </row>
    <row r="290" spans="2:19" s="14" customFormat="1" ht="18.75" customHeight="1" x14ac:dyDescent="0.3">
      <c r="B290" s="244"/>
      <c r="C290" s="9"/>
      <c r="D290" s="5"/>
      <c r="E290" s="5"/>
      <c r="F290" s="3"/>
      <c r="G290" s="9"/>
      <c r="H290" s="9"/>
      <c r="I290" s="9"/>
      <c r="J290" s="9"/>
      <c r="K290" s="9"/>
      <c r="L290" s="9"/>
      <c r="M290" s="57"/>
      <c r="N290" s="7"/>
      <c r="O290" s="7"/>
      <c r="P290" s="20"/>
      <c r="Q290" s="20"/>
      <c r="R290" s="11"/>
      <c r="S290" s="24"/>
    </row>
    <row r="291" spans="2:19" s="14" customFormat="1" ht="18.75" customHeight="1" x14ac:dyDescent="0.3">
      <c r="B291" s="244"/>
      <c r="C291" s="9"/>
      <c r="D291" s="5"/>
      <c r="E291" s="5"/>
      <c r="F291" s="3"/>
      <c r="G291" s="9"/>
      <c r="H291" s="9"/>
      <c r="I291" s="9"/>
      <c r="J291" s="9"/>
      <c r="K291" s="9"/>
      <c r="L291" s="9"/>
      <c r="M291" s="57"/>
      <c r="N291" s="7"/>
      <c r="O291" s="7"/>
      <c r="P291" s="20"/>
      <c r="Q291" s="20"/>
      <c r="R291" s="11"/>
      <c r="S291" s="24"/>
    </row>
    <row r="292" spans="2:19" s="14" customFormat="1" ht="18.75" customHeight="1" x14ac:dyDescent="0.3">
      <c r="B292" s="244"/>
      <c r="C292" s="9"/>
      <c r="D292" s="5"/>
      <c r="E292" s="5"/>
      <c r="F292" s="3"/>
      <c r="G292" s="9"/>
      <c r="H292" s="9"/>
      <c r="I292" s="9"/>
      <c r="J292" s="9"/>
      <c r="K292" s="9"/>
      <c r="L292" s="9"/>
      <c r="M292" s="57"/>
      <c r="N292" s="7"/>
      <c r="O292" s="7"/>
      <c r="P292" s="20"/>
      <c r="Q292" s="20"/>
      <c r="R292" s="11"/>
      <c r="S292" s="24"/>
    </row>
    <row r="293" spans="2:19" s="14" customFormat="1" ht="18.75" customHeight="1" x14ac:dyDescent="0.3">
      <c r="B293" s="244"/>
      <c r="C293" s="9"/>
      <c r="D293" s="5"/>
      <c r="E293" s="5"/>
      <c r="F293" s="3"/>
      <c r="G293" s="9"/>
      <c r="H293" s="9"/>
      <c r="I293" s="9"/>
      <c r="J293" s="9"/>
      <c r="K293" s="9"/>
      <c r="L293" s="9"/>
      <c r="M293" s="57"/>
      <c r="N293" s="7"/>
      <c r="O293" s="7"/>
      <c r="P293" s="20"/>
      <c r="Q293" s="20"/>
      <c r="R293" s="11"/>
      <c r="S293" s="24"/>
    </row>
    <row r="294" spans="2:19" s="14" customFormat="1" ht="18.75" customHeight="1" x14ac:dyDescent="0.3">
      <c r="B294" s="244"/>
      <c r="C294" s="9"/>
      <c r="D294" s="5"/>
      <c r="E294" s="5"/>
      <c r="F294" s="3"/>
      <c r="G294" s="9"/>
      <c r="H294" s="9"/>
      <c r="I294" s="9"/>
      <c r="J294" s="9"/>
      <c r="K294" s="9"/>
      <c r="L294" s="9"/>
      <c r="M294" s="57"/>
      <c r="N294" s="7"/>
      <c r="O294" s="7"/>
      <c r="P294" s="20"/>
      <c r="Q294" s="20"/>
      <c r="R294" s="11"/>
      <c r="S294" s="24"/>
    </row>
    <row r="295" spans="2:19" s="14" customFormat="1" ht="18.75" customHeight="1" x14ac:dyDescent="0.3">
      <c r="B295" s="244"/>
      <c r="C295" s="9"/>
      <c r="D295" s="5"/>
      <c r="E295" s="5"/>
      <c r="F295" s="3"/>
      <c r="G295" s="9"/>
      <c r="H295" s="9"/>
      <c r="I295" s="9"/>
      <c r="J295" s="9"/>
      <c r="K295" s="9"/>
      <c r="L295" s="9"/>
      <c r="M295" s="57"/>
      <c r="N295" s="7"/>
      <c r="O295" s="7"/>
      <c r="P295" s="20"/>
      <c r="Q295" s="20"/>
      <c r="R295" s="11"/>
      <c r="S295" s="24"/>
    </row>
    <row r="296" spans="2:19" s="14" customFormat="1" ht="18.75" customHeight="1" x14ac:dyDescent="0.3">
      <c r="B296" s="244"/>
      <c r="C296" s="9"/>
      <c r="D296" s="5"/>
      <c r="E296" s="5"/>
      <c r="F296" s="3"/>
      <c r="G296" s="9"/>
      <c r="H296" s="9"/>
      <c r="I296" s="9"/>
      <c r="J296" s="9"/>
      <c r="K296" s="9"/>
      <c r="L296" s="9"/>
      <c r="M296" s="57"/>
      <c r="N296" s="7"/>
      <c r="O296" s="7"/>
      <c r="P296" s="20"/>
      <c r="Q296" s="20"/>
      <c r="R296" s="11"/>
      <c r="S296" s="24"/>
    </row>
    <row r="297" spans="2:19" s="14" customFormat="1" ht="18.75" customHeight="1" x14ac:dyDescent="0.3">
      <c r="B297" s="244"/>
      <c r="C297" s="9"/>
      <c r="D297" s="5"/>
      <c r="E297" s="5"/>
      <c r="F297" s="3"/>
      <c r="G297" s="9"/>
      <c r="H297" s="9"/>
      <c r="I297" s="9"/>
      <c r="J297" s="9"/>
      <c r="K297" s="9"/>
      <c r="L297" s="9"/>
      <c r="M297" s="57"/>
      <c r="N297" s="7"/>
      <c r="O297" s="7"/>
      <c r="P297" s="20"/>
      <c r="Q297" s="20"/>
      <c r="R297" s="11"/>
      <c r="S297" s="24"/>
    </row>
    <row r="298" spans="2:19" s="14" customFormat="1" ht="18.75" customHeight="1" x14ac:dyDescent="0.3">
      <c r="B298" s="244"/>
      <c r="C298" s="9"/>
      <c r="D298" s="5"/>
      <c r="E298" s="5"/>
      <c r="F298" s="3"/>
      <c r="G298" s="9"/>
      <c r="H298" s="9"/>
      <c r="I298" s="9"/>
      <c r="J298" s="9"/>
      <c r="K298" s="9"/>
      <c r="L298" s="9"/>
      <c r="M298" s="57"/>
      <c r="N298" s="7"/>
      <c r="O298" s="7"/>
      <c r="P298" s="20"/>
      <c r="Q298" s="20"/>
      <c r="R298" s="11"/>
      <c r="S298" s="24"/>
    </row>
    <row r="299" spans="2:19" s="14" customFormat="1" ht="18.75" customHeight="1" x14ac:dyDescent="0.3">
      <c r="B299" s="244"/>
      <c r="C299" s="9"/>
      <c r="D299" s="5"/>
      <c r="E299" s="5"/>
      <c r="F299" s="3"/>
      <c r="G299" s="9"/>
      <c r="H299" s="9"/>
      <c r="I299" s="9"/>
      <c r="J299" s="9"/>
      <c r="K299" s="9"/>
      <c r="L299" s="9"/>
      <c r="M299" s="57"/>
      <c r="N299" s="7"/>
      <c r="O299" s="7"/>
      <c r="P299" s="20"/>
      <c r="Q299" s="20"/>
      <c r="R299" s="11"/>
      <c r="S299" s="24"/>
    </row>
    <row r="300" spans="2:19" s="14" customFormat="1" ht="18.75" customHeight="1" x14ac:dyDescent="0.3">
      <c r="B300" s="244"/>
      <c r="C300" s="9"/>
      <c r="D300" s="5"/>
      <c r="E300" s="5"/>
      <c r="F300" s="3"/>
      <c r="G300" s="9"/>
      <c r="H300" s="9"/>
      <c r="I300" s="9"/>
      <c r="J300" s="9"/>
      <c r="K300" s="9"/>
      <c r="L300" s="9"/>
      <c r="M300" s="57"/>
      <c r="N300" s="7"/>
      <c r="O300" s="7"/>
      <c r="P300" s="20"/>
      <c r="Q300" s="20"/>
      <c r="R300" s="11"/>
      <c r="S300" s="24"/>
    </row>
    <row r="301" spans="2:19" s="14" customFormat="1" ht="18.75" customHeight="1" x14ac:dyDescent="0.3">
      <c r="B301" s="244"/>
      <c r="C301" s="9"/>
      <c r="D301" s="5"/>
      <c r="E301" s="5"/>
      <c r="F301" s="3"/>
      <c r="G301" s="9"/>
      <c r="H301" s="9"/>
      <c r="I301" s="9"/>
      <c r="J301" s="9"/>
      <c r="K301" s="9"/>
      <c r="L301" s="9"/>
      <c r="M301" s="57"/>
      <c r="N301" s="7"/>
      <c r="O301" s="7"/>
      <c r="P301" s="20"/>
      <c r="Q301" s="20"/>
      <c r="R301" s="11"/>
      <c r="S301" s="24"/>
    </row>
    <row r="302" spans="2:19" s="14" customFormat="1" ht="18.75" customHeight="1" x14ac:dyDescent="0.3">
      <c r="B302" s="244"/>
      <c r="C302" s="9"/>
      <c r="D302" s="5"/>
      <c r="E302" s="5"/>
      <c r="F302" s="3"/>
      <c r="G302" s="9"/>
      <c r="H302" s="9"/>
      <c r="I302" s="9"/>
      <c r="J302" s="9"/>
      <c r="K302" s="9"/>
      <c r="L302" s="9"/>
      <c r="M302" s="57"/>
      <c r="N302" s="7"/>
      <c r="O302" s="7"/>
      <c r="P302" s="20"/>
      <c r="Q302" s="20"/>
      <c r="R302" s="11"/>
      <c r="S302" s="24"/>
    </row>
    <row r="303" spans="2:19" s="14" customFormat="1" ht="18.75" customHeight="1" x14ac:dyDescent="0.3">
      <c r="B303" s="244"/>
      <c r="C303" s="9"/>
      <c r="D303" s="5"/>
      <c r="E303" s="5"/>
      <c r="F303" s="3"/>
      <c r="G303" s="9"/>
      <c r="H303" s="9"/>
      <c r="I303" s="9"/>
      <c r="J303" s="9"/>
      <c r="K303" s="9"/>
      <c r="L303" s="9"/>
      <c r="M303" s="57"/>
      <c r="N303" s="7"/>
      <c r="O303" s="7"/>
      <c r="P303" s="20"/>
      <c r="Q303" s="20"/>
      <c r="R303" s="11"/>
      <c r="S303" s="24"/>
    </row>
    <row r="304" spans="2:19" s="14" customFormat="1" ht="18.75" customHeight="1" x14ac:dyDescent="0.3">
      <c r="B304" s="244"/>
      <c r="C304" s="9"/>
      <c r="D304" s="5"/>
      <c r="E304" s="5"/>
      <c r="F304" s="3"/>
      <c r="G304" s="9"/>
      <c r="H304" s="9"/>
      <c r="I304" s="9"/>
      <c r="J304" s="9"/>
      <c r="K304" s="9"/>
      <c r="L304" s="9"/>
      <c r="M304" s="57"/>
      <c r="N304" s="7"/>
      <c r="O304" s="7"/>
      <c r="P304" s="20"/>
      <c r="Q304" s="20"/>
      <c r="R304" s="11"/>
      <c r="S304" s="24"/>
    </row>
    <row r="305" spans="2:19" s="14" customFormat="1" ht="18.75" customHeight="1" x14ac:dyDescent="0.3">
      <c r="B305" s="244"/>
      <c r="C305" s="9"/>
      <c r="D305" s="5"/>
      <c r="E305" s="5"/>
      <c r="F305" s="3"/>
      <c r="G305" s="9"/>
      <c r="H305" s="9"/>
      <c r="I305" s="9"/>
      <c r="J305" s="9"/>
      <c r="K305" s="9"/>
      <c r="L305" s="9"/>
      <c r="M305" s="57"/>
      <c r="N305" s="7"/>
      <c r="O305" s="7"/>
      <c r="P305" s="20"/>
      <c r="Q305" s="20"/>
      <c r="R305" s="11"/>
      <c r="S305" s="24"/>
    </row>
    <row r="306" spans="2:19" s="14" customFormat="1" ht="18.75" customHeight="1" x14ac:dyDescent="0.3">
      <c r="B306" s="244"/>
      <c r="C306" s="9"/>
      <c r="D306" s="5"/>
      <c r="E306" s="5"/>
      <c r="F306" s="3"/>
      <c r="G306" s="9"/>
      <c r="H306" s="9"/>
      <c r="I306" s="9"/>
      <c r="J306" s="9"/>
      <c r="K306" s="9"/>
      <c r="L306" s="9"/>
      <c r="M306" s="57"/>
      <c r="N306" s="7"/>
      <c r="O306" s="7"/>
      <c r="P306" s="20"/>
      <c r="Q306" s="20"/>
      <c r="R306" s="11"/>
      <c r="S306" s="24"/>
    </row>
    <row r="307" spans="2:19" s="14" customFormat="1" ht="18.75" customHeight="1" x14ac:dyDescent="0.3">
      <c r="B307" s="244"/>
      <c r="C307" s="9"/>
      <c r="D307" s="5"/>
      <c r="E307" s="5"/>
      <c r="F307" s="3"/>
      <c r="G307" s="9"/>
      <c r="H307" s="9"/>
      <c r="I307" s="9"/>
      <c r="J307" s="9"/>
      <c r="K307" s="9"/>
      <c r="L307" s="9"/>
      <c r="M307" s="57"/>
      <c r="N307" s="7"/>
      <c r="O307" s="7"/>
      <c r="P307" s="20"/>
      <c r="Q307" s="20"/>
      <c r="R307" s="11"/>
      <c r="S307" s="24"/>
    </row>
    <row r="308" spans="2:19" s="14" customFormat="1" ht="18.75" customHeight="1" x14ac:dyDescent="0.3">
      <c r="B308" s="244"/>
      <c r="C308" s="9"/>
      <c r="D308" s="5"/>
      <c r="E308" s="5"/>
      <c r="F308" s="3"/>
      <c r="G308" s="9"/>
      <c r="H308" s="9"/>
      <c r="I308" s="9"/>
      <c r="J308" s="9"/>
      <c r="K308" s="9"/>
      <c r="L308" s="9"/>
      <c r="M308" s="57"/>
      <c r="N308" s="7"/>
      <c r="O308" s="7"/>
      <c r="P308" s="20"/>
      <c r="Q308" s="20"/>
      <c r="R308" s="11"/>
      <c r="S308" s="24"/>
    </row>
    <row r="309" spans="2:19" s="14" customFormat="1" ht="18.75" customHeight="1" x14ac:dyDescent="0.3">
      <c r="B309" s="244"/>
      <c r="C309" s="9"/>
      <c r="D309" s="5"/>
      <c r="E309" s="5"/>
      <c r="F309" s="3"/>
      <c r="G309" s="9"/>
      <c r="H309" s="9"/>
      <c r="I309" s="9"/>
      <c r="J309" s="9"/>
      <c r="K309" s="9"/>
      <c r="L309" s="9"/>
      <c r="M309" s="57"/>
      <c r="N309" s="7"/>
      <c r="O309" s="7"/>
      <c r="P309" s="20"/>
      <c r="Q309" s="20"/>
      <c r="R309" s="11"/>
      <c r="S309" s="24"/>
    </row>
    <row r="310" spans="2:19" s="14" customFormat="1" ht="18.75" customHeight="1" x14ac:dyDescent="0.3">
      <c r="B310" s="244"/>
      <c r="C310" s="9"/>
      <c r="D310" s="5"/>
      <c r="E310" s="5"/>
      <c r="F310" s="3"/>
      <c r="G310" s="9"/>
      <c r="H310" s="9"/>
      <c r="I310" s="9"/>
      <c r="J310" s="9"/>
      <c r="K310" s="9"/>
      <c r="L310" s="9"/>
      <c r="M310" s="57"/>
      <c r="N310" s="7"/>
      <c r="O310" s="7"/>
      <c r="P310" s="20"/>
      <c r="Q310" s="20"/>
      <c r="R310" s="11"/>
      <c r="S310" s="24"/>
    </row>
    <row r="311" spans="2:19" s="14" customFormat="1" ht="18.75" customHeight="1" x14ac:dyDescent="0.3">
      <c r="B311" s="244"/>
      <c r="C311" s="9"/>
      <c r="D311" s="5"/>
      <c r="E311" s="5"/>
      <c r="F311" s="3"/>
      <c r="G311" s="9"/>
      <c r="H311" s="9"/>
      <c r="I311" s="9"/>
      <c r="J311" s="9"/>
      <c r="K311" s="9"/>
      <c r="L311" s="9"/>
      <c r="M311" s="57"/>
      <c r="N311" s="7"/>
      <c r="O311" s="7"/>
      <c r="P311" s="20"/>
      <c r="Q311" s="20"/>
      <c r="R311" s="11"/>
      <c r="S311" s="24"/>
    </row>
    <row r="312" spans="2:19" s="14" customFormat="1" ht="18.75" customHeight="1" x14ac:dyDescent="0.3">
      <c r="B312" s="244"/>
      <c r="C312" s="9"/>
      <c r="D312" s="5"/>
      <c r="E312" s="5"/>
      <c r="F312" s="3"/>
      <c r="G312" s="9"/>
      <c r="H312" s="9"/>
      <c r="I312" s="9"/>
      <c r="J312" s="9"/>
      <c r="K312" s="9"/>
      <c r="L312" s="9"/>
      <c r="M312" s="57"/>
      <c r="N312" s="7"/>
      <c r="O312" s="7"/>
      <c r="P312" s="20"/>
      <c r="Q312" s="20"/>
      <c r="R312" s="11"/>
      <c r="S312" s="24"/>
    </row>
    <row r="313" spans="2:19" s="14" customFormat="1" ht="18.75" customHeight="1" x14ac:dyDescent="0.3">
      <c r="B313" s="244"/>
      <c r="C313" s="9"/>
      <c r="D313" s="5"/>
      <c r="E313" s="5"/>
      <c r="F313" s="3"/>
      <c r="G313" s="9"/>
      <c r="H313" s="9"/>
      <c r="I313" s="9"/>
      <c r="J313" s="9"/>
      <c r="K313" s="9"/>
      <c r="L313" s="9"/>
      <c r="M313" s="57"/>
      <c r="N313" s="7"/>
      <c r="O313" s="7"/>
      <c r="P313" s="20"/>
      <c r="Q313" s="20"/>
      <c r="R313" s="11"/>
      <c r="S313" s="24"/>
    </row>
    <row r="314" spans="2:19" s="14" customFormat="1" ht="18.75" customHeight="1" x14ac:dyDescent="0.3">
      <c r="B314" s="244"/>
      <c r="C314" s="9"/>
      <c r="D314" s="5"/>
      <c r="E314" s="5"/>
      <c r="F314" s="3"/>
      <c r="G314" s="9"/>
      <c r="H314" s="9"/>
      <c r="I314" s="9"/>
      <c r="J314" s="9"/>
      <c r="K314" s="9"/>
      <c r="L314" s="9"/>
      <c r="M314" s="57"/>
      <c r="N314" s="7"/>
      <c r="O314" s="7"/>
      <c r="P314" s="20"/>
      <c r="Q314" s="20"/>
      <c r="R314" s="11"/>
      <c r="S314" s="24"/>
    </row>
    <row r="315" spans="2:19" s="14" customFormat="1" ht="18.75" customHeight="1" x14ac:dyDescent="0.3">
      <c r="B315" s="244"/>
      <c r="C315" s="9"/>
      <c r="D315" s="5"/>
      <c r="E315" s="5"/>
      <c r="F315" s="3"/>
      <c r="G315" s="9"/>
      <c r="H315" s="9"/>
      <c r="I315" s="9"/>
      <c r="J315" s="9"/>
      <c r="K315" s="9"/>
      <c r="L315" s="9"/>
      <c r="M315" s="57"/>
      <c r="N315" s="7"/>
      <c r="O315" s="7"/>
      <c r="P315" s="20"/>
      <c r="Q315" s="20"/>
      <c r="R315" s="11"/>
      <c r="S315" s="24"/>
    </row>
    <row r="316" spans="2:19" s="14" customFormat="1" ht="18.75" customHeight="1" x14ac:dyDescent="0.3">
      <c r="B316" s="244"/>
      <c r="C316" s="9"/>
      <c r="D316" s="5"/>
      <c r="E316" s="5"/>
      <c r="F316" s="3"/>
      <c r="G316" s="9"/>
      <c r="H316" s="9"/>
      <c r="I316" s="9"/>
      <c r="J316" s="9"/>
      <c r="K316" s="9"/>
      <c r="L316" s="9"/>
      <c r="M316" s="57"/>
      <c r="N316" s="7"/>
      <c r="O316" s="7"/>
      <c r="P316" s="20"/>
      <c r="Q316" s="20"/>
      <c r="R316" s="11"/>
      <c r="S316" s="24"/>
    </row>
    <row r="317" spans="2:19" s="14" customFormat="1" ht="18.75" customHeight="1" x14ac:dyDescent="0.3">
      <c r="B317" s="244"/>
      <c r="C317" s="9"/>
      <c r="D317" s="5"/>
      <c r="E317" s="5"/>
      <c r="F317" s="3"/>
      <c r="G317" s="9"/>
      <c r="H317" s="9"/>
      <c r="I317" s="9"/>
      <c r="J317" s="9"/>
      <c r="K317" s="9"/>
      <c r="L317" s="9"/>
      <c r="M317" s="57"/>
      <c r="N317" s="7"/>
      <c r="O317" s="7"/>
      <c r="P317" s="20"/>
      <c r="Q317" s="20"/>
      <c r="R317" s="11"/>
      <c r="S317" s="24"/>
    </row>
    <row r="318" spans="2:19" s="14" customFormat="1" ht="18.75" customHeight="1" x14ac:dyDescent="0.3">
      <c r="B318" s="244"/>
      <c r="C318" s="9"/>
      <c r="D318" s="5"/>
      <c r="E318" s="5"/>
      <c r="F318" s="3"/>
      <c r="G318" s="9"/>
      <c r="H318" s="9"/>
      <c r="I318" s="9"/>
      <c r="J318" s="9"/>
      <c r="K318" s="9"/>
      <c r="L318" s="9"/>
      <c r="M318" s="57"/>
      <c r="N318" s="7"/>
      <c r="O318" s="7"/>
      <c r="P318" s="20"/>
      <c r="Q318" s="20"/>
      <c r="R318" s="11"/>
      <c r="S318" s="24"/>
    </row>
    <row r="319" spans="2:19" s="14" customFormat="1" ht="18.75" customHeight="1" x14ac:dyDescent="0.3">
      <c r="B319" s="244"/>
      <c r="C319" s="9"/>
      <c r="D319" s="5"/>
      <c r="E319" s="5"/>
      <c r="F319" s="3"/>
      <c r="G319" s="9"/>
      <c r="H319" s="9"/>
      <c r="I319" s="9"/>
      <c r="J319" s="9"/>
      <c r="K319" s="9"/>
      <c r="L319" s="9"/>
      <c r="M319" s="57"/>
      <c r="N319" s="7"/>
      <c r="O319" s="7"/>
      <c r="P319" s="20"/>
      <c r="Q319" s="20"/>
      <c r="R319" s="11"/>
      <c r="S319" s="24"/>
    </row>
    <row r="320" spans="2:19" s="14" customFormat="1" ht="18.75" customHeight="1" x14ac:dyDescent="0.3">
      <c r="B320" s="244"/>
      <c r="C320" s="9"/>
      <c r="D320" s="5"/>
      <c r="E320" s="5"/>
      <c r="F320" s="3"/>
      <c r="G320" s="9"/>
      <c r="H320" s="9"/>
      <c r="I320" s="9"/>
      <c r="J320" s="9"/>
      <c r="K320" s="9"/>
      <c r="L320" s="9"/>
      <c r="M320" s="57"/>
      <c r="N320" s="7"/>
      <c r="O320" s="7"/>
      <c r="P320" s="20"/>
      <c r="Q320" s="20"/>
      <c r="R320" s="11"/>
      <c r="S320" s="24"/>
    </row>
    <row r="321" spans="2:19" s="14" customFormat="1" ht="18.75" customHeight="1" x14ac:dyDescent="0.3">
      <c r="B321" s="244"/>
      <c r="C321" s="9"/>
      <c r="D321" s="5"/>
      <c r="E321" s="5"/>
      <c r="F321" s="3"/>
      <c r="G321" s="9"/>
      <c r="H321" s="9"/>
      <c r="I321" s="9"/>
      <c r="J321" s="9"/>
      <c r="K321" s="9"/>
      <c r="L321" s="9"/>
      <c r="M321" s="57"/>
      <c r="N321" s="7"/>
      <c r="O321" s="7"/>
      <c r="P321" s="20"/>
      <c r="Q321" s="20"/>
      <c r="R321" s="11"/>
      <c r="S321" s="24"/>
    </row>
    <row r="322" spans="2:19" s="14" customFormat="1" ht="18.75" customHeight="1" x14ac:dyDescent="0.3">
      <c r="B322" s="244"/>
      <c r="C322" s="9"/>
      <c r="D322" s="5"/>
      <c r="E322" s="5"/>
      <c r="F322" s="3"/>
      <c r="G322" s="9"/>
      <c r="H322" s="9"/>
      <c r="I322" s="9"/>
      <c r="J322" s="9"/>
      <c r="K322" s="9"/>
      <c r="L322" s="9"/>
      <c r="M322" s="57"/>
      <c r="N322" s="7"/>
      <c r="O322" s="7"/>
      <c r="P322" s="20"/>
      <c r="Q322" s="20"/>
      <c r="R322" s="11"/>
      <c r="S322" s="24"/>
    </row>
    <row r="323" spans="2:19" s="14" customFormat="1" ht="18.75" customHeight="1" x14ac:dyDescent="0.3">
      <c r="B323" s="244"/>
      <c r="C323" s="9"/>
      <c r="D323" s="5"/>
      <c r="E323" s="5"/>
      <c r="F323" s="3"/>
      <c r="G323" s="9"/>
      <c r="H323" s="9"/>
      <c r="I323" s="9"/>
      <c r="J323" s="9"/>
      <c r="K323" s="9"/>
      <c r="L323" s="9"/>
      <c r="M323" s="57"/>
      <c r="N323" s="7"/>
      <c r="O323" s="7"/>
      <c r="P323" s="20"/>
      <c r="Q323" s="20"/>
      <c r="R323" s="11"/>
      <c r="S323" s="24"/>
    </row>
    <row r="324" spans="2:19" s="14" customFormat="1" ht="18.75" customHeight="1" x14ac:dyDescent="0.3">
      <c r="B324" s="244"/>
      <c r="C324" s="9"/>
      <c r="D324" s="5"/>
      <c r="E324" s="5"/>
      <c r="F324" s="3"/>
      <c r="G324" s="9"/>
      <c r="H324" s="9"/>
      <c r="I324" s="9"/>
      <c r="J324" s="9"/>
      <c r="K324" s="9"/>
      <c r="L324" s="9"/>
      <c r="M324" s="57"/>
      <c r="N324" s="7"/>
      <c r="O324" s="7"/>
      <c r="P324" s="20"/>
      <c r="Q324" s="20"/>
      <c r="R324" s="11"/>
      <c r="S324" s="24"/>
    </row>
    <row r="325" spans="2:19" s="14" customFormat="1" ht="18.75" customHeight="1" x14ac:dyDescent="0.3">
      <c r="B325" s="244"/>
      <c r="C325" s="9"/>
      <c r="D325" s="5"/>
      <c r="E325" s="5"/>
      <c r="F325" s="3"/>
      <c r="G325" s="9"/>
      <c r="H325" s="9"/>
      <c r="I325" s="9"/>
      <c r="J325" s="9"/>
      <c r="K325" s="9"/>
      <c r="L325" s="9"/>
      <c r="M325" s="57"/>
      <c r="N325" s="7"/>
      <c r="O325" s="7"/>
      <c r="P325" s="20"/>
      <c r="Q325" s="20"/>
      <c r="R325" s="11"/>
      <c r="S325" s="24"/>
    </row>
    <row r="326" spans="2:19" s="14" customFormat="1" ht="18.75" customHeight="1" x14ac:dyDescent="0.3">
      <c r="B326" s="244"/>
      <c r="C326" s="9"/>
      <c r="D326" s="5"/>
      <c r="E326" s="5"/>
      <c r="F326" s="3"/>
      <c r="G326" s="9"/>
      <c r="H326" s="9"/>
      <c r="I326" s="9"/>
      <c r="J326" s="9"/>
      <c r="K326" s="9"/>
      <c r="L326" s="9"/>
      <c r="M326" s="57"/>
      <c r="N326" s="7"/>
      <c r="O326" s="7"/>
      <c r="P326" s="20"/>
      <c r="Q326" s="20"/>
      <c r="R326" s="11"/>
      <c r="S326" s="24"/>
    </row>
    <row r="327" spans="2:19" s="14" customFormat="1" ht="18.75" customHeight="1" x14ac:dyDescent="0.3">
      <c r="B327" s="244"/>
      <c r="C327" s="9"/>
      <c r="D327" s="5"/>
      <c r="E327" s="5"/>
      <c r="F327" s="3"/>
      <c r="G327" s="9"/>
      <c r="H327" s="9"/>
      <c r="I327" s="9"/>
      <c r="J327" s="9"/>
      <c r="K327" s="9"/>
      <c r="L327" s="9"/>
      <c r="M327" s="57"/>
      <c r="N327" s="7"/>
      <c r="O327" s="7"/>
      <c r="P327" s="20"/>
      <c r="Q327" s="20"/>
      <c r="R327" s="11"/>
      <c r="S327" s="24"/>
    </row>
    <row r="328" spans="2:19" s="14" customFormat="1" ht="18.75" customHeight="1" x14ac:dyDescent="0.3">
      <c r="B328" s="244"/>
      <c r="C328" s="9"/>
      <c r="D328" s="5"/>
      <c r="E328" s="5"/>
      <c r="F328" s="3"/>
      <c r="G328" s="9"/>
      <c r="H328" s="9"/>
      <c r="I328" s="9"/>
      <c r="J328" s="9"/>
      <c r="K328" s="9"/>
      <c r="L328" s="9"/>
      <c r="M328" s="57"/>
      <c r="N328" s="7"/>
      <c r="O328" s="7"/>
      <c r="P328" s="20"/>
      <c r="Q328" s="20"/>
      <c r="R328" s="11"/>
      <c r="S328" s="24"/>
    </row>
    <row r="329" spans="2:19" s="14" customFormat="1" ht="18.75" customHeight="1" x14ac:dyDescent="0.3">
      <c r="B329" s="244"/>
      <c r="C329" s="9"/>
      <c r="D329" s="5"/>
      <c r="E329" s="5"/>
      <c r="F329" s="3"/>
      <c r="G329" s="9"/>
      <c r="H329" s="9"/>
      <c r="I329" s="9"/>
      <c r="J329" s="9"/>
      <c r="K329" s="9"/>
      <c r="L329" s="9"/>
      <c r="M329" s="57"/>
      <c r="N329" s="7"/>
      <c r="O329" s="7"/>
      <c r="P329" s="20"/>
      <c r="Q329" s="20"/>
      <c r="R329" s="11"/>
      <c r="S329" s="24"/>
    </row>
    <row r="330" spans="2:19" s="14" customFormat="1" ht="18.75" customHeight="1" x14ac:dyDescent="0.3">
      <c r="B330" s="244"/>
      <c r="C330" s="9"/>
      <c r="D330" s="5"/>
      <c r="E330" s="5"/>
      <c r="F330" s="3"/>
      <c r="G330" s="9"/>
      <c r="H330" s="9"/>
      <c r="I330" s="9"/>
      <c r="J330" s="9"/>
      <c r="K330" s="9"/>
      <c r="L330" s="9"/>
      <c r="M330" s="57"/>
      <c r="N330" s="7"/>
      <c r="O330" s="7"/>
      <c r="P330" s="20"/>
      <c r="Q330" s="20"/>
      <c r="R330" s="11"/>
      <c r="S330" s="24"/>
    </row>
    <row r="331" spans="2:19" s="14" customFormat="1" ht="18.75" customHeight="1" x14ac:dyDescent="0.3">
      <c r="B331" s="244"/>
      <c r="C331" s="9"/>
      <c r="D331" s="5"/>
      <c r="E331" s="5"/>
      <c r="F331" s="3"/>
      <c r="G331" s="9"/>
      <c r="H331" s="9"/>
      <c r="I331" s="9"/>
      <c r="J331" s="9"/>
      <c r="K331" s="9"/>
      <c r="L331" s="9"/>
      <c r="M331" s="57"/>
      <c r="N331" s="7"/>
      <c r="O331" s="7"/>
      <c r="P331" s="20"/>
      <c r="Q331" s="20"/>
      <c r="R331" s="11"/>
      <c r="S331" s="24"/>
    </row>
    <row r="332" spans="2:19" s="14" customFormat="1" ht="18.75" customHeight="1" x14ac:dyDescent="0.3">
      <c r="B332" s="244"/>
      <c r="C332" s="9"/>
      <c r="D332" s="5"/>
      <c r="E332" s="5"/>
      <c r="F332" s="3"/>
      <c r="G332" s="9"/>
      <c r="H332" s="9"/>
      <c r="I332" s="9"/>
      <c r="J332" s="9"/>
      <c r="K332" s="9"/>
      <c r="L332" s="9"/>
      <c r="M332" s="57"/>
      <c r="N332" s="7"/>
      <c r="O332" s="7"/>
      <c r="P332" s="20"/>
      <c r="Q332" s="20"/>
      <c r="R332" s="11"/>
      <c r="S332" s="24"/>
    </row>
    <row r="333" spans="2:19" s="14" customFormat="1" ht="18.75" customHeight="1" x14ac:dyDescent="0.3">
      <c r="B333" s="244"/>
      <c r="C333" s="9"/>
      <c r="D333" s="5"/>
      <c r="E333" s="5"/>
      <c r="F333" s="3"/>
      <c r="G333" s="9"/>
      <c r="H333" s="9"/>
      <c r="I333" s="9"/>
      <c r="J333" s="9"/>
      <c r="K333" s="9"/>
      <c r="L333" s="9"/>
      <c r="M333" s="57"/>
      <c r="N333" s="7"/>
      <c r="O333" s="7"/>
      <c r="P333" s="20"/>
      <c r="Q333" s="20"/>
      <c r="R333" s="11"/>
      <c r="S333" s="24"/>
    </row>
    <row r="334" spans="2:19" s="14" customFormat="1" ht="18.75" customHeight="1" x14ac:dyDescent="0.3">
      <c r="B334" s="244"/>
      <c r="C334" s="9"/>
      <c r="D334" s="5"/>
      <c r="E334" s="5"/>
      <c r="F334" s="3"/>
      <c r="G334" s="9"/>
      <c r="H334" s="9"/>
      <c r="I334" s="9"/>
      <c r="J334" s="9"/>
      <c r="K334" s="9"/>
      <c r="L334" s="9"/>
      <c r="M334" s="57"/>
      <c r="N334" s="7"/>
      <c r="O334" s="7"/>
      <c r="P334" s="20"/>
      <c r="Q334" s="20"/>
      <c r="R334" s="11"/>
      <c r="S334" s="24"/>
    </row>
    <row r="335" spans="2:19" s="14" customFormat="1" ht="18.75" customHeight="1" x14ac:dyDescent="0.3">
      <c r="B335" s="244"/>
      <c r="C335" s="9"/>
      <c r="D335" s="5"/>
      <c r="E335" s="5"/>
      <c r="F335" s="3"/>
      <c r="G335" s="9"/>
      <c r="H335" s="9"/>
      <c r="I335" s="9"/>
      <c r="J335" s="9"/>
      <c r="K335" s="9"/>
      <c r="L335" s="9"/>
      <c r="M335" s="57"/>
      <c r="N335" s="7"/>
      <c r="O335" s="7"/>
      <c r="P335" s="20"/>
      <c r="Q335" s="20"/>
      <c r="R335" s="11"/>
      <c r="S335" s="24"/>
    </row>
    <row r="336" spans="2:19" s="14" customFormat="1" ht="18.75" customHeight="1" x14ac:dyDescent="0.3">
      <c r="B336" s="244"/>
      <c r="C336" s="9"/>
      <c r="D336" s="5"/>
      <c r="E336" s="5"/>
      <c r="F336" s="3"/>
      <c r="G336" s="9"/>
      <c r="H336" s="9"/>
      <c r="I336" s="9"/>
      <c r="J336" s="9"/>
      <c r="K336" s="9"/>
      <c r="L336" s="9"/>
      <c r="M336" s="57"/>
      <c r="N336" s="7"/>
      <c r="O336" s="7"/>
      <c r="P336" s="20"/>
      <c r="Q336" s="20"/>
      <c r="R336" s="11"/>
      <c r="S336" s="24"/>
    </row>
    <row r="337" spans="2:19" s="14" customFormat="1" ht="18.75" customHeight="1" x14ac:dyDescent="0.3">
      <c r="B337" s="244"/>
      <c r="C337" s="9"/>
      <c r="D337" s="5"/>
      <c r="E337" s="5"/>
      <c r="F337" s="3"/>
      <c r="G337" s="9"/>
      <c r="H337" s="9"/>
      <c r="I337" s="9"/>
      <c r="J337" s="9"/>
      <c r="K337" s="9"/>
      <c r="L337" s="9"/>
      <c r="M337" s="57"/>
      <c r="N337" s="7"/>
      <c r="O337" s="7"/>
      <c r="P337" s="20"/>
      <c r="Q337" s="20"/>
      <c r="R337" s="11"/>
      <c r="S337" s="24"/>
    </row>
    <row r="338" spans="2:19" s="14" customFormat="1" ht="18.75" customHeight="1" x14ac:dyDescent="0.3">
      <c r="B338" s="244"/>
      <c r="C338" s="9"/>
      <c r="D338" s="5"/>
      <c r="E338" s="5"/>
      <c r="F338" s="3"/>
      <c r="G338" s="9"/>
      <c r="H338" s="9"/>
      <c r="I338" s="9"/>
      <c r="J338" s="9"/>
      <c r="K338" s="9"/>
      <c r="L338" s="9"/>
      <c r="M338" s="57"/>
      <c r="N338" s="7"/>
      <c r="O338" s="7"/>
      <c r="P338" s="20"/>
      <c r="Q338" s="20"/>
      <c r="R338" s="11"/>
      <c r="S338" s="24"/>
    </row>
    <row r="339" spans="2:19" s="14" customFormat="1" ht="18.75" customHeight="1" x14ac:dyDescent="0.3">
      <c r="B339" s="244"/>
      <c r="C339" s="9"/>
      <c r="D339" s="5"/>
      <c r="E339" s="5"/>
      <c r="F339" s="3"/>
      <c r="G339" s="9"/>
      <c r="H339" s="9"/>
      <c r="I339" s="9"/>
      <c r="J339" s="9"/>
      <c r="K339" s="9"/>
      <c r="L339" s="9"/>
      <c r="M339" s="57"/>
      <c r="N339" s="7"/>
      <c r="O339" s="7"/>
      <c r="P339" s="20"/>
      <c r="Q339" s="20"/>
      <c r="R339" s="11"/>
      <c r="S339" s="24"/>
    </row>
    <row r="340" spans="2:19" s="14" customFormat="1" ht="18.75" customHeight="1" x14ac:dyDescent="0.3">
      <c r="B340" s="244"/>
      <c r="C340" s="9"/>
      <c r="D340" s="5"/>
      <c r="E340" s="5"/>
      <c r="F340" s="3"/>
      <c r="G340" s="9"/>
      <c r="H340" s="9"/>
      <c r="I340" s="9"/>
      <c r="J340" s="9"/>
      <c r="K340" s="9"/>
      <c r="L340" s="9"/>
      <c r="M340" s="57"/>
      <c r="N340" s="7"/>
      <c r="O340" s="7"/>
      <c r="P340" s="20"/>
      <c r="Q340" s="20"/>
      <c r="R340" s="11"/>
      <c r="S340" s="24"/>
    </row>
    <row r="341" spans="2:19" s="14" customFormat="1" ht="18.75" customHeight="1" x14ac:dyDescent="0.3">
      <c r="B341" s="244"/>
      <c r="C341" s="9"/>
      <c r="D341" s="5"/>
      <c r="E341" s="5"/>
      <c r="F341" s="3"/>
      <c r="G341" s="9"/>
      <c r="H341" s="9"/>
      <c r="I341" s="9"/>
      <c r="J341" s="9"/>
      <c r="K341" s="9"/>
      <c r="L341" s="9"/>
      <c r="M341" s="57"/>
      <c r="N341" s="7"/>
      <c r="O341" s="7"/>
      <c r="P341" s="20"/>
      <c r="Q341" s="20"/>
      <c r="R341" s="11"/>
      <c r="S341" s="24"/>
    </row>
    <row r="342" spans="2:19" s="14" customFormat="1" ht="18.75" customHeight="1" x14ac:dyDescent="0.3">
      <c r="B342" s="244"/>
      <c r="C342" s="9"/>
      <c r="D342" s="5"/>
      <c r="E342" s="5"/>
      <c r="F342" s="3"/>
      <c r="G342" s="9"/>
      <c r="H342" s="9"/>
      <c r="I342" s="9"/>
      <c r="J342" s="9"/>
      <c r="K342" s="9"/>
      <c r="L342" s="9"/>
      <c r="M342" s="57"/>
      <c r="N342" s="7"/>
      <c r="O342" s="7"/>
      <c r="P342" s="20"/>
      <c r="Q342" s="20"/>
      <c r="R342" s="11"/>
      <c r="S342" s="24"/>
    </row>
    <row r="343" spans="2:19" s="14" customFormat="1" ht="18.75" customHeight="1" x14ac:dyDescent="0.3">
      <c r="B343" s="244"/>
      <c r="C343" s="9"/>
      <c r="D343" s="5"/>
      <c r="E343" s="5"/>
      <c r="F343" s="3"/>
      <c r="G343" s="9"/>
      <c r="H343" s="9"/>
      <c r="I343" s="9"/>
      <c r="J343" s="9"/>
      <c r="K343" s="9"/>
      <c r="L343" s="9"/>
      <c r="M343" s="57"/>
      <c r="N343" s="7"/>
      <c r="O343" s="7"/>
      <c r="P343" s="20"/>
      <c r="Q343" s="20"/>
      <c r="R343" s="11"/>
      <c r="S343" s="24"/>
    </row>
    <row r="344" spans="2:19" s="14" customFormat="1" ht="18.75" customHeight="1" x14ac:dyDescent="0.3">
      <c r="B344" s="244"/>
      <c r="C344" s="9"/>
      <c r="D344" s="5"/>
      <c r="E344" s="5"/>
      <c r="F344" s="3"/>
      <c r="G344" s="9"/>
      <c r="H344" s="9"/>
      <c r="I344" s="9"/>
      <c r="J344" s="9"/>
      <c r="K344" s="9"/>
      <c r="L344" s="9"/>
      <c r="M344" s="57"/>
      <c r="N344" s="7"/>
      <c r="O344" s="7"/>
      <c r="P344" s="20"/>
      <c r="Q344" s="20"/>
      <c r="R344" s="11"/>
      <c r="S344" s="24"/>
    </row>
    <row r="345" spans="2:19" s="14" customFormat="1" ht="18.75" customHeight="1" x14ac:dyDescent="0.3">
      <c r="B345" s="244"/>
      <c r="C345" s="9"/>
      <c r="D345" s="5"/>
      <c r="E345" s="5"/>
      <c r="F345" s="3"/>
      <c r="G345" s="9"/>
      <c r="H345" s="9"/>
      <c r="I345" s="9"/>
      <c r="J345" s="9"/>
      <c r="K345" s="9"/>
      <c r="L345" s="9"/>
      <c r="M345" s="57"/>
      <c r="N345" s="7"/>
      <c r="O345" s="7"/>
      <c r="P345" s="20"/>
      <c r="Q345" s="20"/>
      <c r="R345" s="11"/>
      <c r="S345" s="24"/>
    </row>
    <row r="346" spans="2:19" s="14" customFormat="1" ht="18.75" customHeight="1" x14ac:dyDescent="0.3">
      <c r="B346" s="244"/>
      <c r="C346" s="9"/>
      <c r="D346" s="5"/>
      <c r="E346" s="5"/>
      <c r="F346" s="3"/>
      <c r="G346" s="9"/>
      <c r="H346" s="9"/>
      <c r="I346" s="9"/>
      <c r="J346" s="9"/>
      <c r="K346" s="9"/>
      <c r="L346" s="9"/>
      <c r="M346" s="57"/>
      <c r="N346" s="7"/>
      <c r="O346" s="7"/>
      <c r="P346" s="20"/>
      <c r="Q346" s="20"/>
      <c r="R346" s="11"/>
      <c r="S346" s="24"/>
    </row>
    <row r="347" spans="2:19" s="14" customFormat="1" ht="18.75" customHeight="1" x14ac:dyDescent="0.3">
      <c r="B347" s="244"/>
      <c r="C347" s="9"/>
      <c r="D347" s="5"/>
      <c r="E347" s="5"/>
      <c r="F347" s="3"/>
      <c r="G347" s="9"/>
      <c r="H347" s="9"/>
      <c r="I347" s="9"/>
      <c r="J347" s="9"/>
      <c r="K347" s="9"/>
      <c r="L347" s="9"/>
      <c r="M347" s="57"/>
      <c r="N347" s="7"/>
      <c r="O347" s="7"/>
      <c r="P347" s="20"/>
      <c r="Q347" s="20"/>
      <c r="R347" s="11"/>
      <c r="S347" s="24"/>
    </row>
    <row r="348" spans="2:19" s="14" customFormat="1" ht="18.75" customHeight="1" x14ac:dyDescent="0.3">
      <c r="B348" s="244"/>
      <c r="C348" s="9"/>
      <c r="D348" s="5"/>
      <c r="E348" s="5"/>
      <c r="F348" s="3"/>
      <c r="G348" s="9"/>
      <c r="H348" s="9"/>
      <c r="I348" s="9"/>
      <c r="J348" s="9"/>
      <c r="K348" s="9"/>
      <c r="L348" s="9"/>
      <c r="M348" s="57"/>
      <c r="N348" s="7"/>
      <c r="O348" s="7"/>
      <c r="P348" s="20"/>
      <c r="Q348" s="20"/>
      <c r="R348" s="11"/>
      <c r="S348" s="24"/>
    </row>
    <row r="349" spans="2:19" s="14" customFormat="1" ht="18.75" customHeight="1" x14ac:dyDescent="0.3">
      <c r="B349" s="244"/>
      <c r="C349" s="9"/>
      <c r="D349" s="5"/>
      <c r="E349" s="5"/>
      <c r="F349" s="3"/>
      <c r="G349" s="9"/>
      <c r="H349" s="9"/>
      <c r="I349" s="9"/>
      <c r="J349" s="9"/>
      <c r="K349" s="9"/>
      <c r="L349" s="9"/>
      <c r="M349" s="57"/>
      <c r="N349" s="7"/>
      <c r="O349" s="7"/>
      <c r="P349" s="20"/>
      <c r="Q349" s="20"/>
      <c r="R349" s="11"/>
      <c r="S349" s="24"/>
    </row>
    <row r="350" spans="2:19" s="14" customFormat="1" ht="18.75" customHeight="1" x14ac:dyDescent="0.3">
      <c r="B350" s="244"/>
      <c r="C350" s="9"/>
      <c r="D350" s="5"/>
      <c r="E350" s="5"/>
      <c r="F350" s="3"/>
      <c r="G350" s="9"/>
      <c r="H350" s="9"/>
      <c r="I350" s="9"/>
      <c r="J350" s="9"/>
      <c r="K350" s="9"/>
      <c r="L350" s="9"/>
      <c r="M350" s="57"/>
      <c r="N350" s="7"/>
      <c r="O350" s="7"/>
      <c r="P350" s="20"/>
      <c r="Q350" s="20"/>
      <c r="R350" s="11"/>
      <c r="S350" s="24"/>
    </row>
    <row r="351" spans="2:19" s="14" customFormat="1" ht="18.75" customHeight="1" x14ac:dyDescent="0.3">
      <c r="B351" s="244"/>
      <c r="C351" s="9"/>
      <c r="D351" s="5"/>
      <c r="E351" s="5"/>
      <c r="F351" s="3"/>
      <c r="G351" s="9"/>
      <c r="H351" s="9"/>
      <c r="I351" s="9"/>
      <c r="J351" s="9"/>
      <c r="K351" s="9"/>
      <c r="L351" s="9"/>
      <c r="M351" s="57"/>
      <c r="N351" s="7"/>
      <c r="O351" s="7"/>
      <c r="P351" s="20"/>
      <c r="Q351" s="20"/>
      <c r="R351" s="11"/>
      <c r="S351" s="24"/>
    </row>
    <row r="352" spans="2:19" s="14" customFormat="1" ht="18.75" customHeight="1" x14ac:dyDescent="0.3">
      <c r="B352" s="244"/>
      <c r="C352" s="9"/>
      <c r="D352" s="5"/>
      <c r="E352" s="5"/>
      <c r="F352" s="3"/>
      <c r="G352" s="9"/>
      <c r="H352" s="9"/>
      <c r="I352" s="9"/>
      <c r="J352" s="9"/>
      <c r="K352" s="9"/>
      <c r="L352" s="9"/>
      <c r="M352" s="57"/>
      <c r="N352" s="7"/>
      <c r="O352" s="7"/>
      <c r="P352" s="20"/>
      <c r="Q352" s="20"/>
      <c r="R352" s="11"/>
      <c r="S352" s="24"/>
    </row>
    <row r="353" spans="2:19" s="14" customFormat="1" ht="18.75" customHeight="1" x14ac:dyDescent="0.3">
      <c r="B353" s="244"/>
      <c r="C353" s="9"/>
      <c r="D353" s="5"/>
      <c r="E353" s="5"/>
      <c r="F353" s="3"/>
      <c r="G353" s="9"/>
      <c r="H353" s="9"/>
      <c r="I353" s="9"/>
      <c r="J353" s="9"/>
      <c r="K353" s="9"/>
      <c r="L353" s="9"/>
      <c r="M353" s="57"/>
      <c r="N353" s="7"/>
      <c r="O353" s="7"/>
      <c r="P353" s="20"/>
      <c r="Q353" s="20"/>
      <c r="R353" s="11"/>
      <c r="S353" s="24"/>
    </row>
    <row r="354" spans="2:19" s="14" customFormat="1" ht="18.75" customHeight="1" x14ac:dyDescent="0.3">
      <c r="B354" s="244"/>
      <c r="C354" s="9"/>
      <c r="D354" s="5"/>
      <c r="E354" s="5"/>
      <c r="F354" s="3"/>
      <c r="G354" s="9"/>
      <c r="H354" s="9"/>
      <c r="I354" s="9"/>
      <c r="J354" s="9"/>
      <c r="K354" s="9"/>
      <c r="L354" s="9"/>
      <c r="M354" s="57"/>
      <c r="N354" s="7"/>
      <c r="O354" s="7"/>
      <c r="P354" s="20"/>
      <c r="Q354" s="20"/>
      <c r="R354" s="11"/>
      <c r="S354" s="24"/>
    </row>
    <row r="355" spans="2:19" s="14" customFormat="1" ht="18.75" customHeight="1" x14ac:dyDescent="0.3">
      <c r="B355" s="244"/>
      <c r="C355" s="9"/>
      <c r="D355" s="5"/>
      <c r="E355" s="5"/>
      <c r="F355" s="3"/>
      <c r="G355" s="9"/>
      <c r="H355" s="9"/>
      <c r="I355" s="9"/>
      <c r="J355" s="9"/>
      <c r="K355" s="9"/>
      <c r="L355" s="9"/>
      <c r="M355" s="57"/>
      <c r="N355" s="7"/>
      <c r="O355" s="7"/>
      <c r="P355" s="20"/>
      <c r="Q355" s="20"/>
      <c r="R355" s="11"/>
      <c r="S355" s="24"/>
    </row>
    <row r="356" spans="2:19" s="14" customFormat="1" ht="18.75" customHeight="1" x14ac:dyDescent="0.3">
      <c r="B356" s="244"/>
      <c r="C356" s="9"/>
      <c r="D356" s="5"/>
      <c r="E356" s="5"/>
      <c r="F356" s="3"/>
      <c r="G356" s="9"/>
      <c r="H356" s="9"/>
      <c r="I356" s="9"/>
      <c r="J356" s="9"/>
      <c r="K356" s="9"/>
      <c r="L356" s="9"/>
      <c r="M356" s="57"/>
      <c r="N356" s="7"/>
      <c r="O356" s="7"/>
      <c r="P356" s="20"/>
      <c r="Q356" s="20"/>
      <c r="R356" s="11"/>
      <c r="S356" s="24"/>
    </row>
    <row r="357" spans="2:19" s="14" customFormat="1" ht="18.75" customHeight="1" x14ac:dyDescent="0.3">
      <c r="B357" s="244"/>
      <c r="C357" s="9"/>
      <c r="D357" s="5"/>
      <c r="E357" s="5"/>
      <c r="F357" s="3"/>
      <c r="G357" s="9"/>
      <c r="H357" s="9"/>
      <c r="I357" s="9"/>
      <c r="J357" s="9"/>
      <c r="K357" s="9"/>
      <c r="L357" s="9"/>
      <c r="M357" s="57"/>
      <c r="N357" s="7"/>
      <c r="O357" s="7"/>
      <c r="P357" s="20"/>
      <c r="Q357" s="20"/>
      <c r="R357" s="11"/>
      <c r="S357" s="24"/>
    </row>
    <row r="358" spans="2:19" s="14" customFormat="1" ht="18.75" customHeight="1" x14ac:dyDescent="0.3">
      <c r="B358" s="244"/>
      <c r="C358" s="9"/>
      <c r="D358" s="5"/>
      <c r="E358" s="5"/>
      <c r="F358" s="3"/>
      <c r="G358" s="9"/>
      <c r="H358" s="9"/>
      <c r="I358" s="9"/>
      <c r="J358" s="9"/>
      <c r="K358" s="9"/>
      <c r="L358" s="9"/>
      <c r="M358" s="57"/>
      <c r="N358" s="7"/>
      <c r="O358" s="7"/>
      <c r="P358" s="20"/>
      <c r="Q358" s="20"/>
      <c r="R358" s="11"/>
      <c r="S358" s="24"/>
    </row>
    <row r="359" spans="2:19" s="14" customFormat="1" ht="18.75" customHeight="1" x14ac:dyDescent="0.3">
      <c r="B359" s="244"/>
      <c r="C359" s="9"/>
      <c r="D359" s="5"/>
      <c r="E359" s="5"/>
      <c r="F359" s="3"/>
      <c r="G359" s="9"/>
      <c r="H359" s="9"/>
      <c r="I359" s="9"/>
      <c r="J359" s="9"/>
      <c r="K359" s="9"/>
      <c r="L359" s="9"/>
      <c r="M359" s="57"/>
      <c r="N359" s="7"/>
      <c r="O359" s="7"/>
      <c r="P359" s="20"/>
      <c r="Q359" s="20"/>
      <c r="R359" s="11"/>
      <c r="S359" s="24"/>
    </row>
    <row r="360" spans="2:19" s="14" customFormat="1" ht="18.75" customHeight="1" x14ac:dyDescent="0.3">
      <c r="B360" s="244"/>
      <c r="C360" s="9"/>
      <c r="D360" s="5"/>
      <c r="E360" s="5"/>
      <c r="F360" s="3"/>
      <c r="G360" s="9"/>
      <c r="H360" s="9"/>
      <c r="I360" s="9"/>
      <c r="J360" s="9"/>
      <c r="K360" s="9"/>
      <c r="L360" s="9"/>
      <c r="M360" s="57"/>
      <c r="N360" s="7"/>
      <c r="O360" s="7"/>
      <c r="P360" s="20"/>
      <c r="Q360" s="20"/>
      <c r="R360" s="11"/>
      <c r="S360" s="24"/>
    </row>
    <row r="361" spans="2:19" s="14" customFormat="1" ht="18.75" customHeight="1" x14ac:dyDescent="0.3">
      <c r="B361" s="244"/>
      <c r="C361" s="9"/>
      <c r="D361" s="5"/>
      <c r="E361" s="5"/>
      <c r="F361" s="3"/>
      <c r="G361" s="9"/>
      <c r="H361" s="9"/>
      <c r="I361" s="9"/>
      <c r="J361" s="9"/>
      <c r="K361" s="9"/>
      <c r="L361" s="9"/>
      <c r="M361" s="57"/>
      <c r="N361" s="7"/>
      <c r="O361" s="7"/>
      <c r="P361" s="20"/>
      <c r="Q361" s="20"/>
      <c r="R361" s="11"/>
      <c r="S361" s="24"/>
    </row>
    <row r="362" spans="2:19" s="14" customFormat="1" ht="18.75" customHeight="1" x14ac:dyDescent="0.3">
      <c r="B362" s="244"/>
      <c r="C362" s="9"/>
      <c r="D362" s="5"/>
      <c r="E362" s="5"/>
      <c r="F362" s="3"/>
      <c r="G362" s="9"/>
      <c r="H362" s="9"/>
      <c r="I362" s="9"/>
      <c r="J362" s="9"/>
      <c r="K362" s="9"/>
      <c r="L362" s="9"/>
      <c r="M362" s="57"/>
      <c r="N362" s="7"/>
      <c r="O362" s="7"/>
      <c r="P362" s="20"/>
      <c r="Q362" s="20"/>
      <c r="R362" s="11"/>
      <c r="S362" s="24"/>
    </row>
    <row r="363" spans="2:19" s="14" customFormat="1" ht="18.75" customHeight="1" x14ac:dyDescent="0.3">
      <c r="B363" s="244"/>
      <c r="C363" s="9"/>
      <c r="D363" s="5"/>
      <c r="E363" s="5"/>
      <c r="F363" s="3"/>
      <c r="G363" s="9"/>
      <c r="H363" s="9"/>
      <c r="I363" s="9"/>
      <c r="J363" s="9"/>
      <c r="K363" s="9"/>
      <c r="L363" s="9"/>
      <c r="M363" s="57"/>
      <c r="N363" s="7"/>
      <c r="O363" s="7"/>
      <c r="P363" s="20"/>
      <c r="Q363" s="20"/>
      <c r="R363" s="11"/>
      <c r="S363" s="24"/>
    </row>
    <row r="364" spans="2:19" s="14" customFormat="1" ht="18.75" customHeight="1" x14ac:dyDescent="0.3">
      <c r="B364" s="244"/>
      <c r="C364" s="9"/>
      <c r="D364" s="5"/>
      <c r="E364" s="5"/>
      <c r="F364" s="3"/>
      <c r="G364" s="9"/>
      <c r="H364" s="9"/>
      <c r="I364" s="9"/>
      <c r="J364" s="9"/>
      <c r="K364" s="9"/>
      <c r="L364" s="9"/>
      <c r="M364" s="57"/>
      <c r="N364" s="7"/>
      <c r="O364" s="7"/>
      <c r="P364" s="20"/>
      <c r="Q364" s="20"/>
      <c r="R364" s="11"/>
      <c r="S364" s="24"/>
    </row>
    <row r="365" spans="2:19" s="14" customFormat="1" ht="18.75" customHeight="1" x14ac:dyDescent="0.3">
      <c r="B365" s="244"/>
      <c r="C365" s="9"/>
      <c r="D365" s="5"/>
      <c r="E365" s="5"/>
      <c r="F365" s="3"/>
      <c r="G365" s="9"/>
      <c r="H365" s="9"/>
      <c r="I365" s="9"/>
      <c r="J365" s="9"/>
      <c r="K365" s="9"/>
      <c r="L365" s="9"/>
      <c r="M365" s="57"/>
      <c r="N365" s="7"/>
      <c r="O365" s="7"/>
      <c r="P365" s="20"/>
      <c r="Q365" s="20"/>
      <c r="R365" s="11"/>
      <c r="S365" s="24"/>
    </row>
    <row r="366" spans="2:19" s="14" customFormat="1" ht="18.75" customHeight="1" x14ac:dyDescent="0.3">
      <c r="B366" s="244"/>
      <c r="C366" s="9"/>
      <c r="D366" s="5"/>
      <c r="E366" s="5"/>
      <c r="F366" s="3"/>
      <c r="G366" s="9"/>
      <c r="H366" s="9"/>
      <c r="I366" s="9"/>
      <c r="J366" s="9"/>
      <c r="K366" s="9"/>
      <c r="L366" s="9"/>
      <c r="M366" s="57"/>
      <c r="N366" s="7"/>
      <c r="O366" s="7"/>
      <c r="P366" s="20"/>
      <c r="Q366" s="20"/>
      <c r="R366" s="11"/>
      <c r="S366" s="24"/>
    </row>
    <row r="367" spans="2:19" s="14" customFormat="1" ht="18.75" customHeight="1" x14ac:dyDescent="0.3">
      <c r="B367" s="244"/>
      <c r="C367" s="9"/>
      <c r="D367" s="5"/>
      <c r="E367" s="5"/>
      <c r="F367" s="3"/>
      <c r="G367" s="9"/>
      <c r="H367" s="9"/>
      <c r="I367" s="9"/>
      <c r="J367" s="9"/>
      <c r="K367" s="9"/>
      <c r="L367" s="9"/>
      <c r="M367" s="57"/>
      <c r="N367" s="7"/>
      <c r="O367" s="7"/>
      <c r="P367" s="20"/>
      <c r="Q367" s="20"/>
      <c r="R367" s="11"/>
      <c r="S367" s="24"/>
    </row>
    <row r="368" spans="2:19" s="14" customFormat="1" ht="18.75" customHeight="1" x14ac:dyDescent="0.3">
      <c r="B368" s="244"/>
      <c r="C368" s="9"/>
      <c r="D368" s="5"/>
      <c r="E368" s="5"/>
      <c r="F368" s="3"/>
      <c r="G368" s="9"/>
      <c r="H368" s="9"/>
      <c r="I368" s="9"/>
      <c r="J368" s="9"/>
      <c r="K368" s="9"/>
      <c r="L368" s="9"/>
      <c r="M368" s="57"/>
      <c r="N368" s="7"/>
      <c r="O368" s="7"/>
      <c r="P368" s="20"/>
      <c r="Q368" s="20"/>
      <c r="R368" s="11"/>
      <c r="S368" s="24"/>
    </row>
    <row r="369" spans="2:19" s="14" customFormat="1" ht="18.75" customHeight="1" x14ac:dyDescent="0.3">
      <c r="B369" s="244"/>
      <c r="C369" s="9"/>
      <c r="D369" s="5"/>
      <c r="E369" s="5"/>
      <c r="F369" s="3"/>
      <c r="G369" s="9"/>
      <c r="H369" s="9"/>
      <c r="I369" s="9"/>
      <c r="J369" s="9"/>
      <c r="K369" s="9"/>
      <c r="L369" s="9"/>
      <c r="M369" s="57"/>
      <c r="N369" s="7"/>
      <c r="O369" s="7"/>
      <c r="P369" s="20"/>
      <c r="Q369" s="20"/>
      <c r="R369" s="11"/>
      <c r="S369" s="24"/>
    </row>
    <row r="370" spans="2:19" s="14" customFormat="1" ht="18.75" customHeight="1" x14ac:dyDescent="0.3">
      <c r="B370" s="244"/>
      <c r="C370" s="9"/>
      <c r="D370" s="5"/>
      <c r="E370" s="5"/>
      <c r="F370" s="3"/>
      <c r="G370" s="9"/>
      <c r="H370" s="9"/>
      <c r="I370" s="9"/>
      <c r="J370" s="9"/>
      <c r="K370" s="9"/>
      <c r="L370" s="9"/>
      <c r="M370" s="57"/>
      <c r="N370" s="7"/>
      <c r="O370" s="7"/>
      <c r="P370" s="20"/>
      <c r="Q370" s="20"/>
      <c r="R370" s="11"/>
      <c r="S370" s="24"/>
    </row>
    <row r="371" spans="2:19" s="14" customFormat="1" ht="18.75" customHeight="1" x14ac:dyDescent="0.3">
      <c r="B371" s="244"/>
      <c r="C371" s="9"/>
      <c r="D371" s="5"/>
      <c r="E371" s="5"/>
      <c r="F371" s="3"/>
      <c r="G371" s="9"/>
      <c r="H371" s="9"/>
      <c r="I371" s="9"/>
      <c r="J371" s="9"/>
      <c r="K371" s="9"/>
      <c r="L371" s="9"/>
      <c r="M371" s="57"/>
      <c r="N371" s="7"/>
      <c r="O371" s="7"/>
      <c r="P371" s="20"/>
      <c r="Q371" s="20"/>
      <c r="R371" s="11"/>
      <c r="S371" s="24"/>
    </row>
    <row r="372" spans="2:19" s="14" customFormat="1" ht="18.75" customHeight="1" x14ac:dyDescent="0.3">
      <c r="B372" s="244"/>
      <c r="C372" s="9"/>
      <c r="D372" s="5"/>
      <c r="E372" s="5"/>
      <c r="F372" s="3"/>
      <c r="G372" s="9"/>
      <c r="H372" s="9"/>
      <c r="I372" s="9"/>
      <c r="J372" s="9"/>
      <c r="K372" s="9"/>
      <c r="L372" s="9"/>
      <c r="M372" s="57"/>
      <c r="N372" s="7"/>
      <c r="O372" s="7"/>
      <c r="P372" s="20"/>
      <c r="Q372" s="20"/>
      <c r="R372" s="11"/>
      <c r="S372" s="24"/>
    </row>
    <row r="373" spans="2:19" s="14" customFormat="1" ht="18.75" customHeight="1" x14ac:dyDescent="0.3">
      <c r="B373" s="244"/>
      <c r="C373" s="9"/>
      <c r="D373" s="5"/>
      <c r="E373" s="5"/>
      <c r="F373" s="3"/>
      <c r="G373" s="9"/>
      <c r="H373" s="9"/>
      <c r="I373" s="9"/>
      <c r="J373" s="9"/>
      <c r="K373" s="9"/>
      <c r="L373" s="9"/>
      <c r="M373" s="57"/>
      <c r="N373" s="7"/>
      <c r="O373" s="7"/>
      <c r="P373" s="20"/>
      <c r="Q373" s="20"/>
      <c r="R373" s="11"/>
      <c r="S373" s="24"/>
    </row>
    <row r="374" spans="2:19" s="14" customFormat="1" ht="18.75" customHeight="1" x14ac:dyDescent="0.3">
      <c r="B374" s="244"/>
      <c r="C374" s="9"/>
      <c r="D374" s="5"/>
      <c r="E374" s="5"/>
      <c r="F374" s="3"/>
      <c r="G374" s="9"/>
      <c r="H374" s="9"/>
      <c r="I374" s="9"/>
      <c r="J374" s="9"/>
      <c r="K374" s="9"/>
      <c r="L374" s="9"/>
      <c r="M374" s="57"/>
      <c r="N374" s="7"/>
      <c r="O374" s="7"/>
      <c r="P374" s="20"/>
      <c r="Q374" s="20"/>
      <c r="R374" s="11"/>
      <c r="S374" s="24"/>
    </row>
    <row r="375" spans="2:19" s="14" customFormat="1" ht="18.75" customHeight="1" x14ac:dyDescent="0.3">
      <c r="B375" s="244"/>
      <c r="C375" s="9"/>
      <c r="D375" s="5"/>
      <c r="E375" s="5"/>
      <c r="F375" s="3"/>
      <c r="G375" s="9"/>
      <c r="H375" s="9"/>
      <c r="I375" s="9"/>
      <c r="J375" s="9"/>
      <c r="K375" s="9"/>
      <c r="L375" s="9"/>
      <c r="M375" s="57"/>
      <c r="N375" s="7"/>
      <c r="O375" s="7"/>
      <c r="P375" s="20"/>
      <c r="Q375" s="20"/>
      <c r="R375" s="11"/>
      <c r="S375" s="24"/>
    </row>
    <row r="376" spans="2:19" s="14" customFormat="1" ht="18.75" customHeight="1" x14ac:dyDescent="0.3">
      <c r="B376" s="244"/>
      <c r="C376" s="9"/>
      <c r="D376" s="5"/>
      <c r="E376" s="5"/>
      <c r="F376" s="3"/>
      <c r="G376" s="9"/>
      <c r="H376" s="9"/>
      <c r="I376" s="9"/>
      <c r="J376" s="9"/>
      <c r="K376" s="9"/>
      <c r="L376" s="9"/>
      <c r="M376" s="57"/>
      <c r="N376" s="7"/>
      <c r="O376" s="7"/>
      <c r="P376" s="20"/>
      <c r="Q376" s="20"/>
      <c r="R376" s="11"/>
      <c r="S376" s="24"/>
    </row>
    <row r="377" spans="2:19" s="14" customFormat="1" ht="18.75" customHeight="1" x14ac:dyDescent="0.3">
      <c r="B377" s="244"/>
      <c r="C377" s="9"/>
      <c r="D377" s="5"/>
      <c r="E377" s="5"/>
      <c r="F377" s="3"/>
      <c r="G377" s="9"/>
      <c r="H377" s="9"/>
      <c r="I377" s="9"/>
      <c r="J377" s="9"/>
      <c r="K377" s="9"/>
      <c r="L377" s="9"/>
      <c r="M377" s="57"/>
      <c r="N377" s="7"/>
      <c r="O377" s="7"/>
      <c r="P377" s="20"/>
      <c r="Q377" s="20"/>
      <c r="R377" s="11"/>
      <c r="S377" s="24"/>
    </row>
    <row r="378" spans="2:19" s="14" customFormat="1" ht="18.75" customHeight="1" x14ac:dyDescent="0.3">
      <c r="B378" s="244"/>
      <c r="C378" s="9"/>
      <c r="D378" s="5"/>
      <c r="E378" s="5"/>
      <c r="F378" s="3"/>
      <c r="G378" s="9"/>
      <c r="H378" s="9"/>
      <c r="I378" s="9"/>
      <c r="J378" s="9"/>
      <c r="K378" s="9"/>
      <c r="L378" s="9"/>
      <c r="M378" s="57"/>
      <c r="N378" s="7"/>
      <c r="O378" s="7"/>
      <c r="P378" s="20"/>
      <c r="Q378" s="20"/>
      <c r="R378" s="11"/>
      <c r="S378" s="24"/>
    </row>
    <row r="379" spans="2:19" s="14" customFormat="1" ht="18.75" customHeight="1" x14ac:dyDescent="0.3">
      <c r="B379" s="244"/>
      <c r="C379" s="9"/>
      <c r="D379" s="5"/>
      <c r="E379" s="5"/>
      <c r="F379" s="3"/>
      <c r="G379" s="9"/>
      <c r="H379" s="9"/>
      <c r="I379" s="9"/>
      <c r="J379" s="9"/>
      <c r="K379" s="9"/>
      <c r="L379" s="9"/>
      <c r="M379" s="57"/>
      <c r="N379" s="7"/>
      <c r="O379" s="7"/>
      <c r="P379" s="20"/>
      <c r="Q379" s="20"/>
      <c r="R379" s="11"/>
      <c r="S379" s="24"/>
    </row>
    <row r="380" spans="2:19" s="14" customFormat="1" ht="18.75" customHeight="1" x14ac:dyDescent="0.3">
      <c r="B380" s="244"/>
      <c r="C380" s="9"/>
      <c r="D380" s="5"/>
      <c r="E380" s="5"/>
      <c r="F380" s="3"/>
      <c r="G380" s="9"/>
      <c r="H380" s="9"/>
      <c r="I380" s="9"/>
      <c r="J380" s="9"/>
      <c r="K380" s="9"/>
      <c r="L380" s="9"/>
      <c r="M380" s="57"/>
      <c r="N380" s="7"/>
      <c r="O380" s="7"/>
      <c r="P380" s="20"/>
      <c r="Q380" s="20"/>
      <c r="R380" s="11"/>
      <c r="S380" s="24"/>
    </row>
    <row r="381" spans="2:19" s="14" customFormat="1" ht="18.75" customHeight="1" x14ac:dyDescent="0.3">
      <c r="B381" s="244"/>
      <c r="C381" s="9"/>
      <c r="D381" s="5"/>
      <c r="E381" s="5"/>
      <c r="F381" s="3"/>
      <c r="G381" s="9"/>
      <c r="H381" s="9"/>
      <c r="I381" s="9"/>
      <c r="J381" s="9"/>
      <c r="K381" s="9"/>
      <c r="L381" s="9"/>
      <c r="M381" s="57"/>
      <c r="N381" s="7"/>
      <c r="O381" s="7"/>
      <c r="P381" s="20"/>
      <c r="Q381" s="20"/>
      <c r="R381" s="11"/>
      <c r="S381" s="24"/>
    </row>
    <row r="382" spans="2:19" s="14" customFormat="1" ht="18.75" customHeight="1" x14ac:dyDescent="0.3">
      <c r="B382" s="244"/>
      <c r="C382" s="9"/>
      <c r="D382" s="5"/>
      <c r="E382" s="5"/>
      <c r="F382" s="3"/>
      <c r="G382" s="9"/>
      <c r="H382" s="9"/>
      <c r="I382" s="9"/>
      <c r="J382" s="9"/>
      <c r="K382" s="9"/>
      <c r="L382" s="9"/>
      <c r="M382" s="57"/>
      <c r="N382" s="7"/>
      <c r="O382" s="7"/>
      <c r="P382" s="20"/>
      <c r="Q382" s="20"/>
      <c r="R382" s="11"/>
      <c r="S382" s="24"/>
    </row>
    <row r="383" spans="2:19" s="14" customFormat="1" ht="18.75" customHeight="1" x14ac:dyDescent="0.3">
      <c r="B383" s="244"/>
      <c r="C383" s="9"/>
      <c r="D383" s="5"/>
      <c r="E383" s="5"/>
      <c r="F383" s="3"/>
      <c r="G383" s="9"/>
      <c r="H383" s="9"/>
      <c r="I383" s="9"/>
      <c r="J383" s="9"/>
      <c r="K383" s="9"/>
      <c r="L383" s="9"/>
      <c r="M383" s="57"/>
      <c r="N383" s="7"/>
      <c r="O383" s="7"/>
      <c r="P383" s="20"/>
      <c r="Q383" s="20"/>
      <c r="R383" s="11"/>
      <c r="S383" s="24"/>
    </row>
    <row r="384" spans="2:19" s="14" customFormat="1" ht="18.75" customHeight="1" x14ac:dyDescent="0.3">
      <c r="B384" s="244"/>
      <c r="C384" s="9"/>
      <c r="D384" s="5"/>
      <c r="E384" s="5"/>
      <c r="F384" s="3"/>
      <c r="G384" s="9"/>
      <c r="H384" s="9"/>
      <c r="I384" s="9"/>
      <c r="J384" s="9"/>
      <c r="K384" s="9"/>
      <c r="L384" s="9"/>
      <c r="M384" s="57"/>
      <c r="N384" s="7"/>
      <c r="O384" s="7"/>
      <c r="P384" s="20"/>
      <c r="Q384" s="20"/>
      <c r="R384" s="11"/>
      <c r="S384" s="24"/>
    </row>
    <row r="385" spans="2:19" s="14" customFormat="1" ht="18.75" customHeight="1" x14ac:dyDescent="0.3">
      <c r="B385" s="244"/>
      <c r="C385" s="9"/>
      <c r="D385" s="5"/>
      <c r="E385" s="5"/>
      <c r="F385" s="3"/>
      <c r="G385" s="9"/>
      <c r="H385" s="9"/>
      <c r="I385" s="9"/>
      <c r="J385" s="9"/>
      <c r="K385" s="9"/>
      <c r="L385" s="9"/>
      <c r="M385" s="57"/>
      <c r="N385" s="7"/>
      <c r="O385" s="7"/>
      <c r="P385" s="20"/>
      <c r="Q385" s="20"/>
      <c r="R385" s="11"/>
      <c r="S385" s="24"/>
    </row>
    <row r="386" spans="2:19" s="14" customFormat="1" ht="18.75" customHeight="1" x14ac:dyDescent="0.3">
      <c r="B386" s="244"/>
      <c r="C386" s="9"/>
      <c r="D386" s="5"/>
      <c r="E386" s="5"/>
      <c r="F386" s="3"/>
      <c r="G386" s="9"/>
      <c r="H386" s="9"/>
      <c r="I386" s="9"/>
      <c r="J386" s="9"/>
      <c r="K386" s="9"/>
      <c r="L386" s="9"/>
      <c r="M386" s="57"/>
      <c r="N386" s="7"/>
      <c r="O386" s="7"/>
      <c r="P386" s="20"/>
      <c r="Q386" s="20"/>
      <c r="R386" s="11"/>
      <c r="S386" s="24"/>
    </row>
    <row r="387" spans="2:19" s="14" customFormat="1" ht="18.75" customHeight="1" x14ac:dyDescent="0.3">
      <c r="B387" s="244"/>
      <c r="C387" s="9"/>
      <c r="D387" s="5"/>
      <c r="E387" s="5"/>
      <c r="F387" s="3"/>
      <c r="G387" s="9"/>
      <c r="H387" s="9"/>
      <c r="I387" s="9"/>
      <c r="J387" s="9"/>
      <c r="K387" s="9"/>
      <c r="L387" s="9"/>
      <c r="M387" s="57"/>
      <c r="N387" s="7"/>
      <c r="O387" s="7"/>
      <c r="P387" s="20"/>
      <c r="Q387" s="20"/>
      <c r="R387" s="11"/>
      <c r="S387" s="24"/>
    </row>
    <row r="388" spans="2:19" s="14" customFormat="1" ht="18.75" customHeight="1" x14ac:dyDescent="0.3">
      <c r="B388" s="244"/>
      <c r="C388" s="9"/>
      <c r="D388" s="5"/>
      <c r="E388" s="5"/>
      <c r="F388" s="3"/>
      <c r="G388" s="9"/>
      <c r="H388" s="9"/>
      <c r="I388" s="9"/>
      <c r="J388" s="9"/>
      <c r="K388" s="9"/>
      <c r="L388" s="9"/>
      <c r="M388" s="57"/>
      <c r="N388" s="7"/>
      <c r="O388" s="7"/>
      <c r="P388" s="20"/>
      <c r="Q388" s="20"/>
      <c r="R388" s="11"/>
      <c r="S388" s="24"/>
    </row>
    <row r="389" spans="2:19" s="14" customFormat="1" ht="18.75" customHeight="1" x14ac:dyDescent="0.3">
      <c r="B389" s="244"/>
      <c r="C389" s="9"/>
      <c r="D389" s="5"/>
      <c r="E389" s="5"/>
      <c r="F389" s="3"/>
      <c r="G389" s="9"/>
      <c r="H389" s="9"/>
      <c r="I389" s="9"/>
      <c r="J389" s="9"/>
      <c r="K389" s="9"/>
      <c r="L389" s="9"/>
      <c r="M389" s="57"/>
      <c r="N389" s="7"/>
      <c r="O389" s="7"/>
      <c r="P389" s="20"/>
      <c r="Q389" s="20"/>
      <c r="R389" s="11"/>
      <c r="S389" s="24"/>
    </row>
    <row r="390" spans="2:19" s="14" customFormat="1" ht="18.75" customHeight="1" x14ac:dyDescent="0.3">
      <c r="B390" s="244"/>
      <c r="C390" s="9"/>
      <c r="D390" s="5"/>
      <c r="E390" s="5"/>
      <c r="F390" s="3"/>
      <c r="G390" s="9"/>
      <c r="H390" s="9"/>
      <c r="I390" s="9"/>
      <c r="J390" s="9"/>
      <c r="K390" s="9"/>
      <c r="L390" s="9"/>
      <c r="M390" s="57"/>
      <c r="N390" s="7"/>
      <c r="O390" s="7"/>
      <c r="P390" s="20"/>
      <c r="Q390" s="20"/>
      <c r="R390" s="11"/>
      <c r="S390" s="24"/>
    </row>
    <row r="391" spans="2:19" s="14" customFormat="1" ht="18.75" customHeight="1" x14ac:dyDescent="0.3">
      <c r="B391" s="244"/>
      <c r="C391" s="9"/>
      <c r="D391" s="5"/>
      <c r="E391" s="5"/>
      <c r="F391" s="3"/>
      <c r="G391" s="9"/>
      <c r="H391" s="9"/>
      <c r="I391" s="9"/>
      <c r="J391" s="9"/>
      <c r="K391" s="9"/>
      <c r="L391" s="9"/>
      <c r="M391" s="57"/>
      <c r="N391" s="7"/>
      <c r="O391" s="7"/>
      <c r="P391" s="20"/>
      <c r="Q391" s="20"/>
      <c r="R391" s="11"/>
      <c r="S391" s="24"/>
    </row>
    <row r="392" spans="2:19" s="14" customFormat="1" ht="18.75" customHeight="1" x14ac:dyDescent="0.3">
      <c r="B392" s="244"/>
      <c r="C392" s="9"/>
      <c r="D392" s="5"/>
      <c r="E392" s="5"/>
      <c r="F392" s="3"/>
      <c r="G392" s="9"/>
      <c r="H392" s="9"/>
      <c r="I392" s="9"/>
      <c r="J392" s="9"/>
      <c r="K392" s="9"/>
      <c r="L392" s="9"/>
      <c r="M392" s="57"/>
      <c r="N392" s="7"/>
      <c r="O392" s="7"/>
      <c r="P392" s="20"/>
      <c r="Q392" s="20"/>
      <c r="R392" s="11"/>
      <c r="S392" s="24"/>
    </row>
    <row r="393" spans="2:19" s="14" customFormat="1" ht="18.75" customHeight="1" x14ac:dyDescent="0.3">
      <c r="B393" s="244"/>
      <c r="C393" s="9"/>
      <c r="D393" s="5"/>
      <c r="E393" s="5"/>
      <c r="F393" s="3"/>
      <c r="G393" s="9"/>
      <c r="H393" s="9"/>
      <c r="I393" s="9"/>
      <c r="J393" s="9"/>
      <c r="K393" s="9"/>
      <c r="L393" s="9"/>
      <c r="M393" s="57"/>
      <c r="N393" s="7"/>
      <c r="O393" s="7"/>
      <c r="P393" s="20"/>
      <c r="Q393" s="20"/>
      <c r="R393" s="11"/>
      <c r="S393" s="24"/>
    </row>
    <row r="394" spans="2:19" s="14" customFormat="1" ht="18.75" customHeight="1" x14ac:dyDescent="0.3">
      <c r="B394" s="244"/>
      <c r="C394" s="9"/>
      <c r="D394" s="5"/>
      <c r="E394" s="5"/>
      <c r="F394" s="3"/>
      <c r="G394" s="9"/>
      <c r="H394" s="9"/>
      <c r="I394" s="9"/>
      <c r="J394" s="9"/>
      <c r="K394" s="9"/>
      <c r="L394" s="9"/>
      <c r="M394" s="57"/>
      <c r="N394" s="7"/>
      <c r="O394" s="7"/>
      <c r="P394" s="20"/>
      <c r="Q394" s="20"/>
      <c r="R394" s="11"/>
      <c r="S394" s="24"/>
    </row>
    <row r="395" spans="2:19" s="14" customFormat="1" ht="18.75" customHeight="1" x14ac:dyDescent="0.3">
      <c r="B395" s="244"/>
      <c r="C395" s="9"/>
      <c r="D395" s="5"/>
      <c r="E395" s="5"/>
      <c r="F395" s="3"/>
      <c r="G395" s="9"/>
      <c r="H395" s="9"/>
      <c r="I395" s="9"/>
      <c r="J395" s="9"/>
      <c r="K395" s="9"/>
      <c r="L395" s="9"/>
      <c r="M395" s="57"/>
      <c r="N395" s="7"/>
      <c r="O395" s="7"/>
      <c r="P395" s="20"/>
      <c r="Q395" s="20"/>
      <c r="R395" s="11"/>
      <c r="S395" s="24"/>
    </row>
    <row r="396" spans="2:19" s="14" customFormat="1" ht="18.75" customHeight="1" x14ac:dyDescent="0.3">
      <c r="B396" s="244"/>
      <c r="C396" s="9"/>
      <c r="D396" s="5"/>
      <c r="E396" s="5"/>
      <c r="F396" s="3"/>
      <c r="G396" s="9"/>
      <c r="H396" s="9"/>
      <c r="I396" s="9"/>
      <c r="J396" s="9"/>
      <c r="K396" s="9"/>
      <c r="L396" s="9"/>
      <c r="M396" s="57"/>
      <c r="N396" s="7"/>
      <c r="O396" s="7"/>
      <c r="P396" s="20"/>
      <c r="Q396" s="20"/>
      <c r="R396" s="11"/>
      <c r="S396" s="24"/>
    </row>
    <row r="397" spans="2:19" s="14" customFormat="1" ht="18.75" customHeight="1" x14ac:dyDescent="0.3">
      <c r="B397" s="244"/>
      <c r="C397" s="9"/>
      <c r="D397" s="5"/>
      <c r="E397" s="5"/>
      <c r="F397" s="3"/>
      <c r="G397" s="9"/>
      <c r="H397" s="9"/>
      <c r="I397" s="9"/>
      <c r="J397" s="9"/>
      <c r="K397" s="9"/>
      <c r="L397" s="9"/>
      <c r="M397" s="57"/>
      <c r="N397" s="7"/>
      <c r="O397" s="7"/>
      <c r="P397" s="20"/>
      <c r="Q397" s="20"/>
      <c r="R397" s="11"/>
      <c r="S397" s="24"/>
    </row>
    <row r="398" spans="2:19" s="14" customFormat="1" ht="18.75" customHeight="1" x14ac:dyDescent="0.3">
      <c r="B398" s="244"/>
      <c r="C398" s="9"/>
      <c r="D398" s="5"/>
      <c r="E398" s="5"/>
      <c r="F398" s="3"/>
      <c r="G398" s="9"/>
      <c r="H398" s="9"/>
      <c r="I398" s="9"/>
      <c r="J398" s="9"/>
      <c r="K398" s="9"/>
      <c r="L398" s="9"/>
      <c r="M398" s="57"/>
      <c r="N398" s="7"/>
      <c r="O398" s="7"/>
      <c r="P398" s="20"/>
      <c r="Q398" s="20"/>
      <c r="R398" s="11"/>
      <c r="S398" s="24"/>
    </row>
    <row r="399" spans="2:19" s="14" customFormat="1" ht="18.75" customHeight="1" x14ac:dyDescent="0.3">
      <c r="B399" s="244"/>
      <c r="C399" s="9"/>
      <c r="D399" s="5"/>
      <c r="E399" s="5"/>
      <c r="F399" s="3"/>
      <c r="G399" s="9"/>
      <c r="H399" s="9"/>
      <c r="I399" s="9"/>
      <c r="J399" s="9"/>
      <c r="K399" s="9"/>
      <c r="L399" s="9"/>
      <c r="M399" s="57"/>
      <c r="N399" s="7"/>
      <c r="O399" s="7"/>
      <c r="P399" s="20"/>
      <c r="Q399" s="20"/>
      <c r="R399" s="11"/>
      <c r="S399" s="24"/>
    </row>
    <row r="400" spans="2:19" s="14" customFormat="1" ht="18.75" customHeight="1" x14ac:dyDescent="0.3">
      <c r="B400" s="244"/>
      <c r="C400" s="9"/>
      <c r="D400" s="5"/>
      <c r="E400" s="5"/>
      <c r="F400" s="3"/>
      <c r="G400" s="9"/>
      <c r="H400" s="9"/>
      <c r="I400" s="9"/>
      <c r="J400" s="9"/>
      <c r="K400" s="9"/>
      <c r="L400" s="9"/>
      <c r="M400" s="57"/>
      <c r="N400" s="7"/>
      <c r="O400" s="7"/>
      <c r="P400" s="20"/>
      <c r="Q400" s="20"/>
      <c r="R400" s="11"/>
      <c r="S400" s="24"/>
    </row>
    <row r="401" spans="13:13" ht="12.75" customHeight="1" x14ac:dyDescent="0.3">
      <c r="M401" s="57"/>
    </row>
    <row r="402" spans="13:13" ht="12.75" customHeight="1" x14ac:dyDescent="0.3">
      <c r="M402" s="57"/>
    </row>
    <row r="403" spans="13:13" ht="12.75" customHeight="1" x14ac:dyDescent="0.3">
      <c r="M403" s="57"/>
    </row>
    <row r="404" spans="13:13" ht="12.75" customHeight="1" x14ac:dyDescent="0.3">
      <c r="M404" s="57"/>
    </row>
    <row r="405" spans="13:13" ht="12.75" customHeight="1" x14ac:dyDescent="0.3">
      <c r="M405" s="57"/>
    </row>
    <row r="406" spans="13:13" ht="12.75" customHeight="1" x14ac:dyDescent="0.3">
      <c r="M406" s="57"/>
    </row>
    <row r="407" spans="13:13" ht="12.75" customHeight="1" x14ac:dyDescent="0.3">
      <c r="M407" s="57"/>
    </row>
    <row r="408" spans="13:13" ht="12.75" customHeight="1" x14ac:dyDescent="0.3">
      <c r="M408" s="57"/>
    </row>
    <row r="409" spans="13:13" ht="12.75" customHeight="1" x14ac:dyDescent="0.3">
      <c r="M409" s="57"/>
    </row>
    <row r="410" spans="13:13" ht="12.75" customHeight="1" x14ac:dyDescent="0.3">
      <c r="M410" s="57"/>
    </row>
    <row r="411" spans="13:13" ht="12.75" customHeight="1" x14ac:dyDescent="0.3">
      <c r="M411" s="57"/>
    </row>
    <row r="412" spans="13:13" ht="12.75" customHeight="1" x14ac:dyDescent="0.3">
      <c r="M412" s="57"/>
    </row>
    <row r="413" spans="13:13" ht="12.75" customHeight="1" x14ac:dyDescent="0.3">
      <c r="M413" s="57"/>
    </row>
    <row r="414" spans="13:13" ht="12.75" customHeight="1" x14ac:dyDescent="0.3">
      <c r="M414" s="57"/>
    </row>
    <row r="415" spans="13:13" ht="12.75" customHeight="1" x14ac:dyDescent="0.3">
      <c r="M415" s="57"/>
    </row>
    <row r="416" spans="13:13" ht="12.75" customHeight="1" x14ac:dyDescent="0.3">
      <c r="M416" s="57"/>
    </row>
    <row r="417" spans="13:13" ht="12.75" customHeight="1" x14ac:dyDescent="0.3">
      <c r="M417" s="57"/>
    </row>
    <row r="418" spans="13:13" ht="12.75" customHeight="1" x14ac:dyDescent="0.3">
      <c r="M418" s="57"/>
    </row>
    <row r="419" spans="13:13" ht="12.75" customHeight="1" x14ac:dyDescent="0.3">
      <c r="M419" s="57"/>
    </row>
    <row r="420" spans="13:13" ht="12.75" customHeight="1" x14ac:dyDescent="0.3">
      <c r="M420" s="57"/>
    </row>
    <row r="421" spans="13:13" ht="12.75" customHeight="1" x14ac:dyDescent="0.3">
      <c r="M421" s="57"/>
    </row>
    <row r="422" spans="13:13" ht="12.75" customHeight="1" x14ac:dyDescent="0.3">
      <c r="M422" s="57"/>
    </row>
    <row r="423" spans="13:13" ht="12.75" customHeight="1" x14ac:dyDescent="0.3">
      <c r="M423" s="57"/>
    </row>
    <row r="424" spans="13:13" ht="12.75" customHeight="1" x14ac:dyDescent="0.3">
      <c r="M424" s="57"/>
    </row>
    <row r="425" spans="13:13" ht="12.75" customHeight="1" x14ac:dyDescent="0.3">
      <c r="M425" s="57"/>
    </row>
    <row r="426" spans="13:13" ht="12.75" customHeight="1" x14ac:dyDescent="0.3">
      <c r="M426" s="57"/>
    </row>
    <row r="427" spans="13:13" ht="12.75" customHeight="1" x14ac:dyDescent="0.3">
      <c r="M427" s="57"/>
    </row>
    <row r="428" spans="13:13" ht="12.75" customHeight="1" x14ac:dyDescent="0.3">
      <c r="M428" s="57"/>
    </row>
    <row r="429" spans="13:13" ht="12.75" customHeight="1" x14ac:dyDescent="0.3">
      <c r="M429" s="57"/>
    </row>
    <row r="430" spans="13:13" ht="12.75" customHeight="1" x14ac:dyDescent="0.3">
      <c r="M430" s="57"/>
    </row>
    <row r="431" spans="13:13" ht="12.75" customHeight="1" x14ac:dyDescent="0.3">
      <c r="M431" s="57"/>
    </row>
    <row r="432" spans="13:13" ht="12.75" customHeight="1" x14ac:dyDescent="0.3">
      <c r="M432" s="57"/>
    </row>
    <row r="433" spans="13:13" ht="12.75" customHeight="1" x14ac:dyDescent="0.3">
      <c r="M433" s="57"/>
    </row>
    <row r="434" spans="13:13" ht="12.75" customHeight="1" x14ac:dyDescent="0.3">
      <c r="M434" s="57"/>
    </row>
    <row r="435" spans="13:13" ht="12.75" customHeight="1" x14ac:dyDescent="0.3">
      <c r="M435" s="57"/>
    </row>
    <row r="436" spans="13:13" ht="12.75" customHeight="1" x14ac:dyDescent="0.3">
      <c r="M436" s="57"/>
    </row>
    <row r="437" spans="13:13" ht="12.75" customHeight="1" x14ac:dyDescent="0.3">
      <c r="M437" s="57"/>
    </row>
    <row r="438" spans="13:13" ht="12.75" customHeight="1" x14ac:dyDescent="0.3">
      <c r="M438" s="57"/>
    </row>
    <row r="439" spans="13:13" ht="12.75" customHeight="1" x14ac:dyDescent="0.3">
      <c r="M439" s="57"/>
    </row>
    <row r="440" spans="13:13" ht="12.75" customHeight="1" x14ac:dyDescent="0.3">
      <c r="M440" s="57"/>
    </row>
    <row r="441" spans="13:13" ht="12.75" customHeight="1" x14ac:dyDescent="0.3">
      <c r="M441" s="57"/>
    </row>
    <row r="442" spans="13:13" ht="12.75" customHeight="1" x14ac:dyDescent="0.3">
      <c r="M442" s="57"/>
    </row>
    <row r="443" spans="13:13" ht="12.75" customHeight="1" x14ac:dyDescent="0.3">
      <c r="M443" s="57"/>
    </row>
    <row r="444" spans="13:13" ht="12.75" customHeight="1" x14ac:dyDescent="0.3">
      <c r="M444" s="57"/>
    </row>
    <row r="445" spans="13:13" ht="12.75" customHeight="1" x14ac:dyDescent="0.3">
      <c r="M445" s="57"/>
    </row>
    <row r="446" spans="13:13" ht="12.75" customHeight="1" x14ac:dyDescent="0.3">
      <c r="M446" s="57"/>
    </row>
    <row r="447" spans="13:13" ht="12.75" customHeight="1" x14ac:dyDescent="0.3">
      <c r="M447" s="57"/>
    </row>
    <row r="448" spans="13:13" ht="12.75" customHeight="1" x14ac:dyDescent="0.3">
      <c r="M448" s="57"/>
    </row>
    <row r="449" spans="13:13" ht="12.75" customHeight="1" x14ac:dyDescent="0.3">
      <c r="M449" s="57"/>
    </row>
    <row r="450" spans="13:13" ht="12.75" customHeight="1" x14ac:dyDescent="0.3">
      <c r="M450" s="57"/>
    </row>
    <row r="451" spans="13:13" ht="12.75" customHeight="1" x14ac:dyDescent="0.3">
      <c r="M451" s="57"/>
    </row>
    <row r="452" spans="13:13" ht="12.75" customHeight="1" x14ac:dyDescent="0.3">
      <c r="M452" s="57"/>
    </row>
    <row r="453" spans="13:13" ht="12.75" customHeight="1" x14ac:dyDescent="0.3">
      <c r="M453" s="57"/>
    </row>
    <row r="454" spans="13:13" ht="12.75" customHeight="1" x14ac:dyDescent="0.3">
      <c r="M454" s="57"/>
    </row>
    <row r="455" spans="13:13" ht="12.75" customHeight="1" x14ac:dyDescent="0.3">
      <c r="M455" s="57"/>
    </row>
    <row r="456" spans="13:13" ht="12.75" customHeight="1" x14ac:dyDescent="0.3">
      <c r="M456" s="57"/>
    </row>
    <row r="457" spans="13:13" ht="12.75" customHeight="1" x14ac:dyDescent="0.3">
      <c r="M457" s="57"/>
    </row>
    <row r="458" spans="13:13" ht="12.75" customHeight="1" x14ac:dyDescent="0.3">
      <c r="M458" s="57"/>
    </row>
    <row r="459" spans="13:13" ht="12.75" customHeight="1" x14ac:dyDescent="0.3">
      <c r="M459" s="57"/>
    </row>
    <row r="460" spans="13:13" ht="12.75" customHeight="1" x14ac:dyDescent="0.3">
      <c r="M460" s="57"/>
    </row>
    <row r="461" spans="13:13" ht="12.75" customHeight="1" x14ac:dyDescent="0.3">
      <c r="M461" s="57"/>
    </row>
    <row r="462" spans="13:13" ht="12.75" customHeight="1" x14ac:dyDescent="0.3">
      <c r="M462" s="57"/>
    </row>
    <row r="463" spans="13:13" ht="12.75" customHeight="1" x14ac:dyDescent="0.3">
      <c r="M463" s="57"/>
    </row>
    <row r="464" spans="13:13" ht="12.75" customHeight="1" x14ac:dyDescent="0.3">
      <c r="M464" s="57"/>
    </row>
    <row r="465" spans="13:13" ht="12.75" customHeight="1" x14ac:dyDescent="0.3">
      <c r="M465" s="57"/>
    </row>
    <row r="466" spans="13:13" ht="12.75" customHeight="1" x14ac:dyDescent="0.3">
      <c r="M466" s="57"/>
    </row>
    <row r="467" spans="13:13" ht="12.75" customHeight="1" x14ac:dyDescent="0.3">
      <c r="M467" s="57"/>
    </row>
    <row r="468" spans="13:13" ht="12.75" customHeight="1" x14ac:dyDescent="0.3">
      <c r="M468" s="57"/>
    </row>
    <row r="469" spans="13:13" ht="12.75" customHeight="1" x14ac:dyDescent="0.3">
      <c r="M469" s="57"/>
    </row>
    <row r="470" spans="13:13" ht="12.75" customHeight="1" x14ac:dyDescent="0.3">
      <c r="M470" s="57"/>
    </row>
    <row r="471" spans="13:13" ht="12.75" customHeight="1" x14ac:dyDescent="0.3">
      <c r="M471" s="57"/>
    </row>
    <row r="472" spans="13:13" ht="12.75" customHeight="1" x14ac:dyDescent="0.3">
      <c r="M472" s="57"/>
    </row>
    <row r="473" spans="13:13" ht="12.75" customHeight="1" x14ac:dyDescent="0.3">
      <c r="M473" s="57"/>
    </row>
    <row r="474" spans="13:13" ht="12.75" customHeight="1" x14ac:dyDescent="0.3">
      <c r="M474" s="57"/>
    </row>
    <row r="475" spans="13:13" ht="12.75" customHeight="1" x14ac:dyDescent="0.3">
      <c r="M475" s="57"/>
    </row>
    <row r="476" spans="13:13" ht="12.75" customHeight="1" x14ac:dyDescent="0.3">
      <c r="M476" s="57"/>
    </row>
    <row r="477" spans="13:13" ht="12.75" customHeight="1" x14ac:dyDescent="0.3">
      <c r="M477" s="57"/>
    </row>
    <row r="478" spans="13:13" ht="12.75" customHeight="1" x14ac:dyDescent="0.3">
      <c r="M478" s="57"/>
    </row>
    <row r="479" spans="13:13" ht="12.75" customHeight="1" x14ac:dyDescent="0.3">
      <c r="M479" s="57"/>
    </row>
    <row r="480" spans="13:13" ht="12.75" customHeight="1" x14ac:dyDescent="0.3">
      <c r="M480" s="57"/>
    </row>
    <row r="481" spans="13:13" ht="12.75" customHeight="1" x14ac:dyDescent="0.3">
      <c r="M481" s="57"/>
    </row>
    <row r="482" spans="13:13" ht="12.75" customHeight="1" x14ac:dyDescent="0.3">
      <c r="M482" s="57"/>
    </row>
    <row r="483" spans="13:13" ht="12.75" customHeight="1" x14ac:dyDescent="0.3">
      <c r="M483" s="57"/>
    </row>
    <row r="484" spans="13:13" ht="12.75" customHeight="1" x14ac:dyDescent="0.3">
      <c r="M484" s="57"/>
    </row>
    <row r="485" spans="13:13" ht="12.75" customHeight="1" x14ac:dyDescent="0.3">
      <c r="M485" s="57"/>
    </row>
    <row r="486" spans="13:13" ht="12.75" customHeight="1" x14ac:dyDescent="0.3">
      <c r="M486" s="57"/>
    </row>
    <row r="487" spans="13:13" ht="12.75" customHeight="1" x14ac:dyDescent="0.3">
      <c r="M487" s="57"/>
    </row>
    <row r="488" spans="13:13" ht="12.75" customHeight="1" x14ac:dyDescent="0.3">
      <c r="M488" s="57"/>
    </row>
    <row r="489" spans="13:13" ht="12.75" customHeight="1" x14ac:dyDescent="0.3">
      <c r="M489" s="57"/>
    </row>
    <row r="490" spans="13:13" ht="12.75" customHeight="1" x14ac:dyDescent="0.3">
      <c r="M490" s="57"/>
    </row>
    <row r="491" spans="13:13" ht="12.75" customHeight="1" x14ac:dyDescent="0.3">
      <c r="M491" s="57"/>
    </row>
    <row r="492" spans="13:13" ht="12.75" customHeight="1" x14ac:dyDescent="0.3">
      <c r="M492" s="57"/>
    </row>
    <row r="493" spans="13:13" ht="12.75" customHeight="1" x14ac:dyDescent="0.3">
      <c r="M493" s="57"/>
    </row>
    <row r="494" spans="13:13" ht="12.75" customHeight="1" x14ac:dyDescent="0.3">
      <c r="M494" s="57"/>
    </row>
    <row r="495" spans="13:13" ht="12.75" customHeight="1" x14ac:dyDescent="0.3">
      <c r="M495" s="57"/>
    </row>
    <row r="496" spans="13:13" ht="12.75" customHeight="1" x14ac:dyDescent="0.3">
      <c r="M496" s="57"/>
    </row>
    <row r="497" spans="13:13" ht="12.75" customHeight="1" x14ac:dyDescent="0.3">
      <c r="M497" s="57"/>
    </row>
    <row r="498" spans="13:13" ht="12.75" customHeight="1" x14ac:dyDescent="0.3">
      <c r="M498" s="57"/>
    </row>
    <row r="499" spans="13:13" ht="12.75" customHeight="1" x14ac:dyDescent="0.3">
      <c r="M499" s="57"/>
    </row>
    <row r="500" spans="13:13" ht="12.75" customHeight="1" x14ac:dyDescent="0.3">
      <c r="M500" s="57"/>
    </row>
    <row r="501" spans="13:13" ht="12.75" customHeight="1" x14ac:dyDescent="0.3">
      <c r="M501" s="57"/>
    </row>
    <row r="502" spans="13:13" ht="12.75" customHeight="1" x14ac:dyDescent="0.3">
      <c r="M502" s="57"/>
    </row>
    <row r="503" spans="13:13" ht="12.75" customHeight="1" x14ac:dyDescent="0.3">
      <c r="M503" s="57"/>
    </row>
    <row r="504" spans="13:13" ht="12.75" customHeight="1" x14ac:dyDescent="0.3">
      <c r="M504" s="57"/>
    </row>
    <row r="505" spans="13:13" ht="12.75" customHeight="1" x14ac:dyDescent="0.3">
      <c r="M505" s="57"/>
    </row>
    <row r="506" spans="13:13" ht="12.75" customHeight="1" x14ac:dyDescent="0.3">
      <c r="M506" s="57"/>
    </row>
    <row r="507" spans="13:13" ht="12.75" customHeight="1" x14ac:dyDescent="0.3">
      <c r="M507" s="57"/>
    </row>
    <row r="508" spans="13:13" ht="12.75" customHeight="1" x14ac:dyDescent="0.3">
      <c r="M508" s="57"/>
    </row>
    <row r="509" spans="13:13" ht="12.75" customHeight="1" x14ac:dyDescent="0.3">
      <c r="M509" s="57"/>
    </row>
    <row r="510" spans="13:13" ht="12.75" customHeight="1" x14ac:dyDescent="0.3">
      <c r="M510" s="57"/>
    </row>
    <row r="511" spans="13:13" ht="12.75" customHeight="1" x14ac:dyDescent="0.3">
      <c r="M511" s="57"/>
    </row>
    <row r="512" spans="13:13" ht="12.75" customHeight="1" x14ac:dyDescent="0.3">
      <c r="M512" s="57"/>
    </row>
    <row r="513" spans="13:13" ht="12.75" customHeight="1" x14ac:dyDescent="0.3">
      <c r="M513" s="57"/>
    </row>
    <row r="514" spans="13:13" ht="12.75" customHeight="1" x14ac:dyDescent="0.3">
      <c r="M514" s="57"/>
    </row>
    <row r="515" spans="13:13" ht="12.75" customHeight="1" x14ac:dyDescent="0.3">
      <c r="M515" s="57"/>
    </row>
    <row r="516" spans="13:13" ht="12.75" customHeight="1" x14ac:dyDescent="0.3">
      <c r="M516" s="57"/>
    </row>
    <row r="517" spans="13:13" ht="12.75" customHeight="1" x14ac:dyDescent="0.3">
      <c r="M517" s="57"/>
    </row>
    <row r="518" spans="13:13" ht="12.75" customHeight="1" x14ac:dyDescent="0.3">
      <c r="M518" s="57"/>
    </row>
    <row r="519" spans="13:13" ht="12.75" customHeight="1" x14ac:dyDescent="0.3">
      <c r="M519" s="57"/>
    </row>
    <row r="520" spans="13:13" ht="12.75" customHeight="1" x14ac:dyDescent="0.3">
      <c r="M520" s="57"/>
    </row>
    <row r="521" spans="13:13" ht="12.75" customHeight="1" x14ac:dyDescent="0.3">
      <c r="M521" s="57"/>
    </row>
    <row r="522" spans="13:13" ht="12.75" customHeight="1" x14ac:dyDescent="0.3">
      <c r="M522" s="57"/>
    </row>
    <row r="523" spans="13:13" ht="12.75" customHeight="1" x14ac:dyDescent="0.3">
      <c r="M523" s="57"/>
    </row>
    <row r="524" spans="13:13" ht="12.75" customHeight="1" x14ac:dyDescent="0.3">
      <c r="M524" s="57"/>
    </row>
    <row r="525" spans="13:13" ht="12.75" customHeight="1" x14ac:dyDescent="0.3">
      <c r="M525" s="57"/>
    </row>
    <row r="526" spans="13:13" ht="12.75" customHeight="1" x14ac:dyDescent="0.3">
      <c r="M526" s="57"/>
    </row>
    <row r="527" spans="13:13" ht="12.75" customHeight="1" x14ac:dyDescent="0.3">
      <c r="M527" s="57"/>
    </row>
    <row r="528" spans="13:13" ht="12.75" customHeight="1" x14ac:dyDescent="0.3">
      <c r="M528" s="57"/>
    </row>
    <row r="529" spans="13:13" ht="12.75" customHeight="1" x14ac:dyDescent="0.3">
      <c r="M529" s="57"/>
    </row>
    <row r="530" spans="13:13" ht="12.75" customHeight="1" x14ac:dyDescent="0.3">
      <c r="M530" s="57"/>
    </row>
    <row r="531" spans="13:13" ht="12.75" customHeight="1" x14ac:dyDescent="0.3">
      <c r="M531" s="57"/>
    </row>
    <row r="532" spans="13:13" ht="12.75" customHeight="1" x14ac:dyDescent="0.3">
      <c r="M532" s="57"/>
    </row>
    <row r="533" spans="13:13" ht="12.75" customHeight="1" x14ac:dyDescent="0.3">
      <c r="M533" s="57"/>
    </row>
    <row r="534" spans="13:13" ht="12.75" customHeight="1" x14ac:dyDescent="0.3">
      <c r="M534" s="57"/>
    </row>
    <row r="535" spans="13:13" ht="12.75" customHeight="1" x14ac:dyDescent="0.3">
      <c r="M535" s="57"/>
    </row>
    <row r="536" spans="13:13" ht="12.75" customHeight="1" x14ac:dyDescent="0.3">
      <c r="M536" s="57"/>
    </row>
    <row r="537" spans="13:13" ht="12.75" customHeight="1" x14ac:dyDescent="0.3">
      <c r="M537" s="57"/>
    </row>
    <row r="538" spans="13:13" ht="12.75" customHeight="1" x14ac:dyDescent="0.3">
      <c r="M538" s="57"/>
    </row>
    <row r="539" spans="13:13" ht="12.75" customHeight="1" x14ac:dyDescent="0.3">
      <c r="M539" s="57"/>
    </row>
    <row r="540" spans="13:13" ht="12.75" customHeight="1" x14ac:dyDescent="0.3">
      <c r="M540" s="57"/>
    </row>
    <row r="541" spans="13:13" ht="12.75" customHeight="1" x14ac:dyDescent="0.3">
      <c r="M541" s="57"/>
    </row>
    <row r="542" spans="13:13" ht="12.75" customHeight="1" x14ac:dyDescent="0.3">
      <c r="M542" s="57"/>
    </row>
    <row r="543" spans="13:13" ht="12.75" customHeight="1" x14ac:dyDescent="0.3">
      <c r="M543" s="57"/>
    </row>
    <row r="544" spans="13:13" ht="12.75" customHeight="1" x14ac:dyDescent="0.3">
      <c r="M544" s="57"/>
    </row>
    <row r="545" spans="13:13" ht="12.75" customHeight="1" x14ac:dyDescent="0.3">
      <c r="M545" s="57"/>
    </row>
    <row r="546" spans="13:13" ht="12.75" customHeight="1" x14ac:dyDescent="0.3">
      <c r="M546" s="57"/>
    </row>
    <row r="547" spans="13:13" ht="12.75" customHeight="1" x14ac:dyDescent="0.3">
      <c r="M547" s="57"/>
    </row>
    <row r="548" spans="13:13" ht="12.75" customHeight="1" x14ac:dyDescent="0.3">
      <c r="M548" s="57"/>
    </row>
    <row r="549" spans="13:13" ht="12.75" customHeight="1" x14ac:dyDescent="0.3">
      <c r="M549" s="57"/>
    </row>
    <row r="550" spans="13:13" ht="12.75" customHeight="1" x14ac:dyDescent="0.3">
      <c r="M550" s="57"/>
    </row>
    <row r="551" spans="13:13" ht="12.75" customHeight="1" x14ac:dyDescent="0.3">
      <c r="M551" s="57"/>
    </row>
    <row r="552" spans="13:13" ht="12.75" customHeight="1" x14ac:dyDescent="0.3">
      <c r="M552" s="57"/>
    </row>
    <row r="553" spans="13:13" ht="12.75" customHeight="1" x14ac:dyDescent="0.3">
      <c r="M553" s="57"/>
    </row>
    <row r="554" spans="13:13" ht="12.75" customHeight="1" x14ac:dyDescent="0.3">
      <c r="M554" s="57"/>
    </row>
    <row r="555" spans="13:13" ht="12.75" customHeight="1" x14ac:dyDescent="0.3">
      <c r="M555" s="57"/>
    </row>
    <row r="556" spans="13:13" ht="12.75" customHeight="1" x14ac:dyDescent="0.3">
      <c r="M556" s="57"/>
    </row>
    <row r="557" spans="13:13" ht="12.75" customHeight="1" x14ac:dyDescent="0.3">
      <c r="M557" s="57"/>
    </row>
    <row r="558" spans="13:13" ht="12.75" customHeight="1" x14ac:dyDescent="0.3">
      <c r="M558" s="57"/>
    </row>
    <row r="559" spans="13:13" ht="12.75" customHeight="1" x14ac:dyDescent="0.3">
      <c r="M559" s="57"/>
    </row>
    <row r="560" spans="13:13" ht="12.75" customHeight="1" x14ac:dyDescent="0.3">
      <c r="M560" s="57"/>
    </row>
    <row r="561" spans="13:13" ht="12.75" customHeight="1" x14ac:dyDescent="0.3">
      <c r="M561" s="57"/>
    </row>
    <row r="562" spans="13:13" ht="12.75" customHeight="1" x14ac:dyDescent="0.3">
      <c r="M562" s="57"/>
    </row>
    <row r="563" spans="13:13" ht="12.75" customHeight="1" x14ac:dyDescent="0.3">
      <c r="M563" s="57"/>
    </row>
    <row r="564" spans="13:13" ht="12.75" customHeight="1" x14ac:dyDescent="0.3">
      <c r="M564" s="57"/>
    </row>
    <row r="565" spans="13:13" ht="12.75" customHeight="1" x14ac:dyDescent="0.3">
      <c r="M565" s="57"/>
    </row>
    <row r="566" spans="13:13" ht="12.75" customHeight="1" x14ac:dyDescent="0.3">
      <c r="M566" s="57"/>
    </row>
    <row r="567" spans="13:13" ht="12.75" customHeight="1" x14ac:dyDescent="0.3">
      <c r="M567" s="57"/>
    </row>
    <row r="568" spans="13:13" ht="12.75" customHeight="1" x14ac:dyDescent="0.3">
      <c r="M568" s="57"/>
    </row>
    <row r="569" spans="13:13" ht="12.75" customHeight="1" x14ac:dyDescent="0.3">
      <c r="M569" s="57"/>
    </row>
    <row r="570" spans="13:13" ht="12.75" customHeight="1" x14ac:dyDescent="0.3">
      <c r="M570" s="57"/>
    </row>
    <row r="571" spans="13:13" ht="12.75" customHeight="1" x14ac:dyDescent="0.3">
      <c r="M571" s="57"/>
    </row>
    <row r="572" spans="13:13" ht="12.75" customHeight="1" x14ac:dyDescent="0.3">
      <c r="M572" s="57"/>
    </row>
    <row r="573" spans="13:13" ht="12.75" customHeight="1" x14ac:dyDescent="0.3">
      <c r="M573" s="57"/>
    </row>
    <row r="574" spans="13:13" ht="12.75" customHeight="1" x14ac:dyDescent="0.3">
      <c r="M574" s="57"/>
    </row>
    <row r="575" spans="13:13" ht="12.75" customHeight="1" x14ac:dyDescent="0.3">
      <c r="M575" s="57"/>
    </row>
    <row r="576" spans="13:13" ht="12.75" customHeight="1" x14ac:dyDescent="0.3">
      <c r="M576" s="57"/>
    </row>
    <row r="577" spans="13:13" ht="12.75" customHeight="1" x14ac:dyDescent="0.3">
      <c r="M577" s="57"/>
    </row>
    <row r="578" spans="13:13" ht="12.75" customHeight="1" x14ac:dyDescent="0.3">
      <c r="M578" s="57"/>
    </row>
    <row r="579" spans="13:13" ht="12.75" customHeight="1" x14ac:dyDescent="0.3">
      <c r="M579" s="57"/>
    </row>
    <row r="580" spans="13:13" ht="12.75" customHeight="1" x14ac:dyDescent="0.3">
      <c r="M580" s="57"/>
    </row>
    <row r="581" spans="13:13" ht="12.75" customHeight="1" x14ac:dyDescent="0.3">
      <c r="M581" s="57"/>
    </row>
    <row r="582" spans="13:13" ht="12.75" customHeight="1" x14ac:dyDescent="0.3">
      <c r="M582" s="57"/>
    </row>
    <row r="583" spans="13:13" ht="12.75" customHeight="1" x14ac:dyDescent="0.3">
      <c r="M583" s="57"/>
    </row>
    <row r="584" spans="13:13" ht="12.75" customHeight="1" x14ac:dyDescent="0.3">
      <c r="M584" s="57"/>
    </row>
    <row r="585" spans="13:13" ht="12.75" customHeight="1" x14ac:dyDescent="0.3">
      <c r="M585" s="57"/>
    </row>
    <row r="586" spans="13:13" ht="12.75" customHeight="1" x14ac:dyDescent="0.3">
      <c r="M586" s="57"/>
    </row>
    <row r="587" spans="13:13" ht="12.75" customHeight="1" x14ac:dyDescent="0.3">
      <c r="M587" s="57"/>
    </row>
    <row r="588" spans="13:13" ht="12.75" customHeight="1" x14ac:dyDescent="0.3">
      <c r="M588" s="57"/>
    </row>
    <row r="589" spans="13:13" ht="12.75" customHeight="1" x14ac:dyDescent="0.3">
      <c r="M589" s="57"/>
    </row>
    <row r="590" spans="13:13" ht="12.75" customHeight="1" x14ac:dyDescent="0.3">
      <c r="M590" s="57"/>
    </row>
    <row r="591" spans="13:13" ht="12.75" customHeight="1" x14ac:dyDescent="0.3">
      <c r="M591" s="57"/>
    </row>
    <row r="592" spans="13:13" ht="12.75" customHeight="1" x14ac:dyDescent="0.3">
      <c r="M592" s="57"/>
    </row>
    <row r="593" spans="13:13" ht="12.75" customHeight="1" x14ac:dyDescent="0.3">
      <c r="M593" s="57"/>
    </row>
    <row r="594" spans="13:13" ht="12.75" customHeight="1" x14ac:dyDescent="0.3">
      <c r="M594" s="57"/>
    </row>
    <row r="595" spans="13:13" ht="12.75" customHeight="1" x14ac:dyDescent="0.3">
      <c r="M595" s="57"/>
    </row>
    <row r="596" spans="13:13" ht="12.75" customHeight="1" x14ac:dyDescent="0.3">
      <c r="M596" s="57"/>
    </row>
    <row r="597" spans="13:13" ht="12.75" customHeight="1" x14ac:dyDescent="0.3">
      <c r="M597" s="57"/>
    </row>
    <row r="598" spans="13:13" ht="12.75" customHeight="1" x14ac:dyDescent="0.3">
      <c r="M598" s="57"/>
    </row>
    <row r="599" spans="13:13" ht="12.75" customHeight="1" x14ac:dyDescent="0.3">
      <c r="M599" s="57"/>
    </row>
    <row r="600" spans="13:13" ht="12.75" customHeight="1" x14ac:dyDescent="0.3">
      <c r="M600" s="57"/>
    </row>
    <row r="601" spans="13:13" ht="12.75" customHeight="1" x14ac:dyDescent="0.3">
      <c r="M601" s="57"/>
    </row>
    <row r="602" spans="13:13" ht="12.75" customHeight="1" x14ac:dyDescent="0.3">
      <c r="M602" s="57"/>
    </row>
    <row r="603" spans="13:13" ht="12.75" customHeight="1" x14ac:dyDescent="0.3">
      <c r="M603" s="57"/>
    </row>
    <row r="604" spans="13:13" ht="12.75" customHeight="1" x14ac:dyDescent="0.3">
      <c r="M604" s="57"/>
    </row>
    <row r="605" spans="13:13" ht="12.75" customHeight="1" x14ac:dyDescent="0.3">
      <c r="M605" s="57"/>
    </row>
    <row r="606" spans="13:13" ht="12.75" customHeight="1" x14ac:dyDescent="0.3">
      <c r="M606" s="57"/>
    </row>
    <row r="607" spans="13:13" ht="12.75" customHeight="1" x14ac:dyDescent="0.3">
      <c r="M607" s="57"/>
    </row>
    <row r="608" spans="13:13" ht="12.75" customHeight="1" x14ac:dyDescent="0.3">
      <c r="M608" s="57"/>
    </row>
    <row r="609" spans="13:13" ht="12.75" customHeight="1" x14ac:dyDescent="0.3">
      <c r="M609" s="57"/>
    </row>
    <row r="610" spans="13:13" ht="12.75" customHeight="1" x14ac:dyDescent="0.3">
      <c r="M610" s="57"/>
    </row>
    <row r="611" spans="13:13" ht="12.75" customHeight="1" x14ac:dyDescent="0.3">
      <c r="M611" s="57"/>
    </row>
    <row r="612" spans="13:13" ht="12.75" customHeight="1" x14ac:dyDescent="0.3">
      <c r="M612" s="57"/>
    </row>
    <row r="613" spans="13:13" ht="12.75" customHeight="1" x14ac:dyDescent="0.3">
      <c r="M613" s="57"/>
    </row>
    <row r="614" spans="13:13" ht="12.75" customHeight="1" x14ac:dyDescent="0.3">
      <c r="M614" s="57"/>
    </row>
    <row r="615" spans="13:13" ht="12.75" customHeight="1" x14ac:dyDescent="0.3">
      <c r="M615" s="57"/>
    </row>
    <row r="616" spans="13:13" ht="12.75" customHeight="1" x14ac:dyDescent="0.3">
      <c r="M616" s="57"/>
    </row>
    <row r="617" spans="13:13" ht="12.75" customHeight="1" x14ac:dyDescent="0.3">
      <c r="M617" s="57"/>
    </row>
    <row r="618" spans="13:13" ht="12.75" customHeight="1" x14ac:dyDescent="0.3">
      <c r="M618" s="57"/>
    </row>
    <row r="619" spans="13:13" ht="12.75" customHeight="1" x14ac:dyDescent="0.3">
      <c r="M619" s="57"/>
    </row>
    <row r="620" spans="13:13" ht="12.75" customHeight="1" x14ac:dyDescent="0.3">
      <c r="M620" s="57"/>
    </row>
    <row r="621" spans="13:13" ht="12.75" customHeight="1" x14ac:dyDescent="0.3">
      <c r="M621" s="57"/>
    </row>
    <row r="622" spans="13:13" ht="12.75" customHeight="1" x14ac:dyDescent="0.3">
      <c r="M622" s="57"/>
    </row>
    <row r="623" spans="13:13" ht="12.75" customHeight="1" x14ac:dyDescent="0.3">
      <c r="M623" s="57"/>
    </row>
    <row r="624" spans="13:13" ht="12.75" customHeight="1" x14ac:dyDescent="0.3">
      <c r="M624" s="57"/>
    </row>
    <row r="625" spans="13:13" ht="12.75" customHeight="1" x14ac:dyDescent="0.3">
      <c r="M625" s="57"/>
    </row>
    <row r="626" spans="13:13" ht="12.75" customHeight="1" x14ac:dyDescent="0.3">
      <c r="M626" s="57"/>
    </row>
    <row r="627" spans="13:13" ht="12.75" customHeight="1" x14ac:dyDescent="0.3">
      <c r="M627" s="57"/>
    </row>
    <row r="628" spans="13:13" ht="12.75" customHeight="1" x14ac:dyDescent="0.3">
      <c r="M628" s="57"/>
    </row>
    <row r="629" spans="13:13" ht="12.75" customHeight="1" x14ac:dyDescent="0.3">
      <c r="M629" s="57"/>
    </row>
    <row r="630" spans="13:13" ht="12.75" customHeight="1" x14ac:dyDescent="0.3">
      <c r="M630" s="57"/>
    </row>
    <row r="631" spans="13:13" ht="12.75" customHeight="1" x14ac:dyDescent="0.3">
      <c r="M631" s="57"/>
    </row>
    <row r="632" spans="13:13" ht="12.75" customHeight="1" x14ac:dyDescent="0.3">
      <c r="M632" s="57"/>
    </row>
    <row r="633" spans="13:13" ht="12.75" customHeight="1" x14ac:dyDescent="0.3">
      <c r="M633" s="57"/>
    </row>
    <row r="634" spans="13:13" ht="12.75" customHeight="1" x14ac:dyDescent="0.3">
      <c r="M634" s="57"/>
    </row>
    <row r="635" spans="13:13" ht="12.75" customHeight="1" x14ac:dyDescent="0.3">
      <c r="M635" s="57"/>
    </row>
    <row r="636" spans="13:13" ht="12.75" customHeight="1" x14ac:dyDescent="0.3">
      <c r="M636" s="57"/>
    </row>
    <row r="637" spans="13:13" ht="12.75" customHeight="1" x14ac:dyDescent="0.3">
      <c r="M637" s="57"/>
    </row>
    <row r="638" spans="13:13" ht="12.75" customHeight="1" x14ac:dyDescent="0.3">
      <c r="M638" s="57"/>
    </row>
    <row r="639" spans="13:13" ht="12.75" customHeight="1" x14ac:dyDescent="0.3">
      <c r="M639" s="57"/>
    </row>
    <row r="640" spans="13:13" ht="12.75" customHeight="1" x14ac:dyDescent="0.3">
      <c r="M640" s="57"/>
    </row>
    <row r="641" spans="13:13" ht="12.75" customHeight="1" x14ac:dyDescent="0.3">
      <c r="M641" s="57"/>
    </row>
    <row r="642" spans="13:13" ht="12.75" customHeight="1" x14ac:dyDescent="0.3">
      <c r="M642" s="57"/>
    </row>
    <row r="643" spans="13:13" ht="12.75" customHeight="1" x14ac:dyDescent="0.3">
      <c r="M643" s="57"/>
    </row>
    <row r="644" spans="13:13" ht="12.75" customHeight="1" x14ac:dyDescent="0.3">
      <c r="M644" s="57"/>
    </row>
    <row r="645" spans="13:13" ht="12.75" customHeight="1" x14ac:dyDescent="0.3">
      <c r="M645" s="57"/>
    </row>
    <row r="646" spans="13:13" ht="12.75" customHeight="1" x14ac:dyDescent="0.3">
      <c r="M646" s="57"/>
    </row>
    <row r="647" spans="13:13" ht="12.75" customHeight="1" x14ac:dyDescent="0.3">
      <c r="M647" s="57"/>
    </row>
    <row r="648" spans="13:13" ht="12.75" customHeight="1" x14ac:dyDescent="0.3">
      <c r="M648" s="57"/>
    </row>
    <row r="649" spans="13:13" ht="12.75" customHeight="1" x14ac:dyDescent="0.3">
      <c r="M649" s="57"/>
    </row>
    <row r="650" spans="13:13" ht="12.75" customHeight="1" x14ac:dyDescent="0.3">
      <c r="M650" s="57"/>
    </row>
    <row r="651" spans="13:13" ht="12.75" customHeight="1" x14ac:dyDescent="0.3">
      <c r="M651" s="57"/>
    </row>
    <row r="652" spans="13:13" ht="12.75" customHeight="1" x14ac:dyDescent="0.3">
      <c r="M652" s="57"/>
    </row>
    <row r="653" spans="13:13" ht="12.75" customHeight="1" x14ac:dyDescent="0.3">
      <c r="M653" s="57"/>
    </row>
    <row r="654" spans="13:13" ht="12.75" customHeight="1" x14ac:dyDescent="0.3">
      <c r="M654" s="57"/>
    </row>
    <row r="655" spans="13:13" ht="12.75" customHeight="1" x14ac:dyDescent="0.3">
      <c r="M655" s="57"/>
    </row>
    <row r="656" spans="13:13" ht="12.75" customHeight="1" x14ac:dyDescent="0.3">
      <c r="M656" s="57"/>
    </row>
    <row r="657" spans="13:13" ht="12.75" customHeight="1" x14ac:dyDescent="0.3">
      <c r="M657" s="57"/>
    </row>
    <row r="658" spans="13:13" ht="12.75" customHeight="1" x14ac:dyDescent="0.3">
      <c r="M658" s="57"/>
    </row>
    <row r="659" spans="13:13" ht="12.75" customHeight="1" x14ac:dyDescent="0.3">
      <c r="M659" s="57"/>
    </row>
    <row r="660" spans="13:13" ht="12.75" customHeight="1" x14ac:dyDescent="0.3">
      <c r="M660" s="57"/>
    </row>
    <row r="661" spans="13:13" ht="12.75" customHeight="1" x14ac:dyDescent="0.3">
      <c r="M661" s="57"/>
    </row>
    <row r="662" spans="13:13" ht="12.75" customHeight="1" x14ac:dyDescent="0.3">
      <c r="M662" s="57"/>
    </row>
    <row r="663" spans="13:13" ht="12.75" customHeight="1" x14ac:dyDescent="0.3">
      <c r="M663" s="57"/>
    </row>
    <row r="664" spans="13:13" ht="12.75" customHeight="1" x14ac:dyDescent="0.3">
      <c r="M664" s="57"/>
    </row>
    <row r="665" spans="13:13" ht="12.75" customHeight="1" x14ac:dyDescent="0.3">
      <c r="M665" s="57"/>
    </row>
    <row r="666" spans="13:13" ht="12.75" customHeight="1" x14ac:dyDescent="0.3">
      <c r="M666" s="57"/>
    </row>
    <row r="667" spans="13:13" ht="12.75" customHeight="1" x14ac:dyDescent="0.3">
      <c r="M667" s="57"/>
    </row>
    <row r="668" spans="13:13" ht="12.75" customHeight="1" x14ac:dyDescent="0.3">
      <c r="M668" s="57"/>
    </row>
    <row r="669" spans="13:13" ht="12.75" customHeight="1" x14ac:dyDescent="0.3">
      <c r="M669" s="57"/>
    </row>
    <row r="670" spans="13:13" ht="12.75" customHeight="1" x14ac:dyDescent="0.3">
      <c r="M670" s="57"/>
    </row>
    <row r="671" spans="13:13" ht="12.75" customHeight="1" x14ac:dyDescent="0.3">
      <c r="M671" s="57"/>
    </row>
    <row r="672" spans="13:13" ht="12.75" customHeight="1" x14ac:dyDescent="0.3">
      <c r="M672" s="57"/>
    </row>
    <row r="673" spans="13:13" ht="12.75" customHeight="1" x14ac:dyDescent="0.3">
      <c r="M673" s="57"/>
    </row>
    <row r="674" spans="13:13" ht="12.75" customHeight="1" x14ac:dyDescent="0.3">
      <c r="M674" s="57"/>
    </row>
    <row r="675" spans="13:13" ht="12.75" customHeight="1" x14ac:dyDescent="0.3">
      <c r="M675" s="57"/>
    </row>
    <row r="676" spans="13:13" ht="12.75" customHeight="1" x14ac:dyDescent="0.3">
      <c r="M676" s="57"/>
    </row>
    <row r="677" spans="13:13" ht="12.75" customHeight="1" x14ac:dyDescent="0.3">
      <c r="M677" s="57"/>
    </row>
    <row r="678" spans="13:13" ht="12.75" customHeight="1" x14ac:dyDescent="0.3">
      <c r="M678" s="57"/>
    </row>
    <row r="679" spans="13:13" ht="12.75" customHeight="1" x14ac:dyDescent="0.3">
      <c r="M679" s="57"/>
    </row>
    <row r="680" spans="13:13" ht="12.75" customHeight="1" x14ac:dyDescent="0.3">
      <c r="M680" s="57"/>
    </row>
    <row r="681" spans="13:13" ht="12.75" customHeight="1" x14ac:dyDescent="0.3">
      <c r="M681" s="57"/>
    </row>
    <row r="682" spans="13:13" ht="12.75" customHeight="1" x14ac:dyDescent="0.3">
      <c r="M682" s="57"/>
    </row>
    <row r="683" spans="13:13" ht="12.75" customHeight="1" x14ac:dyDescent="0.3">
      <c r="M683" s="57"/>
    </row>
    <row r="684" spans="13:13" ht="12.75" customHeight="1" x14ac:dyDescent="0.3">
      <c r="M684" s="57"/>
    </row>
    <row r="685" spans="13:13" ht="12.75" customHeight="1" x14ac:dyDescent="0.3">
      <c r="M685" s="57"/>
    </row>
    <row r="686" spans="13:13" ht="12.75" customHeight="1" x14ac:dyDescent="0.3">
      <c r="M686" s="57"/>
    </row>
    <row r="687" spans="13:13" ht="12.75" customHeight="1" x14ac:dyDescent="0.3">
      <c r="M687" s="57"/>
    </row>
    <row r="688" spans="13:13" ht="12.75" customHeight="1" x14ac:dyDescent="0.3">
      <c r="M688" s="57"/>
    </row>
    <row r="689" spans="13:13" ht="12.75" customHeight="1" x14ac:dyDescent="0.3">
      <c r="M689" s="57"/>
    </row>
    <row r="690" spans="13:13" ht="12.75" customHeight="1" x14ac:dyDescent="0.3">
      <c r="M690" s="57"/>
    </row>
    <row r="691" spans="13:13" ht="12.75" customHeight="1" x14ac:dyDescent="0.3">
      <c r="M691" s="57"/>
    </row>
    <row r="692" spans="13:13" ht="12.75" customHeight="1" x14ac:dyDescent="0.3">
      <c r="M692" s="57"/>
    </row>
    <row r="693" spans="13:13" ht="12.75" customHeight="1" x14ac:dyDescent="0.3">
      <c r="M693" s="57"/>
    </row>
    <row r="694" spans="13:13" ht="12.75" customHeight="1" x14ac:dyDescent="0.3">
      <c r="M694" s="57"/>
    </row>
    <row r="695" spans="13:13" ht="12.75" customHeight="1" x14ac:dyDescent="0.3">
      <c r="M695" s="57"/>
    </row>
    <row r="696" spans="13:13" ht="12.75" customHeight="1" x14ac:dyDescent="0.3">
      <c r="M696" s="57"/>
    </row>
    <row r="697" spans="13:13" ht="12.75" customHeight="1" x14ac:dyDescent="0.3">
      <c r="M697" s="57"/>
    </row>
    <row r="698" spans="13:13" ht="12.75" customHeight="1" x14ac:dyDescent="0.3">
      <c r="M698" s="57"/>
    </row>
    <row r="699" spans="13:13" ht="12.75" customHeight="1" x14ac:dyDescent="0.3">
      <c r="M699" s="57"/>
    </row>
    <row r="700" spans="13:13" ht="12.75" customHeight="1" x14ac:dyDescent="0.3">
      <c r="M700" s="57"/>
    </row>
    <row r="701" spans="13:13" ht="12.75" customHeight="1" x14ac:dyDescent="0.3">
      <c r="M701" s="57"/>
    </row>
    <row r="702" spans="13:13" ht="12.75" customHeight="1" x14ac:dyDescent="0.3">
      <c r="M702" s="57"/>
    </row>
    <row r="703" spans="13:13" ht="12.75" customHeight="1" x14ac:dyDescent="0.3">
      <c r="M703" s="57"/>
    </row>
    <row r="704" spans="13:13" ht="12.75" customHeight="1" x14ac:dyDescent="0.3">
      <c r="M704" s="57"/>
    </row>
    <row r="705" spans="13:13" ht="12.75" customHeight="1" x14ac:dyDescent="0.3">
      <c r="M705" s="57"/>
    </row>
    <row r="706" spans="13:13" ht="12.75" customHeight="1" x14ac:dyDescent="0.3">
      <c r="M706" s="57"/>
    </row>
    <row r="707" spans="13:13" ht="12.75" customHeight="1" x14ac:dyDescent="0.3">
      <c r="M707" s="57"/>
    </row>
    <row r="708" spans="13:13" ht="12.75" customHeight="1" x14ac:dyDescent="0.3">
      <c r="M708" s="57"/>
    </row>
    <row r="709" spans="13:13" ht="12.75" customHeight="1" x14ac:dyDescent="0.3">
      <c r="M709" s="57"/>
    </row>
    <row r="710" spans="13:13" ht="12.75" customHeight="1" x14ac:dyDescent="0.3">
      <c r="M710" s="57"/>
    </row>
    <row r="711" spans="13:13" ht="12.75" customHeight="1" x14ac:dyDescent="0.3">
      <c r="M711" s="57"/>
    </row>
    <row r="712" spans="13:13" ht="12.75" customHeight="1" x14ac:dyDescent="0.3">
      <c r="M712" s="57"/>
    </row>
    <row r="713" spans="13:13" ht="12.75" customHeight="1" x14ac:dyDescent="0.3">
      <c r="M713" s="57"/>
    </row>
    <row r="714" spans="13:13" ht="12.75" customHeight="1" x14ac:dyDescent="0.3">
      <c r="M714" s="57"/>
    </row>
    <row r="715" spans="13:13" ht="12.75" customHeight="1" x14ac:dyDescent="0.3">
      <c r="M715" s="57"/>
    </row>
    <row r="716" spans="13:13" ht="12.75" customHeight="1" x14ac:dyDescent="0.3">
      <c r="M716" s="57"/>
    </row>
    <row r="717" spans="13:13" ht="12.75" customHeight="1" x14ac:dyDescent="0.3">
      <c r="M717" s="57"/>
    </row>
    <row r="718" spans="13:13" ht="12.75" customHeight="1" x14ac:dyDescent="0.3">
      <c r="M718" s="57"/>
    </row>
    <row r="719" spans="13:13" ht="12.75" customHeight="1" x14ac:dyDescent="0.3">
      <c r="M719" s="57"/>
    </row>
    <row r="720" spans="13:13" ht="12.75" customHeight="1" x14ac:dyDescent="0.3">
      <c r="M720" s="57"/>
    </row>
    <row r="721" spans="13:13" ht="12.75" customHeight="1" x14ac:dyDescent="0.3">
      <c r="M721" s="57"/>
    </row>
    <row r="722" spans="13:13" ht="12.75" customHeight="1" x14ac:dyDescent="0.3">
      <c r="M722" s="57"/>
    </row>
    <row r="723" spans="13:13" ht="12.75" customHeight="1" x14ac:dyDescent="0.3">
      <c r="M723" s="57"/>
    </row>
    <row r="724" spans="13:13" ht="12.75" customHeight="1" x14ac:dyDescent="0.3">
      <c r="M724" s="57"/>
    </row>
    <row r="725" spans="13:13" ht="12.75" customHeight="1" x14ac:dyDescent="0.3">
      <c r="M725" s="57"/>
    </row>
    <row r="726" spans="13:13" ht="12.75" customHeight="1" x14ac:dyDescent="0.3">
      <c r="M726" s="57"/>
    </row>
    <row r="727" spans="13:13" ht="12.75" customHeight="1" x14ac:dyDescent="0.3">
      <c r="M727" s="57"/>
    </row>
    <row r="728" spans="13:13" ht="12.75" customHeight="1" x14ac:dyDescent="0.3">
      <c r="M728" s="57"/>
    </row>
    <row r="729" spans="13:13" ht="12.75" customHeight="1" x14ac:dyDescent="0.3">
      <c r="M729" s="57"/>
    </row>
    <row r="730" spans="13:13" ht="12.75" customHeight="1" x14ac:dyDescent="0.3">
      <c r="M730" s="57"/>
    </row>
    <row r="731" spans="13:13" ht="12.75" customHeight="1" x14ac:dyDescent="0.3">
      <c r="M731" s="57"/>
    </row>
    <row r="732" spans="13:13" ht="12.75" customHeight="1" x14ac:dyDescent="0.3">
      <c r="M732" s="57"/>
    </row>
    <row r="733" spans="13:13" ht="12.75" customHeight="1" x14ac:dyDescent="0.3">
      <c r="M733" s="57"/>
    </row>
    <row r="734" spans="13:13" ht="12.75" customHeight="1" x14ac:dyDescent="0.3">
      <c r="M734" s="57"/>
    </row>
    <row r="735" spans="13:13" ht="12.75" customHeight="1" x14ac:dyDescent="0.3">
      <c r="M735" s="57"/>
    </row>
    <row r="736" spans="13:13" ht="12.75" customHeight="1" x14ac:dyDescent="0.3">
      <c r="M736" s="57"/>
    </row>
    <row r="737" spans="13:13" ht="12.75" customHeight="1" x14ac:dyDescent="0.3">
      <c r="M737" s="57"/>
    </row>
    <row r="738" spans="13:13" ht="12.75" customHeight="1" x14ac:dyDescent="0.3">
      <c r="M738" s="57"/>
    </row>
    <row r="739" spans="13:13" ht="12.75" customHeight="1" x14ac:dyDescent="0.3">
      <c r="M739" s="57"/>
    </row>
    <row r="740" spans="13:13" ht="12.75" customHeight="1" x14ac:dyDescent="0.3">
      <c r="M740" s="57"/>
    </row>
    <row r="741" spans="13:13" ht="12.75" customHeight="1" x14ac:dyDescent="0.3">
      <c r="M741" s="57"/>
    </row>
    <row r="742" spans="13:13" ht="12.75" customHeight="1" x14ac:dyDescent="0.3">
      <c r="M742" s="57"/>
    </row>
    <row r="743" spans="13:13" ht="12.75" customHeight="1" x14ac:dyDescent="0.3">
      <c r="M743" s="57"/>
    </row>
    <row r="744" spans="13:13" ht="12.75" customHeight="1" x14ac:dyDescent="0.3">
      <c r="M744" s="57"/>
    </row>
    <row r="745" spans="13:13" ht="12.75" customHeight="1" x14ac:dyDescent="0.3">
      <c r="M745" s="57"/>
    </row>
    <row r="746" spans="13:13" ht="12.75" customHeight="1" x14ac:dyDescent="0.3">
      <c r="M746" s="57"/>
    </row>
    <row r="747" spans="13:13" ht="12.75" customHeight="1" x14ac:dyDescent="0.3">
      <c r="M747" s="57"/>
    </row>
    <row r="748" spans="13:13" ht="12.75" customHeight="1" x14ac:dyDescent="0.3">
      <c r="M748" s="57"/>
    </row>
    <row r="749" spans="13:13" ht="12.75" customHeight="1" x14ac:dyDescent="0.3">
      <c r="M749" s="57"/>
    </row>
    <row r="750" spans="13:13" ht="12.75" customHeight="1" x14ac:dyDescent="0.3">
      <c r="M750" s="57"/>
    </row>
    <row r="751" spans="13:13" ht="12.75" customHeight="1" x14ac:dyDescent="0.3">
      <c r="M751" s="57"/>
    </row>
    <row r="752" spans="13:13" ht="12.75" customHeight="1" x14ac:dyDescent="0.3">
      <c r="M752" s="57"/>
    </row>
    <row r="753" spans="13:13" ht="12.75" customHeight="1" x14ac:dyDescent="0.3">
      <c r="M753" s="57"/>
    </row>
    <row r="754" spans="13:13" ht="12.75" customHeight="1" x14ac:dyDescent="0.3">
      <c r="M754" s="57"/>
    </row>
    <row r="755" spans="13:13" ht="12.75" customHeight="1" x14ac:dyDescent="0.3">
      <c r="M755" s="57"/>
    </row>
    <row r="756" spans="13:13" ht="12.75" customHeight="1" x14ac:dyDescent="0.3">
      <c r="M756" s="57"/>
    </row>
    <row r="757" spans="13:13" ht="12.75" customHeight="1" x14ac:dyDescent="0.3">
      <c r="M757" s="57"/>
    </row>
    <row r="758" spans="13:13" ht="12.75" customHeight="1" x14ac:dyDescent="0.3">
      <c r="M758" s="57"/>
    </row>
    <row r="759" spans="13:13" ht="12.75" customHeight="1" x14ac:dyDescent="0.3">
      <c r="M759" s="57"/>
    </row>
    <row r="760" spans="13:13" ht="12.75" customHeight="1" x14ac:dyDescent="0.3">
      <c r="M760" s="57"/>
    </row>
    <row r="761" spans="13:13" ht="12.75" customHeight="1" x14ac:dyDescent="0.3">
      <c r="M761" s="57"/>
    </row>
    <row r="762" spans="13:13" ht="12.75" customHeight="1" x14ac:dyDescent="0.3">
      <c r="M762" s="57"/>
    </row>
    <row r="763" spans="13:13" ht="12.75" customHeight="1" x14ac:dyDescent="0.3">
      <c r="M763" s="57"/>
    </row>
    <row r="764" spans="13:13" ht="12.75" customHeight="1" x14ac:dyDescent="0.3">
      <c r="M764" s="57"/>
    </row>
    <row r="765" spans="13:13" ht="12.75" customHeight="1" x14ac:dyDescent="0.3">
      <c r="M765" s="57"/>
    </row>
    <row r="766" spans="13:13" ht="12.75" customHeight="1" x14ac:dyDescent="0.3">
      <c r="M766" s="57"/>
    </row>
    <row r="767" spans="13:13" ht="12.75" customHeight="1" x14ac:dyDescent="0.3">
      <c r="M767" s="57"/>
    </row>
    <row r="768" spans="13:13" ht="12.75" customHeight="1" x14ac:dyDescent="0.3">
      <c r="M768" s="57"/>
    </row>
    <row r="769" spans="13:13" ht="12.75" customHeight="1" x14ac:dyDescent="0.3">
      <c r="M769" s="57"/>
    </row>
    <row r="770" spans="13:13" ht="12.75" customHeight="1" x14ac:dyDescent="0.3">
      <c r="M770" s="57"/>
    </row>
    <row r="771" spans="13:13" ht="12.75" customHeight="1" x14ac:dyDescent="0.3">
      <c r="M771" s="57"/>
    </row>
    <row r="772" spans="13:13" ht="12.75" customHeight="1" x14ac:dyDescent="0.3">
      <c r="M772" s="57"/>
    </row>
    <row r="773" spans="13:13" ht="12.75" customHeight="1" x14ac:dyDescent="0.3">
      <c r="M773" s="57"/>
    </row>
    <row r="774" spans="13:13" ht="12.75" customHeight="1" x14ac:dyDescent="0.3">
      <c r="M774" s="57"/>
    </row>
    <row r="775" spans="13:13" ht="12.75" customHeight="1" x14ac:dyDescent="0.3">
      <c r="M775" s="57"/>
    </row>
    <row r="776" spans="13:13" ht="12.75" customHeight="1" x14ac:dyDescent="0.3">
      <c r="M776" s="57"/>
    </row>
    <row r="777" spans="13:13" ht="12.75" customHeight="1" x14ac:dyDescent="0.3">
      <c r="M777" s="57"/>
    </row>
    <row r="778" spans="13:13" ht="12.75" customHeight="1" x14ac:dyDescent="0.3">
      <c r="M778" s="57"/>
    </row>
    <row r="779" spans="13:13" ht="12.75" customHeight="1" x14ac:dyDescent="0.3">
      <c r="M779" s="57"/>
    </row>
    <row r="780" spans="13:13" ht="12.75" customHeight="1" x14ac:dyDescent="0.3">
      <c r="M780" s="57"/>
    </row>
    <row r="781" spans="13:13" ht="12.75" customHeight="1" x14ac:dyDescent="0.3">
      <c r="M781" s="57"/>
    </row>
    <row r="782" spans="13:13" ht="12.75" customHeight="1" x14ac:dyDescent="0.3">
      <c r="M782" s="57"/>
    </row>
    <row r="783" spans="13:13" ht="12.75" customHeight="1" x14ac:dyDescent="0.3">
      <c r="M783" s="57"/>
    </row>
    <row r="784" spans="13:13" ht="12.75" customHeight="1" x14ac:dyDescent="0.3">
      <c r="M784" s="57"/>
    </row>
    <row r="785" spans="13:13" ht="12.75" customHeight="1" x14ac:dyDescent="0.3">
      <c r="M785" s="57"/>
    </row>
    <row r="786" spans="13:13" ht="12.75" customHeight="1" x14ac:dyDescent="0.3">
      <c r="M786" s="57"/>
    </row>
    <row r="787" spans="13:13" ht="12.75" customHeight="1" x14ac:dyDescent="0.3">
      <c r="M787" s="57"/>
    </row>
    <row r="788" spans="13:13" ht="12.75" customHeight="1" x14ac:dyDescent="0.3">
      <c r="M788" s="57"/>
    </row>
    <row r="789" spans="13:13" ht="12.75" customHeight="1" x14ac:dyDescent="0.3">
      <c r="M789" s="57"/>
    </row>
    <row r="790" spans="13:13" ht="12.75" customHeight="1" x14ac:dyDescent="0.3">
      <c r="M790" s="57"/>
    </row>
    <row r="791" spans="13:13" ht="12.75" customHeight="1" x14ac:dyDescent="0.3">
      <c r="M791" s="57"/>
    </row>
    <row r="792" spans="13:13" ht="12.75" customHeight="1" x14ac:dyDescent="0.3">
      <c r="M792" s="57"/>
    </row>
    <row r="793" spans="13:13" ht="12.75" customHeight="1" x14ac:dyDescent="0.3">
      <c r="M793" s="57"/>
    </row>
    <row r="794" spans="13:13" ht="12.75" customHeight="1" x14ac:dyDescent="0.3">
      <c r="M794" s="57"/>
    </row>
    <row r="795" spans="13:13" ht="12.75" customHeight="1" x14ac:dyDescent="0.3">
      <c r="M795" s="57"/>
    </row>
    <row r="796" spans="13:13" ht="12.75" customHeight="1" x14ac:dyDescent="0.3">
      <c r="M796" s="57"/>
    </row>
    <row r="797" spans="13:13" ht="12.75" customHeight="1" x14ac:dyDescent="0.3">
      <c r="M797" s="57"/>
    </row>
    <row r="798" spans="13:13" ht="12.75" customHeight="1" x14ac:dyDescent="0.3">
      <c r="M798" s="57"/>
    </row>
    <row r="799" spans="13:13" ht="12.75" customHeight="1" x14ac:dyDescent="0.3">
      <c r="M799" s="57"/>
    </row>
    <row r="800" spans="13:13" ht="12.75" customHeight="1" x14ac:dyDescent="0.3">
      <c r="M800" s="57"/>
    </row>
    <row r="801" spans="13:13" ht="12.75" customHeight="1" x14ac:dyDescent="0.3">
      <c r="M801" s="57"/>
    </row>
    <row r="802" spans="13:13" ht="12.75" customHeight="1" x14ac:dyDescent="0.3">
      <c r="M802" s="57"/>
    </row>
    <row r="803" spans="13:13" ht="12.75" customHeight="1" x14ac:dyDescent="0.3">
      <c r="M803" s="57"/>
    </row>
    <row r="804" spans="13:13" ht="12.75" customHeight="1" x14ac:dyDescent="0.3">
      <c r="M804" s="57"/>
    </row>
    <row r="805" spans="13:13" ht="12.75" customHeight="1" x14ac:dyDescent="0.3">
      <c r="M805" s="57"/>
    </row>
    <row r="806" spans="13:13" ht="12.75" customHeight="1" x14ac:dyDescent="0.3">
      <c r="M806" s="57"/>
    </row>
    <row r="807" spans="13:13" ht="12.75" customHeight="1" x14ac:dyDescent="0.3">
      <c r="M807" s="57"/>
    </row>
    <row r="808" spans="13:13" ht="12.75" customHeight="1" x14ac:dyDescent="0.3">
      <c r="M808" s="57"/>
    </row>
    <row r="809" spans="13:13" ht="12.75" customHeight="1" x14ac:dyDescent="0.3">
      <c r="M809" s="57"/>
    </row>
    <row r="810" spans="13:13" ht="12.75" customHeight="1" x14ac:dyDescent="0.3">
      <c r="M810" s="57"/>
    </row>
    <row r="811" spans="13:13" ht="12.75" customHeight="1" x14ac:dyDescent="0.3">
      <c r="M811" s="57"/>
    </row>
    <row r="812" spans="13:13" ht="12.75" customHeight="1" x14ac:dyDescent="0.3">
      <c r="M812" s="57"/>
    </row>
    <row r="813" spans="13:13" ht="12.75" customHeight="1" x14ac:dyDescent="0.3">
      <c r="M813" s="57"/>
    </row>
    <row r="814" spans="13:13" ht="12.75" customHeight="1" x14ac:dyDescent="0.3">
      <c r="M814" s="57"/>
    </row>
    <row r="815" spans="13:13" ht="12.75" customHeight="1" x14ac:dyDescent="0.3">
      <c r="M815" s="57"/>
    </row>
    <row r="816" spans="13:13" ht="12.75" customHeight="1" x14ac:dyDescent="0.3">
      <c r="M816" s="57"/>
    </row>
    <row r="817" spans="13:13" ht="12.75" customHeight="1" x14ac:dyDescent="0.3">
      <c r="M817" s="57"/>
    </row>
    <row r="818" spans="13:13" ht="12.75" customHeight="1" x14ac:dyDescent="0.3">
      <c r="M818" s="57"/>
    </row>
    <row r="819" spans="13:13" ht="12.75" customHeight="1" x14ac:dyDescent="0.3">
      <c r="M819" s="57"/>
    </row>
    <row r="820" spans="13:13" ht="12.75" customHeight="1" x14ac:dyDescent="0.3">
      <c r="M820" s="57"/>
    </row>
    <row r="821" spans="13:13" ht="12.75" customHeight="1" x14ac:dyDescent="0.3">
      <c r="M821" s="57"/>
    </row>
    <row r="822" spans="13:13" ht="12.75" customHeight="1" x14ac:dyDescent="0.3">
      <c r="M822" s="57"/>
    </row>
    <row r="823" spans="13:13" ht="12.75" customHeight="1" x14ac:dyDescent="0.3">
      <c r="M823" s="57"/>
    </row>
    <row r="824" spans="13:13" ht="12.75" customHeight="1" x14ac:dyDescent="0.3">
      <c r="M824" s="57"/>
    </row>
    <row r="825" spans="13:13" ht="12.75" customHeight="1" x14ac:dyDescent="0.3">
      <c r="M825" s="57"/>
    </row>
    <row r="826" spans="13:13" ht="12.75" customHeight="1" x14ac:dyDescent="0.3">
      <c r="M826" s="57"/>
    </row>
    <row r="827" spans="13:13" ht="12.75" customHeight="1" x14ac:dyDescent="0.3">
      <c r="M827" s="57"/>
    </row>
    <row r="828" spans="13:13" ht="12.75" customHeight="1" x14ac:dyDescent="0.3">
      <c r="M828" s="57"/>
    </row>
    <row r="829" spans="13:13" ht="12.75" customHeight="1" x14ac:dyDescent="0.3">
      <c r="M829" s="57"/>
    </row>
    <row r="830" spans="13:13" ht="12.75" customHeight="1" x14ac:dyDescent="0.3">
      <c r="M830" s="57"/>
    </row>
    <row r="831" spans="13:13" ht="12.75" customHeight="1" x14ac:dyDescent="0.3">
      <c r="M831" s="57"/>
    </row>
    <row r="832" spans="13:13" ht="12.75" customHeight="1" x14ac:dyDescent="0.3">
      <c r="M832" s="57"/>
    </row>
    <row r="833" spans="13:13" ht="12.75" customHeight="1" x14ac:dyDescent="0.3">
      <c r="M833" s="57"/>
    </row>
    <row r="834" spans="13:13" ht="12.75" customHeight="1" x14ac:dyDescent="0.3">
      <c r="M834" s="57"/>
    </row>
    <row r="835" spans="13:13" ht="12.75" customHeight="1" x14ac:dyDescent="0.3">
      <c r="M835" s="57"/>
    </row>
    <row r="836" spans="13:13" ht="12.75" customHeight="1" x14ac:dyDescent="0.3">
      <c r="M836" s="57"/>
    </row>
    <row r="837" spans="13:13" ht="12.75" customHeight="1" x14ac:dyDescent="0.3">
      <c r="M837" s="57"/>
    </row>
    <row r="838" spans="13:13" ht="12.75" customHeight="1" x14ac:dyDescent="0.3">
      <c r="M838" s="57"/>
    </row>
    <row r="839" spans="13:13" ht="12.75" customHeight="1" x14ac:dyDescent="0.3">
      <c r="M839" s="57"/>
    </row>
    <row r="840" spans="13:13" ht="12.75" customHeight="1" x14ac:dyDescent="0.3">
      <c r="M840" s="57"/>
    </row>
    <row r="841" spans="13:13" ht="12.75" customHeight="1" x14ac:dyDescent="0.3">
      <c r="M841" s="57"/>
    </row>
    <row r="842" spans="13:13" ht="12.75" customHeight="1" x14ac:dyDescent="0.3">
      <c r="M842" s="57"/>
    </row>
    <row r="843" spans="13:13" ht="12.75" customHeight="1" x14ac:dyDescent="0.3">
      <c r="M843" s="57"/>
    </row>
    <row r="844" spans="13:13" ht="12.75" customHeight="1" x14ac:dyDescent="0.3">
      <c r="M844" s="57"/>
    </row>
    <row r="845" spans="13:13" ht="12.75" customHeight="1" x14ac:dyDescent="0.3">
      <c r="M845" s="57"/>
    </row>
    <row r="846" spans="13:13" ht="12.75" customHeight="1" x14ac:dyDescent="0.3">
      <c r="M846" s="57"/>
    </row>
    <row r="847" spans="13:13" ht="12.75" customHeight="1" x14ac:dyDescent="0.3">
      <c r="M847" s="57"/>
    </row>
    <row r="848" spans="13:13" ht="12.75" customHeight="1" x14ac:dyDescent="0.3">
      <c r="M848" s="57"/>
    </row>
    <row r="849" spans="13:13" ht="12.75" customHeight="1" x14ac:dyDescent="0.3">
      <c r="M849" s="57"/>
    </row>
    <row r="850" spans="13:13" ht="12.75" customHeight="1" x14ac:dyDescent="0.3">
      <c r="M850" s="57"/>
    </row>
    <row r="851" spans="13:13" ht="12.75" customHeight="1" x14ac:dyDescent="0.3">
      <c r="M851" s="57"/>
    </row>
    <row r="852" spans="13:13" ht="12.75" customHeight="1" x14ac:dyDescent="0.3">
      <c r="M852" s="57"/>
    </row>
    <row r="853" spans="13:13" ht="12.75" customHeight="1" x14ac:dyDescent="0.3">
      <c r="M853" s="57"/>
    </row>
    <row r="854" spans="13:13" ht="12.75" customHeight="1" x14ac:dyDescent="0.3">
      <c r="M854" s="57"/>
    </row>
    <row r="855" spans="13:13" ht="12.75" customHeight="1" x14ac:dyDescent="0.3">
      <c r="M855" s="57"/>
    </row>
    <row r="856" spans="13:13" ht="12.75" customHeight="1" x14ac:dyDescent="0.3">
      <c r="M856" s="57"/>
    </row>
    <row r="857" spans="13:13" ht="12.75" customHeight="1" x14ac:dyDescent="0.3">
      <c r="M857" s="57"/>
    </row>
    <row r="858" spans="13:13" ht="12.75" customHeight="1" x14ac:dyDescent="0.3">
      <c r="M858" s="57"/>
    </row>
    <row r="859" spans="13:13" ht="12.75" customHeight="1" x14ac:dyDescent="0.3">
      <c r="M859" s="57"/>
    </row>
    <row r="860" spans="13:13" ht="12.75" customHeight="1" x14ac:dyDescent="0.3">
      <c r="M860" s="57"/>
    </row>
    <row r="861" spans="13:13" ht="12.75" customHeight="1" x14ac:dyDescent="0.3">
      <c r="M861" s="57"/>
    </row>
    <row r="862" spans="13:13" ht="12.75" customHeight="1" x14ac:dyDescent="0.3">
      <c r="M862" s="57"/>
    </row>
    <row r="863" spans="13:13" ht="12.75" customHeight="1" x14ac:dyDescent="0.3">
      <c r="M863" s="57"/>
    </row>
    <row r="864" spans="13:13" ht="12.75" customHeight="1" x14ac:dyDescent="0.3">
      <c r="M864" s="57"/>
    </row>
    <row r="865" spans="2:19" ht="12.75" customHeight="1" x14ac:dyDescent="0.3">
      <c r="M865" s="57"/>
    </row>
    <row r="866" spans="2:19" ht="12.75" customHeight="1" x14ac:dyDescent="0.3">
      <c r="M866" s="57"/>
    </row>
    <row r="867" spans="2:19" ht="12.75" customHeight="1" x14ac:dyDescent="0.3">
      <c r="M867" s="57"/>
    </row>
    <row r="868" spans="2:19" ht="12.75" customHeight="1" x14ac:dyDescent="0.3">
      <c r="M868" s="57"/>
    </row>
    <row r="869" spans="2:19" ht="12.75" customHeight="1" x14ac:dyDescent="0.3">
      <c r="M869" s="57"/>
    </row>
    <row r="870" spans="2:19" ht="12.75" customHeight="1" x14ac:dyDescent="0.3">
      <c r="M870" s="57"/>
    </row>
    <row r="871" spans="2:19" ht="12.75" customHeight="1" x14ac:dyDescent="0.3">
      <c r="M871" s="57"/>
    </row>
    <row r="872" spans="2:19" ht="12.75" customHeight="1" x14ac:dyDescent="0.3">
      <c r="M872" s="57"/>
    </row>
    <row r="873" spans="2:19" ht="12.75" customHeight="1" x14ac:dyDescent="0.3">
      <c r="M873" s="57"/>
    </row>
    <row r="874" spans="2:19" ht="12.75" customHeight="1" x14ac:dyDescent="0.3">
      <c r="M874" s="57"/>
    </row>
    <row r="875" spans="2:19" ht="12.75" customHeight="1" x14ac:dyDescent="0.3">
      <c r="M875" s="57"/>
    </row>
    <row r="876" spans="2:19" ht="12.75" customHeight="1" x14ac:dyDescent="0.3">
      <c r="M876" s="57"/>
    </row>
    <row r="877" spans="2:19" ht="12.75" customHeight="1" x14ac:dyDescent="0.3">
      <c r="M877" s="57"/>
    </row>
    <row r="878" spans="2:19" ht="12.75" customHeight="1" x14ac:dyDescent="0.3">
      <c r="B878" s="255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57"/>
      <c r="N878" s="2"/>
      <c r="O878" s="2"/>
      <c r="P878" s="2"/>
      <c r="Q878" s="2"/>
      <c r="R878" s="2"/>
      <c r="S878" s="2"/>
    </row>
    <row r="879" spans="2:19" ht="12.75" customHeight="1" x14ac:dyDescent="0.3">
      <c r="B879" s="255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57"/>
      <c r="N879" s="2"/>
      <c r="O879" s="2"/>
      <c r="P879" s="2"/>
      <c r="Q879" s="2"/>
      <c r="R879" s="2"/>
      <c r="S879" s="2"/>
    </row>
    <row r="880" spans="2:19" ht="12.75" customHeight="1" x14ac:dyDescent="0.3">
      <c r="B880" s="255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57"/>
      <c r="N880" s="2"/>
      <c r="O880" s="2"/>
      <c r="P880" s="2"/>
      <c r="Q880" s="2"/>
      <c r="R880" s="2"/>
      <c r="S880" s="2"/>
    </row>
    <row r="881" spans="2:19" ht="12.75" customHeight="1" x14ac:dyDescent="0.3">
      <c r="B881" s="255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57"/>
      <c r="N881" s="2"/>
      <c r="O881" s="2"/>
      <c r="P881" s="2"/>
      <c r="Q881" s="2"/>
      <c r="R881" s="2"/>
      <c r="S881" s="2"/>
    </row>
    <row r="882" spans="2:19" ht="12.75" customHeight="1" x14ac:dyDescent="0.3">
      <c r="B882" s="255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57"/>
      <c r="N882" s="2"/>
      <c r="O882" s="2"/>
      <c r="P882" s="2"/>
      <c r="Q882" s="2"/>
      <c r="R882" s="2"/>
      <c r="S882" s="2"/>
    </row>
    <row r="883" spans="2:19" ht="12.75" customHeight="1" x14ac:dyDescent="0.3">
      <c r="B883" s="255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57"/>
      <c r="N883" s="2"/>
      <c r="O883" s="2"/>
      <c r="P883" s="2"/>
      <c r="Q883" s="2"/>
      <c r="R883" s="2"/>
      <c r="S883" s="2"/>
    </row>
    <row r="884" spans="2:19" ht="12.75" customHeight="1" x14ac:dyDescent="0.3">
      <c r="B884" s="255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57"/>
      <c r="N884" s="2"/>
      <c r="O884" s="2"/>
      <c r="P884" s="2"/>
      <c r="Q884" s="2"/>
      <c r="R884" s="2"/>
      <c r="S884" s="2"/>
    </row>
    <row r="885" spans="2:19" ht="12.75" customHeight="1" x14ac:dyDescent="0.3">
      <c r="B885" s="255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57"/>
      <c r="N885" s="2"/>
      <c r="O885" s="2"/>
      <c r="P885" s="2"/>
      <c r="Q885" s="2"/>
      <c r="R885" s="2"/>
      <c r="S885" s="2"/>
    </row>
    <row r="886" spans="2:19" ht="12.75" customHeight="1" x14ac:dyDescent="0.3">
      <c r="B886" s="255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57"/>
      <c r="N886" s="2"/>
      <c r="O886" s="2"/>
      <c r="P886" s="2"/>
      <c r="Q886" s="2"/>
      <c r="R886" s="2"/>
      <c r="S886" s="2"/>
    </row>
    <row r="887" spans="2:19" ht="12.75" customHeight="1" x14ac:dyDescent="0.3">
      <c r="B887" s="255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57"/>
      <c r="N887" s="2"/>
      <c r="O887" s="2"/>
      <c r="P887" s="2"/>
      <c r="Q887" s="2"/>
      <c r="R887" s="2"/>
      <c r="S887" s="2"/>
    </row>
    <row r="888" spans="2:19" ht="12.75" customHeight="1" x14ac:dyDescent="0.3">
      <c r="B888" s="255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57"/>
      <c r="N888" s="2"/>
      <c r="O888" s="2"/>
      <c r="P888" s="2"/>
      <c r="Q888" s="2"/>
      <c r="R888" s="2"/>
      <c r="S888" s="2"/>
    </row>
    <row r="889" spans="2:19" ht="12.75" customHeight="1" x14ac:dyDescent="0.3">
      <c r="B889" s="255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57"/>
      <c r="N889" s="2"/>
      <c r="O889" s="2"/>
      <c r="P889" s="2"/>
      <c r="Q889" s="2"/>
      <c r="R889" s="2"/>
      <c r="S889" s="2"/>
    </row>
    <row r="890" spans="2:19" ht="12.75" customHeight="1" x14ac:dyDescent="0.3">
      <c r="B890" s="255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57"/>
      <c r="N890" s="2"/>
      <c r="O890" s="2"/>
      <c r="P890" s="2"/>
      <c r="Q890" s="2"/>
      <c r="R890" s="2"/>
      <c r="S890" s="2"/>
    </row>
    <row r="891" spans="2:19" ht="12.75" customHeight="1" x14ac:dyDescent="0.3">
      <c r="B891" s="255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57"/>
      <c r="N891" s="2"/>
      <c r="O891" s="2"/>
      <c r="P891" s="2"/>
      <c r="Q891" s="2"/>
      <c r="R891" s="2"/>
      <c r="S891" s="2"/>
    </row>
    <row r="892" spans="2:19" ht="12.75" customHeight="1" x14ac:dyDescent="0.3">
      <c r="B892" s="255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57"/>
      <c r="N892" s="2"/>
      <c r="O892" s="2"/>
      <c r="P892" s="2"/>
      <c r="Q892" s="2"/>
      <c r="R892" s="2"/>
      <c r="S892" s="2"/>
    </row>
    <row r="893" spans="2:19" ht="12.75" customHeight="1" x14ac:dyDescent="0.3">
      <c r="B893" s="255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57"/>
      <c r="N893" s="2"/>
      <c r="O893" s="2"/>
      <c r="P893" s="2"/>
      <c r="Q893" s="2"/>
      <c r="R893" s="2"/>
      <c r="S893" s="2"/>
    </row>
    <row r="894" spans="2:19" ht="12.75" customHeight="1" x14ac:dyDescent="0.3">
      <c r="B894" s="255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57"/>
      <c r="N894" s="2"/>
      <c r="O894" s="2"/>
      <c r="P894" s="2"/>
      <c r="Q894" s="2"/>
      <c r="R894" s="2"/>
      <c r="S894" s="2"/>
    </row>
    <row r="895" spans="2:19" ht="12.75" customHeight="1" x14ac:dyDescent="0.3">
      <c r="B895" s="255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57"/>
      <c r="N895" s="2"/>
      <c r="O895" s="2"/>
      <c r="P895" s="2"/>
      <c r="Q895" s="2"/>
      <c r="R895" s="2"/>
      <c r="S895" s="2"/>
    </row>
    <row r="896" spans="2:19" ht="12.75" customHeight="1" x14ac:dyDescent="0.3">
      <c r="B896" s="255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57"/>
      <c r="N896" s="2"/>
      <c r="O896" s="2"/>
      <c r="P896" s="2"/>
      <c r="Q896" s="2"/>
      <c r="R896" s="2"/>
      <c r="S896" s="2"/>
    </row>
    <row r="897" spans="2:19" ht="12.75" customHeight="1" x14ac:dyDescent="0.3">
      <c r="B897" s="255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57"/>
      <c r="N897" s="2"/>
      <c r="O897" s="2"/>
      <c r="P897" s="2"/>
      <c r="Q897" s="2"/>
      <c r="R897" s="2"/>
      <c r="S897" s="2"/>
    </row>
    <row r="898" spans="2:19" ht="12.75" customHeight="1" x14ac:dyDescent="0.3">
      <c r="B898" s="255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57"/>
      <c r="N898" s="2"/>
      <c r="O898" s="2"/>
      <c r="P898" s="2"/>
      <c r="Q898" s="2"/>
      <c r="R898" s="2"/>
      <c r="S898" s="2"/>
    </row>
    <row r="899" spans="2:19" ht="12.75" customHeight="1" x14ac:dyDescent="0.3">
      <c r="B899" s="255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57"/>
      <c r="N899" s="2"/>
      <c r="O899" s="2"/>
      <c r="P899" s="2"/>
      <c r="Q899" s="2"/>
      <c r="R899" s="2"/>
      <c r="S899" s="2"/>
    </row>
    <row r="900" spans="2:19" ht="12.75" customHeight="1" x14ac:dyDescent="0.3">
      <c r="B900" s="255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57"/>
      <c r="N900" s="2"/>
      <c r="O900" s="2"/>
      <c r="P900" s="2"/>
      <c r="Q900" s="2"/>
      <c r="R900" s="2"/>
      <c r="S900" s="2"/>
    </row>
    <row r="901" spans="2:19" ht="12.75" customHeight="1" x14ac:dyDescent="0.3">
      <c r="B901" s="255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57"/>
      <c r="N901" s="2"/>
      <c r="O901" s="2"/>
      <c r="P901" s="2"/>
      <c r="Q901" s="2"/>
      <c r="R901" s="2"/>
      <c r="S901" s="2"/>
    </row>
    <row r="902" spans="2:19" ht="12.75" customHeight="1" x14ac:dyDescent="0.3">
      <c r="B902" s="255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57"/>
      <c r="N902" s="2"/>
      <c r="O902" s="2"/>
      <c r="P902" s="2"/>
      <c r="Q902" s="2"/>
      <c r="R902" s="2"/>
      <c r="S902" s="2"/>
    </row>
    <row r="903" spans="2:19" ht="12.75" customHeight="1" x14ac:dyDescent="0.3">
      <c r="B903" s="255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57"/>
      <c r="N903" s="2"/>
      <c r="O903" s="2"/>
      <c r="P903" s="2"/>
      <c r="Q903" s="2"/>
      <c r="R903" s="2"/>
      <c r="S903" s="2"/>
    </row>
    <row r="904" spans="2:19" ht="12.75" customHeight="1" x14ac:dyDescent="0.3">
      <c r="B904" s="255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57"/>
      <c r="N904" s="2"/>
      <c r="O904" s="2"/>
      <c r="P904" s="2"/>
      <c r="Q904" s="2"/>
      <c r="R904" s="2"/>
      <c r="S904" s="2"/>
    </row>
    <row r="905" spans="2:19" ht="12.75" customHeight="1" x14ac:dyDescent="0.3">
      <c r="B905" s="255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57"/>
      <c r="N905" s="2"/>
      <c r="O905" s="2"/>
      <c r="P905" s="2"/>
      <c r="Q905" s="2"/>
      <c r="R905" s="2"/>
      <c r="S905" s="2"/>
    </row>
    <row r="906" spans="2:19" ht="12.75" customHeight="1" x14ac:dyDescent="0.3">
      <c r="B906" s="255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57"/>
      <c r="N906" s="2"/>
      <c r="O906" s="2"/>
      <c r="P906" s="2"/>
      <c r="Q906" s="2"/>
      <c r="R906" s="2"/>
      <c r="S906" s="2"/>
    </row>
    <row r="907" spans="2:19" ht="12.75" customHeight="1" x14ac:dyDescent="0.3">
      <c r="B907" s="255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57"/>
      <c r="N907" s="2"/>
      <c r="O907" s="2"/>
      <c r="P907" s="2"/>
      <c r="Q907" s="2"/>
      <c r="R907" s="2"/>
      <c r="S907" s="2"/>
    </row>
    <row r="908" spans="2:19" ht="12.75" customHeight="1" x14ac:dyDescent="0.3">
      <c r="B908" s="255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57"/>
      <c r="N908" s="2"/>
      <c r="O908" s="2"/>
      <c r="P908" s="2"/>
      <c r="Q908" s="2"/>
      <c r="R908" s="2"/>
      <c r="S908" s="2"/>
    </row>
    <row r="909" spans="2:19" ht="12.75" customHeight="1" x14ac:dyDescent="0.3">
      <c r="B909" s="255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57"/>
      <c r="N909" s="2"/>
      <c r="O909" s="2"/>
      <c r="P909" s="2"/>
      <c r="Q909" s="2"/>
      <c r="R909" s="2"/>
      <c r="S909" s="2"/>
    </row>
    <row r="910" spans="2:19" ht="12.75" customHeight="1" x14ac:dyDescent="0.3">
      <c r="B910" s="255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57"/>
      <c r="N910" s="2"/>
      <c r="O910" s="2"/>
      <c r="P910" s="2"/>
      <c r="Q910" s="2"/>
      <c r="R910" s="2"/>
      <c r="S910" s="2"/>
    </row>
    <row r="911" spans="2:19" ht="12.75" customHeight="1" x14ac:dyDescent="0.3">
      <c r="B911" s="255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57"/>
      <c r="N911" s="2"/>
      <c r="O911" s="2"/>
      <c r="P911" s="2"/>
      <c r="Q911" s="2"/>
      <c r="R911" s="2"/>
      <c r="S911" s="2"/>
    </row>
    <row r="912" spans="2:19" ht="12.75" customHeight="1" x14ac:dyDescent="0.3">
      <c r="B912" s="255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57"/>
      <c r="N912" s="2"/>
      <c r="O912" s="2"/>
      <c r="P912" s="2"/>
      <c r="Q912" s="2"/>
      <c r="R912" s="2"/>
      <c r="S912" s="2"/>
    </row>
    <row r="913" spans="2:19" ht="12.75" customHeight="1" x14ac:dyDescent="0.3">
      <c r="B913" s="255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57"/>
      <c r="N913" s="2"/>
      <c r="O913" s="2"/>
      <c r="P913" s="2"/>
      <c r="Q913" s="2"/>
      <c r="R913" s="2"/>
      <c r="S913" s="2"/>
    </row>
    <row r="914" spans="2:19" ht="12.75" customHeight="1" x14ac:dyDescent="0.3">
      <c r="B914" s="255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57"/>
      <c r="N914" s="2"/>
      <c r="O914" s="2"/>
      <c r="P914" s="2"/>
      <c r="Q914" s="2"/>
      <c r="R914" s="2"/>
      <c r="S914" s="2"/>
    </row>
    <row r="915" spans="2:19" ht="12.75" customHeight="1" x14ac:dyDescent="0.3">
      <c r="B915" s="255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57"/>
      <c r="N915" s="2"/>
      <c r="O915" s="2"/>
      <c r="P915" s="2"/>
      <c r="Q915" s="2"/>
      <c r="R915" s="2"/>
      <c r="S915" s="2"/>
    </row>
    <row r="916" spans="2:19" ht="12.75" customHeight="1" x14ac:dyDescent="0.3">
      <c r="B916" s="255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57"/>
      <c r="N916" s="2"/>
      <c r="O916" s="2"/>
      <c r="P916" s="2"/>
      <c r="Q916" s="2"/>
      <c r="R916" s="2"/>
      <c r="S916" s="2"/>
    </row>
    <row r="917" spans="2:19" ht="12.75" customHeight="1" x14ac:dyDescent="0.3">
      <c r="B917" s="255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57"/>
      <c r="N917" s="2"/>
      <c r="O917" s="2"/>
      <c r="P917" s="2"/>
      <c r="Q917" s="2"/>
      <c r="R917" s="2"/>
      <c r="S917" s="2"/>
    </row>
    <row r="918" spans="2:19" ht="12.75" customHeight="1" x14ac:dyDescent="0.3">
      <c r="B918" s="255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57"/>
      <c r="N918" s="2"/>
      <c r="O918" s="2"/>
      <c r="P918" s="2"/>
      <c r="Q918" s="2"/>
      <c r="R918" s="2"/>
      <c r="S918" s="2"/>
    </row>
    <row r="919" spans="2:19" ht="12.75" customHeight="1" x14ac:dyDescent="0.3">
      <c r="B919" s="255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57"/>
      <c r="N919" s="2"/>
      <c r="O919" s="2"/>
      <c r="P919" s="2"/>
      <c r="Q919" s="2"/>
      <c r="R919" s="2"/>
      <c r="S919" s="2"/>
    </row>
    <row r="920" spans="2:19" ht="12.75" customHeight="1" x14ac:dyDescent="0.3">
      <c r="B920" s="255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57"/>
      <c r="N920" s="2"/>
      <c r="O920" s="2"/>
      <c r="P920" s="2"/>
      <c r="Q920" s="2"/>
      <c r="R920" s="2"/>
      <c r="S920" s="2"/>
    </row>
    <row r="921" spans="2:19" ht="12.75" customHeight="1" x14ac:dyDescent="0.3">
      <c r="B921" s="255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57"/>
      <c r="N921" s="2"/>
      <c r="O921" s="2"/>
      <c r="P921" s="2"/>
      <c r="Q921" s="2"/>
      <c r="R921" s="2"/>
      <c r="S921" s="2"/>
    </row>
    <row r="922" spans="2:19" ht="12.75" customHeight="1" x14ac:dyDescent="0.3">
      <c r="B922" s="255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57"/>
      <c r="N922" s="2"/>
      <c r="O922" s="2"/>
      <c r="P922" s="2"/>
      <c r="Q922" s="2"/>
      <c r="R922" s="2"/>
      <c r="S922" s="2"/>
    </row>
    <row r="923" spans="2:19" ht="12.75" customHeight="1" x14ac:dyDescent="0.3">
      <c r="B923" s="255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57"/>
      <c r="N923" s="2"/>
      <c r="O923" s="2"/>
      <c r="P923" s="2"/>
      <c r="Q923" s="2"/>
      <c r="R923" s="2"/>
      <c r="S923" s="2"/>
    </row>
    <row r="924" spans="2:19" ht="12.75" customHeight="1" x14ac:dyDescent="0.3">
      <c r="B924" s="255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57"/>
      <c r="N924" s="2"/>
      <c r="O924" s="2"/>
      <c r="P924" s="2"/>
      <c r="Q924" s="2"/>
      <c r="R924" s="2"/>
      <c r="S924" s="2"/>
    </row>
    <row r="925" spans="2:19" ht="12.75" customHeight="1" x14ac:dyDescent="0.3">
      <c r="B925" s="255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57"/>
      <c r="N925" s="2"/>
      <c r="O925" s="2"/>
      <c r="P925" s="2"/>
      <c r="Q925" s="2"/>
      <c r="R925" s="2"/>
      <c r="S925" s="2"/>
    </row>
    <row r="926" spans="2:19" ht="12.75" customHeight="1" x14ac:dyDescent="0.3">
      <c r="B926" s="255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57"/>
      <c r="N926" s="2"/>
      <c r="O926" s="2"/>
      <c r="P926" s="2"/>
      <c r="Q926" s="2"/>
      <c r="R926" s="2"/>
      <c r="S926" s="2"/>
    </row>
    <row r="927" spans="2:19" ht="12.75" customHeight="1" x14ac:dyDescent="0.3">
      <c r="B927" s="255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57"/>
      <c r="N927" s="2"/>
      <c r="O927" s="2"/>
      <c r="P927" s="2"/>
      <c r="Q927" s="2"/>
      <c r="R927" s="2"/>
      <c r="S927" s="2"/>
    </row>
    <row r="928" spans="2:19" ht="12.75" customHeight="1" x14ac:dyDescent="0.3">
      <c r="B928" s="255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57"/>
      <c r="N928" s="2"/>
      <c r="O928" s="2"/>
      <c r="P928" s="2"/>
      <c r="Q928" s="2"/>
      <c r="R928" s="2"/>
      <c r="S928" s="2"/>
    </row>
    <row r="929" spans="2:19" ht="12.75" customHeight="1" x14ac:dyDescent="0.3">
      <c r="B929" s="255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57"/>
      <c r="N929" s="2"/>
      <c r="O929" s="2"/>
      <c r="P929" s="2"/>
      <c r="Q929" s="2"/>
      <c r="R929" s="2"/>
      <c r="S929" s="2"/>
    </row>
    <row r="930" spans="2:19" ht="12.75" customHeight="1" x14ac:dyDescent="0.3">
      <c r="B930" s="255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57"/>
      <c r="N930" s="2"/>
      <c r="O930" s="2"/>
      <c r="P930" s="2"/>
      <c r="Q930" s="2"/>
      <c r="R930" s="2"/>
      <c r="S930" s="2"/>
    </row>
    <row r="931" spans="2:19" ht="12.75" customHeight="1" x14ac:dyDescent="0.3">
      <c r="B931" s="255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57"/>
      <c r="N931" s="2"/>
      <c r="O931" s="2"/>
      <c r="P931" s="2"/>
      <c r="Q931" s="2"/>
      <c r="R931" s="2"/>
      <c r="S931" s="2"/>
    </row>
    <row r="932" spans="2:19" ht="12.75" customHeight="1" x14ac:dyDescent="0.3">
      <c r="B932" s="255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57"/>
      <c r="N932" s="2"/>
      <c r="O932" s="2"/>
      <c r="P932" s="2"/>
      <c r="Q932" s="2"/>
      <c r="R932" s="2"/>
      <c r="S932" s="2"/>
    </row>
    <row r="933" spans="2:19" ht="12.75" customHeight="1" x14ac:dyDescent="0.3">
      <c r="B933" s="255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57"/>
      <c r="N933" s="2"/>
      <c r="O933" s="2"/>
      <c r="P933" s="2"/>
      <c r="Q933" s="2"/>
      <c r="R933" s="2"/>
      <c r="S933" s="2"/>
    </row>
    <row r="934" spans="2:19" ht="12.75" customHeight="1" x14ac:dyDescent="0.3">
      <c r="B934" s="255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57"/>
      <c r="N934" s="2"/>
      <c r="O934" s="2"/>
      <c r="P934" s="2"/>
      <c r="Q934" s="2"/>
      <c r="R934" s="2"/>
      <c r="S934" s="2"/>
    </row>
    <row r="935" spans="2:19" ht="12.75" customHeight="1" x14ac:dyDescent="0.3">
      <c r="B935" s="255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57"/>
      <c r="N935" s="2"/>
      <c r="O935" s="2"/>
      <c r="P935" s="2"/>
      <c r="Q935" s="2"/>
      <c r="R935" s="2"/>
      <c r="S935" s="2"/>
    </row>
    <row r="936" spans="2:19" ht="12.75" customHeight="1" x14ac:dyDescent="0.3">
      <c r="B936" s="255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57"/>
      <c r="N936" s="2"/>
      <c r="O936" s="2"/>
      <c r="P936" s="2"/>
      <c r="Q936" s="2"/>
      <c r="R936" s="2"/>
      <c r="S936" s="2"/>
    </row>
    <row r="937" spans="2:19" ht="12.75" customHeight="1" x14ac:dyDescent="0.3">
      <c r="B937" s="255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57"/>
      <c r="N937" s="2"/>
      <c r="O937" s="2"/>
      <c r="P937" s="2"/>
      <c r="Q937" s="2"/>
      <c r="R937" s="2"/>
      <c r="S937" s="2"/>
    </row>
    <row r="938" spans="2:19" ht="12.75" customHeight="1" x14ac:dyDescent="0.3">
      <c r="B938" s="255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57"/>
      <c r="N938" s="2"/>
      <c r="O938" s="2"/>
      <c r="P938" s="2"/>
      <c r="Q938" s="2"/>
      <c r="R938" s="2"/>
      <c r="S938" s="2"/>
    </row>
    <row r="939" spans="2:19" ht="12.75" customHeight="1" x14ac:dyDescent="0.3">
      <c r="B939" s="255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57"/>
      <c r="N939" s="2"/>
      <c r="O939" s="2"/>
      <c r="P939" s="2"/>
      <c r="Q939" s="2"/>
      <c r="R939" s="2"/>
      <c r="S939" s="2"/>
    </row>
    <row r="940" spans="2:19" ht="12.75" customHeight="1" x14ac:dyDescent="0.3">
      <c r="B940" s="255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57"/>
      <c r="N940" s="2"/>
      <c r="O940" s="2"/>
      <c r="P940" s="2"/>
      <c r="Q940" s="2"/>
      <c r="R940" s="2"/>
      <c r="S940" s="2"/>
    </row>
    <row r="941" spans="2:19" ht="12.75" customHeight="1" x14ac:dyDescent="0.3">
      <c r="B941" s="255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57"/>
      <c r="N941" s="2"/>
      <c r="O941" s="2"/>
      <c r="P941" s="2"/>
      <c r="Q941" s="2"/>
      <c r="R941" s="2"/>
      <c r="S941" s="2"/>
    </row>
    <row r="942" spans="2:19" ht="12.75" customHeight="1" x14ac:dyDescent="0.3">
      <c r="B942" s="255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57"/>
      <c r="N942" s="2"/>
      <c r="O942" s="2"/>
      <c r="P942" s="2"/>
      <c r="Q942" s="2"/>
      <c r="R942" s="2"/>
      <c r="S942" s="2"/>
    </row>
    <row r="943" spans="2:19" ht="12.75" customHeight="1" x14ac:dyDescent="0.3">
      <c r="B943" s="255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57"/>
      <c r="N943" s="2"/>
      <c r="O943" s="2"/>
      <c r="P943" s="2"/>
      <c r="Q943" s="2"/>
      <c r="R943" s="2"/>
      <c r="S943" s="2"/>
    </row>
    <row r="944" spans="2:19" ht="12.75" customHeight="1" x14ac:dyDescent="0.3">
      <c r="B944" s="255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57"/>
      <c r="N944" s="2"/>
      <c r="O944" s="2"/>
      <c r="P944" s="2"/>
      <c r="Q944" s="2"/>
      <c r="R944" s="2"/>
      <c r="S944" s="2"/>
    </row>
    <row r="945" spans="2:19" ht="12.75" customHeight="1" x14ac:dyDescent="0.3">
      <c r="B945" s="255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57"/>
      <c r="N945" s="2"/>
      <c r="O945" s="2"/>
      <c r="P945" s="2"/>
      <c r="Q945" s="2"/>
      <c r="R945" s="2"/>
      <c r="S945" s="2"/>
    </row>
    <row r="946" spans="2:19" ht="12.75" customHeight="1" x14ac:dyDescent="0.3">
      <c r="B946" s="255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57"/>
      <c r="N946" s="2"/>
      <c r="O946" s="2"/>
      <c r="P946" s="2"/>
      <c r="Q946" s="2"/>
      <c r="R946" s="2"/>
      <c r="S946" s="2"/>
    </row>
    <row r="947" spans="2:19" ht="12.75" customHeight="1" x14ac:dyDescent="0.3">
      <c r="B947" s="255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57"/>
      <c r="N947" s="2"/>
      <c r="O947" s="2"/>
      <c r="P947" s="2"/>
      <c r="Q947" s="2"/>
      <c r="R947" s="2"/>
      <c r="S947" s="2"/>
    </row>
    <row r="948" spans="2:19" ht="12.75" customHeight="1" x14ac:dyDescent="0.3">
      <c r="B948" s="255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57"/>
      <c r="N948" s="2"/>
      <c r="O948" s="2"/>
      <c r="P948" s="2"/>
      <c r="Q948" s="2"/>
      <c r="R948" s="2"/>
      <c r="S948" s="2"/>
    </row>
    <row r="949" spans="2:19" ht="12.75" customHeight="1" x14ac:dyDescent="0.3">
      <c r="B949" s="255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57"/>
      <c r="N949" s="2"/>
      <c r="O949" s="2"/>
      <c r="P949" s="2"/>
      <c r="Q949" s="2"/>
      <c r="R949" s="2"/>
      <c r="S949" s="2"/>
    </row>
    <row r="950" spans="2:19" ht="12.75" customHeight="1" x14ac:dyDescent="0.3">
      <c r="B950" s="255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57"/>
      <c r="N950" s="2"/>
      <c r="O950" s="2"/>
      <c r="P950" s="2"/>
      <c r="Q950" s="2"/>
      <c r="R950" s="2"/>
      <c r="S950" s="2"/>
    </row>
    <row r="951" spans="2:19" ht="12.75" customHeight="1" x14ac:dyDescent="0.3">
      <c r="B951" s="255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57"/>
      <c r="N951" s="2"/>
      <c r="O951" s="2"/>
      <c r="P951" s="2"/>
      <c r="Q951" s="2"/>
      <c r="R951" s="2"/>
      <c r="S951" s="2"/>
    </row>
    <row r="952" spans="2:19" ht="12.75" customHeight="1" x14ac:dyDescent="0.3">
      <c r="B952" s="255"/>
      <c r="C952" s="2"/>
      <c r="D952" s="2"/>
      <c r="E952" s="2"/>
      <c r="F952" s="2"/>
      <c r="G952" s="2"/>
      <c r="H952" s="2"/>
      <c r="I952" s="2"/>
      <c r="J952" s="2"/>
      <c r="K952" s="2"/>
      <c r="L952" s="2"/>
      <c r="N952" s="2"/>
      <c r="O952" s="2"/>
      <c r="P952" s="2"/>
      <c r="Q952" s="2"/>
      <c r="R952" s="2"/>
      <c r="S952" s="2"/>
    </row>
    <row r="953" spans="2:19" ht="12.75" customHeight="1" x14ac:dyDescent="0.3">
      <c r="B953" s="255"/>
      <c r="C953" s="2"/>
      <c r="D953" s="2"/>
      <c r="E953" s="2"/>
      <c r="F953" s="2"/>
      <c r="G953" s="2"/>
      <c r="H953" s="2"/>
      <c r="I953" s="2"/>
      <c r="J953" s="2"/>
      <c r="K953" s="2"/>
      <c r="L953" s="2"/>
      <c r="N953" s="2"/>
      <c r="O953" s="2"/>
      <c r="P953" s="2"/>
      <c r="Q953" s="2"/>
      <c r="R953" s="2"/>
      <c r="S953" s="2"/>
    </row>
    <row r="954" spans="2:19" ht="12.75" customHeight="1" x14ac:dyDescent="0.3">
      <c r="B954" s="255"/>
      <c r="C954" s="2"/>
      <c r="D954" s="2"/>
      <c r="E954" s="2"/>
      <c r="F954" s="2"/>
      <c r="G954" s="2"/>
      <c r="H954" s="2"/>
      <c r="I954" s="2"/>
      <c r="J954" s="2"/>
      <c r="K954" s="2"/>
      <c r="L954" s="2"/>
      <c r="N954" s="2"/>
      <c r="O954" s="2"/>
      <c r="P954" s="2"/>
      <c r="Q954" s="2"/>
      <c r="R954" s="2"/>
      <c r="S954" s="2"/>
    </row>
    <row r="955" spans="2:19" ht="12.75" customHeight="1" x14ac:dyDescent="0.3">
      <c r="B955" s="255"/>
      <c r="C955" s="2"/>
      <c r="D955" s="2"/>
      <c r="E955" s="2"/>
      <c r="F955" s="2"/>
      <c r="G955" s="2"/>
      <c r="H955" s="2"/>
      <c r="I955" s="2"/>
      <c r="J955" s="2"/>
      <c r="K955" s="2"/>
      <c r="L955" s="2"/>
      <c r="N955" s="2"/>
      <c r="O955" s="2"/>
      <c r="P955" s="2"/>
      <c r="Q955" s="2"/>
      <c r="R955" s="2"/>
      <c r="S955" s="2"/>
    </row>
    <row r="956" spans="2:19" ht="12.75" customHeight="1" x14ac:dyDescent="0.3">
      <c r="B956" s="255"/>
      <c r="C956" s="2"/>
      <c r="D956" s="2"/>
      <c r="E956" s="2"/>
      <c r="F956" s="2"/>
      <c r="G956" s="2"/>
      <c r="H956" s="2"/>
      <c r="I956" s="2"/>
      <c r="J956" s="2"/>
      <c r="K956" s="2"/>
      <c r="L956" s="2"/>
      <c r="N956" s="2"/>
      <c r="O956" s="2"/>
      <c r="P956" s="2"/>
      <c r="Q956" s="2"/>
      <c r="R956" s="2"/>
      <c r="S956" s="2"/>
    </row>
    <row r="957" spans="2:19" ht="12.75" customHeight="1" x14ac:dyDescent="0.3">
      <c r="B957" s="255"/>
      <c r="C957" s="2"/>
      <c r="D957" s="2"/>
      <c r="E957" s="2"/>
      <c r="F957" s="2"/>
      <c r="G957" s="2"/>
      <c r="H957" s="2"/>
      <c r="I957" s="2"/>
      <c r="J957" s="2"/>
      <c r="K957" s="2"/>
      <c r="L957" s="2"/>
      <c r="N957" s="2"/>
      <c r="O957" s="2"/>
      <c r="P957" s="2"/>
      <c r="Q957" s="2"/>
      <c r="R957" s="2"/>
      <c r="S957" s="2"/>
    </row>
    <row r="958" spans="2:19" ht="12.75" customHeight="1" x14ac:dyDescent="0.3">
      <c r="B958" s="255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</row>
    <row r="959" spans="2:19" ht="12.75" customHeight="1" x14ac:dyDescent="0.3">
      <c r="B959" s="255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</row>
    <row r="960" spans="2:19" ht="12.75" customHeight="1" x14ac:dyDescent="0.3">
      <c r="B960" s="255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</row>
    <row r="961" spans="2:19" ht="12.75" customHeight="1" x14ac:dyDescent="0.3">
      <c r="B961" s="255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</row>
    <row r="962" spans="2:19" ht="12.75" customHeight="1" x14ac:dyDescent="0.3">
      <c r="B962" s="255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</row>
    <row r="963" spans="2:19" ht="12.75" customHeight="1" x14ac:dyDescent="0.3">
      <c r="B963" s="255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</row>
    <row r="964" spans="2:19" ht="12.75" customHeight="1" x14ac:dyDescent="0.3">
      <c r="B964" s="255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</row>
    <row r="965" spans="2:19" ht="12.75" customHeight="1" x14ac:dyDescent="0.3">
      <c r="B965" s="255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</row>
    <row r="966" spans="2:19" ht="12.75" customHeight="1" x14ac:dyDescent="0.3">
      <c r="B966" s="255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</row>
    <row r="967" spans="2:19" ht="12.75" customHeight="1" x14ac:dyDescent="0.3">
      <c r="B967" s="255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</row>
    <row r="968" spans="2:19" ht="12.75" customHeight="1" x14ac:dyDescent="0.3">
      <c r="B968" s="255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</row>
    <row r="969" spans="2:19" ht="12.75" customHeight="1" x14ac:dyDescent="0.3">
      <c r="B969" s="255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</row>
    <row r="970" spans="2:19" ht="12.75" customHeight="1" x14ac:dyDescent="0.3">
      <c r="B970" s="255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</row>
    <row r="971" spans="2:19" ht="12.75" customHeight="1" x14ac:dyDescent="0.3">
      <c r="B971" s="255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</row>
    <row r="972" spans="2:19" ht="12.75" customHeight="1" x14ac:dyDescent="0.3">
      <c r="B972" s="255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</row>
    <row r="973" spans="2:19" ht="12.75" customHeight="1" x14ac:dyDescent="0.3">
      <c r="B973" s="255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</row>
    <row r="974" spans="2:19" ht="12.75" customHeight="1" x14ac:dyDescent="0.3">
      <c r="B974" s="255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</row>
    <row r="975" spans="2:19" ht="12.75" customHeight="1" x14ac:dyDescent="0.3">
      <c r="B975" s="255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</row>
    <row r="976" spans="2:19" ht="12.75" customHeight="1" x14ac:dyDescent="0.3">
      <c r="B976" s="255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</row>
    <row r="977" spans="2:19" ht="12.75" customHeight="1" x14ac:dyDescent="0.3">
      <c r="B977" s="255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</row>
    <row r="978" spans="2:19" ht="12.75" customHeight="1" x14ac:dyDescent="0.3">
      <c r="B978" s="255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</row>
    <row r="979" spans="2:19" ht="12.75" customHeight="1" x14ac:dyDescent="0.3">
      <c r="B979" s="255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</row>
    <row r="980" spans="2:19" ht="12.75" customHeight="1" x14ac:dyDescent="0.3">
      <c r="B980" s="255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</row>
    <row r="981" spans="2:19" ht="12.75" customHeight="1" x14ac:dyDescent="0.3">
      <c r="B981" s="255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</row>
    <row r="982" spans="2:19" ht="12.75" customHeight="1" x14ac:dyDescent="0.3">
      <c r="B982" s="255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</row>
    <row r="983" spans="2:19" ht="12.75" customHeight="1" x14ac:dyDescent="0.3">
      <c r="B983" s="255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</row>
    <row r="984" spans="2:19" ht="12.75" customHeight="1" x14ac:dyDescent="0.3">
      <c r="B984" s="255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</row>
    <row r="985" spans="2:19" ht="12.75" customHeight="1" x14ac:dyDescent="0.3">
      <c r="B985" s="255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</row>
    <row r="986" spans="2:19" ht="12.75" customHeight="1" x14ac:dyDescent="0.3">
      <c r="B986" s="255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</row>
    <row r="987" spans="2:19" ht="12.75" customHeight="1" x14ac:dyDescent="0.3">
      <c r="B987" s="255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</row>
    <row r="988" spans="2:19" ht="12.75" customHeight="1" x14ac:dyDescent="0.3">
      <c r="B988" s="255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</row>
    <row r="989" spans="2:19" ht="12.75" customHeight="1" x14ac:dyDescent="0.3">
      <c r="B989" s="255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</row>
    <row r="990" spans="2:19" ht="12.75" customHeight="1" x14ac:dyDescent="0.3">
      <c r="B990" s="255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</row>
    <row r="991" spans="2:19" ht="12.75" customHeight="1" x14ac:dyDescent="0.3">
      <c r="B991" s="255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</row>
    <row r="992" spans="2:19" ht="12.75" customHeight="1" x14ac:dyDescent="0.3">
      <c r="B992" s="255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</row>
    <row r="993" spans="2:19" ht="12.75" customHeight="1" x14ac:dyDescent="0.3">
      <c r="B993" s="255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</row>
    <row r="994" spans="2:19" ht="12.75" customHeight="1" x14ac:dyDescent="0.3">
      <c r="B994" s="255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</row>
    <row r="995" spans="2:19" ht="12.75" customHeight="1" x14ac:dyDescent="0.3">
      <c r="B995" s="255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</row>
    <row r="996" spans="2:19" ht="12.75" customHeight="1" x14ac:dyDescent="0.3">
      <c r="B996" s="255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</row>
    <row r="997" spans="2:19" ht="12.75" customHeight="1" x14ac:dyDescent="0.3">
      <c r="B997" s="255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</row>
    <row r="998" spans="2:19" ht="12.75" customHeight="1" x14ac:dyDescent="0.3">
      <c r="B998" s="255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</row>
    <row r="999" spans="2:19" ht="12.75" customHeight="1" x14ac:dyDescent="0.3">
      <c r="B999" s="255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</row>
    <row r="1000" spans="2:19" ht="12.75" customHeight="1" x14ac:dyDescent="0.3">
      <c r="B1000" s="255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</row>
    <row r="1001" spans="2:19" ht="12.75" customHeight="1" x14ac:dyDescent="0.3">
      <c r="B1001" s="255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</row>
    <row r="1002" spans="2:19" ht="12.75" customHeight="1" x14ac:dyDescent="0.3">
      <c r="B1002" s="255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</row>
    <row r="1003" spans="2:19" ht="12.75" customHeight="1" x14ac:dyDescent="0.3">
      <c r="B1003" s="255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</row>
    <row r="1004" spans="2:19" ht="12.75" customHeight="1" x14ac:dyDescent="0.3">
      <c r="B1004" s="255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</row>
    <row r="1005" spans="2:19" ht="12.75" customHeight="1" x14ac:dyDescent="0.3">
      <c r="B1005" s="255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</row>
    <row r="1006" spans="2:19" ht="12.75" customHeight="1" x14ac:dyDescent="0.3">
      <c r="B1006" s="255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</row>
    <row r="1007" spans="2:19" ht="12.75" customHeight="1" x14ac:dyDescent="0.3">
      <c r="B1007" s="255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</row>
    <row r="1008" spans="2:19" ht="12.75" customHeight="1" x14ac:dyDescent="0.3">
      <c r="B1008" s="255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</row>
    <row r="1009" spans="2:19" ht="12.75" customHeight="1" x14ac:dyDescent="0.3">
      <c r="B1009" s="255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</row>
    <row r="1010" spans="2:19" ht="12.75" customHeight="1" x14ac:dyDescent="0.3">
      <c r="B1010" s="255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</row>
    <row r="1011" spans="2:19" ht="12.75" customHeight="1" x14ac:dyDescent="0.3">
      <c r="B1011" s="255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</row>
    <row r="1012" spans="2:19" ht="12.75" customHeight="1" x14ac:dyDescent="0.3">
      <c r="B1012" s="255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</row>
    <row r="1013" spans="2:19" ht="12.75" customHeight="1" x14ac:dyDescent="0.3">
      <c r="B1013" s="255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</row>
    <row r="1014" spans="2:19" ht="12.75" customHeight="1" x14ac:dyDescent="0.3">
      <c r="B1014" s="255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</row>
    <row r="1015" spans="2:19" ht="12.75" customHeight="1" x14ac:dyDescent="0.3">
      <c r="B1015" s="255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</row>
    <row r="1016" spans="2:19" ht="12.75" customHeight="1" x14ac:dyDescent="0.3">
      <c r="B1016" s="255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</row>
    <row r="1017" spans="2:19" ht="12.75" customHeight="1" x14ac:dyDescent="0.3">
      <c r="B1017" s="255"/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</row>
    <row r="1018" spans="2:19" ht="12.75" customHeight="1" x14ac:dyDescent="0.3">
      <c r="B1018" s="255"/>
      <c r="C1018" s="2"/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</row>
    <row r="1019" spans="2:19" ht="12.75" customHeight="1" x14ac:dyDescent="0.3">
      <c r="B1019" s="255"/>
      <c r="C1019" s="2"/>
      <c r="D1019" s="2"/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</row>
    <row r="1020" spans="2:19" ht="12.75" customHeight="1" x14ac:dyDescent="0.3">
      <c r="B1020" s="255"/>
      <c r="C1020" s="2"/>
      <c r="D1020" s="2"/>
      <c r="E1020" s="2"/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</row>
    <row r="1021" spans="2:19" ht="12.75" customHeight="1" x14ac:dyDescent="0.3">
      <c r="B1021" s="255"/>
      <c r="C1021" s="2"/>
      <c r="D1021" s="2"/>
      <c r="E1021" s="2"/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</row>
    <row r="1022" spans="2:19" ht="12.75" customHeight="1" x14ac:dyDescent="0.3">
      <c r="B1022" s="255"/>
      <c r="C1022" s="2"/>
      <c r="D1022" s="2"/>
      <c r="E1022" s="2"/>
      <c r="F1022" s="2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</row>
    <row r="1023" spans="2:19" ht="12.75" customHeight="1" x14ac:dyDescent="0.3">
      <c r="B1023" s="255"/>
      <c r="C1023" s="2"/>
      <c r="D1023" s="2"/>
      <c r="E1023" s="2"/>
      <c r="F1023" s="2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  <c r="S1023" s="2"/>
    </row>
    <row r="1024" spans="2:19" ht="12.75" customHeight="1" x14ac:dyDescent="0.3">
      <c r="B1024" s="255"/>
      <c r="C1024" s="2"/>
      <c r="D1024" s="2"/>
      <c r="E1024" s="2"/>
      <c r="F1024" s="2"/>
      <c r="G1024" s="2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  <c r="S1024" s="2"/>
    </row>
    <row r="1025" spans="2:19" ht="12.75" customHeight="1" x14ac:dyDescent="0.3">
      <c r="B1025" s="255"/>
      <c r="C1025" s="2"/>
      <c r="D1025" s="2"/>
      <c r="E1025" s="2"/>
      <c r="F1025" s="2"/>
      <c r="G1025" s="2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  <c r="S1025" s="2"/>
    </row>
    <row r="1026" spans="2:19" ht="12.75" customHeight="1" x14ac:dyDescent="0.3">
      <c r="B1026" s="255"/>
      <c r="C1026" s="2"/>
      <c r="D1026" s="2"/>
      <c r="E1026" s="2"/>
      <c r="F1026" s="2"/>
      <c r="G1026" s="2"/>
      <c r="H1026" s="2"/>
      <c r="I1026" s="2"/>
      <c r="J1026" s="2"/>
      <c r="K1026" s="2"/>
      <c r="L1026" s="2"/>
      <c r="M1026" s="2"/>
      <c r="N1026" s="2"/>
      <c r="O1026" s="2"/>
      <c r="P1026" s="2"/>
      <c r="Q1026" s="2"/>
      <c r="R1026" s="2"/>
      <c r="S1026" s="2"/>
    </row>
    <row r="1027" spans="2:19" ht="12.75" customHeight="1" x14ac:dyDescent="0.3">
      <c r="B1027" s="255"/>
      <c r="C1027" s="2"/>
      <c r="D1027" s="2"/>
      <c r="E1027" s="2"/>
      <c r="F1027" s="2"/>
      <c r="G1027" s="2"/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R1027" s="2"/>
      <c r="S1027" s="2"/>
    </row>
    <row r="1028" spans="2:19" ht="12.75" customHeight="1" x14ac:dyDescent="0.3">
      <c r="B1028" s="255"/>
      <c r="C1028" s="2"/>
      <c r="D1028" s="2"/>
      <c r="E1028" s="2"/>
      <c r="F1028" s="2"/>
      <c r="G1028" s="2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  <c r="S1028" s="2"/>
    </row>
    <row r="1029" spans="2:19" ht="12.75" customHeight="1" x14ac:dyDescent="0.3">
      <c r="B1029" s="255"/>
      <c r="C1029" s="2"/>
      <c r="D1029" s="2"/>
      <c r="E1029" s="2"/>
      <c r="F1029" s="2"/>
      <c r="G1029" s="2"/>
      <c r="H1029" s="2"/>
      <c r="I1029" s="2"/>
      <c r="J1029" s="2"/>
      <c r="K1029" s="2"/>
      <c r="L1029" s="2"/>
      <c r="M1029" s="2"/>
      <c r="N1029" s="2"/>
      <c r="O1029" s="2"/>
      <c r="P1029" s="2"/>
      <c r="Q1029" s="2"/>
      <c r="R1029" s="2"/>
      <c r="S1029" s="2"/>
    </row>
    <row r="1030" spans="2:19" ht="12.75" customHeight="1" x14ac:dyDescent="0.3">
      <c r="B1030" s="255"/>
      <c r="C1030" s="2"/>
      <c r="D1030" s="2"/>
      <c r="E1030" s="2"/>
      <c r="F1030" s="2"/>
      <c r="G1030" s="2"/>
      <c r="H1030" s="2"/>
      <c r="I1030" s="2"/>
      <c r="J1030" s="2"/>
      <c r="K1030" s="2"/>
      <c r="L1030" s="2"/>
      <c r="M1030" s="2"/>
      <c r="N1030" s="2"/>
      <c r="O1030" s="2"/>
      <c r="P1030" s="2"/>
      <c r="Q1030" s="2"/>
      <c r="R1030" s="2"/>
      <c r="S1030" s="2"/>
    </row>
    <row r="1031" spans="2:19" ht="12.75" customHeight="1" x14ac:dyDescent="0.3">
      <c r="B1031" s="255"/>
      <c r="C1031" s="2"/>
      <c r="D1031" s="2"/>
      <c r="E1031" s="2"/>
      <c r="F1031" s="2"/>
      <c r="G1031" s="2"/>
      <c r="H1031" s="2"/>
      <c r="I1031" s="2"/>
      <c r="J1031" s="2"/>
      <c r="K1031" s="2"/>
      <c r="L1031" s="2"/>
      <c r="M1031" s="2"/>
      <c r="N1031" s="2"/>
      <c r="O1031" s="2"/>
      <c r="P1031" s="2"/>
      <c r="Q1031" s="2"/>
      <c r="R1031" s="2"/>
      <c r="S1031" s="2"/>
    </row>
    <row r="1032" spans="2:19" ht="12.75" customHeight="1" x14ac:dyDescent="0.3">
      <c r="B1032" s="255"/>
      <c r="C1032" s="2"/>
      <c r="D1032" s="2"/>
      <c r="E1032" s="2"/>
      <c r="F1032" s="2"/>
      <c r="G1032" s="2"/>
      <c r="H1032" s="2"/>
      <c r="I1032" s="2"/>
      <c r="J1032" s="2"/>
      <c r="K1032" s="2"/>
      <c r="L1032" s="2"/>
      <c r="M1032" s="2"/>
      <c r="N1032" s="2"/>
      <c r="O1032" s="2"/>
      <c r="P1032" s="2"/>
      <c r="Q1032" s="2"/>
      <c r="R1032" s="2"/>
      <c r="S1032" s="2"/>
    </row>
    <row r="1033" spans="2:19" ht="12.75" customHeight="1" x14ac:dyDescent="0.3">
      <c r="B1033" s="255"/>
      <c r="C1033" s="2"/>
      <c r="D1033" s="2"/>
      <c r="E1033" s="2"/>
      <c r="F1033" s="2"/>
      <c r="G1033" s="2"/>
      <c r="H1033" s="2"/>
      <c r="I1033" s="2"/>
      <c r="J1033" s="2"/>
      <c r="K1033" s="2"/>
      <c r="L1033" s="2"/>
      <c r="M1033" s="2"/>
      <c r="N1033" s="2"/>
      <c r="O1033" s="2"/>
      <c r="P1033" s="2"/>
      <c r="Q1033" s="2"/>
      <c r="R1033" s="2"/>
      <c r="S1033" s="2"/>
    </row>
    <row r="1034" spans="2:19" ht="12.75" customHeight="1" x14ac:dyDescent="0.3">
      <c r="B1034" s="255"/>
      <c r="C1034" s="2"/>
      <c r="D1034" s="2"/>
      <c r="E1034" s="2"/>
      <c r="F1034" s="2"/>
      <c r="G1034" s="2"/>
      <c r="H1034" s="2"/>
      <c r="I1034" s="2"/>
      <c r="J1034" s="2"/>
      <c r="K1034" s="2"/>
      <c r="L1034" s="2"/>
      <c r="M1034" s="2"/>
      <c r="N1034" s="2"/>
      <c r="O1034" s="2"/>
      <c r="P1034" s="2"/>
      <c r="Q1034" s="2"/>
      <c r="R1034" s="2"/>
      <c r="S1034" s="2"/>
    </row>
    <row r="1035" spans="2:19" ht="12.75" customHeight="1" x14ac:dyDescent="0.3">
      <c r="B1035" s="255"/>
      <c r="C1035" s="2"/>
      <c r="D1035" s="2"/>
      <c r="E1035" s="2"/>
      <c r="F1035" s="2"/>
      <c r="G1035" s="2"/>
      <c r="H1035" s="2"/>
      <c r="I1035" s="2"/>
      <c r="J1035" s="2"/>
      <c r="K1035" s="2"/>
      <c r="L1035" s="2"/>
      <c r="M1035" s="2"/>
      <c r="N1035" s="2"/>
      <c r="O1035" s="2"/>
      <c r="P1035" s="2"/>
      <c r="Q1035" s="2"/>
      <c r="R1035" s="2"/>
      <c r="S1035" s="2"/>
    </row>
    <row r="1036" spans="2:19" ht="12.75" customHeight="1" x14ac:dyDescent="0.3">
      <c r="B1036" s="255"/>
      <c r="C1036" s="2"/>
      <c r="D1036" s="2"/>
      <c r="E1036" s="2"/>
      <c r="F1036" s="2"/>
      <c r="G1036" s="2"/>
      <c r="H1036" s="2"/>
      <c r="I1036" s="2"/>
      <c r="J1036" s="2"/>
      <c r="K1036" s="2"/>
      <c r="L1036" s="2"/>
      <c r="M1036" s="2"/>
      <c r="N1036" s="2"/>
      <c r="O1036" s="2"/>
      <c r="P1036" s="2"/>
      <c r="Q1036" s="2"/>
      <c r="R1036" s="2"/>
      <c r="S1036" s="2"/>
    </row>
    <row r="1037" spans="2:19" ht="12.75" customHeight="1" x14ac:dyDescent="0.3">
      <c r="B1037" s="255"/>
      <c r="C1037" s="2"/>
      <c r="D1037" s="2"/>
      <c r="E1037" s="2"/>
      <c r="F1037" s="2"/>
      <c r="G1037" s="2"/>
      <c r="H1037" s="2"/>
      <c r="I1037" s="2"/>
      <c r="J1037" s="2"/>
      <c r="K1037" s="2"/>
      <c r="L1037" s="2"/>
      <c r="M1037" s="2"/>
      <c r="N1037" s="2"/>
      <c r="O1037" s="2"/>
      <c r="P1037" s="2"/>
      <c r="Q1037" s="2"/>
      <c r="R1037" s="2"/>
      <c r="S1037" s="2"/>
    </row>
    <row r="1038" spans="2:19" ht="12.75" customHeight="1" x14ac:dyDescent="0.3">
      <c r="B1038" s="255"/>
      <c r="C1038" s="2"/>
      <c r="D1038" s="2"/>
      <c r="E1038" s="2"/>
      <c r="F1038" s="2"/>
      <c r="G1038" s="2"/>
      <c r="H1038" s="2"/>
      <c r="I1038" s="2"/>
      <c r="J1038" s="2"/>
      <c r="K1038" s="2"/>
      <c r="L1038" s="2"/>
      <c r="M1038" s="2"/>
      <c r="N1038" s="2"/>
      <c r="O1038" s="2"/>
      <c r="P1038" s="2"/>
      <c r="Q1038" s="2"/>
      <c r="R1038" s="2"/>
      <c r="S1038" s="2"/>
    </row>
    <row r="1039" spans="2:19" ht="12.75" customHeight="1" x14ac:dyDescent="0.3">
      <c r="B1039" s="255"/>
      <c r="C1039" s="2"/>
      <c r="D1039" s="2"/>
      <c r="E1039" s="2"/>
      <c r="F1039" s="2"/>
      <c r="G1039" s="2"/>
      <c r="H1039" s="2"/>
      <c r="I1039" s="2"/>
      <c r="J1039" s="2"/>
      <c r="K1039" s="2"/>
      <c r="L1039" s="2"/>
      <c r="M1039" s="2"/>
      <c r="N1039" s="2"/>
      <c r="O1039" s="2"/>
      <c r="P1039" s="2"/>
      <c r="Q1039" s="2"/>
      <c r="R1039" s="2"/>
      <c r="S1039" s="2"/>
    </row>
    <row r="1040" spans="2:19" ht="12.75" customHeight="1" x14ac:dyDescent="0.3">
      <c r="B1040" s="255"/>
      <c r="C1040" s="2"/>
      <c r="D1040" s="2"/>
      <c r="E1040" s="2"/>
      <c r="F1040" s="2"/>
      <c r="G1040" s="2"/>
      <c r="H1040" s="2"/>
      <c r="I1040" s="2"/>
      <c r="J1040" s="2"/>
      <c r="K1040" s="2"/>
      <c r="L1040" s="2"/>
      <c r="M1040" s="2"/>
      <c r="N1040" s="2"/>
      <c r="O1040" s="2"/>
      <c r="P1040" s="2"/>
      <c r="Q1040" s="2"/>
      <c r="R1040" s="2"/>
      <c r="S1040" s="2"/>
    </row>
    <row r="1041" spans="2:19" ht="12.75" customHeight="1" x14ac:dyDescent="0.3">
      <c r="B1041" s="255"/>
      <c r="C1041" s="2"/>
      <c r="D1041" s="2"/>
      <c r="E1041" s="2"/>
      <c r="F1041" s="2"/>
      <c r="G1041" s="2"/>
      <c r="H1041" s="2"/>
      <c r="I1041" s="2"/>
      <c r="J1041" s="2"/>
      <c r="K1041" s="2"/>
      <c r="L1041" s="2"/>
      <c r="M1041" s="2"/>
      <c r="N1041" s="2"/>
      <c r="O1041" s="2"/>
      <c r="P1041" s="2"/>
      <c r="Q1041" s="2"/>
      <c r="R1041" s="2"/>
      <c r="S1041" s="2"/>
    </row>
    <row r="1042" spans="2:19" ht="12.75" customHeight="1" x14ac:dyDescent="0.3">
      <c r="B1042" s="255"/>
      <c r="C1042" s="2"/>
      <c r="D1042" s="2"/>
      <c r="E1042" s="2"/>
      <c r="F1042" s="2"/>
      <c r="G1042" s="2"/>
      <c r="H1042" s="2"/>
      <c r="I1042" s="2"/>
      <c r="J1042" s="2"/>
      <c r="K1042" s="2"/>
      <c r="L1042" s="2"/>
      <c r="M1042" s="2"/>
      <c r="N1042" s="2"/>
      <c r="O1042" s="2"/>
      <c r="P1042" s="2"/>
      <c r="Q1042" s="2"/>
      <c r="R1042" s="2"/>
      <c r="S1042" s="2"/>
    </row>
    <row r="1043" spans="2:19" ht="12.75" customHeight="1" x14ac:dyDescent="0.3">
      <c r="B1043" s="255"/>
      <c r="C1043" s="2"/>
      <c r="D1043" s="2"/>
      <c r="E1043" s="2"/>
      <c r="F1043" s="2"/>
      <c r="G1043" s="2"/>
      <c r="H1043" s="2"/>
      <c r="I1043" s="2"/>
      <c r="J1043" s="2"/>
      <c r="K1043" s="2"/>
      <c r="L1043" s="2"/>
      <c r="M1043" s="2"/>
      <c r="N1043" s="2"/>
      <c r="O1043" s="2"/>
      <c r="P1043" s="2"/>
      <c r="Q1043" s="2"/>
      <c r="R1043" s="2"/>
      <c r="S1043" s="2"/>
    </row>
    <row r="1044" spans="2:19" ht="12.75" customHeight="1" x14ac:dyDescent="0.3">
      <c r="B1044" s="255"/>
      <c r="C1044" s="2"/>
      <c r="D1044" s="2"/>
      <c r="E1044" s="2"/>
      <c r="F1044" s="2"/>
      <c r="G1044" s="2"/>
      <c r="H1044" s="2"/>
      <c r="I1044" s="2"/>
      <c r="J1044" s="2"/>
      <c r="K1044" s="2"/>
      <c r="L1044" s="2"/>
      <c r="M1044" s="2"/>
      <c r="N1044" s="2"/>
      <c r="O1044" s="2"/>
      <c r="P1044" s="2"/>
      <c r="Q1044" s="2"/>
      <c r="R1044" s="2"/>
      <c r="S1044" s="2"/>
    </row>
    <row r="1045" spans="2:19" ht="12.75" customHeight="1" x14ac:dyDescent="0.3">
      <c r="B1045" s="255"/>
      <c r="C1045" s="2"/>
      <c r="D1045" s="2"/>
      <c r="E1045" s="2"/>
      <c r="F1045" s="2"/>
      <c r="G1045" s="2"/>
      <c r="H1045" s="2"/>
      <c r="I1045" s="2"/>
      <c r="J1045" s="2"/>
      <c r="K1045" s="2"/>
      <c r="L1045" s="2"/>
      <c r="M1045" s="2"/>
      <c r="N1045" s="2"/>
      <c r="O1045" s="2"/>
      <c r="P1045" s="2"/>
      <c r="Q1045" s="2"/>
      <c r="R1045" s="2"/>
      <c r="S1045" s="2"/>
    </row>
    <row r="1046" spans="2:19" ht="12.75" customHeight="1" x14ac:dyDescent="0.3">
      <c r="B1046" s="255"/>
      <c r="C1046" s="2"/>
      <c r="D1046" s="2"/>
      <c r="E1046" s="2"/>
      <c r="F1046" s="2"/>
      <c r="G1046" s="2"/>
      <c r="H1046" s="2"/>
      <c r="I1046" s="2"/>
      <c r="J1046" s="2"/>
      <c r="K1046" s="2"/>
      <c r="L1046" s="2"/>
      <c r="M1046" s="2"/>
      <c r="N1046" s="2"/>
      <c r="O1046" s="2"/>
      <c r="P1046" s="2"/>
      <c r="Q1046" s="2"/>
      <c r="R1046" s="2"/>
      <c r="S1046" s="2"/>
    </row>
    <row r="1047" spans="2:19" ht="12.75" customHeight="1" x14ac:dyDescent="0.3">
      <c r="B1047" s="255"/>
      <c r="C1047" s="2"/>
      <c r="D1047" s="2"/>
      <c r="E1047" s="2"/>
      <c r="F1047" s="2"/>
      <c r="G1047" s="2"/>
      <c r="H1047" s="2"/>
      <c r="I1047" s="2"/>
      <c r="J1047" s="2"/>
      <c r="K1047" s="2"/>
      <c r="L1047" s="2"/>
      <c r="M1047" s="2"/>
      <c r="N1047" s="2"/>
      <c r="O1047" s="2"/>
      <c r="P1047" s="2"/>
      <c r="Q1047" s="2"/>
      <c r="R1047" s="2"/>
      <c r="S1047" s="2"/>
    </row>
    <row r="1048" spans="2:19" ht="12.75" customHeight="1" x14ac:dyDescent="0.3">
      <c r="B1048" s="255"/>
      <c r="C1048" s="2"/>
      <c r="D1048" s="2"/>
      <c r="E1048" s="2"/>
      <c r="F1048" s="2"/>
      <c r="G1048" s="2"/>
      <c r="H1048" s="2"/>
      <c r="I1048" s="2"/>
      <c r="J1048" s="2"/>
      <c r="K1048" s="2"/>
      <c r="L1048" s="2"/>
      <c r="M1048" s="2"/>
      <c r="N1048" s="2"/>
      <c r="O1048" s="2"/>
      <c r="P1048" s="2"/>
      <c r="Q1048" s="2"/>
      <c r="R1048" s="2"/>
      <c r="S1048" s="2"/>
    </row>
    <row r="1049" spans="2:19" ht="12.75" customHeight="1" x14ac:dyDescent="0.3">
      <c r="B1049" s="255"/>
      <c r="C1049" s="2"/>
      <c r="D1049" s="2"/>
      <c r="E1049" s="2"/>
      <c r="F1049" s="2"/>
      <c r="G1049" s="2"/>
      <c r="H1049" s="2"/>
      <c r="I1049" s="2"/>
      <c r="J1049" s="2"/>
      <c r="K1049" s="2"/>
      <c r="L1049" s="2"/>
      <c r="M1049" s="2"/>
      <c r="N1049" s="2"/>
      <c r="O1049" s="2"/>
      <c r="P1049" s="2"/>
      <c r="Q1049" s="2"/>
      <c r="R1049" s="2"/>
      <c r="S1049" s="2"/>
    </row>
    <row r="1050" spans="2:19" ht="12.75" customHeight="1" x14ac:dyDescent="0.3">
      <c r="B1050" s="255"/>
      <c r="C1050" s="2"/>
      <c r="D1050" s="2"/>
      <c r="E1050" s="2"/>
      <c r="F1050" s="2"/>
      <c r="G1050" s="2"/>
      <c r="H1050" s="2"/>
      <c r="I1050" s="2"/>
      <c r="J1050" s="2"/>
      <c r="K1050" s="2"/>
      <c r="L1050" s="2"/>
      <c r="M1050" s="2"/>
      <c r="N1050" s="2"/>
      <c r="O1050" s="2"/>
      <c r="P1050" s="2"/>
      <c r="Q1050" s="2"/>
      <c r="R1050" s="2"/>
      <c r="S1050" s="2"/>
    </row>
    <row r="1051" spans="2:19" ht="12.75" customHeight="1" x14ac:dyDescent="0.3">
      <c r="B1051" s="255"/>
      <c r="C1051" s="2"/>
      <c r="D1051" s="2"/>
      <c r="E1051" s="2"/>
      <c r="F1051" s="2"/>
      <c r="G1051" s="2"/>
      <c r="H1051" s="2"/>
      <c r="I1051" s="2"/>
      <c r="J1051" s="2"/>
      <c r="K1051" s="2"/>
      <c r="L1051" s="2"/>
      <c r="M1051" s="2"/>
      <c r="N1051" s="2"/>
      <c r="O1051" s="2"/>
      <c r="P1051" s="2"/>
      <c r="Q1051" s="2"/>
      <c r="R1051" s="2"/>
      <c r="S1051" s="2"/>
    </row>
    <row r="1052" spans="2:19" ht="12.75" customHeight="1" x14ac:dyDescent="0.3">
      <c r="B1052" s="255"/>
      <c r="C1052" s="2"/>
      <c r="D1052" s="2"/>
      <c r="E1052" s="2"/>
      <c r="F1052" s="2"/>
      <c r="G1052" s="2"/>
      <c r="H1052" s="2"/>
      <c r="I1052" s="2"/>
      <c r="J1052" s="2"/>
      <c r="K1052" s="2"/>
      <c r="L1052" s="2"/>
      <c r="M1052" s="2"/>
      <c r="N1052" s="2"/>
      <c r="O1052" s="2"/>
      <c r="P1052" s="2"/>
      <c r="Q1052" s="2"/>
      <c r="R1052" s="2"/>
      <c r="S1052" s="2"/>
    </row>
    <row r="1053" spans="2:19" ht="12.75" customHeight="1" x14ac:dyDescent="0.3">
      <c r="B1053" s="255"/>
      <c r="C1053" s="2"/>
      <c r="D1053" s="2"/>
      <c r="E1053" s="2"/>
      <c r="F1053" s="2"/>
      <c r="G1053" s="2"/>
      <c r="H1053" s="2"/>
      <c r="I1053" s="2"/>
      <c r="J1053" s="2"/>
      <c r="K1053" s="2"/>
      <c r="L1053" s="2"/>
      <c r="M1053" s="2"/>
      <c r="N1053" s="2"/>
      <c r="O1053" s="2"/>
      <c r="P1053" s="2"/>
      <c r="Q1053" s="2"/>
      <c r="R1053" s="2"/>
      <c r="S1053" s="2"/>
    </row>
    <row r="1054" spans="2:19" ht="12.75" customHeight="1" x14ac:dyDescent="0.3">
      <c r="B1054" s="255"/>
      <c r="C1054" s="2"/>
      <c r="D1054" s="2"/>
      <c r="E1054" s="2"/>
      <c r="F1054" s="2"/>
      <c r="G1054" s="2"/>
      <c r="H1054" s="2"/>
      <c r="I1054" s="2"/>
      <c r="J1054" s="2"/>
      <c r="K1054" s="2"/>
      <c r="L1054" s="2"/>
      <c r="M1054" s="2"/>
      <c r="N1054" s="2"/>
      <c r="O1054" s="2"/>
      <c r="P1054" s="2"/>
      <c r="Q1054" s="2"/>
      <c r="R1054" s="2"/>
      <c r="S1054" s="2"/>
    </row>
    <row r="1055" spans="2:19" ht="12.75" customHeight="1" x14ac:dyDescent="0.3">
      <c r="B1055" s="255"/>
      <c r="C1055" s="2"/>
      <c r="D1055" s="2"/>
      <c r="E1055" s="2"/>
      <c r="F1055" s="2"/>
      <c r="G1055" s="2"/>
      <c r="H1055" s="2"/>
      <c r="I1055" s="2"/>
      <c r="J1055" s="2"/>
      <c r="K1055" s="2"/>
      <c r="L1055" s="2"/>
      <c r="M1055" s="2"/>
      <c r="N1055" s="2"/>
      <c r="O1055" s="2"/>
      <c r="P1055" s="2"/>
      <c r="Q1055" s="2"/>
      <c r="R1055" s="2"/>
      <c r="S1055" s="2"/>
    </row>
    <row r="1056" spans="2:19" ht="12.75" customHeight="1" x14ac:dyDescent="0.3">
      <c r="B1056" s="255"/>
      <c r="C1056" s="2"/>
      <c r="D1056" s="2"/>
      <c r="E1056" s="2"/>
      <c r="F1056" s="2"/>
      <c r="G1056" s="2"/>
      <c r="H1056" s="2"/>
      <c r="I1056" s="2"/>
      <c r="J1056" s="2"/>
      <c r="K1056" s="2"/>
      <c r="L1056" s="2"/>
      <c r="M1056" s="2"/>
      <c r="N1056" s="2"/>
      <c r="O1056" s="2"/>
      <c r="P1056" s="2"/>
      <c r="Q1056" s="2"/>
      <c r="R1056" s="2"/>
      <c r="S1056" s="2"/>
    </row>
    <row r="1057" spans="2:19" ht="12.75" customHeight="1" x14ac:dyDescent="0.3">
      <c r="B1057" s="255"/>
      <c r="C1057" s="2"/>
      <c r="D1057" s="2"/>
      <c r="E1057" s="2"/>
      <c r="F1057" s="2"/>
      <c r="G1057" s="2"/>
      <c r="H1057" s="2"/>
      <c r="I1057" s="2"/>
      <c r="J1057" s="2"/>
      <c r="K1057" s="2"/>
      <c r="L1057" s="2"/>
      <c r="M1057" s="2"/>
      <c r="N1057" s="2"/>
      <c r="O1057" s="2"/>
      <c r="P1057" s="2"/>
      <c r="Q1057" s="2"/>
      <c r="R1057" s="2"/>
      <c r="S1057" s="2"/>
    </row>
    <row r="1058" spans="2:19" ht="12.75" customHeight="1" x14ac:dyDescent="0.3">
      <c r="B1058" s="255"/>
      <c r="C1058" s="2"/>
      <c r="D1058" s="2"/>
      <c r="E1058" s="2"/>
      <c r="F1058" s="2"/>
      <c r="G1058" s="2"/>
      <c r="H1058" s="2"/>
      <c r="I1058" s="2"/>
      <c r="J1058" s="2"/>
      <c r="K1058" s="2"/>
      <c r="L1058" s="2"/>
      <c r="M1058" s="2"/>
      <c r="N1058" s="2"/>
      <c r="O1058" s="2"/>
      <c r="P1058" s="2"/>
      <c r="Q1058" s="2"/>
      <c r="R1058" s="2"/>
      <c r="S1058" s="2"/>
    </row>
    <row r="1059" spans="2:19" ht="12.75" customHeight="1" x14ac:dyDescent="0.3">
      <c r="B1059" s="255"/>
      <c r="C1059" s="2"/>
      <c r="D1059" s="2"/>
      <c r="E1059" s="2"/>
      <c r="F1059" s="2"/>
      <c r="G1059" s="2"/>
      <c r="H1059" s="2"/>
      <c r="I1059" s="2"/>
      <c r="J1059" s="2"/>
      <c r="K1059" s="2"/>
      <c r="L1059" s="2"/>
      <c r="M1059" s="2"/>
      <c r="N1059" s="2"/>
      <c r="O1059" s="2"/>
      <c r="P1059" s="2"/>
      <c r="Q1059" s="2"/>
      <c r="R1059" s="2"/>
      <c r="S1059" s="2"/>
    </row>
    <row r="1060" spans="2:19" ht="12.75" customHeight="1" x14ac:dyDescent="0.3">
      <c r="B1060" s="255"/>
      <c r="C1060" s="2"/>
      <c r="D1060" s="2"/>
      <c r="E1060" s="2"/>
      <c r="F1060" s="2"/>
      <c r="G1060" s="2"/>
      <c r="H1060" s="2"/>
      <c r="I1060" s="2"/>
      <c r="J1060" s="2"/>
      <c r="K1060" s="2"/>
      <c r="L1060" s="2"/>
      <c r="M1060" s="2"/>
      <c r="N1060" s="2"/>
      <c r="O1060" s="2"/>
      <c r="P1060" s="2"/>
      <c r="Q1060" s="2"/>
      <c r="R1060" s="2"/>
      <c r="S1060" s="2"/>
    </row>
    <row r="1061" spans="2:19" ht="12.75" customHeight="1" x14ac:dyDescent="0.3">
      <c r="B1061" s="255"/>
      <c r="C1061" s="2"/>
      <c r="D1061" s="2"/>
      <c r="E1061" s="2"/>
      <c r="F1061" s="2"/>
      <c r="G1061" s="2"/>
      <c r="H1061" s="2"/>
      <c r="I1061" s="2"/>
      <c r="J1061" s="2"/>
      <c r="K1061" s="2"/>
      <c r="L1061" s="2"/>
      <c r="M1061" s="2"/>
      <c r="N1061" s="2"/>
      <c r="O1061" s="2"/>
      <c r="P1061" s="2"/>
      <c r="Q1061" s="2"/>
      <c r="R1061" s="2"/>
      <c r="S1061" s="2"/>
    </row>
    <row r="1062" spans="2:19" ht="12.75" customHeight="1" x14ac:dyDescent="0.3">
      <c r="B1062" s="255"/>
      <c r="C1062" s="2"/>
      <c r="D1062" s="2"/>
      <c r="E1062" s="2"/>
      <c r="F1062" s="2"/>
      <c r="G1062" s="2"/>
      <c r="H1062" s="2"/>
      <c r="I1062" s="2"/>
      <c r="J1062" s="2"/>
      <c r="K1062" s="2"/>
      <c r="L1062" s="2"/>
      <c r="M1062" s="2"/>
      <c r="N1062" s="2"/>
      <c r="O1062" s="2"/>
      <c r="P1062" s="2"/>
      <c r="Q1062" s="2"/>
      <c r="R1062" s="2"/>
      <c r="S1062" s="2"/>
    </row>
    <row r="1063" spans="2:19" ht="12.75" customHeight="1" x14ac:dyDescent="0.3">
      <c r="B1063" s="255"/>
      <c r="C1063" s="2"/>
      <c r="D1063" s="2"/>
      <c r="E1063" s="2"/>
      <c r="F1063" s="2"/>
      <c r="G1063" s="2"/>
      <c r="H1063" s="2"/>
      <c r="I1063" s="2"/>
      <c r="J1063" s="2"/>
      <c r="K1063" s="2"/>
      <c r="L1063" s="2"/>
      <c r="M1063" s="2"/>
      <c r="N1063" s="2"/>
      <c r="O1063" s="2"/>
      <c r="P1063" s="2"/>
      <c r="Q1063" s="2"/>
      <c r="R1063" s="2"/>
      <c r="S1063" s="2"/>
    </row>
    <row r="1064" spans="2:19" ht="12.75" customHeight="1" x14ac:dyDescent="0.3">
      <c r="B1064" s="255"/>
      <c r="C1064" s="2"/>
      <c r="D1064" s="2"/>
      <c r="E1064" s="2"/>
      <c r="F1064" s="2"/>
      <c r="G1064" s="2"/>
      <c r="H1064" s="2"/>
      <c r="I1064" s="2"/>
      <c r="J1064" s="2"/>
      <c r="K1064" s="2"/>
      <c r="L1064" s="2"/>
      <c r="M1064" s="2"/>
      <c r="N1064" s="2"/>
      <c r="O1064" s="2"/>
      <c r="P1064" s="2"/>
      <c r="Q1064" s="2"/>
      <c r="R1064" s="2"/>
      <c r="S1064" s="2"/>
    </row>
    <row r="1065" spans="2:19" ht="12.75" customHeight="1" x14ac:dyDescent="0.3">
      <c r="B1065" s="255"/>
      <c r="C1065" s="2"/>
      <c r="D1065" s="2"/>
      <c r="E1065" s="2"/>
      <c r="F1065" s="2"/>
      <c r="G1065" s="2"/>
      <c r="H1065" s="2"/>
      <c r="I1065" s="2"/>
      <c r="J1065" s="2"/>
      <c r="K1065" s="2"/>
      <c r="L1065" s="2"/>
      <c r="M1065" s="2"/>
      <c r="N1065" s="2"/>
      <c r="O1065" s="2"/>
      <c r="P1065" s="2"/>
      <c r="Q1065" s="2"/>
      <c r="R1065" s="2"/>
      <c r="S1065" s="2"/>
    </row>
    <row r="1066" spans="2:19" ht="12.75" customHeight="1" x14ac:dyDescent="0.3">
      <c r="B1066" s="255"/>
      <c r="C1066" s="2"/>
      <c r="D1066" s="2"/>
      <c r="E1066" s="2"/>
      <c r="F1066" s="2"/>
      <c r="G1066" s="2"/>
      <c r="H1066" s="2"/>
      <c r="I1066" s="2"/>
      <c r="J1066" s="2"/>
      <c r="K1066" s="2"/>
      <c r="L1066" s="2"/>
      <c r="M1066" s="2"/>
      <c r="N1066" s="2"/>
      <c r="O1066" s="2"/>
      <c r="P1066" s="2"/>
      <c r="Q1066" s="2"/>
      <c r="R1066" s="2"/>
      <c r="S1066" s="2"/>
    </row>
    <row r="1067" spans="2:19" ht="12.75" customHeight="1" x14ac:dyDescent="0.3">
      <c r="B1067" s="255"/>
      <c r="C1067" s="2"/>
      <c r="D1067" s="2"/>
      <c r="E1067" s="2"/>
      <c r="F1067" s="2"/>
      <c r="G1067" s="2"/>
      <c r="H1067" s="2"/>
      <c r="I1067" s="2"/>
      <c r="J1067" s="2"/>
      <c r="K1067" s="2"/>
      <c r="L1067" s="2"/>
      <c r="M1067" s="2"/>
      <c r="N1067" s="2"/>
      <c r="O1067" s="2"/>
      <c r="P1067" s="2"/>
      <c r="Q1067" s="2"/>
      <c r="R1067" s="2"/>
      <c r="S1067" s="2"/>
    </row>
    <row r="1068" spans="2:19" ht="12.75" customHeight="1" x14ac:dyDescent="0.3">
      <c r="B1068" s="255"/>
      <c r="C1068" s="2"/>
      <c r="D1068" s="2"/>
      <c r="E1068" s="2"/>
      <c r="F1068" s="2"/>
      <c r="G1068" s="2"/>
      <c r="H1068" s="2"/>
      <c r="I1068" s="2"/>
      <c r="J1068" s="2"/>
      <c r="K1068" s="2"/>
      <c r="L1068" s="2"/>
      <c r="M1068" s="2"/>
      <c r="N1068" s="2"/>
      <c r="O1068" s="2"/>
      <c r="P1068" s="2"/>
      <c r="Q1068" s="2"/>
      <c r="R1068" s="2"/>
      <c r="S1068" s="2"/>
    </row>
    <row r="1069" spans="2:19" ht="12.75" customHeight="1" x14ac:dyDescent="0.3">
      <c r="B1069" s="255"/>
      <c r="C1069" s="2"/>
      <c r="D1069" s="2"/>
      <c r="E1069" s="2"/>
      <c r="F1069" s="2"/>
      <c r="G1069" s="2"/>
      <c r="H1069" s="2"/>
      <c r="I1069" s="2"/>
      <c r="J1069" s="2"/>
      <c r="K1069" s="2"/>
      <c r="L1069" s="2"/>
      <c r="M1069" s="2"/>
      <c r="N1069" s="2"/>
      <c r="O1069" s="2"/>
      <c r="P1069" s="2"/>
      <c r="Q1069" s="2"/>
      <c r="R1069" s="2"/>
      <c r="S1069" s="2"/>
    </row>
    <row r="1070" spans="2:19" ht="12.75" customHeight="1" x14ac:dyDescent="0.3">
      <c r="B1070" s="255"/>
      <c r="C1070" s="2"/>
      <c r="D1070" s="2"/>
      <c r="E1070" s="2"/>
      <c r="F1070" s="2"/>
      <c r="G1070" s="2"/>
      <c r="H1070" s="2"/>
      <c r="I1070" s="2"/>
      <c r="J1070" s="2"/>
      <c r="K1070" s="2"/>
      <c r="L1070" s="2"/>
      <c r="M1070" s="2"/>
      <c r="N1070" s="2"/>
      <c r="O1070" s="2"/>
      <c r="P1070" s="2"/>
      <c r="Q1070" s="2"/>
      <c r="R1070" s="2"/>
      <c r="S1070" s="2"/>
    </row>
    <row r="1071" spans="2:19" ht="12.75" customHeight="1" x14ac:dyDescent="0.3">
      <c r="B1071" s="255"/>
      <c r="C1071" s="2"/>
      <c r="D1071" s="2"/>
      <c r="E1071" s="2"/>
      <c r="F1071" s="2"/>
      <c r="G1071" s="2"/>
      <c r="H1071" s="2"/>
      <c r="I1071" s="2"/>
      <c r="J1071" s="2"/>
      <c r="K1071" s="2"/>
      <c r="L1071" s="2"/>
      <c r="M1071" s="2"/>
      <c r="N1071" s="2"/>
      <c r="O1071" s="2"/>
      <c r="P1071" s="2"/>
      <c r="Q1071" s="2"/>
      <c r="R1071" s="2"/>
      <c r="S1071" s="2"/>
    </row>
    <row r="1072" spans="2:19" ht="12.75" customHeight="1" x14ac:dyDescent="0.3">
      <c r="B1072" s="255"/>
      <c r="C1072" s="2"/>
      <c r="D1072" s="2"/>
      <c r="E1072" s="2"/>
      <c r="F1072" s="2"/>
      <c r="G1072" s="2"/>
      <c r="H1072" s="2"/>
      <c r="I1072" s="2"/>
      <c r="J1072" s="2"/>
      <c r="K1072" s="2"/>
      <c r="L1072" s="2"/>
      <c r="M1072" s="2"/>
      <c r="N1072" s="2"/>
      <c r="O1072" s="2"/>
      <c r="P1072" s="2"/>
      <c r="Q1072" s="2"/>
      <c r="R1072" s="2"/>
      <c r="S1072" s="2"/>
    </row>
    <row r="1073" spans="2:19" ht="12.75" customHeight="1" x14ac:dyDescent="0.3">
      <c r="B1073" s="255"/>
      <c r="C1073" s="2"/>
      <c r="D1073" s="2"/>
      <c r="E1073" s="2"/>
      <c r="F1073" s="2"/>
      <c r="G1073" s="2"/>
      <c r="H1073" s="2"/>
      <c r="I1073" s="2"/>
      <c r="J1073" s="2"/>
      <c r="K1073" s="2"/>
      <c r="L1073" s="2"/>
      <c r="M1073" s="2"/>
      <c r="N1073" s="2"/>
      <c r="O1073" s="2"/>
      <c r="P1073" s="2"/>
      <c r="Q1073" s="2"/>
      <c r="R1073" s="2"/>
      <c r="S1073" s="2"/>
    </row>
    <row r="1074" spans="2:19" ht="12.75" customHeight="1" x14ac:dyDescent="0.3">
      <c r="B1074" s="255"/>
      <c r="C1074" s="2"/>
      <c r="D1074" s="2"/>
      <c r="E1074" s="2"/>
      <c r="F1074" s="2"/>
      <c r="G1074" s="2"/>
      <c r="H1074" s="2"/>
      <c r="I1074" s="2"/>
      <c r="J1074" s="2"/>
      <c r="K1074" s="2"/>
      <c r="L1074" s="2"/>
      <c r="M1074" s="2"/>
      <c r="N1074" s="2"/>
      <c r="O1074" s="2"/>
      <c r="P1074" s="2"/>
      <c r="Q1074" s="2"/>
      <c r="R1074" s="2"/>
      <c r="S1074" s="2"/>
    </row>
    <row r="1075" spans="2:19" ht="12.75" customHeight="1" x14ac:dyDescent="0.3">
      <c r="B1075" s="255"/>
      <c r="C1075" s="2"/>
      <c r="D1075" s="2"/>
      <c r="E1075" s="2"/>
      <c r="F1075" s="2"/>
      <c r="G1075" s="2"/>
      <c r="H1075" s="2"/>
      <c r="I1075" s="2"/>
      <c r="J1075" s="2"/>
      <c r="K1075" s="2"/>
      <c r="L1075" s="2"/>
      <c r="M1075" s="2"/>
      <c r="N1075" s="2"/>
      <c r="O1075" s="2"/>
      <c r="P1075" s="2"/>
      <c r="Q1075" s="2"/>
      <c r="R1075" s="2"/>
      <c r="S1075" s="2"/>
    </row>
    <row r="1076" spans="2:19" ht="12.75" customHeight="1" x14ac:dyDescent="0.3">
      <c r="B1076" s="255"/>
      <c r="C1076" s="2"/>
      <c r="D1076" s="2"/>
      <c r="E1076" s="2"/>
      <c r="F1076" s="2"/>
      <c r="G1076" s="2"/>
      <c r="H1076" s="2"/>
      <c r="I1076" s="2"/>
      <c r="J1076" s="2"/>
      <c r="K1076" s="2"/>
      <c r="L1076" s="2"/>
      <c r="M1076" s="2"/>
      <c r="N1076" s="2"/>
      <c r="O1076" s="2"/>
      <c r="P1076" s="2"/>
      <c r="Q1076" s="2"/>
      <c r="R1076" s="2"/>
      <c r="S1076" s="2"/>
    </row>
    <row r="1077" spans="2:19" ht="12.75" customHeight="1" x14ac:dyDescent="0.3">
      <c r="B1077" s="255"/>
      <c r="C1077" s="2"/>
      <c r="D1077" s="2"/>
      <c r="E1077" s="2"/>
      <c r="F1077" s="2"/>
      <c r="G1077" s="2"/>
      <c r="H1077" s="2"/>
      <c r="I1077" s="2"/>
      <c r="J1077" s="2"/>
      <c r="K1077" s="2"/>
      <c r="L1077" s="2"/>
      <c r="M1077" s="2"/>
      <c r="N1077" s="2"/>
      <c r="O1077" s="2"/>
      <c r="P1077" s="2"/>
      <c r="Q1077" s="2"/>
      <c r="R1077" s="2"/>
      <c r="S1077" s="2"/>
    </row>
    <row r="1078" spans="2:19" ht="12.75" customHeight="1" x14ac:dyDescent="0.3">
      <c r="B1078" s="255"/>
      <c r="C1078" s="2"/>
      <c r="D1078" s="2"/>
      <c r="E1078" s="2"/>
      <c r="F1078" s="2"/>
      <c r="G1078" s="2"/>
      <c r="H1078" s="2"/>
      <c r="I1078" s="2"/>
      <c r="J1078" s="2"/>
      <c r="K1078" s="2"/>
      <c r="L1078" s="2"/>
      <c r="M1078" s="2"/>
      <c r="N1078" s="2"/>
      <c r="O1078" s="2"/>
      <c r="P1078" s="2"/>
      <c r="Q1078" s="2"/>
      <c r="R1078" s="2"/>
      <c r="S1078" s="2"/>
    </row>
    <row r="1079" spans="2:19" ht="12.75" customHeight="1" x14ac:dyDescent="0.3">
      <c r="B1079" s="255"/>
      <c r="C1079" s="2"/>
      <c r="D1079" s="2"/>
      <c r="E1079" s="2"/>
      <c r="F1079" s="2"/>
      <c r="G1079" s="2"/>
      <c r="H1079" s="2"/>
      <c r="I1079" s="2"/>
      <c r="J1079" s="2"/>
      <c r="K1079" s="2"/>
      <c r="L1079" s="2"/>
      <c r="M1079" s="2"/>
      <c r="N1079" s="2"/>
      <c r="O1079" s="2"/>
      <c r="P1079" s="2"/>
      <c r="Q1079" s="2"/>
      <c r="R1079" s="2"/>
      <c r="S1079" s="2"/>
    </row>
    <row r="1080" spans="2:19" ht="12.75" customHeight="1" x14ac:dyDescent="0.3">
      <c r="B1080" s="255"/>
      <c r="C1080" s="2"/>
      <c r="D1080" s="2"/>
      <c r="E1080" s="2"/>
      <c r="F1080" s="2"/>
      <c r="G1080" s="2"/>
      <c r="H1080" s="2"/>
      <c r="I1080" s="2"/>
      <c r="J1080" s="2"/>
      <c r="K1080" s="2"/>
      <c r="L1080" s="2"/>
      <c r="M1080" s="2"/>
      <c r="N1080" s="2"/>
      <c r="O1080" s="2"/>
      <c r="P1080" s="2"/>
      <c r="Q1080" s="2"/>
      <c r="R1080" s="2"/>
      <c r="S1080" s="2"/>
    </row>
    <row r="1081" spans="2:19" ht="12.75" customHeight="1" x14ac:dyDescent="0.3">
      <c r="B1081" s="255"/>
      <c r="C1081" s="2"/>
      <c r="D1081" s="2"/>
      <c r="E1081" s="2"/>
      <c r="F1081" s="2"/>
      <c r="G1081" s="2"/>
      <c r="H1081" s="2"/>
      <c r="I1081" s="2"/>
      <c r="J1081" s="2"/>
      <c r="K1081" s="2"/>
      <c r="L1081" s="2"/>
      <c r="M1081" s="2"/>
      <c r="N1081" s="2"/>
      <c r="O1081" s="2"/>
      <c r="P1081" s="2"/>
      <c r="Q1081" s="2"/>
      <c r="R1081" s="2"/>
      <c r="S1081" s="2"/>
    </row>
    <row r="1082" spans="2:19" ht="12.75" customHeight="1" x14ac:dyDescent="0.3">
      <c r="B1082" s="255"/>
      <c r="C1082" s="2"/>
      <c r="D1082" s="2"/>
      <c r="E1082" s="2"/>
      <c r="F1082" s="2"/>
      <c r="G1082" s="2"/>
      <c r="H1082" s="2"/>
      <c r="I1082" s="2"/>
      <c r="J1082" s="2"/>
      <c r="K1082" s="2"/>
      <c r="L1082" s="2"/>
      <c r="M1082" s="2"/>
      <c r="N1082" s="2"/>
      <c r="O1082" s="2"/>
      <c r="P1082" s="2"/>
      <c r="Q1082" s="2"/>
      <c r="R1082" s="2"/>
      <c r="S1082" s="2"/>
    </row>
    <row r="1083" spans="2:19" ht="12.75" customHeight="1" x14ac:dyDescent="0.3">
      <c r="B1083" s="255"/>
      <c r="C1083" s="2"/>
      <c r="D1083" s="2"/>
      <c r="E1083" s="2"/>
      <c r="F1083" s="2"/>
      <c r="G1083" s="2"/>
      <c r="H1083" s="2"/>
      <c r="I1083" s="2"/>
      <c r="J1083" s="2"/>
      <c r="K1083" s="2"/>
      <c r="L1083" s="2"/>
      <c r="M1083" s="2"/>
      <c r="N1083" s="2"/>
      <c r="O1083" s="2"/>
      <c r="P1083" s="2"/>
      <c r="Q1083" s="2"/>
      <c r="R1083" s="2"/>
      <c r="S1083" s="2"/>
    </row>
    <row r="1084" spans="2:19" ht="12.75" customHeight="1" x14ac:dyDescent="0.3">
      <c r="B1084" s="255"/>
      <c r="C1084" s="2"/>
      <c r="D1084" s="2"/>
      <c r="E1084" s="2"/>
      <c r="F1084" s="2"/>
      <c r="G1084" s="2"/>
      <c r="H1084" s="2"/>
      <c r="I1084" s="2"/>
      <c r="J1084" s="2"/>
      <c r="K1084" s="2"/>
      <c r="L1084" s="2"/>
      <c r="M1084" s="2"/>
      <c r="N1084" s="2"/>
      <c r="O1084" s="2"/>
      <c r="P1084" s="2"/>
      <c r="Q1084" s="2"/>
      <c r="R1084" s="2"/>
      <c r="S1084" s="2"/>
    </row>
    <row r="1085" spans="2:19" ht="12.75" customHeight="1" x14ac:dyDescent="0.3">
      <c r="B1085" s="255"/>
      <c r="C1085" s="2"/>
      <c r="D1085" s="2"/>
      <c r="E1085" s="2"/>
      <c r="F1085" s="2"/>
      <c r="G1085" s="2"/>
      <c r="H1085" s="2"/>
      <c r="I1085" s="2"/>
      <c r="J1085" s="2"/>
      <c r="K1085" s="2"/>
      <c r="L1085" s="2"/>
      <c r="M1085" s="2"/>
      <c r="N1085" s="2"/>
      <c r="O1085" s="2"/>
      <c r="P1085" s="2"/>
      <c r="Q1085" s="2"/>
      <c r="R1085" s="2"/>
      <c r="S1085" s="2"/>
    </row>
    <row r="1086" spans="2:19" ht="12.75" customHeight="1" x14ac:dyDescent="0.3">
      <c r="B1086" s="255"/>
      <c r="C1086" s="2"/>
      <c r="D1086" s="2"/>
      <c r="E1086" s="2"/>
      <c r="F1086" s="2"/>
      <c r="G1086" s="2"/>
      <c r="H1086" s="2"/>
      <c r="I1086" s="2"/>
      <c r="J1086" s="2"/>
      <c r="K1086" s="2"/>
      <c r="L1086" s="2"/>
      <c r="M1086" s="2"/>
      <c r="N1086" s="2"/>
      <c r="O1086" s="2"/>
      <c r="P1086" s="2"/>
      <c r="Q1086" s="2"/>
      <c r="R1086" s="2"/>
      <c r="S1086" s="2"/>
    </row>
    <row r="1087" spans="2:19" ht="12.75" customHeight="1" x14ac:dyDescent="0.3">
      <c r="B1087" s="255"/>
      <c r="C1087" s="2"/>
      <c r="D1087" s="2"/>
      <c r="E1087" s="2"/>
      <c r="F1087" s="2"/>
      <c r="G1087" s="2"/>
      <c r="H1087" s="2"/>
      <c r="I1087" s="2"/>
      <c r="J1087" s="2"/>
      <c r="K1087" s="2"/>
      <c r="L1087" s="2"/>
      <c r="M1087" s="2"/>
      <c r="N1087" s="2"/>
      <c r="O1087" s="2"/>
      <c r="P1087" s="2"/>
      <c r="Q1087" s="2"/>
      <c r="R1087" s="2"/>
      <c r="S1087" s="2"/>
    </row>
    <row r="1088" spans="2:19" ht="12.75" customHeight="1" x14ac:dyDescent="0.3">
      <c r="B1088" s="255"/>
      <c r="C1088" s="2"/>
      <c r="D1088" s="2"/>
      <c r="E1088" s="2"/>
      <c r="F1088" s="2"/>
      <c r="G1088" s="2"/>
      <c r="H1088" s="2"/>
      <c r="I1088" s="2"/>
      <c r="J1088" s="2"/>
      <c r="K1088" s="2"/>
      <c r="L1088" s="2"/>
      <c r="M1088" s="2"/>
      <c r="N1088" s="2"/>
      <c r="O1088" s="2"/>
      <c r="P1088" s="2"/>
      <c r="Q1088" s="2"/>
      <c r="R1088" s="2"/>
      <c r="S1088" s="2"/>
    </row>
    <row r="1089" spans="2:19" ht="12.75" customHeight="1" x14ac:dyDescent="0.3">
      <c r="B1089" s="255"/>
      <c r="C1089" s="2"/>
      <c r="D1089" s="2"/>
      <c r="E1089" s="2"/>
      <c r="F1089" s="2"/>
      <c r="G1089" s="2"/>
      <c r="H1089" s="2"/>
      <c r="I1089" s="2"/>
      <c r="J1089" s="2"/>
      <c r="K1089" s="2"/>
      <c r="L1089" s="2"/>
      <c r="M1089" s="2"/>
      <c r="N1089" s="2"/>
      <c r="O1089" s="2"/>
      <c r="P1089" s="2"/>
      <c r="Q1089" s="2"/>
      <c r="R1089" s="2"/>
      <c r="S1089" s="2"/>
    </row>
    <row r="1090" spans="2:19" ht="12.75" customHeight="1" x14ac:dyDescent="0.3">
      <c r="B1090" s="255"/>
      <c r="C1090" s="2"/>
      <c r="D1090" s="2"/>
      <c r="E1090" s="2"/>
      <c r="F1090" s="2"/>
      <c r="G1090" s="2"/>
      <c r="H1090" s="2"/>
      <c r="I1090" s="2"/>
      <c r="J1090" s="2"/>
      <c r="K1090" s="2"/>
      <c r="L1090" s="2"/>
      <c r="M1090" s="2"/>
      <c r="N1090" s="2"/>
      <c r="O1090" s="2"/>
      <c r="P1090" s="2"/>
      <c r="Q1090" s="2"/>
      <c r="R1090" s="2"/>
      <c r="S1090" s="2"/>
    </row>
    <row r="1091" spans="2:19" ht="12.75" customHeight="1" x14ac:dyDescent="0.3">
      <c r="B1091" s="255"/>
      <c r="C1091" s="2"/>
      <c r="D1091" s="2"/>
      <c r="E1091" s="2"/>
      <c r="F1091" s="2"/>
      <c r="G1091" s="2"/>
      <c r="H1091" s="2"/>
      <c r="I1091" s="2"/>
      <c r="J1091" s="2"/>
      <c r="K1091" s="2"/>
      <c r="L1091" s="2"/>
      <c r="M1091" s="2"/>
      <c r="N1091" s="2"/>
      <c r="O1091" s="2"/>
      <c r="P1091" s="2"/>
      <c r="Q1091" s="2"/>
      <c r="R1091" s="2"/>
      <c r="S1091" s="2"/>
    </row>
    <row r="1092" spans="2:19" ht="12.75" customHeight="1" x14ac:dyDescent="0.3">
      <c r="B1092" s="255"/>
      <c r="C1092" s="2"/>
      <c r="D1092" s="2"/>
      <c r="E1092" s="2"/>
      <c r="F1092" s="2"/>
      <c r="G1092" s="2"/>
      <c r="H1092" s="2"/>
      <c r="I1092" s="2"/>
      <c r="J1092" s="2"/>
      <c r="K1092" s="2"/>
      <c r="L1092" s="2"/>
      <c r="M1092" s="2"/>
      <c r="N1092" s="2"/>
      <c r="O1092" s="2"/>
      <c r="P1092" s="2"/>
      <c r="Q1092" s="2"/>
      <c r="R1092" s="2"/>
      <c r="S1092" s="2"/>
    </row>
    <row r="1093" spans="2:19" ht="12.75" customHeight="1" x14ac:dyDescent="0.3">
      <c r="B1093" s="255"/>
      <c r="C1093" s="2"/>
      <c r="D1093" s="2"/>
      <c r="E1093" s="2"/>
      <c r="F1093" s="2"/>
      <c r="G1093" s="2"/>
      <c r="H1093" s="2"/>
      <c r="I1093" s="2"/>
      <c r="J1093" s="2"/>
      <c r="K1093" s="2"/>
      <c r="L1093" s="2"/>
      <c r="M1093" s="2"/>
      <c r="N1093" s="2"/>
      <c r="O1093" s="2"/>
      <c r="P1093" s="2"/>
      <c r="Q1093" s="2"/>
      <c r="R1093" s="2"/>
      <c r="S1093" s="2"/>
    </row>
    <row r="1094" spans="2:19" ht="12.75" customHeight="1" x14ac:dyDescent="0.3">
      <c r="B1094" s="255"/>
      <c r="C1094" s="2"/>
      <c r="D1094" s="2"/>
      <c r="E1094" s="2"/>
      <c r="F1094" s="2"/>
      <c r="G1094" s="2"/>
      <c r="H1094" s="2"/>
      <c r="I1094" s="2"/>
      <c r="J1094" s="2"/>
      <c r="K1094" s="2"/>
      <c r="L1094" s="2"/>
      <c r="M1094" s="2"/>
      <c r="N1094" s="2"/>
      <c r="O1094" s="2"/>
      <c r="P1094" s="2"/>
      <c r="Q1094" s="2"/>
      <c r="R1094" s="2"/>
      <c r="S1094" s="2"/>
    </row>
    <row r="1095" spans="2:19" ht="12.75" customHeight="1" x14ac:dyDescent="0.3">
      <c r="B1095" s="255"/>
      <c r="C1095" s="2"/>
      <c r="D1095" s="2"/>
      <c r="E1095" s="2"/>
      <c r="F1095" s="2"/>
      <c r="G1095" s="2"/>
      <c r="H1095" s="2"/>
      <c r="I1095" s="2"/>
      <c r="J1095" s="2"/>
      <c r="K1095" s="2"/>
      <c r="L1095" s="2"/>
      <c r="M1095" s="2"/>
      <c r="N1095" s="2"/>
      <c r="O1095" s="2"/>
      <c r="P1095" s="2"/>
      <c r="Q1095" s="2"/>
      <c r="R1095" s="2"/>
      <c r="S1095" s="2"/>
    </row>
    <row r="1096" spans="2:19" ht="12.75" customHeight="1" x14ac:dyDescent="0.3">
      <c r="B1096" s="255"/>
      <c r="C1096" s="2"/>
      <c r="D1096" s="2"/>
      <c r="E1096" s="2"/>
      <c r="F1096" s="2"/>
      <c r="G1096" s="2"/>
      <c r="H1096" s="2"/>
      <c r="I1096" s="2"/>
      <c r="J1096" s="2"/>
      <c r="K1096" s="2"/>
      <c r="L1096" s="2"/>
      <c r="M1096" s="2"/>
      <c r="N1096" s="2"/>
      <c r="O1096" s="2"/>
      <c r="P1096" s="2"/>
      <c r="Q1096" s="2"/>
      <c r="R1096" s="2"/>
      <c r="S1096" s="2"/>
    </row>
    <row r="1097" spans="2:19" ht="12.75" customHeight="1" x14ac:dyDescent="0.3">
      <c r="B1097" s="255"/>
      <c r="C1097" s="2"/>
      <c r="D1097" s="2"/>
      <c r="E1097" s="2"/>
      <c r="F1097" s="2"/>
      <c r="G1097" s="2"/>
      <c r="H1097" s="2"/>
      <c r="I1097" s="2"/>
      <c r="J1097" s="2"/>
      <c r="K1097" s="2"/>
      <c r="L1097" s="2"/>
      <c r="M1097" s="2"/>
      <c r="N1097" s="2"/>
      <c r="O1097" s="2"/>
      <c r="P1097" s="2"/>
      <c r="Q1097" s="2"/>
      <c r="R1097" s="2"/>
      <c r="S1097" s="2"/>
    </row>
    <row r="1098" spans="2:19" ht="12.75" customHeight="1" x14ac:dyDescent="0.3">
      <c r="B1098" s="255"/>
      <c r="C1098" s="2"/>
      <c r="D1098" s="2"/>
      <c r="E1098" s="2"/>
      <c r="F1098" s="2"/>
      <c r="G1098" s="2"/>
      <c r="H1098" s="2"/>
      <c r="I1098" s="2"/>
      <c r="J1098" s="2"/>
      <c r="K1098" s="2"/>
      <c r="L1098" s="2"/>
      <c r="M1098" s="2"/>
      <c r="N1098" s="2"/>
      <c r="O1098" s="2"/>
      <c r="P1098" s="2"/>
      <c r="Q1098" s="2"/>
      <c r="R1098" s="2"/>
      <c r="S1098" s="2"/>
    </row>
    <row r="1099" spans="2:19" ht="12.75" customHeight="1" x14ac:dyDescent="0.3">
      <c r="B1099" s="255"/>
      <c r="C1099" s="2"/>
      <c r="D1099" s="2"/>
      <c r="E1099" s="2"/>
      <c r="F1099" s="2"/>
      <c r="G1099" s="2"/>
      <c r="H1099" s="2"/>
      <c r="I1099" s="2"/>
      <c r="J1099" s="2"/>
      <c r="K1099" s="2"/>
      <c r="L1099" s="2"/>
      <c r="M1099" s="2"/>
      <c r="N1099" s="2"/>
      <c r="O1099" s="2"/>
      <c r="P1099" s="2"/>
      <c r="Q1099" s="2"/>
      <c r="R1099" s="2"/>
      <c r="S1099" s="2"/>
    </row>
    <row r="1100" spans="2:19" ht="12.75" customHeight="1" x14ac:dyDescent="0.3">
      <c r="B1100" s="255"/>
      <c r="C1100" s="2"/>
      <c r="D1100" s="2"/>
      <c r="E1100" s="2"/>
      <c r="F1100" s="2"/>
      <c r="G1100" s="2"/>
      <c r="H1100" s="2"/>
      <c r="I1100" s="2"/>
      <c r="J1100" s="2"/>
      <c r="K1100" s="2"/>
      <c r="L1100" s="2"/>
      <c r="M1100" s="2"/>
      <c r="N1100" s="2"/>
      <c r="O1100" s="2"/>
      <c r="P1100" s="2"/>
      <c r="Q1100" s="2"/>
      <c r="R1100" s="2"/>
      <c r="S1100" s="2"/>
    </row>
    <row r="1101" spans="2:19" ht="12.75" customHeight="1" x14ac:dyDescent="0.3">
      <c r="B1101" s="255"/>
      <c r="C1101" s="2"/>
      <c r="D1101" s="2"/>
      <c r="E1101" s="2"/>
      <c r="F1101" s="2"/>
      <c r="G1101" s="2"/>
      <c r="H1101" s="2"/>
      <c r="I1101" s="2"/>
      <c r="J1101" s="2"/>
      <c r="K1101" s="2"/>
      <c r="L1101" s="2"/>
      <c r="M1101" s="2"/>
      <c r="N1101" s="2"/>
      <c r="O1101" s="2"/>
      <c r="P1101" s="2"/>
      <c r="Q1101" s="2"/>
      <c r="R1101" s="2"/>
      <c r="S1101" s="2"/>
    </row>
    <row r="1102" spans="2:19" ht="12.75" customHeight="1" x14ac:dyDescent="0.3">
      <c r="B1102" s="255"/>
      <c r="C1102" s="2"/>
      <c r="D1102" s="2"/>
      <c r="E1102" s="2"/>
      <c r="F1102" s="2"/>
      <c r="G1102" s="2"/>
      <c r="H1102" s="2"/>
      <c r="I1102" s="2"/>
      <c r="J1102" s="2"/>
      <c r="K1102" s="2"/>
      <c r="L1102" s="2"/>
      <c r="M1102" s="2"/>
      <c r="N1102" s="2"/>
      <c r="O1102" s="2"/>
      <c r="P1102" s="2"/>
      <c r="Q1102" s="2"/>
      <c r="R1102" s="2"/>
      <c r="S1102" s="2"/>
    </row>
    <row r="1103" spans="2:19" ht="12.75" customHeight="1" x14ac:dyDescent="0.3">
      <c r="B1103" s="255"/>
      <c r="C1103" s="2"/>
      <c r="D1103" s="2"/>
      <c r="E1103" s="2"/>
      <c r="F1103" s="2"/>
      <c r="G1103" s="2"/>
      <c r="H1103" s="2"/>
      <c r="I1103" s="2"/>
      <c r="J1103" s="2"/>
      <c r="K1103" s="2"/>
      <c r="L1103" s="2"/>
      <c r="M1103" s="2"/>
      <c r="N1103" s="2"/>
      <c r="O1103" s="2"/>
      <c r="P1103" s="2"/>
      <c r="Q1103" s="2"/>
      <c r="R1103" s="2"/>
      <c r="S1103" s="2"/>
    </row>
    <row r="1104" spans="2:19" ht="12.75" customHeight="1" x14ac:dyDescent="0.3">
      <c r="B1104" s="255"/>
      <c r="C1104" s="2"/>
      <c r="D1104" s="2"/>
      <c r="E1104" s="2"/>
      <c r="F1104" s="2"/>
      <c r="G1104" s="2"/>
      <c r="H1104" s="2"/>
      <c r="I1104" s="2"/>
      <c r="J1104" s="2"/>
      <c r="K1104" s="2"/>
      <c r="L1104" s="2"/>
      <c r="M1104" s="2"/>
      <c r="N1104" s="2"/>
      <c r="O1104" s="2"/>
      <c r="P1104" s="2"/>
      <c r="Q1104" s="2"/>
      <c r="R1104" s="2"/>
      <c r="S1104" s="2"/>
    </row>
    <row r="1105" spans="2:19" ht="12.75" customHeight="1" x14ac:dyDescent="0.3">
      <c r="B1105" s="255"/>
      <c r="C1105" s="2"/>
      <c r="D1105" s="2"/>
      <c r="E1105" s="2"/>
      <c r="F1105" s="2"/>
      <c r="G1105" s="2"/>
      <c r="H1105" s="2"/>
      <c r="I1105" s="2"/>
      <c r="J1105" s="2"/>
      <c r="K1105" s="2"/>
      <c r="L1105" s="2"/>
      <c r="M1105" s="2"/>
      <c r="N1105" s="2"/>
      <c r="O1105" s="2"/>
      <c r="P1105" s="2"/>
      <c r="Q1105" s="2"/>
      <c r="R1105" s="2"/>
      <c r="S1105" s="2"/>
    </row>
    <row r="1106" spans="2:19" ht="12.75" customHeight="1" x14ac:dyDescent="0.3">
      <c r="B1106" s="255"/>
      <c r="C1106" s="2"/>
      <c r="D1106" s="2"/>
      <c r="E1106" s="2"/>
      <c r="F1106" s="2"/>
      <c r="G1106" s="2"/>
      <c r="H1106" s="2"/>
      <c r="I1106" s="2"/>
      <c r="J1106" s="2"/>
      <c r="K1106" s="2"/>
      <c r="L1106" s="2"/>
      <c r="M1106" s="2"/>
      <c r="N1106" s="2"/>
      <c r="O1106" s="2"/>
      <c r="P1106" s="2"/>
      <c r="Q1106" s="2"/>
      <c r="R1106" s="2"/>
      <c r="S1106" s="2"/>
    </row>
    <row r="1107" spans="2:19" ht="12.75" customHeight="1" x14ac:dyDescent="0.3">
      <c r="B1107" s="255"/>
      <c r="C1107" s="2"/>
      <c r="D1107" s="2"/>
      <c r="E1107" s="2"/>
      <c r="F1107" s="2"/>
      <c r="G1107" s="2"/>
      <c r="H1107" s="2"/>
      <c r="I1107" s="2"/>
      <c r="J1107" s="2"/>
      <c r="K1107" s="2"/>
      <c r="L1107" s="2"/>
      <c r="M1107" s="2"/>
      <c r="N1107" s="2"/>
      <c r="O1107" s="2"/>
      <c r="P1107" s="2"/>
      <c r="Q1107" s="2"/>
      <c r="R1107" s="2"/>
      <c r="S1107" s="2"/>
    </row>
    <row r="1108" spans="2:19" ht="12.75" customHeight="1" x14ac:dyDescent="0.3">
      <c r="B1108" s="255"/>
      <c r="C1108" s="2"/>
      <c r="D1108" s="2"/>
      <c r="E1108" s="2"/>
      <c r="F1108" s="2"/>
      <c r="G1108" s="2"/>
      <c r="H1108" s="2"/>
      <c r="I1108" s="2"/>
      <c r="J1108" s="2"/>
      <c r="K1108" s="2"/>
      <c r="L1108" s="2"/>
      <c r="M1108" s="2"/>
      <c r="N1108" s="2"/>
      <c r="O1108" s="2"/>
      <c r="P1108" s="2"/>
      <c r="Q1108" s="2"/>
      <c r="R1108" s="2"/>
      <c r="S1108" s="2"/>
    </row>
    <row r="1109" spans="2:19" ht="12.75" customHeight="1" x14ac:dyDescent="0.3">
      <c r="B1109" s="255"/>
      <c r="C1109" s="2"/>
      <c r="D1109" s="2"/>
      <c r="E1109" s="2"/>
      <c r="F1109" s="2"/>
      <c r="G1109" s="2"/>
      <c r="H1109" s="2"/>
      <c r="I1109" s="2"/>
      <c r="J1109" s="2"/>
      <c r="K1109" s="2"/>
      <c r="L1109" s="2"/>
      <c r="M1109" s="2"/>
      <c r="N1109" s="2"/>
      <c r="O1109" s="2"/>
      <c r="P1109" s="2"/>
      <c r="Q1109" s="2"/>
      <c r="R1109" s="2"/>
      <c r="S1109" s="2"/>
    </row>
    <row r="1110" spans="2:19" ht="12.75" customHeight="1" x14ac:dyDescent="0.3">
      <c r="B1110" s="255"/>
      <c r="C1110" s="2"/>
      <c r="D1110" s="2"/>
      <c r="E1110" s="2"/>
      <c r="F1110" s="2"/>
      <c r="G1110" s="2"/>
      <c r="H1110" s="2"/>
      <c r="I1110" s="2"/>
      <c r="J1110" s="2"/>
      <c r="K1110" s="2"/>
      <c r="L1110" s="2"/>
      <c r="M1110" s="2"/>
      <c r="N1110" s="2"/>
      <c r="O1110" s="2"/>
      <c r="P1110" s="2"/>
      <c r="Q1110" s="2"/>
      <c r="R1110" s="2"/>
      <c r="S1110" s="2"/>
    </row>
    <row r="1111" spans="2:19" ht="12.75" customHeight="1" x14ac:dyDescent="0.3">
      <c r="B1111" s="255"/>
      <c r="C1111" s="2"/>
      <c r="D1111" s="2"/>
      <c r="E1111" s="2"/>
      <c r="F1111" s="2"/>
      <c r="G1111" s="2"/>
      <c r="H1111" s="2"/>
      <c r="I1111" s="2"/>
      <c r="J1111" s="2"/>
      <c r="K1111" s="2"/>
      <c r="L1111" s="2"/>
      <c r="M1111" s="2"/>
      <c r="N1111" s="2"/>
      <c r="O1111" s="2"/>
      <c r="P1111" s="2"/>
      <c r="Q1111" s="2"/>
      <c r="R1111" s="2"/>
      <c r="S1111" s="2"/>
    </row>
    <row r="1112" spans="2:19" ht="12.75" customHeight="1" x14ac:dyDescent="0.3">
      <c r="B1112" s="255"/>
      <c r="C1112" s="2"/>
      <c r="D1112" s="2"/>
      <c r="E1112" s="2"/>
      <c r="F1112" s="2"/>
      <c r="G1112" s="2"/>
      <c r="H1112" s="2"/>
      <c r="I1112" s="2"/>
      <c r="J1112" s="2"/>
      <c r="K1112" s="2"/>
      <c r="L1112" s="2"/>
      <c r="M1112" s="2"/>
      <c r="N1112" s="2"/>
      <c r="O1112" s="2"/>
      <c r="P1112" s="2"/>
      <c r="Q1112" s="2"/>
      <c r="R1112" s="2"/>
      <c r="S1112" s="2"/>
    </row>
    <row r="1113" spans="2:19" ht="12.75" customHeight="1" x14ac:dyDescent="0.3">
      <c r="B1113" s="255"/>
      <c r="C1113" s="2"/>
      <c r="D1113" s="2"/>
      <c r="E1113" s="2"/>
      <c r="F1113" s="2"/>
      <c r="G1113" s="2"/>
      <c r="H1113" s="2"/>
      <c r="I1113" s="2"/>
      <c r="J1113" s="2"/>
      <c r="K1113" s="2"/>
      <c r="L1113" s="2"/>
      <c r="M1113" s="2"/>
      <c r="N1113" s="2"/>
      <c r="O1113" s="2"/>
      <c r="P1113" s="2"/>
      <c r="Q1113" s="2"/>
      <c r="R1113" s="2"/>
      <c r="S1113" s="2"/>
    </row>
    <row r="1114" spans="2:19" ht="12.75" customHeight="1" x14ac:dyDescent="0.3">
      <c r="B1114" s="255"/>
      <c r="C1114" s="2"/>
      <c r="D1114" s="2"/>
      <c r="E1114" s="2"/>
      <c r="F1114" s="2"/>
      <c r="G1114" s="2"/>
      <c r="H1114" s="2"/>
      <c r="I1114" s="2"/>
      <c r="J1114" s="2"/>
      <c r="K1114" s="2"/>
      <c r="L1114" s="2"/>
      <c r="M1114" s="2"/>
      <c r="N1114" s="2"/>
      <c r="O1114" s="2"/>
      <c r="P1114" s="2"/>
      <c r="Q1114" s="2"/>
      <c r="R1114" s="2"/>
      <c r="S1114" s="2"/>
    </row>
    <row r="1115" spans="2:19" ht="12.75" customHeight="1" x14ac:dyDescent="0.3">
      <c r="B1115" s="255"/>
      <c r="C1115" s="2"/>
      <c r="D1115" s="2"/>
      <c r="E1115" s="2"/>
      <c r="F1115" s="2"/>
      <c r="G1115" s="2"/>
      <c r="H1115" s="2"/>
      <c r="I1115" s="2"/>
      <c r="J1115" s="2"/>
      <c r="K1115" s="2"/>
      <c r="L1115" s="2"/>
      <c r="M1115" s="2"/>
      <c r="N1115" s="2"/>
      <c r="O1115" s="2"/>
      <c r="P1115" s="2"/>
      <c r="Q1115" s="2"/>
      <c r="R1115" s="2"/>
      <c r="S1115" s="2"/>
    </row>
    <row r="1116" spans="2:19" ht="12.75" customHeight="1" x14ac:dyDescent="0.3">
      <c r="B1116" s="255"/>
      <c r="C1116" s="2"/>
      <c r="D1116" s="2"/>
      <c r="E1116" s="2"/>
      <c r="F1116" s="2"/>
      <c r="G1116" s="2"/>
      <c r="H1116" s="2"/>
      <c r="I1116" s="2"/>
      <c r="J1116" s="2"/>
      <c r="K1116" s="2"/>
      <c r="L1116" s="2"/>
      <c r="M1116" s="2"/>
      <c r="N1116" s="2"/>
      <c r="O1116" s="2"/>
      <c r="P1116" s="2"/>
      <c r="Q1116" s="2"/>
      <c r="R1116" s="2"/>
      <c r="S1116" s="2"/>
    </row>
    <row r="1117" spans="2:19" ht="12.75" customHeight="1" x14ac:dyDescent="0.3">
      <c r="B1117" s="255"/>
      <c r="C1117" s="2"/>
      <c r="D1117" s="2"/>
      <c r="E1117" s="2"/>
      <c r="F1117" s="2"/>
      <c r="G1117" s="2"/>
      <c r="H1117" s="2"/>
      <c r="I1117" s="2"/>
      <c r="J1117" s="2"/>
      <c r="K1117" s="2"/>
      <c r="L1117" s="2"/>
      <c r="M1117" s="2"/>
      <c r="N1117" s="2"/>
      <c r="O1117" s="2"/>
      <c r="P1117" s="2"/>
      <c r="Q1117" s="2"/>
      <c r="R1117" s="2"/>
      <c r="S1117" s="2"/>
    </row>
    <row r="1118" spans="2:19" ht="12.75" customHeight="1" x14ac:dyDescent="0.3">
      <c r="B1118" s="255"/>
      <c r="C1118" s="2"/>
      <c r="D1118" s="2"/>
      <c r="E1118" s="2"/>
      <c r="F1118" s="2"/>
      <c r="G1118" s="2"/>
      <c r="H1118" s="2"/>
      <c r="I1118" s="2"/>
      <c r="J1118" s="2"/>
      <c r="K1118" s="2"/>
      <c r="L1118" s="2"/>
      <c r="M1118" s="2"/>
      <c r="N1118" s="2"/>
      <c r="O1118" s="2"/>
      <c r="P1118" s="2"/>
      <c r="Q1118" s="2"/>
      <c r="R1118" s="2"/>
      <c r="S1118" s="2"/>
    </row>
    <row r="1119" spans="2:19" ht="12.75" customHeight="1" x14ac:dyDescent="0.3">
      <c r="B1119" s="255"/>
      <c r="C1119" s="2"/>
      <c r="D1119" s="2"/>
      <c r="E1119" s="2"/>
      <c r="F1119" s="2"/>
      <c r="G1119" s="2"/>
      <c r="H1119" s="2"/>
      <c r="I1119" s="2"/>
      <c r="J1119" s="2"/>
      <c r="K1119" s="2"/>
      <c r="L1119" s="2"/>
      <c r="M1119" s="2"/>
      <c r="N1119" s="2"/>
      <c r="O1119" s="2"/>
      <c r="P1119" s="2"/>
      <c r="Q1119" s="2"/>
      <c r="R1119" s="2"/>
      <c r="S1119" s="2"/>
    </row>
    <row r="1120" spans="2:19" ht="12.75" customHeight="1" x14ac:dyDescent="0.3">
      <c r="B1120" s="255"/>
      <c r="C1120" s="2"/>
      <c r="D1120" s="2"/>
      <c r="E1120" s="2"/>
      <c r="F1120" s="2"/>
      <c r="G1120" s="2"/>
      <c r="H1120" s="2"/>
      <c r="I1120" s="2"/>
      <c r="J1120" s="2"/>
      <c r="K1120" s="2"/>
      <c r="L1120" s="2"/>
      <c r="M1120" s="2"/>
      <c r="N1120" s="2"/>
      <c r="O1120" s="2"/>
      <c r="P1120" s="2"/>
      <c r="Q1120" s="2"/>
      <c r="R1120" s="2"/>
      <c r="S1120" s="2"/>
    </row>
    <row r="1121" spans="2:19" ht="12.75" customHeight="1" x14ac:dyDescent="0.3">
      <c r="B1121" s="255"/>
      <c r="C1121" s="2"/>
      <c r="D1121" s="2"/>
      <c r="E1121" s="2"/>
      <c r="F1121" s="2"/>
      <c r="G1121" s="2"/>
      <c r="H1121" s="2"/>
      <c r="I1121" s="2"/>
      <c r="J1121" s="2"/>
      <c r="K1121" s="2"/>
      <c r="L1121" s="2"/>
      <c r="M1121" s="2"/>
      <c r="N1121" s="2"/>
      <c r="O1121" s="2"/>
      <c r="P1121" s="2"/>
      <c r="Q1121" s="2"/>
      <c r="R1121" s="2"/>
      <c r="S1121" s="2"/>
    </row>
    <row r="1122" spans="2:19" ht="12.75" customHeight="1" x14ac:dyDescent="0.3">
      <c r="B1122" s="255"/>
      <c r="C1122" s="2"/>
      <c r="D1122" s="2"/>
      <c r="E1122" s="2"/>
      <c r="F1122" s="2"/>
      <c r="G1122" s="2"/>
      <c r="H1122" s="2"/>
      <c r="I1122" s="2"/>
      <c r="J1122" s="2"/>
      <c r="K1122" s="2"/>
      <c r="L1122" s="2"/>
      <c r="M1122" s="2"/>
      <c r="N1122" s="2"/>
      <c r="O1122" s="2"/>
      <c r="P1122" s="2"/>
      <c r="Q1122" s="2"/>
      <c r="R1122" s="2"/>
      <c r="S1122" s="2"/>
    </row>
    <row r="1123" spans="2:19" ht="12.75" customHeight="1" x14ac:dyDescent="0.3">
      <c r="B1123" s="255"/>
      <c r="C1123" s="2"/>
      <c r="D1123" s="2"/>
      <c r="E1123" s="2"/>
      <c r="F1123" s="2"/>
      <c r="G1123" s="2"/>
      <c r="H1123" s="2"/>
      <c r="I1123" s="2"/>
      <c r="J1123" s="2"/>
      <c r="K1123" s="2"/>
      <c r="L1123" s="2"/>
      <c r="M1123" s="2"/>
      <c r="N1123" s="2"/>
      <c r="O1123" s="2"/>
      <c r="P1123" s="2"/>
      <c r="Q1123" s="2"/>
      <c r="R1123" s="2"/>
      <c r="S1123" s="2"/>
    </row>
    <row r="1124" spans="2:19" ht="12.75" customHeight="1" x14ac:dyDescent="0.3">
      <c r="B1124" s="255"/>
      <c r="C1124" s="2"/>
      <c r="D1124" s="2"/>
      <c r="E1124" s="2"/>
      <c r="F1124" s="2"/>
      <c r="G1124" s="2"/>
      <c r="H1124" s="2"/>
      <c r="I1124" s="2"/>
      <c r="J1124" s="2"/>
      <c r="K1124" s="2"/>
      <c r="L1124" s="2"/>
      <c r="M1124" s="2"/>
      <c r="N1124" s="2"/>
      <c r="O1124" s="2"/>
      <c r="P1124" s="2"/>
      <c r="Q1124" s="2"/>
      <c r="R1124" s="2"/>
      <c r="S1124" s="2"/>
    </row>
    <row r="1125" spans="2:19" ht="12.75" customHeight="1" x14ac:dyDescent="0.3">
      <c r="B1125" s="255"/>
      <c r="C1125" s="2"/>
      <c r="D1125" s="2"/>
      <c r="E1125" s="2"/>
      <c r="F1125" s="2"/>
      <c r="G1125" s="2"/>
      <c r="H1125" s="2"/>
      <c r="I1125" s="2"/>
      <c r="J1125" s="2"/>
      <c r="K1125" s="2"/>
      <c r="L1125" s="2"/>
      <c r="M1125" s="2"/>
      <c r="N1125" s="2"/>
      <c r="O1125" s="2"/>
      <c r="P1125" s="2"/>
      <c r="Q1125" s="2"/>
      <c r="R1125" s="2"/>
      <c r="S1125" s="2"/>
    </row>
    <row r="1126" spans="2:19" ht="12.75" customHeight="1" x14ac:dyDescent="0.3">
      <c r="B1126" s="255"/>
      <c r="C1126" s="2"/>
      <c r="D1126" s="2"/>
      <c r="E1126" s="2"/>
      <c r="F1126" s="2"/>
      <c r="G1126" s="2"/>
      <c r="H1126" s="2"/>
      <c r="I1126" s="2"/>
      <c r="J1126" s="2"/>
      <c r="K1126" s="2"/>
      <c r="L1126" s="2"/>
      <c r="M1126" s="2"/>
      <c r="N1126" s="2"/>
      <c r="O1126" s="2"/>
      <c r="P1126" s="2"/>
      <c r="Q1126" s="2"/>
      <c r="R1126" s="2"/>
      <c r="S1126" s="2"/>
    </row>
    <row r="1127" spans="2:19" ht="12.75" customHeight="1" x14ac:dyDescent="0.3">
      <c r="B1127" s="255"/>
      <c r="C1127" s="2"/>
      <c r="D1127" s="2"/>
      <c r="E1127" s="2"/>
      <c r="F1127" s="2"/>
      <c r="G1127" s="2"/>
      <c r="H1127" s="2"/>
      <c r="I1127" s="2"/>
      <c r="J1127" s="2"/>
      <c r="K1127" s="2"/>
      <c r="L1127" s="2"/>
      <c r="M1127" s="2"/>
      <c r="N1127" s="2"/>
      <c r="O1127" s="2"/>
      <c r="P1127" s="2"/>
      <c r="Q1127" s="2"/>
      <c r="R1127" s="2"/>
      <c r="S1127" s="2"/>
    </row>
    <row r="1128" spans="2:19" ht="12.75" customHeight="1" x14ac:dyDescent="0.3">
      <c r="B1128" s="255"/>
      <c r="C1128" s="2"/>
      <c r="D1128" s="2"/>
      <c r="E1128" s="2"/>
      <c r="F1128" s="2"/>
      <c r="G1128" s="2"/>
      <c r="H1128" s="2"/>
      <c r="I1128" s="2"/>
      <c r="J1128" s="2"/>
      <c r="K1128" s="2"/>
      <c r="L1128" s="2"/>
      <c r="M1128" s="2"/>
      <c r="N1128" s="2"/>
      <c r="O1128" s="2"/>
      <c r="P1128" s="2"/>
      <c r="Q1128" s="2"/>
      <c r="R1128" s="2"/>
      <c r="S1128" s="2"/>
    </row>
    <row r="1129" spans="2:19" ht="12.75" customHeight="1" x14ac:dyDescent="0.3">
      <c r="B1129" s="255"/>
      <c r="C1129" s="2"/>
      <c r="D1129" s="2"/>
      <c r="E1129" s="2"/>
      <c r="F1129" s="2"/>
      <c r="G1129" s="2"/>
      <c r="H1129" s="2"/>
      <c r="I1129" s="2"/>
      <c r="J1129" s="2"/>
      <c r="K1129" s="2"/>
      <c r="L1129" s="2"/>
      <c r="M1129" s="2"/>
      <c r="N1129" s="2"/>
      <c r="O1129" s="2"/>
      <c r="P1129" s="2"/>
      <c r="Q1129" s="2"/>
      <c r="R1129" s="2"/>
      <c r="S1129" s="2"/>
    </row>
    <row r="1130" spans="2:19" ht="12.75" customHeight="1" x14ac:dyDescent="0.3">
      <c r="B1130" s="255"/>
      <c r="C1130" s="2"/>
      <c r="D1130" s="2"/>
      <c r="E1130" s="2"/>
      <c r="F1130" s="2"/>
      <c r="G1130" s="2"/>
      <c r="H1130" s="2"/>
      <c r="I1130" s="2"/>
      <c r="J1130" s="2"/>
      <c r="K1130" s="2"/>
      <c r="L1130" s="2"/>
      <c r="M1130" s="2"/>
      <c r="N1130" s="2"/>
      <c r="O1130" s="2"/>
      <c r="P1130" s="2"/>
      <c r="Q1130" s="2"/>
      <c r="R1130" s="2"/>
      <c r="S1130" s="2"/>
    </row>
    <row r="1131" spans="2:19" ht="12.75" customHeight="1" x14ac:dyDescent="0.3">
      <c r="B1131" s="255"/>
      <c r="C1131" s="2"/>
      <c r="D1131" s="2"/>
      <c r="E1131" s="2"/>
      <c r="F1131" s="2"/>
      <c r="G1131" s="2"/>
      <c r="H1131" s="2"/>
      <c r="I1131" s="2"/>
      <c r="J1131" s="2"/>
      <c r="K1131" s="2"/>
      <c r="L1131" s="2"/>
      <c r="M1131" s="2"/>
      <c r="N1131" s="2"/>
      <c r="O1131" s="2"/>
      <c r="P1131" s="2"/>
      <c r="Q1131" s="2"/>
      <c r="R1131" s="2"/>
      <c r="S1131" s="2"/>
    </row>
    <row r="1132" spans="2:19" ht="12.75" customHeight="1" x14ac:dyDescent="0.3">
      <c r="B1132" s="255"/>
      <c r="C1132" s="2"/>
      <c r="D1132" s="2"/>
      <c r="E1132" s="2"/>
      <c r="F1132" s="2"/>
      <c r="G1132" s="2"/>
      <c r="H1132" s="2"/>
      <c r="I1132" s="2"/>
      <c r="J1132" s="2"/>
      <c r="K1132" s="2"/>
      <c r="L1132" s="2"/>
      <c r="M1132" s="2"/>
      <c r="N1132" s="2"/>
      <c r="O1132" s="2"/>
      <c r="P1132" s="2"/>
      <c r="Q1132" s="2"/>
      <c r="R1132" s="2"/>
      <c r="S1132" s="2"/>
    </row>
    <row r="1133" spans="2:19" ht="12.75" customHeight="1" x14ac:dyDescent="0.3">
      <c r="B1133" s="255"/>
      <c r="C1133" s="2"/>
      <c r="D1133" s="2"/>
      <c r="E1133" s="2"/>
      <c r="F1133" s="2"/>
      <c r="G1133" s="2"/>
      <c r="H1133" s="2"/>
      <c r="I1133" s="2"/>
      <c r="J1133" s="2"/>
      <c r="K1133" s="2"/>
      <c r="L1133" s="2"/>
      <c r="M1133" s="2"/>
      <c r="N1133" s="2"/>
      <c r="O1133" s="2"/>
      <c r="P1133" s="2"/>
      <c r="Q1133" s="2"/>
      <c r="R1133" s="2"/>
      <c r="S1133" s="2"/>
    </row>
    <row r="1134" spans="2:19" ht="12.75" customHeight="1" x14ac:dyDescent="0.3">
      <c r="B1134" s="255"/>
      <c r="C1134" s="2"/>
      <c r="D1134" s="2"/>
      <c r="E1134" s="2"/>
      <c r="F1134" s="2"/>
      <c r="G1134" s="2"/>
      <c r="H1134" s="2"/>
      <c r="I1134" s="2"/>
      <c r="J1134" s="2"/>
      <c r="K1134" s="2"/>
      <c r="L1134" s="2"/>
      <c r="M1134" s="2"/>
      <c r="N1134" s="2"/>
      <c r="O1134" s="2"/>
      <c r="P1134" s="2"/>
      <c r="Q1134" s="2"/>
      <c r="R1134" s="2"/>
      <c r="S1134" s="2"/>
    </row>
    <row r="1135" spans="2:19" ht="12.75" customHeight="1" x14ac:dyDescent="0.3">
      <c r="B1135" s="255"/>
      <c r="C1135" s="2"/>
      <c r="D1135" s="2"/>
      <c r="E1135" s="2"/>
      <c r="F1135" s="2"/>
      <c r="G1135" s="2"/>
      <c r="H1135" s="2"/>
      <c r="I1135" s="2"/>
      <c r="J1135" s="2"/>
      <c r="K1135" s="2"/>
      <c r="L1135" s="2"/>
      <c r="M1135" s="2"/>
      <c r="N1135" s="2"/>
      <c r="O1135" s="2"/>
      <c r="P1135" s="2"/>
      <c r="Q1135" s="2"/>
      <c r="R1135" s="2"/>
      <c r="S1135" s="2"/>
    </row>
    <row r="1136" spans="2:19" ht="12.75" customHeight="1" x14ac:dyDescent="0.3">
      <c r="B1136" s="255"/>
      <c r="C1136" s="2"/>
      <c r="D1136" s="2"/>
      <c r="E1136" s="2"/>
      <c r="F1136" s="2"/>
      <c r="G1136" s="2"/>
      <c r="H1136" s="2"/>
      <c r="I1136" s="2"/>
      <c r="J1136" s="2"/>
      <c r="K1136" s="2"/>
      <c r="L1136" s="2"/>
      <c r="M1136" s="2"/>
      <c r="N1136" s="2"/>
      <c r="O1136" s="2"/>
      <c r="P1136" s="2"/>
      <c r="Q1136" s="2"/>
      <c r="R1136" s="2"/>
      <c r="S1136" s="2"/>
    </row>
    <row r="1137" spans="2:19" ht="12.75" customHeight="1" x14ac:dyDescent="0.3">
      <c r="B1137" s="255"/>
      <c r="C1137" s="2"/>
      <c r="D1137" s="2"/>
      <c r="E1137" s="2"/>
      <c r="F1137" s="2"/>
      <c r="G1137" s="2"/>
      <c r="H1137" s="2"/>
      <c r="I1137" s="2"/>
      <c r="J1137" s="2"/>
      <c r="K1137" s="2"/>
      <c r="L1137" s="2"/>
      <c r="M1137" s="2"/>
      <c r="N1137" s="2"/>
      <c r="O1137" s="2"/>
      <c r="P1137" s="2"/>
      <c r="Q1137" s="2"/>
      <c r="R1137" s="2"/>
      <c r="S1137" s="2"/>
    </row>
    <row r="1138" spans="2:19" ht="12.75" customHeight="1" x14ac:dyDescent="0.3">
      <c r="B1138" s="255"/>
      <c r="C1138" s="2"/>
      <c r="D1138" s="2"/>
      <c r="E1138" s="2"/>
      <c r="F1138" s="2"/>
      <c r="G1138" s="2"/>
      <c r="H1138" s="2"/>
      <c r="I1138" s="2"/>
      <c r="J1138" s="2"/>
      <c r="K1138" s="2"/>
      <c r="L1138" s="2"/>
      <c r="M1138" s="2"/>
      <c r="N1138" s="2"/>
      <c r="O1138" s="2"/>
      <c r="P1138" s="2"/>
      <c r="Q1138" s="2"/>
      <c r="R1138" s="2"/>
      <c r="S1138" s="2"/>
    </row>
    <row r="1139" spans="2:19" ht="12.75" customHeight="1" x14ac:dyDescent="0.3">
      <c r="B1139" s="255"/>
      <c r="C1139" s="2"/>
      <c r="D1139" s="2"/>
      <c r="E1139" s="2"/>
      <c r="F1139" s="2"/>
      <c r="G1139" s="2"/>
      <c r="H1139" s="2"/>
      <c r="I1139" s="2"/>
      <c r="J1139" s="2"/>
      <c r="K1139" s="2"/>
      <c r="L1139" s="2"/>
      <c r="M1139" s="2"/>
      <c r="N1139" s="2"/>
      <c r="O1139" s="2"/>
      <c r="P1139" s="2"/>
      <c r="Q1139" s="2"/>
      <c r="R1139" s="2"/>
      <c r="S1139" s="2"/>
    </row>
    <row r="1140" spans="2:19" ht="12.75" customHeight="1" x14ac:dyDescent="0.3">
      <c r="B1140" s="255"/>
      <c r="C1140" s="2"/>
      <c r="D1140" s="2"/>
      <c r="E1140" s="2"/>
      <c r="F1140" s="2"/>
      <c r="G1140" s="2"/>
      <c r="H1140" s="2"/>
      <c r="I1140" s="2"/>
      <c r="J1140" s="2"/>
      <c r="K1140" s="2"/>
      <c r="L1140" s="2"/>
      <c r="M1140" s="2"/>
      <c r="N1140" s="2"/>
      <c r="O1140" s="2"/>
      <c r="P1140" s="2"/>
      <c r="Q1140" s="2"/>
      <c r="R1140" s="2"/>
      <c r="S1140" s="2"/>
    </row>
    <row r="1141" spans="2:19" ht="12.75" customHeight="1" x14ac:dyDescent="0.3">
      <c r="B1141" s="255"/>
      <c r="C1141" s="2"/>
      <c r="D1141" s="2"/>
      <c r="E1141" s="2"/>
      <c r="F1141" s="2"/>
      <c r="G1141" s="2"/>
      <c r="H1141" s="2"/>
      <c r="I1141" s="2"/>
      <c r="J1141" s="2"/>
      <c r="K1141" s="2"/>
      <c r="L1141" s="2"/>
      <c r="M1141" s="2"/>
      <c r="N1141" s="2"/>
      <c r="O1141" s="2"/>
      <c r="P1141" s="2"/>
      <c r="Q1141" s="2"/>
      <c r="R1141" s="2"/>
      <c r="S1141" s="2"/>
    </row>
    <row r="1142" spans="2:19" ht="12.75" customHeight="1" x14ac:dyDescent="0.3">
      <c r="B1142" s="255"/>
      <c r="C1142" s="2"/>
      <c r="D1142" s="2"/>
      <c r="E1142" s="2"/>
      <c r="F1142" s="2"/>
      <c r="G1142" s="2"/>
      <c r="H1142" s="2"/>
      <c r="I1142" s="2"/>
      <c r="J1142" s="2"/>
      <c r="K1142" s="2"/>
      <c r="L1142" s="2"/>
      <c r="M1142" s="2"/>
      <c r="N1142" s="2"/>
      <c r="O1142" s="2"/>
      <c r="P1142" s="2"/>
      <c r="Q1142" s="2"/>
      <c r="R1142" s="2"/>
      <c r="S1142" s="2"/>
    </row>
    <row r="1143" spans="2:19" ht="12.75" customHeight="1" x14ac:dyDescent="0.3">
      <c r="B1143" s="255"/>
      <c r="C1143" s="2"/>
      <c r="D1143" s="2"/>
      <c r="E1143" s="2"/>
      <c r="F1143" s="2"/>
      <c r="G1143" s="2"/>
      <c r="H1143" s="2"/>
      <c r="I1143" s="2"/>
      <c r="J1143" s="2"/>
      <c r="K1143" s="2"/>
      <c r="L1143" s="2"/>
      <c r="M1143" s="2"/>
      <c r="N1143" s="2"/>
      <c r="O1143" s="2"/>
      <c r="P1143" s="2"/>
      <c r="Q1143" s="2"/>
      <c r="R1143" s="2"/>
      <c r="S1143" s="2"/>
    </row>
    <row r="1144" spans="2:19" ht="12.75" customHeight="1" x14ac:dyDescent="0.3">
      <c r="B1144" s="255"/>
      <c r="C1144" s="2"/>
      <c r="D1144" s="2"/>
      <c r="E1144" s="2"/>
      <c r="F1144" s="2"/>
      <c r="G1144" s="2"/>
      <c r="H1144" s="2"/>
      <c r="I1144" s="2"/>
      <c r="J1144" s="2"/>
      <c r="K1144" s="2"/>
      <c r="L1144" s="2"/>
      <c r="M1144" s="2"/>
      <c r="N1144" s="2"/>
      <c r="O1144" s="2"/>
      <c r="P1144" s="2"/>
      <c r="Q1144" s="2"/>
      <c r="R1144" s="2"/>
      <c r="S1144" s="2"/>
    </row>
    <row r="1145" spans="2:19" ht="12.75" customHeight="1" x14ac:dyDescent="0.3">
      <c r="B1145" s="255"/>
      <c r="C1145" s="2"/>
      <c r="D1145" s="2"/>
      <c r="E1145" s="2"/>
      <c r="F1145" s="2"/>
      <c r="G1145" s="2"/>
      <c r="H1145" s="2"/>
      <c r="I1145" s="2"/>
      <c r="J1145" s="2"/>
      <c r="K1145" s="2"/>
      <c r="L1145" s="2"/>
      <c r="M1145" s="2"/>
      <c r="N1145" s="2"/>
      <c r="O1145" s="2"/>
      <c r="P1145" s="2"/>
      <c r="Q1145" s="2"/>
      <c r="R1145" s="2"/>
      <c r="S1145" s="2"/>
    </row>
    <row r="1146" spans="2:19" ht="12.75" customHeight="1" x14ac:dyDescent="0.3">
      <c r="B1146" s="255"/>
      <c r="C1146" s="2"/>
      <c r="D1146" s="2"/>
      <c r="E1146" s="2"/>
      <c r="F1146" s="2"/>
      <c r="G1146" s="2"/>
      <c r="H1146" s="2"/>
      <c r="I1146" s="2"/>
      <c r="J1146" s="2"/>
      <c r="K1146" s="2"/>
      <c r="L1146" s="2"/>
      <c r="M1146" s="2"/>
      <c r="N1146" s="2"/>
      <c r="O1146" s="2"/>
      <c r="P1146" s="2"/>
      <c r="Q1146" s="2"/>
      <c r="R1146" s="2"/>
      <c r="S1146" s="2"/>
    </row>
    <row r="1147" spans="2:19" ht="12.75" customHeight="1" x14ac:dyDescent="0.3">
      <c r="B1147" s="255"/>
      <c r="C1147" s="2"/>
      <c r="D1147" s="2"/>
      <c r="E1147" s="2"/>
      <c r="F1147" s="2"/>
      <c r="G1147" s="2"/>
      <c r="H1147" s="2"/>
      <c r="I1147" s="2"/>
      <c r="J1147" s="2"/>
      <c r="K1147" s="2"/>
      <c r="L1147" s="2"/>
      <c r="M1147" s="2"/>
      <c r="N1147" s="2"/>
      <c r="O1147" s="2"/>
      <c r="P1147" s="2"/>
      <c r="Q1147" s="2"/>
      <c r="R1147" s="2"/>
      <c r="S1147" s="2"/>
    </row>
    <row r="1148" spans="2:19" ht="12.75" customHeight="1" x14ac:dyDescent="0.3">
      <c r="B1148" s="255"/>
      <c r="C1148" s="2"/>
      <c r="D1148" s="2"/>
      <c r="E1148" s="2"/>
      <c r="F1148" s="2"/>
      <c r="G1148" s="2"/>
      <c r="H1148" s="2"/>
      <c r="I1148" s="2"/>
      <c r="J1148" s="2"/>
      <c r="K1148" s="2"/>
      <c r="L1148" s="2"/>
      <c r="M1148" s="2"/>
      <c r="N1148" s="2"/>
      <c r="O1148" s="2"/>
      <c r="P1148" s="2"/>
      <c r="Q1148" s="2"/>
      <c r="R1148" s="2"/>
      <c r="S1148" s="2"/>
    </row>
    <row r="1149" spans="2:19" ht="12.75" customHeight="1" x14ac:dyDescent="0.3">
      <c r="B1149" s="255"/>
      <c r="C1149" s="2"/>
      <c r="D1149" s="2"/>
      <c r="E1149" s="2"/>
      <c r="F1149" s="2"/>
      <c r="G1149" s="2"/>
      <c r="H1149" s="2"/>
      <c r="I1149" s="2"/>
      <c r="J1149" s="2"/>
      <c r="K1149" s="2"/>
      <c r="L1149" s="2"/>
      <c r="M1149" s="2"/>
      <c r="N1149" s="2"/>
      <c r="O1149" s="2"/>
      <c r="P1149" s="2"/>
      <c r="Q1149" s="2"/>
      <c r="R1149" s="2"/>
      <c r="S1149" s="2"/>
    </row>
    <row r="1150" spans="2:19" ht="12.75" customHeight="1" x14ac:dyDescent="0.3">
      <c r="B1150" s="255"/>
      <c r="C1150" s="2"/>
      <c r="D1150" s="2"/>
      <c r="E1150" s="2"/>
      <c r="F1150" s="2"/>
      <c r="G1150" s="2"/>
      <c r="H1150" s="2"/>
      <c r="I1150" s="2"/>
      <c r="J1150" s="2"/>
      <c r="K1150" s="2"/>
      <c r="L1150" s="2"/>
      <c r="M1150" s="2"/>
      <c r="N1150" s="2"/>
      <c r="O1150" s="2"/>
      <c r="P1150" s="2"/>
      <c r="Q1150" s="2"/>
      <c r="R1150" s="2"/>
      <c r="S1150" s="2"/>
    </row>
    <row r="1151" spans="2:19" ht="12.75" customHeight="1" x14ac:dyDescent="0.3">
      <c r="B1151" s="255"/>
      <c r="C1151" s="2"/>
      <c r="D1151" s="2"/>
      <c r="E1151" s="2"/>
      <c r="F1151" s="2"/>
      <c r="G1151" s="2"/>
      <c r="H1151" s="2"/>
      <c r="I1151" s="2"/>
      <c r="J1151" s="2"/>
      <c r="K1151" s="2"/>
      <c r="L1151" s="2"/>
      <c r="M1151" s="2"/>
      <c r="N1151" s="2"/>
      <c r="O1151" s="2"/>
      <c r="P1151" s="2"/>
      <c r="Q1151" s="2"/>
      <c r="R1151" s="2"/>
      <c r="S1151" s="2"/>
    </row>
    <row r="1152" spans="2:19" ht="12.75" customHeight="1" x14ac:dyDescent="0.3">
      <c r="B1152" s="255"/>
      <c r="C1152" s="2"/>
      <c r="D1152" s="2"/>
      <c r="E1152" s="2"/>
      <c r="F1152" s="2"/>
      <c r="G1152" s="2"/>
      <c r="H1152" s="2"/>
      <c r="I1152" s="2"/>
      <c r="J1152" s="2"/>
      <c r="K1152" s="2"/>
      <c r="L1152" s="2"/>
      <c r="M1152" s="2"/>
      <c r="N1152" s="2"/>
      <c r="O1152" s="2"/>
      <c r="P1152" s="2"/>
      <c r="Q1152" s="2"/>
      <c r="R1152" s="2"/>
      <c r="S1152" s="2"/>
    </row>
    <row r="1153" spans="2:19" ht="12.75" customHeight="1" x14ac:dyDescent="0.3">
      <c r="B1153" s="255"/>
      <c r="C1153" s="2"/>
      <c r="D1153" s="2"/>
      <c r="E1153" s="2"/>
      <c r="F1153" s="2"/>
      <c r="G1153" s="2"/>
      <c r="H1153" s="2"/>
      <c r="I1153" s="2"/>
      <c r="J1153" s="2"/>
      <c r="K1153" s="2"/>
      <c r="L1153" s="2"/>
      <c r="M1153" s="2"/>
      <c r="N1153" s="2"/>
      <c r="O1153" s="2"/>
      <c r="P1153" s="2"/>
      <c r="Q1153" s="2"/>
      <c r="R1153" s="2"/>
      <c r="S1153" s="2"/>
    </row>
    <row r="1154" spans="2:19" ht="12.75" customHeight="1" x14ac:dyDescent="0.3">
      <c r="B1154" s="255"/>
      <c r="C1154" s="2"/>
      <c r="D1154" s="2"/>
      <c r="E1154" s="2"/>
      <c r="F1154" s="2"/>
      <c r="G1154" s="2"/>
      <c r="H1154" s="2"/>
      <c r="I1154" s="2"/>
      <c r="J1154" s="2"/>
      <c r="K1154" s="2"/>
      <c r="L1154" s="2"/>
      <c r="M1154" s="2"/>
      <c r="N1154" s="2"/>
      <c r="O1154" s="2"/>
      <c r="P1154" s="2"/>
      <c r="Q1154" s="2"/>
      <c r="R1154" s="2"/>
      <c r="S1154" s="2"/>
    </row>
    <row r="1155" spans="2:19" ht="12.75" customHeight="1" x14ac:dyDescent="0.3">
      <c r="B1155" s="255"/>
      <c r="C1155" s="2"/>
      <c r="D1155" s="2"/>
      <c r="E1155" s="2"/>
      <c r="F1155" s="2"/>
      <c r="G1155" s="2"/>
      <c r="H1155" s="2"/>
      <c r="I1155" s="2"/>
      <c r="J1155" s="2"/>
      <c r="K1155" s="2"/>
      <c r="L1155" s="2"/>
      <c r="M1155" s="2"/>
      <c r="N1155" s="2"/>
      <c r="O1155" s="2"/>
      <c r="P1155" s="2"/>
      <c r="Q1155" s="2"/>
      <c r="R1155" s="2"/>
      <c r="S1155" s="2"/>
    </row>
    <row r="1156" spans="2:19" ht="12.75" customHeight="1" x14ac:dyDescent="0.3">
      <c r="B1156" s="255"/>
      <c r="C1156" s="2"/>
      <c r="D1156" s="2"/>
      <c r="E1156" s="2"/>
      <c r="F1156" s="2"/>
      <c r="G1156" s="2"/>
      <c r="H1156" s="2"/>
      <c r="I1156" s="2"/>
      <c r="J1156" s="2"/>
      <c r="K1156" s="2"/>
      <c r="L1156" s="2"/>
      <c r="M1156" s="2"/>
      <c r="N1156" s="2"/>
      <c r="O1156" s="2"/>
      <c r="P1156" s="2"/>
      <c r="Q1156" s="2"/>
      <c r="R1156" s="2"/>
      <c r="S1156" s="2"/>
    </row>
    <row r="1157" spans="2:19" ht="12.75" customHeight="1" x14ac:dyDescent="0.3">
      <c r="B1157" s="255"/>
      <c r="C1157" s="2"/>
      <c r="D1157" s="2"/>
      <c r="E1157" s="2"/>
      <c r="F1157" s="2"/>
      <c r="G1157" s="2"/>
      <c r="H1157" s="2"/>
      <c r="I1157" s="2"/>
      <c r="J1157" s="2"/>
      <c r="K1157" s="2"/>
      <c r="L1157" s="2"/>
      <c r="M1157" s="2"/>
      <c r="N1157" s="2"/>
      <c r="O1157" s="2"/>
      <c r="P1157" s="2"/>
      <c r="Q1157" s="2"/>
      <c r="R1157" s="2"/>
      <c r="S1157" s="2"/>
    </row>
    <row r="1158" spans="2:19" ht="12.75" customHeight="1" x14ac:dyDescent="0.3">
      <c r="B1158" s="255"/>
      <c r="C1158" s="2"/>
      <c r="D1158" s="2"/>
      <c r="E1158" s="2"/>
      <c r="F1158" s="2"/>
      <c r="G1158" s="2"/>
      <c r="H1158" s="2"/>
      <c r="I1158" s="2"/>
      <c r="J1158" s="2"/>
      <c r="K1158" s="2"/>
      <c r="L1158" s="2"/>
      <c r="M1158" s="2"/>
      <c r="N1158" s="2"/>
      <c r="O1158" s="2"/>
      <c r="P1158" s="2"/>
      <c r="Q1158" s="2"/>
      <c r="R1158" s="2"/>
      <c r="S1158" s="2"/>
    </row>
    <row r="1159" spans="2:19" ht="12.75" customHeight="1" x14ac:dyDescent="0.3">
      <c r="B1159" s="255"/>
      <c r="C1159" s="2"/>
      <c r="D1159" s="2"/>
      <c r="E1159" s="2"/>
      <c r="F1159" s="2"/>
      <c r="G1159" s="2"/>
      <c r="H1159" s="2"/>
      <c r="I1159" s="2"/>
      <c r="J1159" s="2"/>
      <c r="K1159" s="2"/>
      <c r="L1159" s="2"/>
      <c r="M1159" s="2"/>
      <c r="N1159" s="2"/>
      <c r="O1159" s="2"/>
      <c r="P1159" s="2"/>
      <c r="Q1159" s="2"/>
      <c r="R1159" s="2"/>
      <c r="S1159" s="2"/>
    </row>
    <row r="1160" spans="2:19" ht="12.75" customHeight="1" x14ac:dyDescent="0.3">
      <c r="B1160" s="255"/>
      <c r="C1160" s="2"/>
      <c r="D1160" s="2"/>
      <c r="E1160" s="2"/>
      <c r="F1160" s="2"/>
      <c r="G1160" s="2"/>
      <c r="H1160" s="2"/>
      <c r="I1160" s="2"/>
      <c r="J1160" s="2"/>
      <c r="K1160" s="2"/>
      <c r="L1160" s="2"/>
      <c r="M1160" s="2"/>
      <c r="N1160" s="2"/>
      <c r="O1160" s="2"/>
      <c r="P1160" s="2"/>
      <c r="Q1160" s="2"/>
      <c r="R1160" s="2"/>
      <c r="S1160" s="2"/>
    </row>
    <row r="1161" spans="2:19" ht="12.75" customHeight="1" x14ac:dyDescent="0.3">
      <c r="B1161" s="255"/>
      <c r="C1161" s="2"/>
      <c r="D1161" s="2"/>
      <c r="E1161" s="2"/>
      <c r="F1161" s="2"/>
      <c r="G1161" s="2"/>
      <c r="H1161" s="2"/>
      <c r="I1161" s="2"/>
      <c r="J1161" s="2"/>
      <c r="K1161" s="2"/>
      <c r="L1161" s="2"/>
      <c r="M1161" s="2"/>
      <c r="N1161" s="2"/>
      <c r="O1161" s="2"/>
      <c r="P1161" s="2"/>
      <c r="Q1161" s="2"/>
      <c r="R1161" s="2"/>
      <c r="S1161" s="2"/>
    </row>
    <row r="1162" spans="2:19" ht="12.75" customHeight="1" x14ac:dyDescent="0.3">
      <c r="B1162" s="255"/>
      <c r="C1162" s="2"/>
      <c r="D1162" s="2"/>
      <c r="E1162" s="2"/>
      <c r="F1162" s="2"/>
      <c r="G1162" s="2"/>
      <c r="H1162" s="2"/>
      <c r="I1162" s="2"/>
      <c r="J1162" s="2"/>
      <c r="K1162" s="2"/>
      <c r="L1162" s="2"/>
      <c r="M1162" s="2"/>
      <c r="N1162" s="2"/>
      <c r="O1162" s="2"/>
      <c r="P1162" s="2"/>
      <c r="Q1162" s="2"/>
      <c r="R1162" s="2"/>
      <c r="S1162" s="2"/>
    </row>
    <row r="1163" spans="2:19" ht="12.75" customHeight="1" x14ac:dyDescent="0.3">
      <c r="B1163" s="255"/>
      <c r="C1163" s="2"/>
      <c r="D1163" s="2"/>
      <c r="E1163" s="2"/>
      <c r="F1163" s="2"/>
      <c r="G1163" s="2"/>
      <c r="H1163" s="2"/>
      <c r="I1163" s="2"/>
      <c r="J1163" s="2"/>
      <c r="K1163" s="2"/>
      <c r="L1163" s="2"/>
      <c r="M1163" s="2"/>
      <c r="N1163" s="2"/>
      <c r="O1163" s="2"/>
      <c r="P1163" s="2"/>
      <c r="Q1163" s="2"/>
      <c r="R1163" s="2"/>
      <c r="S1163" s="2"/>
    </row>
    <row r="1164" spans="2:19" ht="12.75" customHeight="1" x14ac:dyDescent="0.3">
      <c r="B1164" s="255"/>
      <c r="C1164" s="2"/>
      <c r="D1164" s="2"/>
      <c r="E1164" s="2"/>
      <c r="F1164" s="2"/>
      <c r="G1164" s="2"/>
      <c r="H1164" s="2"/>
      <c r="I1164" s="2"/>
      <c r="J1164" s="2"/>
      <c r="K1164" s="2"/>
      <c r="L1164" s="2"/>
      <c r="M1164" s="2"/>
      <c r="N1164" s="2"/>
      <c r="O1164" s="2"/>
      <c r="P1164" s="2"/>
      <c r="Q1164" s="2"/>
      <c r="R1164" s="2"/>
      <c r="S1164" s="2"/>
    </row>
    <row r="1165" spans="2:19" ht="12.75" customHeight="1" x14ac:dyDescent="0.3">
      <c r="B1165" s="255"/>
      <c r="C1165" s="2"/>
      <c r="D1165" s="2"/>
      <c r="E1165" s="2"/>
      <c r="F1165" s="2"/>
      <c r="G1165" s="2"/>
      <c r="H1165" s="2"/>
      <c r="I1165" s="2"/>
      <c r="J1165" s="2"/>
      <c r="K1165" s="2"/>
      <c r="L1165" s="2"/>
      <c r="M1165" s="2"/>
      <c r="N1165" s="2"/>
      <c r="O1165" s="2"/>
      <c r="P1165" s="2"/>
      <c r="Q1165" s="2"/>
      <c r="R1165" s="2"/>
      <c r="S1165" s="2"/>
    </row>
    <row r="1166" spans="2:19" ht="12.75" customHeight="1" x14ac:dyDescent="0.3">
      <c r="B1166" s="255"/>
      <c r="C1166" s="2"/>
      <c r="D1166" s="2"/>
      <c r="E1166" s="2"/>
      <c r="F1166" s="2"/>
      <c r="G1166" s="2"/>
      <c r="H1166" s="2"/>
      <c r="I1166" s="2"/>
      <c r="J1166" s="2"/>
      <c r="K1166" s="2"/>
      <c r="L1166" s="2"/>
      <c r="M1166" s="2"/>
      <c r="N1166" s="2"/>
      <c r="O1166" s="2"/>
      <c r="P1166" s="2"/>
      <c r="Q1166" s="2"/>
      <c r="R1166" s="2"/>
      <c r="S1166" s="2"/>
    </row>
    <row r="1167" spans="2:19" ht="12.75" customHeight="1" x14ac:dyDescent="0.3">
      <c r="B1167" s="255"/>
      <c r="C1167" s="2"/>
      <c r="D1167" s="2"/>
      <c r="E1167" s="2"/>
      <c r="F1167" s="2"/>
      <c r="G1167" s="2"/>
      <c r="H1167" s="2"/>
      <c r="I1167" s="2"/>
      <c r="J1167" s="2"/>
      <c r="K1167" s="2"/>
      <c r="L1167" s="2"/>
      <c r="M1167" s="2"/>
      <c r="N1167" s="2"/>
      <c r="O1167" s="2"/>
      <c r="P1167" s="2"/>
      <c r="Q1167" s="2"/>
      <c r="R1167" s="2"/>
      <c r="S1167" s="2"/>
    </row>
    <row r="1168" spans="2:19" ht="12.75" customHeight="1" x14ac:dyDescent="0.3">
      <c r="B1168" s="255"/>
      <c r="C1168" s="2"/>
      <c r="D1168" s="2"/>
      <c r="E1168" s="2"/>
      <c r="F1168" s="2"/>
      <c r="G1168" s="2"/>
      <c r="H1168" s="2"/>
      <c r="I1168" s="2"/>
      <c r="J1168" s="2"/>
      <c r="K1168" s="2"/>
      <c r="L1168" s="2"/>
      <c r="M1168" s="2"/>
      <c r="N1168" s="2"/>
      <c r="O1168" s="2"/>
      <c r="P1168" s="2"/>
      <c r="Q1168" s="2"/>
      <c r="R1168" s="2"/>
      <c r="S1168" s="2"/>
    </row>
    <row r="1169" spans="2:19" ht="12.75" customHeight="1" x14ac:dyDescent="0.3">
      <c r="B1169" s="255"/>
      <c r="C1169" s="2"/>
      <c r="D1169" s="2"/>
      <c r="E1169" s="2"/>
      <c r="F1169" s="2"/>
      <c r="G1169" s="2"/>
      <c r="H1169" s="2"/>
      <c r="I1169" s="2"/>
      <c r="J1169" s="2"/>
      <c r="K1169" s="2"/>
      <c r="L1169" s="2"/>
      <c r="M1169" s="2"/>
      <c r="N1169" s="2"/>
      <c r="O1169" s="2"/>
      <c r="P1169" s="2"/>
      <c r="Q1169" s="2"/>
      <c r="R1169" s="2"/>
      <c r="S1169" s="2"/>
    </row>
    <row r="1170" spans="2:19" ht="12.75" customHeight="1" x14ac:dyDescent="0.3">
      <c r="B1170" s="255"/>
      <c r="C1170" s="2"/>
      <c r="D1170" s="2"/>
      <c r="E1170" s="2"/>
      <c r="F1170" s="2"/>
      <c r="G1170" s="2"/>
      <c r="H1170" s="2"/>
      <c r="I1170" s="2"/>
      <c r="J1170" s="2"/>
      <c r="K1170" s="2"/>
      <c r="L1170" s="2"/>
      <c r="M1170" s="2"/>
      <c r="N1170" s="2"/>
      <c r="O1170" s="2"/>
      <c r="P1170" s="2"/>
      <c r="Q1170" s="2"/>
      <c r="R1170" s="2"/>
      <c r="S1170" s="2"/>
    </row>
    <row r="1171" spans="2:19" ht="12.75" customHeight="1" x14ac:dyDescent="0.3">
      <c r="B1171" s="255"/>
      <c r="C1171" s="2"/>
      <c r="D1171" s="2"/>
      <c r="E1171" s="2"/>
      <c r="F1171" s="2"/>
      <c r="G1171" s="2"/>
      <c r="H1171" s="2"/>
      <c r="I1171" s="2"/>
      <c r="J1171" s="2"/>
      <c r="K1171" s="2"/>
      <c r="L1171" s="2"/>
      <c r="M1171" s="2"/>
      <c r="N1171" s="2"/>
      <c r="O1171" s="2"/>
      <c r="P1171" s="2"/>
      <c r="Q1171" s="2"/>
      <c r="R1171" s="2"/>
      <c r="S1171" s="2"/>
    </row>
    <row r="1172" spans="2:19" ht="12.75" customHeight="1" x14ac:dyDescent="0.3">
      <c r="B1172" s="255"/>
      <c r="C1172" s="2"/>
      <c r="D1172" s="2"/>
      <c r="E1172" s="2"/>
      <c r="F1172" s="2"/>
      <c r="G1172" s="2"/>
      <c r="H1172" s="2"/>
      <c r="I1172" s="2"/>
      <c r="J1172" s="2"/>
      <c r="K1172" s="2"/>
      <c r="L1172" s="2"/>
      <c r="M1172" s="2"/>
      <c r="N1172" s="2"/>
      <c r="O1172" s="2"/>
      <c r="P1172" s="2"/>
      <c r="Q1172" s="2"/>
      <c r="R1172" s="2"/>
      <c r="S1172" s="2"/>
    </row>
    <row r="1173" spans="2:19" ht="12.75" customHeight="1" x14ac:dyDescent="0.3">
      <c r="B1173" s="255"/>
      <c r="C1173" s="2"/>
      <c r="D1173" s="2"/>
      <c r="E1173" s="2"/>
      <c r="F1173" s="2"/>
      <c r="G1173" s="2"/>
      <c r="H1173" s="2"/>
      <c r="I1173" s="2"/>
      <c r="J1173" s="2"/>
      <c r="K1173" s="2"/>
      <c r="L1173" s="2"/>
      <c r="M1173" s="2"/>
      <c r="N1173" s="2"/>
      <c r="O1173" s="2"/>
      <c r="P1173" s="2"/>
      <c r="Q1173" s="2"/>
      <c r="R1173" s="2"/>
      <c r="S1173" s="2"/>
    </row>
    <row r="1174" spans="2:19" ht="12.75" customHeight="1" x14ac:dyDescent="0.3">
      <c r="B1174" s="255"/>
      <c r="C1174" s="2"/>
      <c r="D1174" s="2"/>
      <c r="E1174" s="2"/>
      <c r="F1174" s="2"/>
      <c r="G1174" s="2"/>
      <c r="H1174" s="2"/>
      <c r="I1174" s="2"/>
      <c r="J1174" s="2"/>
      <c r="K1174" s="2"/>
      <c r="L1174" s="2"/>
      <c r="M1174" s="2"/>
      <c r="N1174" s="2"/>
      <c r="O1174" s="2"/>
      <c r="P1174" s="2"/>
      <c r="Q1174" s="2"/>
      <c r="R1174" s="2"/>
      <c r="S1174" s="2"/>
    </row>
    <row r="1175" spans="2:19" ht="12.75" customHeight="1" x14ac:dyDescent="0.3">
      <c r="B1175" s="255"/>
      <c r="C1175" s="2"/>
      <c r="D1175" s="2"/>
      <c r="E1175" s="2"/>
      <c r="F1175" s="2"/>
      <c r="G1175" s="2"/>
      <c r="H1175" s="2"/>
      <c r="I1175" s="2"/>
      <c r="J1175" s="2"/>
      <c r="K1175" s="2"/>
      <c r="L1175" s="2"/>
      <c r="M1175" s="2"/>
      <c r="N1175" s="2"/>
      <c r="O1175" s="2"/>
      <c r="P1175" s="2"/>
      <c r="Q1175" s="2"/>
      <c r="R1175" s="2"/>
      <c r="S1175" s="2"/>
    </row>
    <row r="1176" spans="2:19" ht="12.75" customHeight="1" x14ac:dyDescent="0.3">
      <c r="B1176" s="255"/>
      <c r="C1176" s="2"/>
      <c r="D1176" s="2"/>
      <c r="E1176" s="2"/>
      <c r="F1176" s="2"/>
      <c r="G1176" s="2"/>
      <c r="H1176" s="2"/>
      <c r="I1176" s="2"/>
      <c r="J1176" s="2"/>
      <c r="K1176" s="2"/>
      <c r="L1176" s="2"/>
      <c r="M1176" s="2"/>
      <c r="N1176" s="2"/>
      <c r="O1176" s="2"/>
      <c r="P1176" s="2"/>
      <c r="Q1176" s="2"/>
      <c r="R1176" s="2"/>
      <c r="S1176" s="2"/>
    </row>
    <row r="1177" spans="2:19" ht="12.75" customHeight="1" x14ac:dyDescent="0.3">
      <c r="B1177" s="255"/>
      <c r="C1177" s="2"/>
      <c r="D1177" s="2"/>
      <c r="E1177" s="2"/>
      <c r="F1177" s="2"/>
      <c r="G1177" s="2"/>
      <c r="H1177" s="2"/>
      <c r="I1177" s="2"/>
      <c r="J1177" s="2"/>
      <c r="K1177" s="2"/>
      <c r="L1177" s="2"/>
      <c r="M1177" s="2"/>
      <c r="N1177" s="2"/>
      <c r="O1177" s="2"/>
      <c r="P1177" s="2"/>
      <c r="Q1177" s="2"/>
      <c r="R1177" s="2"/>
      <c r="S1177" s="2"/>
    </row>
    <row r="1178" spans="2:19" ht="12.75" customHeight="1" x14ac:dyDescent="0.3">
      <c r="B1178" s="255"/>
      <c r="C1178" s="2"/>
      <c r="D1178" s="2"/>
      <c r="E1178" s="2"/>
      <c r="F1178" s="2"/>
      <c r="G1178" s="2"/>
      <c r="H1178" s="2"/>
      <c r="I1178" s="2"/>
      <c r="J1178" s="2"/>
      <c r="K1178" s="2"/>
      <c r="L1178" s="2"/>
      <c r="M1178" s="2"/>
      <c r="N1178" s="2"/>
      <c r="O1178" s="2"/>
      <c r="P1178" s="2"/>
      <c r="Q1178" s="2"/>
      <c r="R1178" s="2"/>
      <c r="S1178" s="2"/>
    </row>
    <row r="1179" spans="2:19" ht="12.75" customHeight="1" x14ac:dyDescent="0.3">
      <c r="B1179" s="255"/>
      <c r="C1179" s="2"/>
      <c r="D1179" s="2"/>
      <c r="E1179" s="2"/>
      <c r="F1179" s="2"/>
      <c r="G1179" s="2"/>
      <c r="H1179" s="2"/>
      <c r="I1179" s="2"/>
      <c r="J1179" s="2"/>
      <c r="K1179" s="2"/>
      <c r="L1179" s="2"/>
      <c r="M1179" s="2"/>
      <c r="N1179" s="2"/>
      <c r="O1179" s="2"/>
      <c r="P1179" s="2"/>
      <c r="Q1179" s="2"/>
      <c r="R1179" s="2"/>
      <c r="S1179" s="2"/>
    </row>
    <row r="1180" spans="2:19" ht="12.75" customHeight="1" x14ac:dyDescent="0.3">
      <c r="B1180" s="255"/>
      <c r="C1180" s="2"/>
      <c r="D1180" s="2"/>
      <c r="E1180" s="2"/>
      <c r="F1180" s="2"/>
      <c r="G1180" s="2"/>
      <c r="H1180" s="2"/>
      <c r="I1180" s="2"/>
      <c r="J1180" s="2"/>
      <c r="K1180" s="2"/>
      <c r="L1180" s="2"/>
      <c r="M1180" s="2"/>
      <c r="N1180" s="2"/>
      <c r="O1180" s="2"/>
      <c r="P1180" s="2"/>
      <c r="Q1180" s="2"/>
      <c r="R1180" s="2"/>
      <c r="S1180" s="2"/>
    </row>
    <row r="1181" spans="2:19" ht="12.75" customHeight="1" x14ac:dyDescent="0.3">
      <c r="B1181" s="255"/>
      <c r="C1181" s="2"/>
      <c r="D1181" s="2"/>
      <c r="E1181" s="2"/>
      <c r="F1181" s="2"/>
      <c r="G1181" s="2"/>
      <c r="H1181" s="2"/>
      <c r="I1181" s="2"/>
      <c r="J1181" s="2"/>
      <c r="K1181" s="2"/>
      <c r="L1181" s="2"/>
      <c r="M1181" s="2"/>
      <c r="N1181" s="2"/>
      <c r="O1181" s="2"/>
      <c r="P1181" s="2"/>
      <c r="Q1181" s="2"/>
      <c r="R1181" s="2"/>
      <c r="S1181" s="2"/>
    </row>
    <row r="1182" spans="2:19" ht="12.75" customHeight="1" x14ac:dyDescent="0.3">
      <c r="B1182" s="255"/>
      <c r="C1182" s="2"/>
      <c r="D1182" s="2"/>
      <c r="E1182" s="2"/>
      <c r="F1182" s="2"/>
      <c r="G1182" s="2"/>
      <c r="H1182" s="2"/>
      <c r="I1182" s="2"/>
      <c r="J1182" s="2"/>
      <c r="K1182" s="2"/>
      <c r="L1182" s="2"/>
      <c r="M1182" s="2"/>
      <c r="N1182" s="2"/>
      <c r="O1182" s="2"/>
      <c r="P1182" s="2"/>
      <c r="Q1182" s="2"/>
      <c r="R1182" s="2"/>
      <c r="S1182" s="2"/>
    </row>
    <row r="1183" spans="2:19" ht="12.75" customHeight="1" x14ac:dyDescent="0.3">
      <c r="B1183" s="255"/>
      <c r="C1183" s="2"/>
      <c r="D1183" s="2"/>
      <c r="E1183" s="2"/>
      <c r="F1183" s="2"/>
      <c r="G1183" s="2"/>
      <c r="H1183" s="2"/>
      <c r="I1183" s="2"/>
      <c r="J1183" s="2"/>
      <c r="K1183" s="2"/>
      <c r="L1183" s="2"/>
      <c r="M1183" s="2"/>
      <c r="N1183" s="2"/>
      <c r="O1183" s="2"/>
      <c r="P1183" s="2"/>
      <c r="Q1183" s="2"/>
      <c r="R1183" s="2"/>
      <c r="S1183" s="2"/>
    </row>
    <row r="1184" spans="2:19" ht="12.75" customHeight="1" x14ac:dyDescent="0.3">
      <c r="B1184" s="255"/>
      <c r="C1184" s="2"/>
      <c r="D1184" s="2"/>
      <c r="E1184" s="2"/>
      <c r="F1184" s="2"/>
      <c r="G1184" s="2"/>
      <c r="H1184" s="2"/>
      <c r="I1184" s="2"/>
      <c r="J1184" s="2"/>
      <c r="K1184" s="2"/>
      <c r="L1184" s="2"/>
      <c r="M1184" s="2"/>
      <c r="N1184" s="2"/>
      <c r="O1184" s="2"/>
      <c r="P1184" s="2"/>
      <c r="Q1184" s="2"/>
      <c r="R1184" s="2"/>
      <c r="S1184" s="2"/>
    </row>
    <row r="1185" spans="2:19" ht="12.75" customHeight="1" x14ac:dyDescent="0.3">
      <c r="B1185" s="255"/>
      <c r="C1185" s="2"/>
      <c r="D1185" s="2"/>
      <c r="E1185" s="2"/>
      <c r="F1185" s="2"/>
      <c r="G1185" s="2"/>
      <c r="H1185" s="2"/>
      <c r="I1185" s="2"/>
      <c r="J1185" s="2"/>
      <c r="K1185" s="2"/>
      <c r="L1185" s="2"/>
      <c r="M1185" s="2"/>
      <c r="N1185" s="2"/>
      <c r="O1185" s="2"/>
      <c r="P1185" s="2"/>
      <c r="Q1185" s="2"/>
      <c r="R1185" s="2"/>
      <c r="S1185" s="2"/>
    </row>
    <row r="1186" spans="2:19" ht="12.75" customHeight="1" x14ac:dyDescent="0.3">
      <c r="B1186" s="255"/>
      <c r="C1186" s="2"/>
      <c r="D1186" s="2"/>
      <c r="E1186" s="2"/>
      <c r="F1186" s="2"/>
      <c r="G1186" s="2"/>
      <c r="H1186" s="2"/>
      <c r="I1186" s="2"/>
      <c r="J1186" s="2"/>
      <c r="K1186" s="2"/>
      <c r="L1186" s="2"/>
      <c r="M1186" s="2"/>
      <c r="N1186" s="2"/>
      <c r="O1186" s="2"/>
      <c r="P1186" s="2"/>
      <c r="Q1186" s="2"/>
      <c r="R1186" s="2"/>
      <c r="S1186" s="2"/>
    </row>
    <row r="1187" spans="2:19" ht="12.75" customHeight="1" x14ac:dyDescent="0.3">
      <c r="B1187" s="255"/>
      <c r="C1187" s="2"/>
      <c r="D1187" s="2"/>
      <c r="E1187" s="2"/>
      <c r="F1187" s="2"/>
      <c r="G1187" s="2"/>
      <c r="H1187" s="2"/>
      <c r="I1187" s="2"/>
      <c r="J1187" s="2"/>
      <c r="K1187" s="2"/>
      <c r="L1187" s="2"/>
      <c r="M1187" s="2"/>
      <c r="N1187" s="2"/>
      <c r="O1187" s="2"/>
      <c r="P1187" s="2"/>
      <c r="Q1187" s="2"/>
      <c r="R1187" s="2"/>
      <c r="S1187" s="2"/>
    </row>
    <row r="1188" spans="2:19" ht="12.75" customHeight="1" x14ac:dyDescent="0.3">
      <c r="B1188" s="255"/>
      <c r="C1188" s="2"/>
      <c r="D1188" s="2"/>
      <c r="E1188" s="2"/>
      <c r="F1188" s="2"/>
      <c r="G1188" s="2"/>
      <c r="H1188" s="2"/>
      <c r="I1188" s="2"/>
      <c r="J1188" s="2"/>
      <c r="K1188" s="2"/>
      <c r="L1188" s="2"/>
      <c r="M1188" s="2"/>
      <c r="N1188" s="2"/>
      <c r="O1188" s="2"/>
      <c r="P1188" s="2"/>
      <c r="Q1188" s="2"/>
      <c r="R1188" s="2"/>
      <c r="S1188" s="2"/>
    </row>
    <row r="1189" spans="2:19" ht="12.75" customHeight="1" x14ac:dyDescent="0.3">
      <c r="B1189" s="255"/>
      <c r="C1189" s="2"/>
      <c r="D1189" s="2"/>
      <c r="E1189" s="2"/>
      <c r="F1189" s="2"/>
      <c r="G1189" s="2"/>
      <c r="H1189" s="2"/>
      <c r="I1189" s="2"/>
      <c r="J1189" s="2"/>
      <c r="K1189" s="2"/>
      <c r="L1189" s="2"/>
      <c r="M1189" s="2"/>
      <c r="N1189" s="2"/>
      <c r="O1189" s="2"/>
      <c r="P1189" s="2"/>
      <c r="Q1189" s="2"/>
      <c r="R1189" s="2"/>
      <c r="S1189" s="2"/>
    </row>
    <row r="1190" spans="2:19" ht="12.75" customHeight="1" x14ac:dyDescent="0.3">
      <c r="B1190" s="255"/>
      <c r="C1190" s="2"/>
      <c r="D1190" s="2"/>
      <c r="E1190" s="2"/>
      <c r="F1190" s="2"/>
      <c r="G1190" s="2"/>
      <c r="H1190" s="2"/>
      <c r="I1190" s="2"/>
      <c r="J1190" s="2"/>
      <c r="K1190" s="2"/>
      <c r="L1190" s="2"/>
      <c r="M1190" s="2"/>
      <c r="N1190" s="2"/>
      <c r="O1190" s="2"/>
      <c r="P1190" s="2"/>
      <c r="Q1190" s="2"/>
      <c r="R1190" s="2"/>
      <c r="S1190" s="2"/>
    </row>
    <row r="1191" spans="2:19" ht="12.75" customHeight="1" x14ac:dyDescent="0.3">
      <c r="B1191" s="255"/>
      <c r="C1191" s="2"/>
      <c r="D1191" s="2"/>
      <c r="E1191" s="2"/>
      <c r="F1191" s="2"/>
      <c r="G1191" s="2"/>
      <c r="H1191" s="2"/>
      <c r="I1191" s="2"/>
      <c r="J1191" s="2"/>
      <c r="K1191" s="2"/>
      <c r="L1191" s="2"/>
      <c r="M1191" s="2"/>
      <c r="N1191" s="2"/>
      <c r="O1191" s="2"/>
      <c r="P1191" s="2"/>
      <c r="Q1191" s="2"/>
      <c r="R1191" s="2"/>
      <c r="S1191" s="2"/>
    </row>
    <row r="1192" spans="2:19" ht="12.75" customHeight="1" x14ac:dyDescent="0.3">
      <c r="B1192" s="255"/>
      <c r="C1192" s="2"/>
      <c r="D1192" s="2"/>
      <c r="E1192" s="2"/>
      <c r="F1192" s="2"/>
      <c r="G1192" s="2"/>
      <c r="H1192" s="2"/>
      <c r="I1192" s="2"/>
      <c r="J1192" s="2"/>
      <c r="K1192" s="2"/>
      <c r="L1192" s="2"/>
      <c r="M1192" s="2"/>
      <c r="N1192" s="2"/>
      <c r="O1192" s="2"/>
      <c r="P1192" s="2"/>
      <c r="Q1192" s="2"/>
      <c r="R1192" s="2"/>
      <c r="S1192" s="2"/>
    </row>
    <row r="1193" spans="2:19" ht="12.75" customHeight="1" x14ac:dyDescent="0.3">
      <c r="B1193" s="255"/>
      <c r="C1193" s="2"/>
      <c r="D1193" s="2"/>
      <c r="E1193" s="2"/>
      <c r="F1193" s="2"/>
      <c r="G1193" s="2"/>
      <c r="H1193" s="2"/>
      <c r="I1193" s="2"/>
      <c r="J1193" s="2"/>
      <c r="K1193" s="2"/>
      <c r="L1193" s="2"/>
      <c r="M1193" s="2"/>
      <c r="N1193" s="2"/>
      <c r="O1193" s="2"/>
      <c r="P1193" s="2"/>
      <c r="Q1193" s="2"/>
      <c r="R1193" s="2"/>
      <c r="S1193" s="2"/>
    </row>
    <row r="1194" spans="2:19" ht="12.75" customHeight="1" x14ac:dyDescent="0.3">
      <c r="B1194" s="255"/>
      <c r="C1194" s="2"/>
      <c r="D1194" s="2"/>
      <c r="E1194" s="2"/>
      <c r="F1194" s="2"/>
      <c r="G1194" s="2"/>
      <c r="H1194" s="2"/>
      <c r="I1194" s="2"/>
      <c r="J1194" s="2"/>
      <c r="K1194" s="2"/>
      <c r="L1194" s="2"/>
      <c r="M1194" s="2"/>
      <c r="N1194" s="2"/>
      <c r="O1194" s="2"/>
      <c r="P1194" s="2"/>
      <c r="Q1194" s="2"/>
      <c r="R1194" s="2"/>
      <c r="S1194" s="2"/>
    </row>
    <row r="1195" spans="2:19" ht="12.75" customHeight="1" x14ac:dyDescent="0.3">
      <c r="B1195" s="255"/>
      <c r="C1195" s="2"/>
      <c r="D1195" s="2"/>
      <c r="E1195" s="2"/>
      <c r="F1195" s="2"/>
      <c r="G1195" s="2"/>
      <c r="H1195" s="2"/>
      <c r="I1195" s="2"/>
      <c r="J1195" s="2"/>
      <c r="K1195" s="2"/>
      <c r="L1195" s="2"/>
      <c r="M1195" s="2"/>
      <c r="N1195" s="2"/>
      <c r="O1195" s="2"/>
      <c r="P1195" s="2"/>
      <c r="Q1195" s="2"/>
      <c r="R1195" s="2"/>
      <c r="S1195" s="2"/>
    </row>
    <row r="1196" spans="2:19" ht="12.75" customHeight="1" x14ac:dyDescent="0.3">
      <c r="B1196" s="255"/>
      <c r="C1196" s="2"/>
      <c r="D1196" s="2"/>
      <c r="E1196" s="2"/>
      <c r="F1196" s="2"/>
      <c r="G1196" s="2"/>
      <c r="H1196" s="2"/>
      <c r="I1196" s="2"/>
      <c r="J1196" s="2"/>
      <c r="K1196" s="2"/>
      <c r="L1196" s="2"/>
      <c r="M1196" s="2"/>
      <c r="N1196" s="2"/>
      <c r="O1196" s="2"/>
      <c r="P1196" s="2"/>
      <c r="Q1196" s="2"/>
      <c r="R1196" s="2"/>
      <c r="S1196" s="2"/>
    </row>
    <row r="1197" spans="2:19" ht="12.75" customHeight="1" x14ac:dyDescent="0.3">
      <c r="B1197" s="255"/>
      <c r="C1197" s="2"/>
      <c r="D1197" s="2"/>
      <c r="E1197" s="2"/>
      <c r="F1197" s="2"/>
      <c r="G1197" s="2"/>
      <c r="H1197" s="2"/>
      <c r="I1197" s="2"/>
      <c r="J1197" s="2"/>
      <c r="K1197" s="2"/>
      <c r="L1197" s="2"/>
      <c r="M1197" s="2"/>
      <c r="N1197" s="2"/>
      <c r="O1197" s="2"/>
      <c r="P1197" s="2"/>
      <c r="Q1197" s="2"/>
      <c r="R1197" s="2"/>
      <c r="S1197" s="2"/>
    </row>
    <row r="1198" spans="2:19" ht="12.75" customHeight="1" x14ac:dyDescent="0.3">
      <c r="B1198" s="255"/>
      <c r="C1198" s="2"/>
      <c r="D1198" s="2"/>
      <c r="E1198" s="2"/>
      <c r="F1198" s="2"/>
      <c r="G1198" s="2"/>
      <c r="H1198" s="2"/>
      <c r="I1198" s="2"/>
      <c r="J1198" s="2"/>
      <c r="K1198" s="2"/>
      <c r="L1198" s="2"/>
      <c r="M1198" s="2"/>
      <c r="N1198" s="2"/>
      <c r="O1198" s="2"/>
      <c r="P1198" s="2"/>
      <c r="Q1198" s="2"/>
      <c r="R1198" s="2"/>
      <c r="S1198" s="2"/>
    </row>
    <row r="1199" spans="2:19" ht="12.75" customHeight="1" x14ac:dyDescent="0.3">
      <c r="B1199" s="255"/>
      <c r="C1199" s="2"/>
      <c r="D1199" s="2"/>
      <c r="E1199" s="2"/>
      <c r="F1199" s="2"/>
      <c r="G1199" s="2"/>
      <c r="H1199" s="2"/>
      <c r="I1199" s="2"/>
      <c r="J1199" s="2"/>
      <c r="K1199" s="2"/>
      <c r="L1199" s="2"/>
      <c r="M1199" s="2"/>
      <c r="N1199" s="2"/>
      <c r="O1199" s="2"/>
      <c r="P1199" s="2"/>
      <c r="Q1199" s="2"/>
      <c r="R1199" s="2"/>
      <c r="S1199" s="2"/>
    </row>
    <row r="1200" spans="2:19" ht="12.75" customHeight="1" x14ac:dyDescent="0.3">
      <c r="B1200" s="255"/>
      <c r="C1200" s="2"/>
      <c r="D1200" s="2"/>
      <c r="E1200" s="2"/>
      <c r="F1200" s="2"/>
      <c r="G1200" s="2"/>
      <c r="H1200" s="2"/>
      <c r="I1200" s="2"/>
      <c r="J1200" s="2"/>
      <c r="K1200" s="2"/>
      <c r="L1200" s="2"/>
      <c r="M1200" s="2"/>
      <c r="N1200" s="2"/>
      <c r="O1200" s="2"/>
      <c r="P1200" s="2"/>
      <c r="Q1200" s="2"/>
      <c r="R1200" s="2"/>
      <c r="S1200" s="2"/>
    </row>
    <row r="1201" spans="2:19" ht="12.75" customHeight="1" x14ac:dyDescent="0.3">
      <c r="B1201" s="255"/>
      <c r="C1201" s="2"/>
      <c r="D1201" s="2"/>
      <c r="E1201" s="2"/>
      <c r="F1201" s="2"/>
      <c r="G1201" s="2"/>
      <c r="H1201" s="2"/>
      <c r="I1201" s="2"/>
      <c r="J1201" s="2"/>
      <c r="K1201" s="2"/>
      <c r="L1201" s="2"/>
      <c r="M1201" s="2"/>
      <c r="N1201" s="2"/>
      <c r="O1201" s="2"/>
      <c r="P1201" s="2"/>
      <c r="Q1201" s="2"/>
      <c r="R1201" s="2"/>
      <c r="S1201" s="2"/>
    </row>
    <row r="1202" spans="2:19" ht="12.75" customHeight="1" x14ac:dyDescent="0.3">
      <c r="B1202" s="255"/>
      <c r="C1202" s="2"/>
      <c r="D1202" s="2"/>
      <c r="E1202" s="2"/>
      <c r="F1202" s="2"/>
      <c r="G1202" s="2"/>
      <c r="H1202" s="2"/>
      <c r="I1202" s="2"/>
      <c r="J1202" s="2"/>
      <c r="K1202" s="2"/>
      <c r="L1202" s="2"/>
      <c r="M1202" s="2"/>
      <c r="N1202" s="2"/>
      <c r="O1202" s="2"/>
      <c r="P1202" s="2"/>
      <c r="Q1202" s="2"/>
      <c r="R1202" s="2"/>
      <c r="S1202" s="2"/>
    </row>
    <row r="1203" spans="2:19" ht="12.75" customHeight="1" x14ac:dyDescent="0.3">
      <c r="B1203" s="255"/>
      <c r="C1203" s="2"/>
      <c r="D1203" s="2"/>
      <c r="E1203" s="2"/>
      <c r="F1203" s="2"/>
      <c r="G1203" s="2"/>
      <c r="H1203" s="2"/>
      <c r="I1203" s="2"/>
      <c r="J1203" s="2"/>
      <c r="K1203" s="2"/>
      <c r="L1203" s="2"/>
      <c r="M1203" s="2"/>
      <c r="N1203" s="2"/>
      <c r="O1203" s="2"/>
      <c r="P1203" s="2"/>
      <c r="Q1203" s="2"/>
      <c r="R1203" s="2"/>
      <c r="S1203" s="2"/>
    </row>
    <row r="1204" spans="2:19" ht="12.75" customHeight="1" x14ac:dyDescent="0.3">
      <c r="B1204" s="255"/>
      <c r="C1204" s="2"/>
      <c r="D1204" s="2"/>
      <c r="E1204" s="2"/>
      <c r="F1204" s="2"/>
      <c r="G1204" s="2"/>
      <c r="H1204" s="2"/>
      <c r="I1204" s="2"/>
      <c r="J1204" s="2"/>
      <c r="K1204" s="2"/>
      <c r="L1204" s="2"/>
      <c r="M1204" s="2"/>
      <c r="N1204" s="2"/>
      <c r="O1204" s="2"/>
      <c r="P1204" s="2"/>
      <c r="Q1204" s="2"/>
      <c r="R1204" s="2"/>
      <c r="S1204" s="2"/>
    </row>
    <row r="1205" spans="2:19" ht="12.75" customHeight="1" x14ac:dyDescent="0.3">
      <c r="B1205" s="255"/>
      <c r="C1205" s="2"/>
      <c r="D1205" s="2"/>
      <c r="E1205" s="2"/>
      <c r="F1205" s="2"/>
      <c r="G1205" s="2"/>
      <c r="H1205" s="2"/>
      <c r="I1205" s="2"/>
      <c r="J1205" s="2"/>
      <c r="K1205" s="2"/>
      <c r="L1205" s="2"/>
      <c r="M1205" s="2"/>
      <c r="N1205" s="2"/>
      <c r="O1205" s="2"/>
      <c r="P1205" s="2"/>
      <c r="Q1205" s="2"/>
      <c r="R1205" s="2"/>
      <c r="S1205" s="2"/>
    </row>
    <row r="1206" spans="2:19" ht="12.75" customHeight="1" x14ac:dyDescent="0.3">
      <c r="B1206" s="255"/>
      <c r="C1206" s="2"/>
      <c r="D1206" s="2"/>
      <c r="E1206" s="2"/>
      <c r="F1206" s="2"/>
      <c r="G1206" s="2"/>
      <c r="H1206" s="2"/>
      <c r="I1206" s="2"/>
      <c r="J1206" s="2"/>
      <c r="K1206" s="2"/>
      <c r="L1206" s="2"/>
      <c r="M1206" s="2"/>
      <c r="N1206" s="2"/>
      <c r="O1206" s="2"/>
      <c r="P1206" s="2"/>
      <c r="Q1206" s="2"/>
      <c r="R1206" s="2"/>
      <c r="S1206" s="2"/>
    </row>
    <row r="1207" spans="2:19" ht="12.75" customHeight="1" x14ac:dyDescent="0.3">
      <c r="B1207" s="255"/>
      <c r="C1207" s="2"/>
      <c r="D1207" s="2"/>
      <c r="E1207" s="2"/>
      <c r="F1207" s="2"/>
      <c r="G1207" s="2"/>
      <c r="H1207" s="2"/>
      <c r="I1207" s="2"/>
      <c r="J1207" s="2"/>
      <c r="K1207" s="2"/>
      <c r="L1207" s="2"/>
      <c r="M1207" s="2"/>
      <c r="N1207" s="2"/>
      <c r="O1207" s="2"/>
      <c r="P1207" s="2"/>
      <c r="Q1207" s="2"/>
      <c r="R1207" s="2"/>
      <c r="S1207" s="2"/>
    </row>
    <row r="1208" spans="2:19" ht="12.75" customHeight="1" x14ac:dyDescent="0.3">
      <c r="B1208" s="255"/>
      <c r="C1208" s="2"/>
      <c r="D1208" s="2"/>
      <c r="E1208" s="2"/>
      <c r="F1208" s="2"/>
      <c r="G1208" s="2"/>
      <c r="H1208" s="2"/>
      <c r="I1208" s="2"/>
      <c r="J1208" s="2"/>
      <c r="K1208" s="2"/>
      <c r="L1208" s="2"/>
      <c r="M1208" s="2"/>
      <c r="N1208" s="2"/>
      <c r="O1208" s="2"/>
      <c r="P1208" s="2"/>
      <c r="Q1208" s="2"/>
      <c r="R1208" s="2"/>
      <c r="S1208" s="2"/>
    </row>
    <row r="1209" spans="2:19" ht="12.75" customHeight="1" x14ac:dyDescent="0.3">
      <c r="B1209" s="255"/>
      <c r="C1209" s="2"/>
      <c r="D1209" s="2"/>
      <c r="E1209" s="2"/>
      <c r="F1209" s="2"/>
      <c r="G1209" s="2"/>
      <c r="H1209" s="2"/>
      <c r="I1209" s="2"/>
      <c r="J1209" s="2"/>
      <c r="K1209" s="2"/>
      <c r="L1209" s="2"/>
      <c r="M1209" s="2"/>
      <c r="N1209" s="2"/>
      <c r="O1209" s="2"/>
      <c r="P1209" s="2"/>
      <c r="Q1209" s="2"/>
      <c r="R1209" s="2"/>
      <c r="S1209" s="2"/>
    </row>
    <row r="1210" spans="2:19" ht="12.75" customHeight="1" x14ac:dyDescent="0.3">
      <c r="B1210" s="255"/>
      <c r="C1210" s="2"/>
      <c r="D1210" s="2"/>
      <c r="E1210" s="2"/>
      <c r="F1210" s="2"/>
      <c r="G1210" s="2"/>
      <c r="H1210" s="2"/>
      <c r="I1210" s="2"/>
      <c r="J1210" s="2"/>
      <c r="K1210" s="2"/>
      <c r="L1210" s="2"/>
      <c r="M1210" s="2"/>
      <c r="N1210" s="2"/>
      <c r="O1210" s="2"/>
      <c r="P1210" s="2"/>
      <c r="Q1210" s="2"/>
      <c r="R1210" s="2"/>
      <c r="S1210" s="2"/>
    </row>
    <row r="1211" spans="2:19" ht="12.75" customHeight="1" x14ac:dyDescent="0.3">
      <c r="B1211" s="255"/>
      <c r="C1211" s="2"/>
      <c r="D1211" s="2"/>
      <c r="E1211" s="2"/>
      <c r="F1211" s="2"/>
      <c r="G1211" s="2"/>
      <c r="H1211" s="2"/>
      <c r="I1211" s="2"/>
      <c r="J1211" s="2"/>
      <c r="K1211" s="2"/>
      <c r="L1211" s="2"/>
      <c r="M1211" s="2"/>
      <c r="N1211" s="2"/>
      <c r="O1211" s="2"/>
      <c r="P1211" s="2"/>
      <c r="Q1211" s="2"/>
      <c r="R1211" s="2"/>
      <c r="S1211" s="2"/>
    </row>
    <row r="1212" spans="2:19" ht="12.75" customHeight="1" x14ac:dyDescent="0.3">
      <c r="B1212" s="255"/>
      <c r="C1212" s="2"/>
      <c r="D1212" s="2"/>
      <c r="E1212" s="2"/>
      <c r="F1212" s="2"/>
      <c r="G1212" s="2"/>
      <c r="H1212" s="2"/>
      <c r="I1212" s="2"/>
      <c r="J1212" s="2"/>
      <c r="K1212" s="2"/>
      <c r="L1212" s="2"/>
      <c r="M1212" s="2"/>
      <c r="N1212" s="2"/>
      <c r="O1212" s="2"/>
      <c r="P1212" s="2"/>
      <c r="Q1212" s="2"/>
      <c r="R1212" s="2"/>
      <c r="S1212" s="2"/>
    </row>
    <row r="1213" spans="2:19" ht="12.75" customHeight="1" x14ac:dyDescent="0.3">
      <c r="B1213" s="255"/>
      <c r="C1213" s="2"/>
      <c r="D1213" s="2"/>
      <c r="E1213" s="2"/>
      <c r="F1213" s="2"/>
      <c r="G1213" s="2"/>
      <c r="H1213" s="2"/>
      <c r="I1213" s="2"/>
      <c r="J1213" s="2"/>
      <c r="K1213" s="2"/>
      <c r="L1213" s="2"/>
      <c r="M1213" s="2"/>
      <c r="N1213" s="2"/>
      <c r="O1213" s="2"/>
      <c r="P1213" s="2"/>
      <c r="Q1213" s="2"/>
      <c r="R1213" s="2"/>
      <c r="S1213" s="2"/>
    </row>
    <row r="1214" spans="2:19" ht="12.75" customHeight="1" x14ac:dyDescent="0.3">
      <c r="B1214" s="255"/>
      <c r="C1214" s="2"/>
      <c r="D1214" s="2"/>
      <c r="E1214" s="2"/>
      <c r="F1214" s="2"/>
      <c r="G1214" s="2"/>
      <c r="H1214" s="2"/>
      <c r="I1214" s="2"/>
      <c r="J1214" s="2"/>
      <c r="K1214" s="2"/>
      <c r="L1214" s="2"/>
      <c r="M1214" s="2"/>
      <c r="N1214" s="2"/>
      <c r="O1214" s="2"/>
      <c r="P1214" s="2"/>
      <c r="Q1214" s="2"/>
      <c r="R1214" s="2"/>
      <c r="S1214" s="2"/>
    </row>
    <row r="1215" spans="2:19" ht="12.75" customHeight="1" x14ac:dyDescent="0.3">
      <c r="B1215" s="255"/>
      <c r="C1215" s="2"/>
      <c r="D1215" s="2"/>
      <c r="E1215" s="2"/>
      <c r="F1215" s="2"/>
      <c r="G1215" s="2"/>
      <c r="H1215" s="2"/>
      <c r="I1215" s="2"/>
      <c r="J1215" s="2"/>
      <c r="K1215" s="2"/>
      <c r="L1215" s="2"/>
      <c r="M1215" s="2"/>
      <c r="N1215" s="2"/>
      <c r="O1215" s="2"/>
      <c r="P1215" s="2"/>
      <c r="Q1215" s="2"/>
      <c r="R1215" s="2"/>
      <c r="S1215" s="2"/>
    </row>
    <row r="1216" spans="2:19" ht="12.75" customHeight="1" x14ac:dyDescent="0.3">
      <c r="B1216" s="255"/>
      <c r="C1216" s="2"/>
      <c r="D1216" s="2"/>
      <c r="E1216" s="2"/>
      <c r="F1216" s="2"/>
      <c r="G1216" s="2"/>
      <c r="H1216" s="2"/>
      <c r="I1216" s="2"/>
      <c r="J1216" s="2"/>
      <c r="K1216" s="2"/>
      <c r="L1216" s="2"/>
      <c r="M1216" s="2"/>
      <c r="N1216" s="2"/>
      <c r="O1216" s="2"/>
      <c r="P1216" s="2"/>
      <c r="Q1216" s="2"/>
      <c r="R1216" s="2"/>
      <c r="S1216" s="2"/>
    </row>
    <row r="1217" spans="2:19" ht="12.75" customHeight="1" x14ac:dyDescent="0.3">
      <c r="B1217" s="255"/>
      <c r="C1217" s="2"/>
      <c r="D1217" s="2"/>
      <c r="E1217" s="2"/>
      <c r="F1217" s="2"/>
      <c r="G1217" s="2"/>
      <c r="H1217" s="2"/>
      <c r="I1217" s="2"/>
      <c r="J1217" s="2"/>
      <c r="K1217" s="2"/>
      <c r="L1217" s="2"/>
      <c r="M1217" s="2"/>
      <c r="N1217" s="2"/>
      <c r="O1217" s="2"/>
      <c r="P1217" s="2"/>
      <c r="Q1217" s="2"/>
      <c r="R1217" s="2"/>
      <c r="S1217" s="2"/>
    </row>
    <row r="1218" spans="2:19" ht="12.75" customHeight="1" x14ac:dyDescent="0.3">
      <c r="B1218" s="255"/>
      <c r="C1218" s="2"/>
      <c r="D1218" s="2"/>
      <c r="E1218" s="2"/>
      <c r="F1218" s="2"/>
      <c r="G1218" s="2"/>
      <c r="H1218" s="2"/>
      <c r="I1218" s="2"/>
      <c r="J1218" s="2"/>
      <c r="K1218" s="2"/>
      <c r="L1218" s="2"/>
      <c r="M1218" s="2"/>
      <c r="N1218" s="2"/>
      <c r="O1218" s="2"/>
      <c r="P1218" s="2"/>
      <c r="Q1218" s="2"/>
      <c r="R1218" s="2"/>
      <c r="S1218" s="2"/>
    </row>
    <row r="1219" spans="2:19" ht="12.75" customHeight="1" x14ac:dyDescent="0.3">
      <c r="B1219" s="255"/>
      <c r="C1219" s="2"/>
      <c r="D1219" s="2"/>
      <c r="E1219" s="2"/>
      <c r="F1219" s="2"/>
      <c r="G1219" s="2"/>
      <c r="H1219" s="2"/>
      <c r="I1219" s="2"/>
      <c r="J1219" s="2"/>
      <c r="K1219" s="2"/>
      <c r="L1219" s="2"/>
      <c r="M1219" s="2"/>
      <c r="N1219" s="2"/>
      <c r="O1219" s="2"/>
      <c r="P1219" s="2"/>
      <c r="Q1219" s="2"/>
      <c r="R1219" s="2"/>
      <c r="S1219" s="2"/>
    </row>
    <row r="1220" spans="2:19" ht="12.75" customHeight="1" x14ac:dyDescent="0.3">
      <c r="B1220" s="255"/>
      <c r="C1220" s="2"/>
      <c r="D1220" s="2"/>
      <c r="E1220" s="2"/>
      <c r="F1220" s="2"/>
      <c r="G1220" s="2"/>
      <c r="H1220" s="2"/>
      <c r="I1220" s="2"/>
      <c r="J1220" s="2"/>
      <c r="K1220" s="2"/>
      <c r="L1220" s="2"/>
      <c r="M1220" s="2"/>
      <c r="N1220" s="2"/>
      <c r="O1220" s="2"/>
      <c r="P1220" s="2"/>
      <c r="Q1220" s="2"/>
      <c r="R1220" s="2"/>
      <c r="S1220" s="2"/>
    </row>
    <row r="1221" spans="2:19" ht="12.75" customHeight="1" x14ac:dyDescent="0.3">
      <c r="B1221" s="255"/>
      <c r="C1221" s="2"/>
      <c r="D1221" s="2"/>
      <c r="E1221" s="2"/>
      <c r="F1221" s="2"/>
      <c r="G1221" s="2"/>
      <c r="H1221" s="2"/>
      <c r="I1221" s="2"/>
      <c r="J1221" s="2"/>
      <c r="K1221" s="2"/>
      <c r="L1221" s="2"/>
      <c r="M1221" s="2"/>
      <c r="N1221" s="2"/>
      <c r="O1221" s="2"/>
      <c r="P1221" s="2"/>
      <c r="Q1221" s="2"/>
      <c r="R1221" s="2"/>
      <c r="S1221" s="2"/>
    </row>
    <row r="1222" spans="2:19" ht="12.75" customHeight="1" x14ac:dyDescent="0.3">
      <c r="B1222" s="255"/>
      <c r="C1222" s="2"/>
      <c r="D1222" s="2"/>
      <c r="E1222" s="2"/>
      <c r="F1222" s="2"/>
      <c r="G1222" s="2"/>
      <c r="H1222" s="2"/>
      <c r="I1222" s="2"/>
      <c r="J1222" s="2"/>
      <c r="K1222" s="2"/>
      <c r="L1222" s="2"/>
      <c r="M1222" s="2"/>
      <c r="N1222" s="2"/>
      <c r="O1222" s="2"/>
      <c r="P1222" s="2"/>
      <c r="Q1222" s="2"/>
      <c r="R1222" s="2"/>
      <c r="S1222" s="2"/>
    </row>
    <row r="1223" spans="2:19" ht="12.75" customHeight="1" x14ac:dyDescent="0.3">
      <c r="B1223" s="255"/>
      <c r="C1223" s="2"/>
      <c r="D1223" s="2"/>
      <c r="E1223" s="2"/>
      <c r="F1223" s="2"/>
      <c r="G1223" s="2"/>
      <c r="H1223" s="2"/>
      <c r="I1223" s="2"/>
      <c r="J1223" s="2"/>
      <c r="K1223" s="2"/>
      <c r="L1223" s="2"/>
      <c r="M1223" s="2"/>
      <c r="N1223" s="2"/>
      <c r="O1223" s="2"/>
      <c r="P1223" s="2"/>
      <c r="Q1223" s="2"/>
      <c r="R1223" s="2"/>
      <c r="S1223" s="2"/>
    </row>
    <row r="1224" spans="2:19" ht="12.75" customHeight="1" x14ac:dyDescent="0.3">
      <c r="B1224" s="255"/>
      <c r="C1224" s="2"/>
      <c r="D1224" s="2"/>
      <c r="E1224" s="2"/>
      <c r="F1224" s="2"/>
      <c r="G1224" s="2"/>
      <c r="H1224" s="2"/>
      <c r="I1224" s="2"/>
      <c r="J1224" s="2"/>
      <c r="K1224" s="2"/>
      <c r="L1224" s="2"/>
      <c r="M1224" s="2"/>
      <c r="N1224" s="2"/>
      <c r="O1224" s="2"/>
      <c r="P1224" s="2"/>
      <c r="Q1224" s="2"/>
      <c r="R1224" s="2"/>
      <c r="S1224" s="2"/>
    </row>
    <row r="1225" spans="2:19" ht="12.75" customHeight="1" x14ac:dyDescent="0.3">
      <c r="B1225" s="255"/>
      <c r="C1225" s="2"/>
      <c r="D1225" s="2"/>
      <c r="E1225" s="2"/>
      <c r="F1225" s="2"/>
      <c r="G1225" s="2"/>
      <c r="H1225" s="2"/>
      <c r="I1225" s="2"/>
      <c r="J1225" s="2"/>
      <c r="K1225" s="2"/>
      <c r="L1225" s="2"/>
      <c r="M1225" s="2"/>
      <c r="N1225" s="2"/>
      <c r="O1225" s="2"/>
      <c r="P1225" s="2"/>
      <c r="Q1225" s="2"/>
      <c r="R1225" s="2"/>
      <c r="S1225" s="2"/>
    </row>
    <row r="1226" spans="2:19" ht="12.75" customHeight="1" x14ac:dyDescent="0.3">
      <c r="B1226" s="255"/>
      <c r="C1226" s="2"/>
      <c r="D1226" s="2"/>
      <c r="E1226" s="2"/>
      <c r="F1226" s="2"/>
      <c r="G1226" s="2"/>
      <c r="H1226" s="2"/>
      <c r="I1226" s="2"/>
      <c r="J1226" s="2"/>
      <c r="K1226" s="2"/>
      <c r="L1226" s="2"/>
      <c r="M1226" s="2"/>
      <c r="N1226" s="2"/>
      <c r="O1226" s="2"/>
      <c r="P1226" s="2"/>
      <c r="Q1226" s="2"/>
      <c r="R1226" s="2"/>
      <c r="S1226" s="2"/>
    </row>
    <row r="1227" spans="2:19" ht="12.75" customHeight="1" x14ac:dyDescent="0.3">
      <c r="B1227" s="255"/>
      <c r="C1227" s="2"/>
      <c r="D1227" s="2"/>
      <c r="E1227" s="2"/>
      <c r="F1227" s="2"/>
      <c r="G1227" s="2"/>
      <c r="H1227" s="2"/>
      <c r="I1227" s="2"/>
      <c r="J1227" s="2"/>
      <c r="K1227" s="2"/>
      <c r="L1227" s="2"/>
      <c r="M1227" s="2"/>
      <c r="N1227" s="2"/>
      <c r="O1227" s="2"/>
      <c r="P1227" s="2"/>
      <c r="Q1227" s="2"/>
      <c r="R1227" s="2"/>
      <c r="S1227" s="2"/>
    </row>
    <row r="1228" spans="2:19" ht="12.75" customHeight="1" x14ac:dyDescent="0.3">
      <c r="B1228" s="255"/>
      <c r="C1228" s="2"/>
      <c r="D1228" s="2"/>
      <c r="E1228" s="2"/>
      <c r="F1228" s="2"/>
      <c r="G1228" s="2"/>
      <c r="H1228" s="2"/>
      <c r="I1228" s="2"/>
      <c r="J1228" s="2"/>
      <c r="K1228" s="2"/>
      <c r="L1228" s="2"/>
      <c r="M1228" s="2"/>
      <c r="N1228" s="2"/>
      <c r="O1228" s="2"/>
      <c r="P1228" s="2"/>
      <c r="Q1228" s="2"/>
      <c r="R1228" s="2"/>
      <c r="S1228" s="2"/>
    </row>
    <row r="1229" spans="2:19" ht="12.75" customHeight="1" x14ac:dyDescent="0.3">
      <c r="B1229" s="255"/>
      <c r="C1229" s="2"/>
      <c r="D1229" s="2"/>
      <c r="E1229" s="2"/>
      <c r="F1229" s="2"/>
      <c r="G1229" s="2"/>
      <c r="H1229" s="2"/>
      <c r="I1229" s="2"/>
      <c r="J1229" s="2"/>
      <c r="K1229" s="2"/>
      <c r="L1229" s="2"/>
      <c r="M1229" s="2"/>
      <c r="N1229" s="2"/>
      <c r="O1229" s="2"/>
      <c r="P1229" s="2"/>
      <c r="Q1229" s="2"/>
      <c r="R1229" s="2"/>
      <c r="S1229" s="2"/>
    </row>
    <row r="1230" spans="2:19" ht="12.75" customHeight="1" x14ac:dyDescent="0.3">
      <c r="B1230" s="255"/>
      <c r="C1230" s="2"/>
      <c r="D1230" s="2"/>
      <c r="E1230" s="2"/>
      <c r="F1230" s="2"/>
      <c r="G1230" s="2"/>
      <c r="H1230" s="2"/>
      <c r="I1230" s="2"/>
      <c r="J1230" s="2"/>
      <c r="K1230" s="2"/>
      <c r="L1230" s="2"/>
      <c r="M1230" s="2"/>
      <c r="N1230" s="2"/>
      <c r="O1230" s="2"/>
      <c r="P1230" s="2"/>
      <c r="Q1230" s="2"/>
      <c r="R1230" s="2"/>
      <c r="S1230" s="2"/>
    </row>
    <row r="1231" spans="2:19" ht="12.75" customHeight="1" x14ac:dyDescent="0.3">
      <c r="B1231" s="255"/>
      <c r="C1231" s="2"/>
      <c r="D1231" s="2"/>
      <c r="E1231" s="2"/>
      <c r="F1231" s="2"/>
      <c r="G1231" s="2"/>
      <c r="H1231" s="2"/>
      <c r="I1231" s="2"/>
      <c r="J1231" s="2"/>
      <c r="K1231" s="2"/>
      <c r="L1231" s="2"/>
      <c r="M1231" s="2"/>
      <c r="N1231" s="2"/>
      <c r="O1231" s="2"/>
      <c r="P1231" s="2"/>
      <c r="Q1231" s="2"/>
      <c r="R1231" s="2"/>
      <c r="S1231" s="2"/>
    </row>
    <row r="1232" spans="2:19" ht="12.75" customHeight="1" x14ac:dyDescent="0.3">
      <c r="B1232" s="255"/>
      <c r="C1232" s="2"/>
      <c r="D1232" s="2"/>
      <c r="E1232" s="2"/>
      <c r="F1232" s="2"/>
      <c r="G1232" s="2"/>
      <c r="H1232" s="2"/>
      <c r="I1232" s="2"/>
      <c r="J1232" s="2"/>
      <c r="K1232" s="2"/>
      <c r="L1232" s="2"/>
      <c r="M1232" s="2"/>
      <c r="N1232" s="2"/>
      <c r="O1232" s="2"/>
      <c r="P1232" s="2"/>
      <c r="Q1232" s="2"/>
      <c r="R1232" s="2"/>
      <c r="S1232" s="2"/>
    </row>
    <row r="1233" spans="1:19" ht="12.75" customHeight="1" x14ac:dyDescent="0.3">
      <c r="B1233" s="255"/>
      <c r="C1233" s="2"/>
      <c r="D1233" s="2"/>
      <c r="E1233" s="2"/>
      <c r="F1233" s="2"/>
      <c r="G1233" s="2"/>
      <c r="H1233" s="2"/>
      <c r="I1233" s="2"/>
      <c r="J1233" s="2"/>
      <c r="K1233" s="2"/>
      <c r="L1233" s="2"/>
      <c r="M1233" s="2"/>
      <c r="N1233" s="2"/>
      <c r="O1233" s="2"/>
      <c r="P1233" s="2"/>
      <c r="Q1233" s="2"/>
      <c r="R1233" s="2"/>
      <c r="S1233" s="2"/>
    </row>
    <row r="1234" spans="1:19" ht="12.75" customHeight="1" x14ac:dyDescent="0.3">
      <c r="B1234" s="255"/>
      <c r="C1234" s="2"/>
      <c r="D1234" s="2"/>
      <c r="E1234" s="2"/>
      <c r="F1234" s="2"/>
      <c r="G1234" s="2"/>
      <c r="H1234" s="2"/>
      <c r="I1234" s="2"/>
      <c r="J1234" s="2"/>
      <c r="K1234" s="2"/>
      <c r="L1234" s="2"/>
      <c r="M1234" s="2"/>
      <c r="N1234" s="2"/>
      <c r="O1234" s="2"/>
      <c r="P1234" s="2"/>
      <c r="Q1234" s="2"/>
      <c r="R1234" s="2"/>
      <c r="S1234" s="2"/>
    </row>
    <row r="1235" spans="1:19" ht="12.75" customHeight="1" x14ac:dyDescent="0.3">
      <c r="A1235" s="2">
        <f>+A1234+1</f>
        <v>1</v>
      </c>
      <c r="B1235" s="255"/>
      <c r="C1235" s="2"/>
      <c r="D1235" s="2"/>
      <c r="E1235" s="2"/>
      <c r="F1235" s="2"/>
      <c r="G1235" s="2"/>
      <c r="H1235" s="2"/>
      <c r="I1235" s="2"/>
      <c r="J1235" s="2"/>
      <c r="K1235" s="2"/>
      <c r="L1235" s="2"/>
      <c r="M1235" s="2"/>
      <c r="N1235" s="2"/>
      <c r="O1235" s="2"/>
      <c r="P1235" s="2"/>
      <c r="Q1235" s="2"/>
      <c r="R1235" s="2"/>
      <c r="S1235" s="2"/>
    </row>
    <row r="1236" spans="1:19" ht="12.75" customHeight="1" x14ac:dyDescent="0.3">
      <c r="B1236" s="255"/>
      <c r="C1236" s="2"/>
      <c r="D1236" s="2"/>
      <c r="E1236" s="2"/>
      <c r="F1236" s="2"/>
      <c r="G1236" s="2"/>
      <c r="H1236" s="2"/>
      <c r="I1236" s="2"/>
      <c r="J1236" s="2"/>
      <c r="K1236" s="2"/>
      <c r="L1236" s="2"/>
      <c r="M1236" s="2"/>
      <c r="N1236" s="2"/>
      <c r="O1236" s="2"/>
      <c r="P1236" s="2"/>
      <c r="Q1236" s="2"/>
      <c r="R1236" s="2"/>
      <c r="S1236" s="2"/>
    </row>
    <row r="1237" spans="1:19" ht="12.75" customHeight="1" x14ac:dyDescent="0.3">
      <c r="B1237" s="255"/>
      <c r="C1237" s="2"/>
      <c r="D1237" s="2"/>
      <c r="E1237" s="2"/>
      <c r="F1237" s="2"/>
      <c r="G1237" s="2"/>
      <c r="H1237" s="2"/>
      <c r="I1237" s="2"/>
      <c r="J1237" s="2"/>
      <c r="K1237" s="2"/>
      <c r="L1237" s="2"/>
      <c r="M1237" s="2"/>
      <c r="N1237" s="2"/>
      <c r="O1237" s="2"/>
      <c r="P1237" s="2"/>
      <c r="Q1237" s="2"/>
      <c r="R1237" s="2"/>
      <c r="S1237" s="2"/>
    </row>
    <row r="1238" spans="1:19" ht="12.75" customHeight="1" x14ac:dyDescent="0.3">
      <c r="B1238" s="255"/>
      <c r="C1238" s="2"/>
      <c r="D1238" s="2"/>
      <c r="E1238" s="2"/>
      <c r="F1238" s="2"/>
      <c r="G1238" s="2"/>
      <c r="H1238" s="2"/>
      <c r="I1238" s="2"/>
      <c r="J1238" s="2"/>
      <c r="K1238" s="2"/>
      <c r="L1238" s="2"/>
      <c r="M1238" s="2"/>
      <c r="N1238" s="2"/>
      <c r="O1238" s="2"/>
      <c r="P1238" s="2"/>
      <c r="Q1238" s="2"/>
      <c r="R1238" s="2"/>
      <c r="S1238" s="2"/>
    </row>
    <row r="1239" spans="1:19" ht="12.75" customHeight="1" x14ac:dyDescent="0.3">
      <c r="B1239" s="255"/>
      <c r="C1239" s="2"/>
      <c r="D1239" s="2"/>
      <c r="E1239" s="2"/>
      <c r="F1239" s="2"/>
      <c r="G1239" s="2"/>
      <c r="H1239" s="2"/>
      <c r="I1239" s="2"/>
      <c r="J1239" s="2"/>
      <c r="K1239" s="2"/>
      <c r="L1239" s="2"/>
      <c r="M1239" s="2"/>
      <c r="N1239" s="2"/>
      <c r="O1239" s="2"/>
      <c r="P1239" s="2"/>
      <c r="Q1239" s="2"/>
      <c r="R1239" s="2"/>
      <c r="S1239" s="2"/>
    </row>
    <row r="1240" spans="1:19" ht="12.75" customHeight="1" x14ac:dyDescent="0.3">
      <c r="B1240" s="255"/>
      <c r="C1240" s="2"/>
      <c r="D1240" s="2"/>
      <c r="E1240" s="2"/>
      <c r="F1240" s="2"/>
      <c r="G1240" s="2"/>
      <c r="H1240" s="2"/>
      <c r="I1240" s="2"/>
      <c r="J1240" s="2"/>
      <c r="K1240" s="2"/>
      <c r="L1240" s="2"/>
      <c r="M1240" s="2"/>
      <c r="N1240" s="2"/>
      <c r="O1240" s="2"/>
      <c r="P1240" s="2"/>
      <c r="Q1240" s="2"/>
      <c r="R1240" s="2"/>
      <c r="S1240" s="2"/>
    </row>
    <row r="1241" spans="1:19" ht="12.75" customHeight="1" x14ac:dyDescent="0.3">
      <c r="B1241" s="255"/>
      <c r="C1241" s="2"/>
      <c r="D1241" s="2"/>
      <c r="E1241" s="2"/>
      <c r="F1241" s="2"/>
      <c r="G1241" s="2"/>
      <c r="H1241" s="2"/>
      <c r="I1241" s="2"/>
      <c r="J1241" s="2"/>
      <c r="K1241" s="2"/>
      <c r="L1241" s="2"/>
      <c r="M1241" s="2"/>
      <c r="N1241" s="2"/>
      <c r="O1241" s="2"/>
      <c r="P1241" s="2"/>
      <c r="Q1241" s="2"/>
      <c r="R1241" s="2"/>
      <c r="S1241" s="2"/>
    </row>
    <row r="1242" spans="1:19" ht="12.75" customHeight="1" x14ac:dyDescent="0.3">
      <c r="B1242" s="255"/>
      <c r="C1242" s="2"/>
      <c r="D1242" s="2"/>
      <c r="E1242" s="2"/>
      <c r="F1242" s="2"/>
      <c r="G1242" s="2"/>
      <c r="H1242" s="2"/>
      <c r="I1242" s="2"/>
      <c r="J1242" s="2"/>
      <c r="K1242" s="2"/>
      <c r="L1242" s="2"/>
      <c r="M1242" s="2"/>
      <c r="N1242" s="2"/>
      <c r="O1242" s="2"/>
      <c r="P1242" s="2"/>
      <c r="Q1242" s="2"/>
      <c r="R1242" s="2"/>
      <c r="S1242" s="2"/>
    </row>
    <row r="1243" spans="1:19" ht="12.75" customHeight="1" x14ac:dyDescent="0.3">
      <c r="B1243" s="255"/>
      <c r="C1243" s="2"/>
      <c r="D1243" s="2"/>
      <c r="E1243" s="2"/>
      <c r="F1243" s="2"/>
      <c r="G1243" s="2"/>
      <c r="H1243" s="2"/>
      <c r="I1243" s="2"/>
      <c r="J1243" s="2"/>
      <c r="K1243" s="2"/>
      <c r="L1243" s="2"/>
      <c r="M1243" s="2"/>
      <c r="N1243" s="2"/>
      <c r="O1243" s="2"/>
      <c r="P1243" s="2"/>
      <c r="Q1243" s="2"/>
      <c r="R1243" s="2"/>
      <c r="S1243" s="2"/>
    </row>
    <row r="1244" spans="1:19" ht="12.75" customHeight="1" x14ac:dyDescent="0.3">
      <c r="B1244" s="255"/>
      <c r="C1244" s="2"/>
      <c r="D1244" s="2"/>
      <c r="E1244" s="2"/>
      <c r="F1244" s="2"/>
      <c r="G1244" s="2"/>
      <c r="H1244" s="2"/>
      <c r="I1244" s="2"/>
      <c r="J1244" s="2"/>
      <c r="K1244" s="2"/>
      <c r="L1244" s="2"/>
      <c r="M1244" s="2"/>
      <c r="N1244" s="2"/>
      <c r="O1244" s="2"/>
      <c r="P1244" s="2"/>
      <c r="Q1244" s="2"/>
      <c r="R1244" s="2"/>
      <c r="S1244" s="2"/>
    </row>
    <row r="1245" spans="1:19" ht="12.75" customHeight="1" x14ac:dyDescent="0.3">
      <c r="B1245" s="255"/>
      <c r="C1245" s="2"/>
      <c r="D1245" s="2"/>
      <c r="E1245" s="2"/>
      <c r="F1245" s="2"/>
      <c r="G1245" s="2"/>
      <c r="H1245" s="2"/>
      <c r="I1245" s="2"/>
      <c r="J1245" s="2"/>
      <c r="K1245" s="2"/>
      <c r="L1245" s="2"/>
      <c r="M1245" s="2"/>
      <c r="N1245" s="2"/>
      <c r="O1245" s="2"/>
      <c r="P1245" s="2"/>
      <c r="Q1245" s="2"/>
      <c r="R1245" s="2"/>
      <c r="S1245" s="2"/>
    </row>
    <row r="1246" spans="1:19" ht="12.75" customHeight="1" x14ac:dyDescent="0.3">
      <c r="B1246" s="255"/>
      <c r="C1246" s="2"/>
      <c r="D1246" s="2"/>
      <c r="E1246" s="2"/>
      <c r="F1246" s="2"/>
      <c r="G1246" s="2"/>
      <c r="H1246" s="2"/>
      <c r="I1246" s="2"/>
      <c r="J1246" s="2"/>
      <c r="K1246" s="2"/>
      <c r="L1246" s="2"/>
      <c r="M1246" s="2"/>
      <c r="N1246" s="2"/>
      <c r="O1246" s="2"/>
      <c r="P1246" s="2"/>
      <c r="Q1246" s="2"/>
      <c r="R1246" s="2"/>
      <c r="S1246" s="2"/>
    </row>
    <row r="1247" spans="1:19" ht="12.75" customHeight="1" x14ac:dyDescent="0.3">
      <c r="B1247" s="255"/>
      <c r="C1247" s="2"/>
      <c r="D1247" s="2"/>
      <c r="E1247" s="2"/>
      <c r="F1247" s="2"/>
      <c r="G1247" s="2"/>
      <c r="H1247" s="2"/>
      <c r="I1247" s="2"/>
      <c r="J1247" s="2"/>
      <c r="K1247" s="2"/>
      <c r="L1247" s="2"/>
      <c r="M1247" s="2"/>
      <c r="N1247" s="2"/>
      <c r="O1247" s="2"/>
      <c r="P1247" s="2"/>
      <c r="Q1247" s="2"/>
      <c r="R1247" s="2"/>
      <c r="S1247" s="2"/>
    </row>
    <row r="1248" spans="1:19" ht="12.75" customHeight="1" x14ac:dyDescent="0.3">
      <c r="B1248" s="255"/>
      <c r="C1248" s="2"/>
      <c r="D1248" s="2"/>
      <c r="E1248" s="2"/>
      <c r="F1248" s="2"/>
      <c r="G1248" s="2"/>
      <c r="H1248" s="2"/>
      <c r="I1248" s="2"/>
      <c r="J1248" s="2"/>
      <c r="K1248" s="2"/>
      <c r="L1248" s="2"/>
      <c r="M1248" s="2"/>
      <c r="N1248" s="2"/>
      <c r="O1248" s="2"/>
      <c r="P1248" s="2"/>
      <c r="Q1248" s="2"/>
      <c r="R1248" s="2"/>
      <c r="S1248" s="2"/>
    </row>
    <row r="1249" spans="2:19" ht="12.75" customHeight="1" x14ac:dyDescent="0.3">
      <c r="B1249" s="255"/>
      <c r="C1249" s="2"/>
      <c r="D1249" s="2"/>
      <c r="E1249" s="2"/>
      <c r="F1249" s="2"/>
      <c r="G1249" s="2"/>
      <c r="H1249" s="2"/>
      <c r="I1249" s="2"/>
      <c r="J1249" s="2"/>
      <c r="K1249" s="2"/>
      <c r="L1249" s="2"/>
      <c r="M1249" s="2"/>
      <c r="N1249" s="2"/>
      <c r="O1249" s="2"/>
      <c r="P1249" s="2"/>
      <c r="Q1249" s="2"/>
      <c r="R1249" s="2"/>
      <c r="S1249" s="2"/>
    </row>
    <row r="1250" spans="2:19" ht="12.75" customHeight="1" x14ac:dyDescent="0.3">
      <c r="B1250" s="255"/>
      <c r="C1250" s="2"/>
      <c r="D1250" s="2"/>
      <c r="E1250" s="2"/>
      <c r="F1250" s="2"/>
      <c r="G1250" s="2"/>
      <c r="H1250" s="2"/>
      <c r="I1250" s="2"/>
      <c r="J1250" s="2"/>
      <c r="K1250" s="2"/>
      <c r="L1250" s="2"/>
      <c r="M1250" s="2"/>
      <c r="N1250" s="2"/>
      <c r="O1250" s="2"/>
      <c r="P1250" s="2"/>
      <c r="Q1250" s="2"/>
      <c r="R1250" s="2"/>
      <c r="S1250" s="2"/>
    </row>
    <row r="1251" spans="2:19" ht="12.75" customHeight="1" x14ac:dyDescent="0.3">
      <c r="B1251" s="255"/>
      <c r="C1251" s="2"/>
      <c r="D1251" s="2"/>
      <c r="E1251" s="2"/>
      <c r="F1251" s="2"/>
      <c r="G1251" s="2"/>
      <c r="H1251" s="2"/>
      <c r="I1251" s="2"/>
      <c r="J1251" s="2"/>
      <c r="K1251" s="2"/>
      <c r="L1251" s="2"/>
      <c r="M1251" s="2"/>
      <c r="N1251" s="2"/>
      <c r="O1251" s="2"/>
      <c r="P1251" s="2"/>
      <c r="Q1251" s="2"/>
      <c r="R1251" s="2"/>
      <c r="S1251" s="2"/>
    </row>
    <row r="1252" spans="2:19" ht="12.75" customHeight="1" x14ac:dyDescent="0.3">
      <c r="B1252" s="255"/>
      <c r="C1252" s="2"/>
      <c r="D1252" s="2"/>
      <c r="E1252" s="2"/>
      <c r="F1252" s="2"/>
      <c r="G1252" s="2"/>
      <c r="H1252" s="2"/>
      <c r="I1252" s="2"/>
      <c r="J1252" s="2"/>
      <c r="K1252" s="2"/>
      <c r="L1252" s="2"/>
      <c r="M1252" s="2"/>
      <c r="N1252" s="2"/>
      <c r="O1252" s="2"/>
      <c r="P1252" s="2"/>
      <c r="Q1252" s="2"/>
      <c r="R1252" s="2"/>
      <c r="S1252" s="2"/>
    </row>
    <row r="1253" spans="2:19" ht="12.75" customHeight="1" x14ac:dyDescent="0.3">
      <c r="B1253" s="255"/>
      <c r="C1253" s="2"/>
      <c r="D1253" s="2"/>
      <c r="E1253" s="2"/>
      <c r="F1253" s="2"/>
      <c r="G1253" s="2"/>
      <c r="H1253" s="2"/>
      <c r="I1253" s="2"/>
      <c r="J1253" s="2"/>
      <c r="K1253" s="2"/>
      <c r="L1253" s="2"/>
      <c r="M1253" s="2"/>
      <c r="N1253" s="2"/>
      <c r="O1253" s="2"/>
      <c r="P1253" s="2"/>
      <c r="Q1253" s="2"/>
      <c r="R1253" s="2"/>
      <c r="S1253" s="2"/>
    </row>
    <row r="1254" spans="2:19" ht="12.75" customHeight="1" x14ac:dyDescent="0.3">
      <c r="B1254" s="255"/>
      <c r="C1254" s="2"/>
      <c r="D1254" s="2"/>
      <c r="E1254" s="2"/>
      <c r="F1254" s="2"/>
      <c r="G1254" s="2"/>
      <c r="H1254" s="2"/>
      <c r="I1254" s="2"/>
      <c r="J1254" s="2"/>
      <c r="K1254" s="2"/>
      <c r="L1254" s="2"/>
      <c r="M1254" s="2"/>
      <c r="N1254" s="2"/>
      <c r="O1254" s="2"/>
      <c r="P1254" s="2"/>
      <c r="Q1254" s="2"/>
      <c r="R1254" s="2"/>
      <c r="S1254" s="2"/>
    </row>
    <row r="1255" spans="2:19" ht="12.75" customHeight="1" x14ac:dyDescent="0.3">
      <c r="B1255" s="255"/>
      <c r="C1255" s="2"/>
      <c r="D1255" s="2"/>
      <c r="E1255" s="2"/>
      <c r="F1255" s="2"/>
      <c r="G1255" s="2"/>
      <c r="H1255" s="2"/>
      <c r="I1255" s="2"/>
      <c r="J1255" s="2"/>
      <c r="K1255" s="2"/>
      <c r="L1255" s="2"/>
      <c r="M1255" s="2"/>
      <c r="N1255" s="2"/>
      <c r="O1255" s="2"/>
      <c r="P1255" s="2"/>
      <c r="Q1255" s="2"/>
      <c r="R1255" s="2"/>
      <c r="S1255" s="2"/>
    </row>
    <row r="1256" spans="2:19" ht="12.75" customHeight="1" x14ac:dyDescent="0.3">
      <c r="B1256" s="255"/>
      <c r="C1256" s="2"/>
      <c r="D1256" s="2"/>
      <c r="E1256" s="2"/>
      <c r="F1256" s="2"/>
      <c r="G1256" s="2"/>
      <c r="H1256" s="2"/>
      <c r="I1256" s="2"/>
      <c r="J1256" s="2"/>
      <c r="K1256" s="2"/>
      <c r="L1256" s="2"/>
      <c r="M1256" s="2"/>
      <c r="N1256" s="2"/>
      <c r="O1256" s="2"/>
      <c r="P1256" s="2"/>
      <c r="Q1256" s="2"/>
      <c r="R1256" s="2"/>
      <c r="S1256" s="2"/>
    </row>
    <row r="1257" spans="2:19" ht="12.75" customHeight="1" x14ac:dyDescent="0.3">
      <c r="B1257" s="255"/>
      <c r="C1257" s="2"/>
      <c r="D1257" s="2"/>
      <c r="E1257" s="2"/>
      <c r="F1257" s="2"/>
      <c r="G1257" s="2"/>
      <c r="H1257" s="2"/>
      <c r="I1257" s="2"/>
      <c r="J1257" s="2"/>
      <c r="K1257" s="2"/>
      <c r="L1257" s="2"/>
      <c r="M1257" s="2"/>
      <c r="N1257" s="2"/>
      <c r="O1257" s="2"/>
      <c r="P1257" s="2"/>
      <c r="Q1257" s="2"/>
      <c r="R1257" s="2"/>
      <c r="S1257" s="2"/>
    </row>
    <row r="1258" spans="2:19" ht="12.75" customHeight="1" x14ac:dyDescent="0.3">
      <c r="B1258" s="255"/>
      <c r="C1258" s="2"/>
      <c r="D1258" s="2"/>
      <c r="E1258" s="2"/>
      <c r="F1258" s="2"/>
      <c r="G1258" s="2"/>
      <c r="H1258" s="2"/>
      <c r="I1258" s="2"/>
      <c r="J1258" s="2"/>
      <c r="K1258" s="2"/>
      <c r="L1258" s="2"/>
      <c r="M1258" s="2"/>
      <c r="N1258" s="2"/>
      <c r="O1258" s="2"/>
      <c r="P1258" s="2"/>
      <c r="Q1258" s="2"/>
      <c r="R1258" s="2"/>
      <c r="S1258" s="2"/>
    </row>
    <row r="1259" spans="2:19" ht="12.75" customHeight="1" x14ac:dyDescent="0.3">
      <c r="B1259" s="255"/>
      <c r="C1259" s="2"/>
      <c r="D1259" s="2"/>
      <c r="E1259" s="2"/>
      <c r="F1259" s="2"/>
      <c r="G1259" s="2"/>
      <c r="H1259" s="2"/>
      <c r="I1259" s="2"/>
      <c r="J1259" s="2"/>
      <c r="K1259" s="2"/>
      <c r="L1259" s="2"/>
      <c r="M1259" s="2"/>
      <c r="N1259" s="2"/>
      <c r="O1259" s="2"/>
      <c r="P1259" s="2"/>
      <c r="Q1259" s="2"/>
      <c r="R1259" s="2"/>
      <c r="S1259" s="2"/>
    </row>
    <row r="1260" spans="2:19" ht="12.75" customHeight="1" x14ac:dyDescent="0.3">
      <c r="B1260" s="255"/>
      <c r="C1260" s="2"/>
      <c r="D1260" s="2"/>
      <c r="E1260" s="2"/>
      <c r="F1260" s="2"/>
      <c r="G1260" s="2"/>
      <c r="H1260" s="2"/>
      <c r="I1260" s="2"/>
      <c r="J1260" s="2"/>
      <c r="K1260" s="2"/>
      <c r="L1260" s="2"/>
      <c r="M1260" s="2"/>
      <c r="N1260" s="2"/>
      <c r="O1260" s="2"/>
      <c r="P1260" s="2"/>
      <c r="Q1260" s="2"/>
      <c r="R1260" s="2"/>
      <c r="S1260" s="2"/>
    </row>
    <row r="1261" spans="2:19" ht="12.75" customHeight="1" x14ac:dyDescent="0.3">
      <c r="B1261" s="255"/>
      <c r="C1261" s="2"/>
      <c r="D1261" s="2"/>
      <c r="E1261" s="2"/>
      <c r="F1261" s="2"/>
      <c r="G1261" s="2"/>
      <c r="H1261" s="2"/>
      <c r="I1261" s="2"/>
      <c r="J1261" s="2"/>
      <c r="K1261" s="2"/>
      <c r="L1261" s="2"/>
      <c r="M1261" s="2"/>
      <c r="N1261" s="2"/>
      <c r="O1261" s="2"/>
      <c r="P1261" s="2"/>
      <c r="Q1261" s="2"/>
      <c r="R1261" s="2"/>
      <c r="S1261" s="2"/>
    </row>
    <row r="1262" spans="2:19" ht="12.75" customHeight="1" x14ac:dyDescent="0.3">
      <c r="B1262" s="255"/>
      <c r="C1262" s="2"/>
      <c r="D1262" s="2"/>
      <c r="E1262" s="2"/>
      <c r="F1262" s="2"/>
      <c r="G1262" s="2"/>
      <c r="H1262" s="2"/>
      <c r="I1262" s="2"/>
      <c r="J1262" s="2"/>
      <c r="K1262" s="2"/>
      <c r="L1262" s="2"/>
      <c r="M1262" s="2"/>
      <c r="N1262" s="2"/>
      <c r="O1262" s="2"/>
      <c r="P1262" s="2"/>
      <c r="Q1262" s="2"/>
      <c r="R1262" s="2"/>
      <c r="S1262" s="2"/>
    </row>
    <row r="1263" spans="2:19" ht="12.75" customHeight="1" x14ac:dyDescent="0.3">
      <c r="B1263" s="255"/>
      <c r="C1263" s="2"/>
      <c r="D1263" s="2"/>
      <c r="E1263" s="2"/>
      <c r="F1263" s="2"/>
      <c r="G1263" s="2"/>
      <c r="H1263" s="2"/>
      <c r="I1263" s="2"/>
      <c r="J1263" s="2"/>
      <c r="K1263" s="2"/>
      <c r="L1263" s="2"/>
      <c r="M1263" s="2"/>
      <c r="N1263" s="2"/>
      <c r="O1263" s="2"/>
      <c r="P1263" s="2"/>
      <c r="Q1263" s="2"/>
      <c r="R1263" s="2"/>
      <c r="S1263" s="2"/>
    </row>
    <row r="1264" spans="2:19" ht="12.75" customHeight="1" x14ac:dyDescent="0.3">
      <c r="B1264" s="255"/>
      <c r="C1264" s="2"/>
      <c r="D1264" s="2"/>
      <c r="E1264" s="2"/>
      <c r="F1264" s="2"/>
      <c r="G1264" s="2"/>
      <c r="H1264" s="2"/>
      <c r="I1264" s="2"/>
      <c r="J1264" s="2"/>
      <c r="K1264" s="2"/>
      <c r="L1264" s="2"/>
      <c r="M1264" s="2"/>
      <c r="N1264" s="2"/>
      <c r="O1264" s="2"/>
      <c r="P1264" s="2"/>
      <c r="Q1264" s="2"/>
      <c r="R1264" s="2"/>
      <c r="S1264" s="2"/>
    </row>
    <row r="1265" spans="2:19" ht="12.75" customHeight="1" x14ac:dyDescent="0.3">
      <c r="B1265" s="255"/>
      <c r="C1265" s="2"/>
      <c r="D1265" s="2"/>
      <c r="E1265" s="2"/>
      <c r="F1265" s="2"/>
      <c r="G1265" s="2"/>
      <c r="H1265" s="2"/>
      <c r="I1265" s="2"/>
      <c r="J1265" s="2"/>
      <c r="K1265" s="2"/>
      <c r="L1265" s="2"/>
      <c r="M1265" s="2"/>
      <c r="N1265" s="2"/>
      <c r="O1265" s="2"/>
      <c r="P1265" s="2"/>
      <c r="Q1265" s="2"/>
      <c r="R1265" s="2"/>
      <c r="S1265" s="2"/>
    </row>
    <row r="1266" spans="2:19" ht="12.75" customHeight="1" x14ac:dyDescent="0.3">
      <c r="B1266" s="255"/>
      <c r="C1266" s="2"/>
      <c r="D1266" s="2"/>
      <c r="E1266" s="2"/>
      <c r="F1266" s="2"/>
      <c r="G1266" s="2"/>
      <c r="H1266" s="2"/>
      <c r="I1266" s="2"/>
      <c r="J1266" s="2"/>
      <c r="K1266" s="2"/>
      <c r="L1266" s="2"/>
      <c r="M1266" s="2"/>
      <c r="N1266" s="2"/>
      <c r="O1266" s="2"/>
      <c r="P1266" s="2"/>
      <c r="Q1266" s="2"/>
      <c r="R1266" s="2"/>
      <c r="S1266" s="2"/>
    </row>
    <row r="1267" spans="2:19" ht="12.75" customHeight="1" x14ac:dyDescent="0.3">
      <c r="B1267" s="255"/>
      <c r="C1267" s="2"/>
      <c r="D1267" s="2"/>
      <c r="E1267" s="2"/>
      <c r="F1267" s="2"/>
      <c r="G1267" s="2"/>
      <c r="H1267" s="2"/>
      <c r="I1267" s="2"/>
      <c r="J1267" s="2"/>
      <c r="K1267" s="2"/>
      <c r="L1267" s="2"/>
      <c r="M1267" s="2"/>
      <c r="N1267" s="2"/>
      <c r="O1267" s="2"/>
      <c r="P1267" s="2"/>
      <c r="Q1267" s="2"/>
      <c r="R1267" s="2"/>
      <c r="S1267" s="2"/>
    </row>
    <row r="1268" spans="2:19" ht="12.75" customHeight="1" x14ac:dyDescent="0.3">
      <c r="B1268" s="255"/>
      <c r="C1268" s="2"/>
      <c r="D1268" s="2"/>
      <c r="E1268" s="2"/>
      <c r="F1268" s="2"/>
      <c r="G1268" s="2"/>
      <c r="H1268" s="2"/>
      <c r="I1268" s="2"/>
      <c r="J1268" s="2"/>
      <c r="K1268" s="2"/>
      <c r="L1268" s="2"/>
      <c r="M1268" s="2"/>
      <c r="N1268" s="2"/>
      <c r="O1268" s="2"/>
      <c r="P1268" s="2"/>
      <c r="Q1268" s="2"/>
      <c r="R1268" s="2"/>
      <c r="S1268" s="2"/>
    </row>
    <row r="1269" spans="2:19" ht="12.75" customHeight="1" x14ac:dyDescent="0.3">
      <c r="B1269" s="255"/>
      <c r="C1269" s="2"/>
      <c r="D1269" s="2"/>
      <c r="E1269" s="2"/>
      <c r="F1269" s="2"/>
      <c r="G1269" s="2"/>
      <c r="H1269" s="2"/>
      <c r="I1269" s="2"/>
      <c r="J1269" s="2"/>
      <c r="K1269" s="2"/>
      <c r="L1269" s="2"/>
      <c r="M1269" s="2"/>
      <c r="N1269" s="2"/>
      <c r="O1269" s="2"/>
      <c r="P1269" s="2"/>
      <c r="Q1269" s="2"/>
      <c r="R1269" s="2"/>
      <c r="S1269" s="2"/>
    </row>
    <row r="1270" spans="2:19" ht="12.75" customHeight="1" x14ac:dyDescent="0.3">
      <c r="B1270" s="255"/>
      <c r="C1270" s="2"/>
      <c r="D1270" s="2"/>
      <c r="E1270" s="2"/>
      <c r="F1270" s="2"/>
      <c r="G1270" s="2"/>
      <c r="H1270" s="2"/>
      <c r="I1270" s="2"/>
      <c r="J1270" s="2"/>
      <c r="K1270" s="2"/>
      <c r="L1270" s="2"/>
      <c r="M1270" s="2"/>
      <c r="N1270" s="2"/>
      <c r="O1270" s="2"/>
      <c r="P1270" s="2"/>
      <c r="Q1270" s="2"/>
      <c r="R1270" s="2"/>
      <c r="S1270" s="2"/>
    </row>
    <row r="1271" spans="2:19" ht="12.75" customHeight="1" x14ac:dyDescent="0.3">
      <c r="B1271" s="255"/>
      <c r="C1271" s="2"/>
      <c r="D1271" s="2"/>
      <c r="E1271" s="2"/>
      <c r="F1271" s="2"/>
      <c r="G1271" s="2"/>
      <c r="H1271" s="2"/>
      <c r="I1271" s="2"/>
      <c r="J1271" s="2"/>
      <c r="K1271" s="2"/>
      <c r="L1271" s="2"/>
      <c r="M1271" s="2"/>
      <c r="N1271" s="2"/>
      <c r="O1271" s="2"/>
      <c r="P1271" s="2"/>
      <c r="Q1271" s="2"/>
      <c r="R1271" s="2"/>
      <c r="S1271" s="2"/>
    </row>
    <row r="1272" spans="2:19" ht="12.75" customHeight="1" x14ac:dyDescent="0.3">
      <c r="B1272" s="255"/>
      <c r="C1272" s="2"/>
      <c r="D1272" s="2"/>
      <c r="E1272" s="2"/>
      <c r="F1272" s="2"/>
      <c r="G1272" s="2"/>
      <c r="H1272" s="2"/>
      <c r="I1272" s="2"/>
      <c r="J1272" s="2"/>
      <c r="K1272" s="2"/>
      <c r="L1272" s="2"/>
      <c r="M1272" s="2"/>
      <c r="N1272" s="2"/>
      <c r="O1272" s="2"/>
      <c r="P1272" s="2"/>
      <c r="Q1272" s="2"/>
      <c r="R1272" s="2"/>
      <c r="S1272" s="2"/>
    </row>
    <row r="1273" spans="2:19" ht="12.75" customHeight="1" x14ac:dyDescent="0.3">
      <c r="B1273" s="255"/>
      <c r="C1273" s="2"/>
      <c r="D1273" s="2"/>
      <c r="E1273" s="2"/>
      <c r="F1273" s="2"/>
      <c r="G1273" s="2"/>
      <c r="H1273" s="2"/>
      <c r="I1273" s="2"/>
      <c r="J1273" s="2"/>
      <c r="K1273" s="2"/>
      <c r="L1273" s="2"/>
      <c r="M1273" s="2"/>
      <c r="N1273" s="2"/>
      <c r="O1273" s="2"/>
      <c r="P1273" s="2"/>
      <c r="Q1273" s="2"/>
      <c r="R1273" s="2"/>
      <c r="S1273" s="2"/>
    </row>
    <row r="1274" spans="2:19" ht="12.75" customHeight="1" x14ac:dyDescent="0.3">
      <c r="B1274" s="255"/>
      <c r="C1274" s="2"/>
      <c r="D1274" s="2"/>
      <c r="E1274" s="2"/>
      <c r="F1274" s="2"/>
      <c r="G1274" s="2"/>
      <c r="H1274" s="2"/>
      <c r="I1274" s="2"/>
      <c r="J1274" s="2"/>
      <c r="K1274" s="2"/>
      <c r="L1274" s="2"/>
      <c r="M1274" s="2"/>
      <c r="N1274" s="2"/>
      <c r="O1274" s="2"/>
      <c r="P1274" s="2"/>
      <c r="Q1274" s="2"/>
      <c r="R1274" s="2"/>
      <c r="S1274" s="2"/>
    </row>
    <row r="1275" spans="2:19" ht="12.75" customHeight="1" x14ac:dyDescent="0.3">
      <c r="B1275" s="255"/>
      <c r="C1275" s="2"/>
      <c r="D1275" s="2"/>
      <c r="E1275" s="2"/>
      <c r="F1275" s="2"/>
      <c r="G1275" s="2"/>
      <c r="H1275" s="2"/>
      <c r="I1275" s="2"/>
      <c r="J1275" s="2"/>
      <c r="K1275" s="2"/>
      <c r="L1275" s="2"/>
      <c r="M1275" s="2"/>
      <c r="N1275" s="2"/>
      <c r="O1275" s="2"/>
      <c r="P1275" s="2"/>
      <c r="Q1275" s="2"/>
      <c r="R1275" s="2"/>
      <c r="S1275" s="2"/>
    </row>
    <row r="1276" spans="2:19" ht="12.75" customHeight="1" x14ac:dyDescent="0.3">
      <c r="B1276" s="255"/>
      <c r="C1276" s="2"/>
      <c r="D1276" s="2"/>
      <c r="E1276" s="2"/>
      <c r="F1276" s="2"/>
      <c r="G1276" s="2"/>
      <c r="H1276" s="2"/>
      <c r="I1276" s="2"/>
      <c r="J1276" s="2"/>
      <c r="K1276" s="2"/>
      <c r="L1276" s="2"/>
      <c r="M1276" s="2"/>
      <c r="N1276" s="2"/>
      <c r="O1276" s="2"/>
      <c r="P1276" s="2"/>
      <c r="Q1276" s="2"/>
      <c r="R1276" s="2"/>
      <c r="S1276" s="2"/>
    </row>
    <row r="1277" spans="2:19" ht="12.75" customHeight="1" x14ac:dyDescent="0.3">
      <c r="B1277" s="255"/>
      <c r="C1277" s="2"/>
      <c r="D1277" s="2"/>
      <c r="E1277" s="2"/>
      <c r="F1277" s="2"/>
      <c r="G1277" s="2"/>
      <c r="H1277" s="2"/>
      <c r="I1277" s="2"/>
      <c r="J1277" s="2"/>
      <c r="K1277" s="2"/>
      <c r="L1277" s="2"/>
      <c r="M1277" s="2"/>
      <c r="N1277" s="2"/>
      <c r="O1277" s="2"/>
      <c r="P1277" s="2"/>
      <c r="Q1277" s="2"/>
      <c r="R1277" s="2"/>
      <c r="S1277" s="2"/>
    </row>
    <row r="1278" spans="2:19" ht="12.75" customHeight="1" x14ac:dyDescent="0.3">
      <c r="B1278" s="255"/>
      <c r="C1278" s="2"/>
      <c r="D1278" s="2"/>
      <c r="E1278" s="2"/>
      <c r="F1278" s="2"/>
      <c r="G1278" s="2"/>
      <c r="H1278" s="2"/>
      <c r="I1278" s="2"/>
      <c r="J1278" s="2"/>
      <c r="K1278" s="2"/>
      <c r="L1278" s="2"/>
      <c r="M1278" s="2"/>
      <c r="N1278" s="2"/>
      <c r="O1278" s="2"/>
      <c r="P1278" s="2"/>
      <c r="Q1278" s="2"/>
      <c r="R1278" s="2"/>
      <c r="S1278" s="2"/>
    </row>
    <row r="1279" spans="2:19" ht="12.75" customHeight="1" x14ac:dyDescent="0.3">
      <c r="B1279" s="255"/>
      <c r="C1279" s="2"/>
      <c r="D1279" s="2"/>
      <c r="E1279" s="2"/>
      <c r="F1279" s="2"/>
      <c r="G1279" s="2"/>
      <c r="H1279" s="2"/>
      <c r="I1279" s="2"/>
      <c r="J1279" s="2"/>
      <c r="K1279" s="2"/>
      <c r="L1279" s="2"/>
      <c r="M1279" s="2"/>
      <c r="N1279" s="2"/>
      <c r="O1279" s="2"/>
      <c r="P1279" s="2"/>
      <c r="Q1279" s="2"/>
      <c r="R1279" s="2"/>
      <c r="S1279" s="2"/>
    </row>
    <row r="1280" spans="2:19" ht="12.75" customHeight="1" x14ac:dyDescent="0.3">
      <c r="B1280" s="255"/>
      <c r="C1280" s="2"/>
      <c r="D1280" s="2"/>
      <c r="E1280" s="2"/>
      <c r="F1280" s="2"/>
      <c r="G1280" s="2"/>
      <c r="H1280" s="2"/>
      <c r="I1280" s="2"/>
      <c r="J1280" s="2"/>
      <c r="K1280" s="2"/>
      <c r="L1280" s="2"/>
      <c r="M1280" s="2"/>
      <c r="N1280" s="2"/>
      <c r="O1280" s="2"/>
      <c r="P1280" s="2"/>
      <c r="Q1280" s="2"/>
      <c r="R1280" s="2"/>
      <c r="S1280" s="2"/>
    </row>
    <row r="1281" spans="2:19" ht="12.75" customHeight="1" x14ac:dyDescent="0.3">
      <c r="B1281" s="255"/>
      <c r="C1281" s="2"/>
      <c r="D1281" s="2"/>
      <c r="E1281" s="2"/>
      <c r="F1281" s="2"/>
      <c r="G1281" s="2"/>
      <c r="H1281" s="2"/>
      <c r="I1281" s="2"/>
      <c r="J1281" s="2"/>
      <c r="K1281" s="2"/>
      <c r="L1281" s="2"/>
      <c r="M1281" s="2"/>
      <c r="N1281" s="2"/>
      <c r="O1281" s="2"/>
      <c r="P1281" s="2"/>
      <c r="Q1281" s="2"/>
      <c r="R1281" s="2"/>
      <c r="S1281" s="2"/>
    </row>
    <row r="1282" spans="2:19" ht="12.75" customHeight="1" x14ac:dyDescent="0.3">
      <c r="B1282" s="255"/>
      <c r="C1282" s="2"/>
      <c r="D1282" s="2"/>
      <c r="E1282" s="2"/>
      <c r="F1282" s="2"/>
      <c r="G1282" s="2"/>
      <c r="H1282" s="2"/>
      <c r="I1282" s="2"/>
      <c r="J1282" s="2"/>
      <c r="K1282" s="2"/>
      <c r="L1282" s="2"/>
      <c r="M1282" s="2"/>
      <c r="N1282" s="2"/>
      <c r="O1282" s="2"/>
      <c r="P1282" s="2"/>
      <c r="Q1282" s="2"/>
      <c r="R1282" s="2"/>
      <c r="S1282" s="2"/>
    </row>
    <row r="1283" spans="2:19" ht="12.75" customHeight="1" x14ac:dyDescent="0.3">
      <c r="B1283" s="255"/>
      <c r="C1283" s="2"/>
      <c r="D1283" s="2"/>
      <c r="E1283" s="2"/>
      <c r="F1283" s="2"/>
      <c r="G1283" s="2"/>
      <c r="H1283" s="2"/>
      <c r="I1283" s="2"/>
      <c r="J1283" s="2"/>
      <c r="K1283" s="2"/>
      <c r="L1283" s="2"/>
      <c r="M1283" s="2"/>
      <c r="N1283" s="2"/>
      <c r="O1283" s="2"/>
      <c r="P1283" s="2"/>
      <c r="Q1283" s="2"/>
      <c r="R1283" s="2"/>
      <c r="S1283" s="2"/>
    </row>
    <row r="1284" spans="2:19" ht="12.75" customHeight="1" x14ac:dyDescent="0.3">
      <c r="B1284" s="255"/>
      <c r="C1284" s="2"/>
      <c r="D1284" s="2"/>
      <c r="E1284" s="2"/>
      <c r="F1284" s="2"/>
      <c r="G1284" s="2"/>
      <c r="H1284" s="2"/>
      <c r="I1284" s="2"/>
      <c r="J1284" s="2"/>
      <c r="K1284" s="2"/>
      <c r="L1284" s="2"/>
      <c r="M1284" s="2"/>
      <c r="N1284" s="2"/>
      <c r="O1284" s="2"/>
      <c r="P1284" s="2"/>
      <c r="Q1284" s="2"/>
      <c r="R1284" s="2"/>
      <c r="S1284" s="2"/>
    </row>
    <row r="1285" spans="2:19" ht="12.75" customHeight="1" x14ac:dyDescent="0.3">
      <c r="B1285" s="255"/>
      <c r="C1285" s="2"/>
      <c r="D1285" s="2"/>
      <c r="E1285" s="2"/>
      <c r="F1285" s="2"/>
      <c r="G1285" s="2"/>
      <c r="H1285" s="2"/>
      <c r="I1285" s="2"/>
      <c r="J1285" s="2"/>
      <c r="K1285" s="2"/>
      <c r="L1285" s="2"/>
      <c r="M1285" s="2"/>
      <c r="N1285" s="2"/>
      <c r="O1285" s="2"/>
      <c r="P1285" s="2"/>
      <c r="Q1285" s="2"/>
      <c r="R1285" s="2"/>
      <c r="S1285" s="2"/>
    </row>
    <row r="1286" spans="2:19" ht="12.75" customHeight="1" x14ac:dyDescent="0.3">
      <c r="B1286" s="255"/>
      <c r="C1286" s="2"/>
      <c r="D1286" s="2"/>
      <c r="E1286" s="2"/>
      <c r="F1286" s="2"/>
      <c r="G1286" s="2"/>
      <c r="H1286" s="2"/>
      <c r="I1286" s="2"/>
      <c r="J1286" s="2"/>
      <c r="K1286" s="2"/>
      <c r="L1286" s="2"/>
      <c r="M1286" s="2"/>
      <c r="N1286" s="2"/>
      <c r="O1286" s="2"/>
      <c r="P1286" s="2"/>
      <c r="Q1286" s="2"/>
      <c r="R1286" s="2"/>
      <c r="S1286" s="2"/>
    </row>
    <row r="1287" spans="2:19" ht="12.75" customHeight="1" x14ac:dyDescent="0.3">
      <c r="B1287" s="255"/>
      <c r="C1287" s="2"/>
      <c r="D1287" s="2"/>
      <c r="E1287" s="2"/>
      <c r="F1287" s="2"/>
      <c r="G1287" s="2"/>
      <c r="H1287" s="2"/>
      <c r="I1287" s="2"/>
      <c r="J1287" s="2"/>
      <c r="K1287" s="2"/>
      <c r="L1287" s="2"/>
      <c r="M1287" s="2"/>
      <c r="N1287" s="2"/>
      <c r="O1287" s="2"/>
      <c r="P1287" s="2"/>
      <c r="Q1287" s="2"/>
      <c r="R1287" s="2"/>
      <c r="S1287" s="2"/>
    </row>
    <row r="1288" spans="2:19" ht="12.75" customHeight="1" x14ac:dyDescent="0.3">
      <c r="B1288" s="255"/>
      <c r="C1288" s="2"/>
      <c r="D1288" s="2"/>
      <c r="E1288" s="2"/>
      <c r="F1288" s="2"/>
      <c r="G1288" s="2"/>
      <c r="H1288" s="2"/>
      <c r="I1288" s="2"/>
      <c r="J1288" s="2"/>
      <c r="K1288" s="2"/>
      <c r="L1288" s="2"/>
      <c r="M1288" s="2"/>
      <c r="N1288" s="2"/>
      <c r="O1288" s="2"/>
      <c r="P1288" s="2"/>
      <c r="Q1288" s="2"/>
      <c r="R1288" s="2"/>
      <c r="S1288" s="2"/>
    </row>
    <row r="1289" spans="2:19" ht="12.75" customHeight="1" x14ac:dyDescent="0.3">
      <c r="B1289" s="255"/>
      <c r="C1289" s="2"/>
      <c r="D1289" s="2"/>
      <c r="E1289" s="2"/>
      <c r="F1289" s="2"/>
      <c r="G1289" s="2"/>
      <c r="H1289" s="2"/>
      <c r="I1289" s="2"/>
      <c r="J1289" s="2"/>
      <c r="K1289" s="2"/>
      <c r="L1289" s="2"/>
      <c r="M1289" s="2"/>
      <c r="N1289" s="2"/>
      <c r="O1289" s="2"/>
      <c r="P1289" s="2"/>
      <c r="Q1289" s="2"/>
      <c r="R1289" s="2"/>
      <c r="S1289" s="2"/>
    </row>
    <row r="1290" spans="2:19" ht="12.75" customHeight="1" x14ac:dyDescent="0.3">
      <c r="B1290" s="255"/>
      <c r="C1290" s="2"/>
      <c r="D1290" s="2"/>
      <c r="E1290" s="2"/>
      <c r="F1290" s="2"/>
      <c r="G1290" s="2"/>
      <c r="H1290" s="2"/>
      <c r="I1290" s="2"/>
      <c r="J1290" s="2"/>
      <c r="K1290" s="2"/>
      <c r="L1290" s="2"/>
      <c r="M1290" s="2"/>
      <c r="N1290" s="2"/>
      <c r="O1290" s="2"/>
      <c r="P1290" s="2"/>
      <c r="Q1290" s="2"/>
      <c r="R1290" s="2"/>
      <c r="S1290" s="2"/>
    </row>
    <row r="1291" spans="2:19" ht="12.75" customHeight="1" x14ac:dyDescent="0.3">
      <c r="B1291" s="255"/>
      <c r="C1291" s="2"/>
      <c r="D1291" s="2"/>
      <c r="E1291" s="2"/>
      <c r="F1291" s="2"/>
      <c r="G1291" s="2"/>
      <c r="H1291" s="2"/>
      <c r="I1291" s="2"/>
      <c r="J1291" s="2"/>
      <c r="K1291" s="2"/>
      <c r="L1291" s="2"/>
      <c r="M1291" s="2"/>
      <c r="N1291" s="2"/>
      <c r="O1291" s="2"/>
      <c r="P1291" s="2"/>
      <c r="Q1291" s="2"/>
      <c r="R1291" s="2"/>
      <c r="S1291" s="2"/>
    </row>
    <row r="1292" spans="2:19" ht="12.75" customHeight="1" x14ac:dyDescent="0.3">
      <c r="B1292" s="255"/>
      <c r="C1292" s="2"/>
      <c r="D1292" s="2"/>
      <c r="E1292" s="2"/>
      <c r="F1292" s="2"/>
      <c r="G1292" s="2"/>
      <c r="H1292" s="2"/>
      <c r="I1292" s="2"/>
      <c r="J1292" s="2"/>
      <c r="K1292" s="2"/>
      <c r="L1292" s="2"/>
      <c r="M1292" s="2"/>
      <c r="N1292" s="2"/>
      <c r="O1292" s="2"/>
      <c r="P1292" s="2"/>
      <c r="Q1292" s="2"/>
      <c r="R1292" s="2"/>
      <c r="S1292" s="2"/>
    </row>
    <row r="1293" spans="2:19" ht="12.75" customHeight="1" x14ac:dyDescent="0.3">
      <c r="B1293" s="255"/>
      <c r="C1293" s="2"/>
      <c r="D1293" s="2"/>
      <c r="E1293" s="2"/>
      <c r="F1293" s="2"/>
      <c r="G1293" s="2"/>
      <c r="H1293" s="2"/>
      <c r="I1293" s="2"/>
      <c r="J1293" s="2"/>
      <c r="K1293" s="2"/>
      <c r="L1293" s="2"/>
      <c r="M1293" s="2"/>
      <c r="N1293" s="2"/>
      <c r="O1293" s="2"/>
      <c r="P1293" s="2"/>
      <c r="Q1293" s="2"/>
      <c r="R1293" s="2"/>
      <c r="S1293" s="2"/>
    </row>
    <row r="1294" spans="2:19" ht="12.75" customHeight="1" x14ac:dyDescent="0.3">
      <c r="B1294" s="255"/>
      <c r="C1294" s="2"/>
      <c r="D1294" s="2"/>
      <c r="E1294" s="2"/>
      <c r="F1294" s="2"/>
      <c r="G1294" s="2"/>
      <c r="H1294" s="2"/>
      <c r="I1294" s="2"/>
      <c r="J1294" s="2"/>
      <c r="K1294" s="2"/>
      <c r="L1294" s="2"/>
      <c r="M1294" s="2"/>
      <c r="N1294" s="2"/>
      <c r="O1294" s="2"/>
      <c r="P1294" s="2"/>
      <c r="Q1294" s="2"/>
      <c r="R1294" s="2"/>
      <c r="S1294" s="2"/>
    </row>
    <row r="1295" spans="2:19" ht="12.75" customHeight="1" x14ac:dyDescent="0.3">
      <c r="B1295" s="255"/>
      <c r="C1295" s="2"/>
      <c r="D1295" s="2"/>
      <c r="E1295" s="2"/>
      <c r="F1295" s="2"/>
      <c r="G1295" s="2"/>
      <c r="H1295" s="2"/>
      <c r="I1295" s="2"/>
      <c r="J1295" s="2"/>
      <c r="K1295" s="2"/>
      <c r="L1295" s="2"/>
      <c r="M1295" s="2"/>
      <c r="N1295" s="2"/>
      <c r="O1295" s="2"/>
      <c r="P1295" s="2"/>
      <c r="Q1295" s="2"/>
      <c r="R1295" s="2"/>
      <c r="S1295" s="2"/>
    </row>
    <row r="1296" spans="2:19" ht="12.75" customHeight="1" x14ac:dyDescent="0.3">
      <c r="B1296" s="255"/>
      <c r="C1296" s="2"/>
      <c r="D1296" s="2"/>
      <c r="E1296" s="2"/>
      <c r="F1296" s="2"/>
      <c r="G1296" s="2"/>
      <c r="H1296" s="2"/>
      <c r="I1296" s="2"/>
      <c r="J1296" s="2"/>
      <c r="K1296" s="2"/>
      <c r="L1296" s="2"/>
      <c r="M1296" s="2"/>
      <c r="N1296" s="2"/>
      <c r="O1296" s="2"/>
      <c r="P1296" s="2"/>
      <c r="Q1296" s="2"/>
      <c r="R1296" s="2"/>
      <c r="S1296" s="2"/>
    </row>
    <row r="1297" spans="2:19" ht="12.75" customHeight="1" x14ac:dyDescent="0.3">
      <c r="B1297" s="255"/>
      <c r="C1297" s="2"/>
      <c r="D1297" s="2"/>
      <c r="E1297" s="2"/>
      <c r="F1297" s="2"/>
      <c r="G1297" s="2"/>
      <c r="H1297" s="2"/>
      <c r="I1297" s="2"/>
      <c r="J1297" s="2"/>
      <c r="K1297" s="2"/>
      <c r="L1297" s="2"/>
      <c r="M1297" s="2"/>
      <c r="N1297" s="2"/>
      <c r="O1297" s="2"/>
      <c r="P1297" s="2"/>
      <c r="Q1297" s="2"/>
      <c r="R1297" s="2"/>
      <c r="S1297" s="2"/>
    </row>
    <row r="1298" spans="2:19" ht="12.75" customHeight="1" x14ac:dyDescent="0.3">
      <c r="B1298" s="255"/>
      <c r="C1298" s="2"/>
      <c r="D1298" s="2"/>
      <c r="E1298" s="2"/>
      <c r="F1298" s="2"/>
      <c r="G1298" s="2"/>
      <c r="H1298" s="2"/>
      <c r="I1298" s="2"/>
      <c r="J1298" s="2"/>
      <c r="K1298" s="2"/>
      <c r="L1298" s="2"/>
      <c r="M1298" s="2"/>
      <c r="N1298" s="2"/>
      <c r="O1298" s="2"/>
      <c r="P1298" s="2"/>
      <c r="Q1298" s="2"/>
      <c r="R1298" s="2"/>
      <c r="S1298" s="2"/>
    </row>
    <row r="1299" spans="2:19" ht="12.75" customHeight="1" x14ac:dyDescent="0.3">
      <c r="B1299" s="255"/>
      <c r="C1299" s="2"/>
      <c r="D1299" s="2"/>
      <c r="E1299" s="2"/>
      <c r="F1299" s="2"/>
      <c r="G1299" s="2"/>
      <c r="H1299" s="2"/>
      <c r="I1299" s="2"/>
      <c r="J1299" s="2"/>
      <c r="K1299" s="2"/>
      <c r="L1299" s="2"/>
      <c r="M1299" s="2"/>
      <c r="N1299" s="2"/>
      <c r="O1299" s="2"/>
      <c r="P1299" s="2"/>
      <c r="Q1299" s="2"/>
      <c r="R1299" s="2"/>
      <c r="S1299" s="2"/>
    </row>
    <row r="1300" spans="2:19" ht="12.75" customHeight="1" x14ac:dyDescent="0.3">
      <c r="B1300" s="255"/>
      <c r="C1300" s="2"/>
      <c r="D1300" s="2"/>
      <c r="E1300" s="2"/>
      <c r="F1300" s="2"/>
      <c r="G1300" s="2"/>
      <c r="H1300" s="2"/>
      <c r="I1300" s="2"/>
      <c r="J1300" s="2"/>
      <c r="K1300" s="2"/>
      <c r="L1300" s="2"/>
      <c r="M1300" s="2"/>
      <c r="N1300" s="2"/>
      <c r="O1300" s="2"/>
      <c r="P1300" s="2"/>
      <c r="Q1300" s="2"/>
      <c r="R1300" s="2"/>
      <c r="S1300" s="2"/>
    </row>
    <row r="1301" spans="2:19" ht="12.75" customHeight="1" x14ac:dyDescent="0.3">
      <c r="B1301" s="255"/>
      <c r="C1301" s="2"/>
      <c r="D1301" s="2"/>
      <c r="E1301" s="2"/>
      <c r="F1301" s="2"/>
      <c r="G1301" s="2"/>
      <c r="H1301" s="2"/>
      <c r="I1301" s="2"/>
      <c r="J1301" s="2"/>
      <c r="K1301" s="2"/>
      <c r="L1301" s="2"/>
      <c r="M1301" s="2"/>
      <c r="N1301" s="2"/>
      <c r="O1301" s="2"/>
      <c r="P1301" s="2"/>
      <c r="Q1301" s="2"/>
      <c r="R1301" s="2"/>
      <c r="S1301" s="2"/>
    </row>
    <row r="1302" spans="2:19" ht="12.75" customHeight="1" x14ac:dyDescent="0.3">
      <c r="B1302" s="255"/>
      <c r="C1302" s="2"/>
      <c r="D1302" s="2"/>
      <c r="E1302" s="2"/>
      <c r="F1302" s="2"/>
      <c r="G1302" s="2"/>
      <c r="H1302" s="2"/>
      <c r="I1302" s="2"/>
      <c r="J1302" s="2"/>
      <c r="K1302" s="2"/>
      <c r="L1302" s="2"/>
      <c r="M1302" s="2"/>
      <c r="N1302" s="2"/>
      <c r="O1302" s="2"/>
      <c r="P1302" s="2"/>
      <c r="Q1302" s="2"/>
      <c r="R1302" s="2"/>
      <c r="S1302" s="2"/>
    </row>
    <row r="1303" spans="2:19" ht="12.75" customHeight="1" x14ac:dyDescent="0.3">
      <c r="B1303" s="255"/>
      <c r="C1303" s="2"/>
      <c r="D1303" s="2"/>
      <c r="E1303" s="2"/>
      <c r="F1303" s="2"/>
      <c r="G1303" s="2"/>
      <c r="H1303" s="2"/>
      <c r="I1303" s="2"/>
      <c r="J1303" s="2"/>
      <c r="K1303" s="2"/>
      <c r="L1303" s="2"/>
      <c r="M1303" s="2"/>
      <c r="N1303" s="2"/>
      <c r="O1303" s="2"/>
      <c r="P1303" s="2"/>
      <c r="Q1303" s="2"/>
      <c r="R1303" s="2"/>
      <c r="S1303" s="2"/>
    </row>
    <row r="1304" spans="2:19" ht="12.75" customHeight="1" x14ac:dyDescent="0.3">
      <c r="B1304" s="255"/>
      <c r="C1304" s="2"/>
      <c r="D1304" s="2"/>
      <c r="E1304" s="2"/>
      <c r="F1304" s="2"/>
      <c r="G1304" s="2"/>
      <c r="H1304" s="2"/>
      <c r="I1304" s="2"/>
      <c r="J1304" s="2"/>
      <c r="K1304" s="2"/>
      <c r="L1304" s="2"/>
      <c r="M1304" s="2"/>
      <c r="N1304" s="2"/>
      <c r="O1304" s="2"/>
      <c r="P1304" s="2"/>
      <c r="Q1304" s="2"/>
      <c r="R1304" s="2"/>
      <c r="S1304" s="2"/>
    </row>
    <row r="1305" spans="2:19" ht="12.75" customHeight="1" x14ac:dyDescent="0.3">
      <c r="B1305" s="255"/>
      <c r="C1305" s="2"/>
      <c r="D1305" s="2"/>
      <c r="E1305" s="2"/>
      <c r="F1305" s="2"/>
      <c r="G1305" s="2"/>
      <c r="H1305" s="2"/>
      <c r="I1305" s="2"/>
      <c r="J1305" s="2"/>
      <c r="K1305" s="2"/>
      <c r="L1305" s="2"/>
      <c r="M1305" s="2"/>
      <c r="N1305" s="2"/>
      <c r="O1305" s="2"/>
      <c r="P1305" s="2"/>
      <c r="Q1305" s="2"/>
      <c r="R1305" s="2"/>
      <c r="S1305" s="2"/>
    </row>
    <row r="1306" spans="2:19" ht="12.75" customHeight="1" x14ac:dyDescent="0.3">
      <c r="B1306" s="255"/>
      <c r="C1306" s="2"/>
      <c r="D1306" s="2"/>
      <c r="E1306" s="2"/>
      <c r="F1306" s="2"/>
      <c r="G1306" s="2"/>
      <c r="H1306" s="2"/>
      <c r="I1306" s="2"/>
      <c r="J1306" s="2"/>
      <c r="K1306" s="2"/>
      <c r="L1306" s="2"/>
      <c r="M1306" s="2"/>
      <c r="N1306" s="2"/>
      <c r="O1306" s="2"/>
      <c r="P1306" s="2"/>
      <c r="Q1306" s="2"/>
      <c r="R1306" s="2"/>
      <c r="S1306" s="2"/>
    </row>
    <row r="1307" spans="2:19" ht="12.75" customHeight="1" x14ac:dyDescent="0.3">
      <c r="B1307" s="255"/>
      <c r="C1307" s="2"/>
      <c r="D1307" s="2"/>
      <c r="E1307" s="2"/>
      <c r="F1307" s="2"/>
      <c r="G1307" s="2"/>
      <c r="H1307" s="2"/>
      <c r="I1307" s="2"/>
      <c r="J1307" s="2"/>
      <c r="K1307" s="2"/>
      <c r="L1307" s="2"/>
      <c r="M1307" s="2"/>
      <c r="N1307" s="2"/>
      <c r="O1307" s="2"/>
      <c r="P1307" s="2"/>
      <c r="Q1307" s="2"/>
      <c r="R1307" s="2"/>
      <c r="S1307" s="2"/>
    </row>
    <row r="1308" spans="2:19" ht="12.75" customHeight="1" x14ac:dyDescent="0.3">
      <c r="B1308" s="255"/>
      <c r="C1308" s="2"/>
      <c r="D1308" s="2"/>
      <c r="E1308" s="2"/>
      <c r="F1308" s="2"/>
      <c r="G1308" s="2"/>
      <c r="H1308" s="2"/>
      <c r="I1308" s="2"/>
      <c r="J1308" s="2"/>
      <c r="K1308" s="2"/>
      <c r="L1308" s="2"/>
      <c r="M1308" s="2"/>
      <c r="N1308" s="2"/>
      <c r="O1308" s="2"/>
      <c r="P1308" s="2"/>
      <c r="Q1308" s="2"/>
      <c r="R1308" s="2"/>
      <c r="S1308" s="2"/>
    </row>
    <row r="1309" spans="2:19" ht="12.75" customHeight="1" x14ac:dyDescent="0.3">
      <c r="B1309" s="255"/>
      <c r="C1309" s="2"/>
      <c r="D1309" s="2"/>
      <c r="E1309" s="2"/>
      <c r="F1309" s="2"/>
      <c r="G1309" s="2"/>
      <c r="H1309" s="2"/>
      <c r="I1309" s="2"/>
      <c r="J1309" s="2"/>
      <c r="K1309" s="2"/>
      <c r="L1309" s="2"/>
      <c r="M1309" s="2"/>
      <c r="N1309" s="2"/>
      <c r="O1309" s="2"/>
      <c r="P1309" s="2"/>
      <c r="Q1309" s="2"/>
      <c r="R1309" s="2"/>
      <c r="S1309" s="2"/>
    </row>
    <row r="1310" spans="2:19" ht="12.75" customHeight="1" x14ac:dyDescent="0.3">
      <c r="B1310" s="255"/>
      <c r="C1310" s="2"/>
      <c r="D1310" s="2"/>
      <c r="E1310" s="2"/>
      <c r="F1310" s="2"/>
      <c r="G1310" s="2"/>
      <c r="H1310" s="2"/>
      <c r="I1310" s="2"/>
      <c r="J1310" s="2"/>
      <c r="K1310" s="2"/>
      <c r="L1310" s="2"/>
      <c r="M1310" s="2"/>
      <c r="N1310" s="2"/>
      <c r="O1310" s="2"/>
      <c r="P1310" s="2"/>
      <c r="Q1310" s="2"/>
      <c r="R1310" s="2"/>
      <c r="S1310" s="2"/>
    </row>
    <row r="1311" spans="2:19" ht="12.75" customHeight="1" x14ac:dyDescent="0.3">
      <c r="B1311" s="255"/>
      <c r="C1311" s="2"/>
      <c r="D1311" s="2"/>
      <c r="E1311" s="2"/>
      <c r="F1311" s="2"/>
      <c r="G1311" s="2"/>
      <c r="H1311" s="2"/>
      <c r="I1311" s="2"/>
      <c r="J1311" s="2"/>
      <c r="K1311" s="2"/>
      <c r="L1311" s="2"/>
      <c r="M1311" s="2"/>
      <c r="N1311" s="2"/>
      <c r="O1311" s="2"/>
      <c r="P1311" s="2"/>
      <c r="Q1311" s="2"/>
      <c r="R1311" s="2"/>
      <c r="S1311" s="2"/>
    </row>
    <row r="1312" spans="2:19" ht="12.75" customHeight="1" x14ac:dyDescent="0.3">
      <c r="B1312" s="255"/>
      <c r="C1312" s="2"/>
      <c r="D1312" s="2"/>
      <c r="E1312" s="2"/>
      <c r="F1312" s="2"/>
      <c r="G1312" s="2"/>
      <c r="H1312" s="2"/>
      <c r="I1312" s="2"/>
      <c r="J1312" s="2"/>
      <c r="K1312" s="2"/>
      <c r="L1312" s="2"/>
      <c r="M1312" s="2"/>
      <c r="N1312" s="2"/>
      <c r="O1312" s="2"/>
      <c r="P1312" s="2"/>
      <c r="Q1312" s="2"/>
      <c r="R1312" s="2"/>
      <c r="S1312" s="2"/>
    </row>
    <row r="1313" spans="2:19" ht="12.75" customHeight="1" x14ac:dyDescent="0.3">
      <c r="B1313" s="255"/>
      <c r="C1313" s="2"/>
      <c r="D1313" s="2"/>
      <c r="E1313" s="2"/>
      <c r="F1313" s="2"/>
      <c r="G1313" s="2"/>
      <c r="H1313" s="2"/>
      <c r="I1313" s="2"/>
      <c r="J1313" s="2"/>
      <c r="K1313" s="2"/>
      <c r="L1313" s="2"/>
      <c r="M1313" s="2"/>
      <c r="N1313" s="2"/>
      <c r="O1313" s="2"/>
      <c r="P1313" s="2"/>
      <c r="Q1313" s="2"/>
      <c r="R1313" s="2"/>
      <c r="S1313" s="2"/>
    </row>
    <row r="1314" spans="2:19" ht="13.5" x14ac:dyDescent="0.3">
      <c r="B1314" s="255"/>
      <c r="C1314" s="2"/>
      <c r="D1314" s="2"/>
      <c r="E1314" s="2"/>
      <c r="F1314" s="2"/>
      <c r="G1314" s="2"/>
      <c r="H1314" s="2"/>
      <c r="I1314" s="2"/>
      <c r="J1314" s="2"/>
      <c r="K1314" s="2"/>
      <c r="L1314" s="2"/>
      <c r="M1314" s="2"/>
      <c r="N1314" s="2"/>
      <c r="O1314" s="2"/>
      <c r="P1314" s="2"/>
      <c r="Q1314" s="2"/>
      <c r="R1314" s="2"/>
      <c r="S1314" s="2"/>
    </row>
    <row r="1315" spans="2:19" ht="13.5" x14ac:dyDescent="0.3">
      <c r="B1315" s="255"/>
      <c r="C1315" s="2"/>
      <c r="D1315" s="2"/>
      <c r="E1315" s="2"/>
      <c r="F1315" s="2"/>
      <c r="G1315" s="2"/>
      <c r="H1315" s="2"/>
      <c r="I1315" s="2"/>
      <c r="J1315" s="2"/>
      <c r="K1315" s="2"/>
      <c r="L1315" s="2"/>
      <c r="M1315" s="2"/>
      <c r="N1315" s="2"/>
      <c r="O1315" s="2"/>
      <c r="P1315" s="2"/>
      <c r="Q1315" s="2"/>
      <c r="R1315" s="2"/>
      <c r="S1315" s="2"/>
    </row>
    <row r="1316" spans="2:19" ht="13.5" x14ac:dyDescent="0.3">
      <c r="B1316" s="255"/>
      <c r="C1316" s="2"/>
      <c r="D1316" s="2"/>
      <c r="E1316" s="2"/>
      <c r="F1316" s="2"/>
      <c r="G1316" s="2"/>
      <c r="H1316" s="2"/>
      <c r="I1316" s="2"/>
      <c r="J1316" s="2"/>
      <c r="K1316" s="2"/>
      <c r="L1316" s="2"/>
      <c r="M1316" s="2"/>
      <c r="N1316" s="2"/>
      <c r="O1316" s="2"/>
      <c r="P1316" s="2"/>
      <c r="Q1316" s="2"/>
      <c r="R1316" s="2"/>
      <c r="S1316" s="2"/>
    </row>
    <row r="1317" spans="2:19" ht="13.5" x14ac:dyDescent="0.3">
      <c r="B1317" s="255"/>
      <c r="C1317" s="2"/>
      <c r="D1317" s="2"/>
      <c r="E1317" s="2"/>
      <c r="F1317" s="2"/>
      <c r="G1317" s="2"/>
      <c r="H1317" s="2"/>
      <c r="I1317" s="2"/>
      <c r="J1317" s="2"/>
      <c r="K1317" s="2"/>
      <c r="L1317" s="2"/>
      <c r="M1317" s="2"/>
      <c r="N1317" s="2"/>
      <c r="O1317" s="2"/>
      <c r="P1317" s="2"/>
      <c r="Q1317" s="2"/>
      <c r="R1317" s="2"/>
      <c r="S1317" s="2"/>
    </row>
    <row r="1318" spans="2:19" ht="13.5" x14ac:dyDescent="0.3">
      <c r="B1318" s="255"/>
      <c r="C1318" s="2"/>
      <c r="D1318" s="2"/>
      <c r="E1318" s="2"/>
      <c r="F1318" s="2"/>
      <c r="G1318" s="2"/>
      <c r="H1318" s="2"/>
      <c r="I1318" s="2"/>
      <c r="J1318" s="2"/>
      <c r="K1318" s="2"/>
      <c r="L1318" s="2"/>
      <c r="M1318" s="2"/>
      <c r="N1318" s="2"/>
      <c r="O1318" s="2"/>
      <c r="P1318" s="2"/>
      <c r="Q1318" s="2"/>
      <c r="R1318" s="2"/>
      <c r="S1318" s="2"/>
    </row>
    <row r="1319" spans="2:19" ht="13.5" x14ac:dyDescent="0.3">
      <c r="B1319" s="255"/>
      <c r="C1319" s="2"/>
      <c r="D1319" s="2"/>
      <c r="E1319" s="2"/>
      <c r="F1319" s="2"/>
      <c r="G1319" s="2"/>
      <c r="H1319" s="2"/>
      <c r="I1319" s="2"/>
      <c r="J1319" s="2"/>
      <c r="K1319" s="2"/>
      <c r="L1319" s="2"/>
      <c r="M1319" s="2"/>
      <c r="N1319" s="2"/>
      <c r="O1319" s="2"/>
      <c r="P1319" s="2"/>
      <c r="Q1319" s="2"/>
      <c r="R1319" s="2"/>
      <c r="S1319" s="2"/>
    </row>
    <row r="1320" spans="2:19" ht="13.5" x14ac:dyDescent="0.3">
      <c r="B1320" s="255"/>
      <c r="C1320" s="2"/>
      <c r="D1320" s="2"/>
      <c r="E1320" s="2"/>
      <c r="F1320" s="2"/>
      <c r="G1320" s="2"/>
      <c r="H1320" s="2"/>
      <c r="I1320" s="2"/>
      <c r="J1320" s="2"/>
      <c r="K1320" s="2"/>
      <c r="L1320" s="2"/>
      <c r="M1320" s="2"/>
      <c r="N1320" s="2"/>
      <c r="O1320" s="2"/>
      <c r="P1320" s="2"/>
      <c r="Q1320" s="2"/>
      <c r="R1320" s="2"/>
      <c r="S1320" s="2"/>
    </row>
    <row r="1321" spans="2:19" ht="13.5" x14ac:dyDescent="0.3">
      <c r="B1321" s="255"/>
      <c r="C1321" s="2"/>
      <c r="D1321" s="2"/>
      <c r="E1321" s="2"/>
      <c r="F1321" s="2"/>
      <c r="G1321" s="2"/>
      <c r="H1321" s="2"/>
      <c r="I1321" s="2"/>
      <c r="J1321" s="2"/>
      <c r="K1321" s="2"/>
      <c r="L1321" s="2"/>
      <c r="M1321" s="2"/>
      <c r="N1321" s="2"/>
      <c r="O1321" s="2"/>
      <c r="P1321" s="2"/>
      <c r="Q1321" s="2"/>
      <c r="R1321" s="2"/>
      <c r="S1321" s="2"/>
    </row>
    <row r="1322" spans="2:19" ht="13.5" x14ac:dyDescent="0.3">
      <c r="B1322" s="255"/>
      <c r="C1322" s="2"/>
      <c r="D1322" s="2"/>
      <c r="E1322" s="2"/>
      <c r="F1322" s="2"/>
      <c r="G1322" s="2"/>
      <c r="H1322" s="2"/>
      <c r="I1322" s="2"/>
      <c r="J1322" s="2"/>
      <c r="K1322" s="2"/>
      <c r="L1322" s="2"/>
      <c r="M1322" s="2"/>
      <c r="N1322" s="2"/>
      <c r="O1322" s="2"/>
      <c r="P1322" s="2"/>
      <c r="Q1322" s="2"/>
      <c r="R1322" s="2"/>
      <c r="S1322" s="2"/>
    </row>
    <row r="1323" spans="2:19" ht="13.5" x14ac:dyDescent="0.3">
      <c r="B1323" s="255"/>
      <c r="C1323" s="2"/>
      <c r="D1323" s="2"/>
      <c r="E1323" s="2"/>
      <c r="F1323" s="2"/>
      <c r="G1323" s="2"/>
      <c r="H1323" s="2"/>
      <c r="I1323" s="2"/>
      <c r="J1323" s="2"/>
      <c r="K1323" s="2"/>
      <c r="L1323" s="2"/>
      <c r="M1323" s="2"/>
      <c r="N1323" s="2"/>
      <c r="O1323" s="2"/>
      <c r="P1323" s="2"/>
      <c r="Q1323" s="2"/>
      <c r="R1323" s="2"/>
      <c r="S1323" s="2"/>
    </row>
    <row r="1324" spans="2:19" ht="13.5" x14ac:dyDescent="0.3">
      <c r="B1324" s="255"/>
      <c r="C1324" s="2"/>
      <c r="D1324" s="2"/>
      <c r="E1324" s="2"/>
      <c r="F1324" s="2"/>
      <c r="G1324" s="2"/>
      <c r="H1324" s="2"/>
      <c r="I1324" s="2"/>
      <c r="J1324" s="2"/>
      <c r="K1324" s="2"/>
      <c r="L1324" s="2"/>
      <c r="M1324" s="2"/>
      <c r="N1324" s="2"/>
      <c r="O1324" s="2"/>
      <c r="P1324" s="2"/>
      <c r="Q1324" s="2"/>
      <c r="R1324" s="2"/>
      <c r="S1324" s="2"/>
    </row>
    <row r="1325" spans="2:19" ht="13.5" x14ac:dyDescent="0.3">
      <c r="B1325" s="255"/>
      <c r="C1325" s="2"/>
      <c r="D1325" s="2"/>
      <c r="E1325" s="2"/>
      <c r="F1325" s="2"/>
      <c r="G1325" s="2"/>
      <c r="H1325" s="2"/>
      <c r="I1325" s="2"/>
      <c r="J1325" s="2"/>
      <c r="K1325" s="2"/>
      <c r="L1325" s="2"/>
      <c r="M1325" s="2"/>
      <c r="N1325" s="2"/>
      <c r="O1325" s="2"/>
      <c r="P1325" s="2"/>
      <c r="Q1325" s="2"/>
      <c r="R1325" s="2"/>
      <c r="S1325" s="2"/>
    </row>
    <row r="1326" spans="2:19" ht="13.5" x14ac:dyDescent="0.3">
      <c r="B1326" s="255"/>
      <c r="C1326" s="2"/>
      <c r="D1326" s="2"/>
      <c r="E1326" s="2"/>
      <c r="F1326" s="2"/>
      <c r="G1326" s="2"/>
      <c r="H1326" s="2"/>
      <c r="I1326" s="2"/>
      <c r="J1326" s="2"/>
      <c r="K1326" s="2"/>
      <c r="L1326" s="2"/>
      <c r="M1326" s="2"/>
      <c r="N1326" s="2"/>
      <c r="O1326" s="2"/>
      <c r="P1326" s="2"/>
      <c r="Q1326" s="2"/>
      <c r="R1326" s="2"/>
      <c r="S1326" s="2"/>
    </row>
    <row r="1327" spans="2:19" ht="13.5" x14ac:dyDescent="0.3">
      <c r="B1327" s="255"/>
      <c r="C1327" s="2"/>
      <c r="D1327" s="2"/>
      <c r="E1327" s="2"/>
      <c r="F1327" s="2"/>
      <c r="G1327" s="2"/>
      <c r="H1327" s="2"/>
      <c r="I1327" s="2"/>
      <c r="J1327" s="2"/>
      <c r="K1327" s="2"/>
      <c r="L1327" s="2"/>
      <c r="M1327" s="2"/>
      <c r="N1327" s="2"/>
      <c r="O1327" s="2"/>
      <c r="P1327" s="2"/>
      <c r="Q1327" s="2"/>
      <c r="R1327" s="2"/>
      <c r="S1327" s="2"/>
    </row>
    <row r="1328" spans="2:19" ht="13.5" x14ac:dyDescent="0.3">
      <c r="B1328" s="255"/>
      <c r="C1328" s="2"/>
      <c r="D1328" s="2"/>
      <c r="E1328" s="2"/>
      <c r="F1328" s="2"/>
      <c r="G1328" s="2"/>
      <c r="H1328" s="2"/>
      <c r="I1328" s="2"/>
      <c r="J1328" s="2"/>
      <c r="K1328" s="2"/>
      <c r="L1328" s="2"/>
      <c r="M1328" s="2"/>
      <c r="N1328" s="2"/>
      <c r="O1328" s="2"/>
      <c r="P1328" s="2"/>
      <c r="Q1328" s="2"/>
      <c r="R1328" s="2"/>
      <c r="S1328" s="2"/>
    </row>
    <row r="1329" spans="2:19" ht="13.5" x14ac:dyDescent="0.3">
      <c r="B1329" s="255"/>
      <c r="C1329" s="2"/>
      <c r="D1329" s="2"/>
      <c r="E1329" s="2"/>
      <c r="F1329" s="2"/>
      <c r="G1329" s="2"/>
      <c r="H1329" s="2"/>
      <c r="I1329" s="2"/>
      <c r="J1329" s="2"/>
      <c r="K1329" s="2"/>
      <c r="L1329" s="2"/>
      <c r="M1329" s="2"/>
      <c r="N1329" s="2"/>
      <c r="O1329" s="2"/>
      <c r="P1329" s="2"/>
      <c r="Q1329" s="2"/>
      <c r="R1329" s="2"/>
      <c r="S1329" s="2"/>
    </row>
    <row r="1330" spans="2:19" ht="13.5" x14ac:dyDescent="0.3">
      <c r="B1330" s="255"/>
      <c r="C1330" s="2"/>
      <c r="D1330" s="2"/>
      <c r="E1330" s="2"/>
      <c r="F1330" s="2"/>
      <c r="G1330" s="2"/>
      <c r="H1330" s="2"/>
      <c r="I1330" s="2"/>
      <c r="J1330" s="2"/>
      <c r="K1330" s="2"/>
      <c r="L1330" s="2"/>
      <c r="M1330" s="2"/>
      <c r="N1330" s="2"/>
      <c r="O1330" s="2"/>
      <c r="P1330" s="2"/>
      <c r="Q1330" s="2"/>
      <c r="R1330" s="2"/>
      <c r="S1330" s="2"/>
    </row>
    <row r="1331" spans="2:19" ht="13.5" x14ac:dyDescent="0.3">
      <c r="B1331" s="255"/>
      <c r="C1331" s="2"/>
      <c r="D1331" s="2"/>
      <c r="E1331" s="2"/>
      <c r="F1331" s="2"/>
      <c r="G1331" s="2"/>
      <c r="H1331" s="2"/>
      <c r="I1331" s="2"/>
      <c r="J1331" s="2"/>
      <c r="K1331" s="2"/>
      <c r="L1331" s="2"/>
      <c r="M1331" s="2"/>
      <c r="N1331" s="2"/>
      <c r="O1331" s="2"/>
      <c r="P1331" s="2"/>
      <c r="Q1331" s="2"/>
      <c r="R1331" s="2"/>
      <c r="S1331" s="2"/>
    </row>
    <row r="1332" spans="2:19" ht="13.5" x14ac:dyDescent="0.3">
      <c r="B1332" s="255"/>
      <c r="C1332" s="2"/>
      <c r="D1332" s="2"/>
      <c r="E1332" s="2"/>
      <c r="F1332" s="2"/>
      <c r="G1332" s="2"/>
      <c r="H1332" s="2"/>
      <c r="I1332" s="2"/>
      <c r="J1332" s="2"/>
      <c r="K1332" s="2"/>
      <c r="L1332" s="2"/>
      <c r="M1332" s="2"/>
      <c r="N1332" s="2"/>
      <c r="O1332" s="2"/>
      <c r="P1332" s="2"/>
      <c r="Q1332" s="2"/>
      <c r="R1332" s="2"/>
      <c r="S1332" s="2"/>
    </row>
    <row r="1333" spans="2:19" ht="13.5" x14ac:dyDescent="0.3">
      <c r="B1333" s="255"/>
      <c r="C1333" s="2"/>
      <c r="D1333" s="2"/>
      <c r="E1333" s="2"/>
      <c r="F1333" s="2"/>
      <c r="G1333" s="2"/>
      <c r="H1333" s="2"/>
      <c r="I1333" s="2"/>
      <c r="J1333" s="2"/>
      <c r="K1333" s="2"/>
      <c r="L1333" s="2"/>
      <c r="M1333" s="2"/>
      <c r="N1333" s="2"/>
      <c r="O1333" s="2"/>
      <c r="P1333" s="2"/>
      <c r="Q1333" s="2"/>
      <c r="R1333" s="2"/>
      <c r="S1333" s="2"/>
    </row>
    <row r="1334" spans="2:19" ht="13.5" x14ac:dyDescent="0.3">
      <c r="B1334" s="255"/>
      <c r="C1334" s="2"/>
      <c r="D1334" s="2"/>
      <c r="E1334" s="2"/>
      <c r="F1334" s="2"/>
      <c r="G1334" s="2"/>
      <c r="H1334" s="2"/>
      <c r="I1334" s="2"/>
      <c r="J1334" s="2"/>
      <c r="K1334" s="2"/>
      <c r="L1334" s="2"/>
      <c r="M1334" s="2"/>
      <c r="N1334" s="2"/>
      <c r="O1334" s="2"/>
      <c r="P1334" s="2"/>
      <c r="Q1334" s="2"/>
      <c r="R1334" s="2"/>
      <c r="S1334" s="2"/>
    </row>
    <row r="1335" spans="2:19" ht="13.5" x14ac:dyDescent="0.3">
      <c r="B1335" s="255"/>
      <c r="C1335" s="2"/>
      <c r="D1335" s="2"/>
      <c r="E1335" s="2"/>
      <c r="F1335" s="2"/>
      <c r="G1335" s="2"/>
      <c r="H1335" s="2"/>
      <c r="I1335" s="2"/>
      <c r="J1335" s="2"/>
      <c r="K1335" s="2"/>
      <c r="L1335" s="2"/>
      <c r="M1335" s="2"/>
      <c r="N1335" s="2"/>
      <c r="O1335" s="2"/>
      <c r="P1335" s="2"/>
      <c r="Q1335" s="2"/>
      <c r="R1335" s="2"/>
      <c r="S1335" s="2"/>
    </row>
    <row r="1336" spans="2:19" ht="13.5" x14ac:dyDescent="0.3">
      <c r="B1336" s="255"/>
      <c r="C1336" s="2"/>
      <c r="D1336" s="2"/>
      <c r="E1336" s="2"/>
      <c r="F1336" s="2"/>
      <c r="G1336" s="2"/>
      <c r="H1336" s="2"/>
      <c r="I1336" s="2"/>
      <c r="J1336" s="2"/>
      <c r="K1336" s="2"/>
      <c r="L1336" s="2"/>
      <c r="M1336" s="2"/>
      <c r="N1336" s="2"/>
      <c r="O1336" s="2"/>
      <c r="P1336" s="2"/>
      <c r="Q1336" s="2"/>
      <c r="R1336" s="2"/>
      <c r="S1336" s="2"/>
    </row>
    <row r="1337" spans="2:19" ht="13.5" x14ac:dyDescent="0.3">
      <c r="B1337" s="255"/>
      <c r="C1337" s="2"/>
      <c r="D1337" s="2"/>
      <c r="E1337" s="2"/>
      <c r="F1337" s="2"/>
      <c r="G1337" s="2"/>
      <c r="H1337" s="2"/>
      <c r="I1337" s="2"/>
      <c r="J1337" s="2"/>
      <c r="K1337" s="2"/>
      <c r="L1337" s="2"/>
      <c r="M1337" s="2"/>
      <c r="N1337" s="2"/>
      <c r="O1337" s="2"/>
      <c r="P1337" s="2"/>
      <c r="Q1337" s="2"/>
      <c r="R1337" s="2"/>
      <c r="S1337" s="2"/>
    </row>
    <row r="1338" spans="2:19" ht="13.5" x14ac:dyDescent="0.3">
      <c r="B1338" s="255"/>
      <c r="C1338" s="2"/>
      <c r="D1338" s="2"/>
      <c r="E1338" s="2"/>
      <c r="F1338" s="2"/>
      <c r="G1338" s="2"/>
      <c r="H1338" s="2"/>
      <c r="I1338" s="2"/>
      <c r="J1338" s="2"/>
      <c r="K1338" s="2"/>
      <c r="L1338" s="2"/>
      <c r="M1338" s="2"/>
      <c r="N1338" s="2"/>
      <c r="O1338" s="2"/>
      <c r="P1338" s="2"/>
      <c r="Q1338" s="2"/>
      <c r="R1338" s="2"/>
      <c r="S1338" s="2"/>
    </row>
    <row r="1339" spans="2:19" ht="13.5" x14ac:dyDescent="0.3">
      <c r="B1339" s="255"/>
      <c r="C1339" s="2"/>
      <c r="D1339" s="2"/>
      <c r="E1339" s="2"/>
      <c r="F1339" s="2"/>
      <c r="G1339" s="2"/>
      <c r="H1339" s="2"/>
      <c r="I1339" s="2"/>
      <c r="J1339" s="2"/>
      <c r="K1339" s="2"/>
      <c r="L1339" s="2"/>
      <c r="M1339" s="2"/>
      <c r="N1339" s="2"/>
      <c r="O1339" s="2"/>
      <c r="P1339" s="2"/>
      <c r="Q1339" s="2"/>
      <c r="R1339" s="2"/>
      <c r="S1339" s="2"/>
    </row>
    <row r="1340" spans="2:19" ht="13.5" x14ac:dyDescent="0.3">
      <c r="B1340" s="255"/>
      <c r="C1340" s="2"/>
      <c r="D1340" s="2"/>
      <c r="E1340" s="2"/>
      <c r="F1340" s="2"/>
      <c r="G1340" s="2"/>
      <c r="H1340" s="2"/>
      <c r="I1340" s="2"/>
      <c r="J1340" s="2"/>
      <c r="K1340" s="2"/>
      <c r="L1340" s="2"/>
      <c r="M1340" s="2"/>
      <c r="N1340" s="2"/>
      <c r="O1340" s="2"/>
      <c r="P1340" s="2"/>
      <c r="Q1340" s="2"/>
      <c r="R1340" s="2"/>
      <c r="S1340" s="2"/>
    </row>
    <row r="1341" spans="2:19" ht="13.5" x14ac:dyDescent="0.3">
      <c r="B1341" s="255"/>
      <c r="C1341" s="2"/>
      <c r="D1341" s="2"/>
      <c r="E1341" s="2"/>
      <c r="F1341" s="2"/>
      <c r="G1341" s="2"/>
      <c r="H1341" s="2"/>
      <c r="I1341" s="2"/>
      <c r="J1341" s="2"/>
      <c r="K1341" s="2"/>
      <c r="L1341" s="2"/>
      <c r="M1341" s="2"/>
      <c r="N1341" s="2"/>
      <c r="O1341" s="2"/>
      <c r="P1341" s="2"/>
      <c r="Q1341" s="2"/>
      <c r="R1341" s="2"/>
      <c r="S1341" s="2"/>
    </row>
    <row r="1342" spans="2:19" ht="13.5" x14ac:dyDescent="0.3">
      <c r="B1342" s="255"/>
      <c r="C1342" s="2"/>
      <c r="D1342" s="2"/>
      <c r="E1342" s="2"/>
      <c r="F1342" s="2"/>
      <c r="G1342" s="2"/>
      <c r="H1342" s="2"/>
      <c r="I1342" s="2"/>
      <c r="J1342" s="2"/>
      <c r="K1342" s="2"/>
      <c r="L1342" s="2"/>
      <c r="M1342" s="2"/>
      <c r="N1342" s="2"/>
      <c r="O1342" s="2"/>
      <c r="P1342" s="2"/>
      <c r="Q1342" s="2"/>
      <c r="R1342" s="2"/>
      <c r="S1342" s="2"/>
    </row>
    <row r="1343" spans="2:19" ht="13.5" x14ac:dyDescent="0.3">
      <c r="B1343" s="255"/>
      <c r="C1343" s="2"/>
      <c r="D1343" s="2"/>
      <c r="E1343" s="2"/>
      <c r="F1343" s="2"/>
      <c r="G1343" s="2"/>
      <c r="H1343" s="2"/>
      <c r="I1343" s="2"/>
      <c r="J1343" s="2"/>
      <c r="K1343" s="2"/>
      <c r="L1343" s="2"/>
      <c r="M1343" s="2"/>
      <c r="N1343" s="2"/>
      <c r="O1343" s="2"/>
      <c r="P1343" s="2"/>
      <c r="Q1343" s="2"/>
      <c r="R1343" s="2"/>
      <c r="S1343" s="2"/>
    </row>
    <row r="1344" spans="2:19" ht="13.5" x14ac:dyDescent="0.3">
      <c r="B1344" s="255"/>
      <c r="C1344" s="2"/>
      <c r="D1344" s="2"/>
      <c r="E1344" s="2"/>
      <c r="F1344" s="2"/>
      <c r="G1344" s="2"/>
      <c r="H1344" s="2"/>
      <c r="I1344" s="2"/>
      <c r="J1344" s="2"/>
      <c r="K1344" s="2"/>
      <c r="L1344" s="2"/>
      <c r="M1344" s="2"/>
      <c r="N1344" s="2"/>
      <c r="O1344" s="2"/>
      <c r="P1344" s="2"/>
      <c r="Q1344" s="2"/>
      <c r="R1344" s="2"/>
      <c r="S1344" s="2"/>
    </row>
    <row r="1345" spans="2:19" ht="13.5" x14ac:dyDescent="0.3">
      <c r="B1345" s="255"/>
      <c r="C1345" s="2"/>
      <c r="D1345" s="2"/>
      <c r="E1345" s="2"/>
      <c r="F1345" s="2"/>
      <c r="G1345" s="2"/>
      <c r="H1345" s="2"/>
      <c r="I1345" s="2"/>
      <c r="J1345" s="2"/>
      <c r="K1345" s="2"/>
      <c r="L1345" s="2"/>
      <c r="M1345" s="2"/>
      <c r="N1345" s="2"/>
      <c r="O1345" s="2"/>
      <c r="P1345" s="2"/>
      <c r="Q1345" s="2"/>
      <c r="R1345" s="2"/>
      <c r="S1345" s="2"/>
    </row>
    <row r="1346" spans="2:19" ht="13.5" x14ac:dyDescent="0.3">
      <c r="B1346" s="255"/>
      <c r="C1346" s="2"/>
      <c r="D1346" s="2"/>
      <c r="E1346" s="2"/>
      <c r="F1346" s="2"/>
      <c r="G1346" s="2"/>
      <c r="H1346" s="2"/>
      <c r="I1346" s="2"/>
      <c r="J1346" s="2"/>
      <c r="K1346" s="2"/>
      <c r="L1346" s="2"/>
      <c r="M1346" s="2"/>
      <c r="N1346" s="2"/>
      <c r="O1346" s="2"/>
      <c r="P1346" s="2"/>
      <c r="Q1346" s="2"/>
      <c r="R1346" s="2"/>
      <c r="S1346" s="2"/>
    </row>
    <row r="1347" spans="2:19" ht="13.5" x14ac:dyDescent="0.3">
      <c r="B1347" s="255"/>
      <c r="C1347" s="2"/>
      <c r="D1347" s="2"/>
      <c r="E1347" s="2"/>
      <c r="F1347" s="2"/>
      <c r="G1347" s="2"/>
      <c r="H1347" s="2"/>
      <c r="I1347" s="2"/>
      <c r="J1347" s="2"/>
      <c r="K1347" s="2"/>
      <c r="L1347" s="2"/>
      <c r="M1347" s="2"/>
      <c r="N1347" s="2"/>
      <c r="O1347" s="2"/>
      <c r="P1347" s="2"/>
      <c r="Q1347" s="2"/>
      <c r="R1347" s="2"/>
      <c r="S1347" s="2"/>
    </row>
    <row r="1348" spans="2:19" ht="13.5" x14ac:dyDescent="0.3">
      <c r="B1348" s="255"/>
      <c r="C1348" s="2"/>
      <c r="D1348" s="2"/>
      <c r="E1348" s="2"/>
      <c r="F1348" s="2"/>
      <c r="G1348" s="2"/>
      <c r="H1348" s="2"/>
      <c r="I1348" s="2"/>
      <c r="J1348" s="2"/>
      <c r="K1348" s="2"/>
      <c r="L1348" s="2"/>
      <c r="M1348" s="2"/>
      <c r="N1348" s="2"/>
      <c r="O1348" s="2"/>
      <c r="P1348" s="2"/>
      <c r="Q1348" s="2"/>
      <c r="R1348" s="2"/>
      <c r="S1348" s="2"/>
    </row>
    <row r="1349" spans="2:19" ht="13.5" x14ac:dyDescent="0.3">
      <c r="B1349" s="255"/>
      <c r="C1349" s="2"/>
      <c r="D1349" s="2"/>
      <c r="E1349" s="2"/>
      <c r="F1349" s="2"/>
      <c r="G1349" s="2"/>
      <c r="H1349" s="2"/>
      <c r="I1349" s="2"/>
      <c r="J1349" s="2"/>
      <c r="K1349" s="2"/>
      <c r="L1349" s="2"/>
      <c r="M1349" s="2"/>
      <c r="N1349" s="2"/>
      <c r="O1349" s="2"/>
      <c r="P1349" s="2"/>
      <c r="Q1349" s="2"/>
      <c r="R1349" s="2"/>
      <c r="S1349" s="2"/>
    </row>
    <row r="1350" spans="2:19" ht="13.5" x14ac:dyDescent="0.3">
      <c r="B1350" s="255"/>
      <c r="C1350" s="2"/>
      <c r="D1350" s="2"/>
      <c r="E1350" s="2"/>
      <c r="F1350" s="2"/>
      <c r="G1350" s="2"/>
      <c r="H1350" s="2"/>
      <c r="I1350" s="2"/>
      <c r="J1350" s="2"/>
      <c r="K1350" s="2"/>
      <c r="L1350" s="2"/>
      <c r="M1350" s="2"/>
      <c r="N1350" s="2"/>
      <c r="O1350" s="2"/>
      <c r="P1350" s="2"/>
      <c r="Q1350" s="2"/>
      <c r="R1350" s="2"/>
      <c r="S1350" s="2"/>
    </row>
    <row r="1351" spans="2:19" ht="13.5" x14ac:dyDescent="0.3">
      <c r="B1351" s="255"/>
      <c r="C1351" s="2"/>
      <c r="D1351" s="2"/>
      <c r="E1351" s="2"/>
      <c r="F1351" s="2"/>
      <c r="G1351" s="2"/>
      <c r="H1351" s="2"/>
      <c r="I1351" s="2"/>
      <c r="J1351" s="2"/>
      <c r="K1351" s="2"/>
      <c r="L1351" s="2"/>
      <c r="M1351" s="2"/>
      <c r="N1351" s="2"/>
      <c r="O1351" s="2"/>
      <c r="P1351" s="2"/>
      <c r="Q1351" s="2"/>
      <c r="R1351" s="2"/>
      <c r="S1351" s="2"/>
    </row>
    <row r="1352" spans="2:19" ht="13.5" x14ac:dyDescent="0.3">
      <c r="B1352" s="255"/>
      <c r="C1352" s="2"/>
      <c r="D1352" s="2"/>
      <c r="E1352" s="2"/>
      <c r="F1352" s="2"/>
      <c r="G1352" s="2"/>
      <c r="H1352" s="2"/>
      <c r="I1352" s="2"/>
      <c r="J1352" s="2"/>
      <c r="K1352" s="2"/>
      <c r="L1352" s="2"/>
      <c r="M1352" s="2"/>
      <c r="N1352" s="2"/>
      <c r="O1352" s="2"/>
      <c r="P1352" s="2"/>
      <c r="Q1352" s="2"/>
      <c r="R1352" s="2"/>
      <c r="S1352" s="2"/>
    </row>
    <row r="1353" spans="2:19" ht="13.5" x14ac:dyDescent="0.3">
      <c r="B1353" s="255"/>
      <c r="C1353" s="2"/>
      <c r="D1353" s="2"/>
      <c r="E1353" s="2"/>
      <c r="F1353" s="2"/>
      <c r="G1353" s="2"/>
      <c r="H1353" s="2"/>
      <c r="I1353" s="2"/>
      <c r="J1353" s="2"/>
      <c r="K1353" s="2"/>
      <c r="L1353" s="2"/>
      <c r="M1353" s="2"/>
      <c r="N1353" s="2"/>
      <c r="O1353" s="2"/>
      <c r="P1353" s="2"/>
      <c r="Q1353" s="2"/>
      <c r="R1353" s="2"/>
      <c r="S1353" s="2"/>
    </row>
    <row r="1354" spans="2:19" ht="13.5" x14ac:dyDescent="0.3">
      <c r="B1354" s="255"/>
      <c r="C1354" s="2"/>
      <c r="D1354" s="2"/>
      <c r="E1354" s="2"/>
      <c r="F1354" s="2"/>
      <c r="G1354" s="2"/>
      <c r="H1354" s="2"/>
      <c r="I1354" s="2"/>
      <c r="J1354" s="2"/>
      <c r="K1354" s="2"/>
      <c r="L1354" s="2"/>
      <c r="M1354" s="2"/>
      <c r="N1354" s="2"/>
      <c r="O1354" s="2"/>
      <c r="P1354" s="2"/>
      <c r="Q1354" s="2"/>
      <c r="R1354" s="2"/>
      <c r="S1354" s="2"/>
    </row>
    <row r="1355" spans="2:19" ht="13.5" x14ac:dyDescent="0.3">
      <c r="B1355" s="255"/>
      <c r="C1355" s="2"/>
      <c r="D1355" s="2"/>
      <c r="E1355" s="2"/>
      <c r="F1355" s="2"/>
      <c r="G1355" s="2"/>
      <c r="H1355" s="2"/>
      <c r="I1355" s="2"/>
      <c r="J1355" s="2"/>
      <c r="K1355" s="2"/>
      <c r="L1355" s="2"/>
      <c r="M1355" s="2"/>
      <c r="N1355" s="2"/>
      <c r="O1355" s="2"/>
      <c r="P1355" s="2"/>
      <c r="Q1355" s="2"/>
      <c r="R1355" s="2"/>
      <c r="S1355" s="2"/>
    </row>
    <row r="1356" spans="2:19" ht="13.5" x14ac:dyDescent="0.3">
      <c r="B1356" s="255"/>
      <c r="C1356" s="2"/>
      <c r="D1356" s="2"/>
      <c r="E1356" s="2"/>
      <c r="F1356" s="2"/>
      <c r="G1356" s="2"/>
      <c r="H1356" s="2"/>
      <c r="I1356" s="2"/>
      <c r="J1356" s="2"/>
      <c r="K1356" s="2"/>
      <c r="L1356" s="2"/>
      <c r="M1356" s="2"/>
      <c r="N1356" s="2"/>
      <c r="O1356" s="2"/>
      <c r="P1356" s="2"/>
      <c r="Q1356" s="2"/>
      <c r="R1356" s="2"/>
      <c r="S1356" s="2"/>
    </row>
    <row r="1357" spans="2:19" ht="13.5" x14ac:dyDescent="0.3">
      <c r="B1357" s="255"/>
      <c r="C1357" s="2"/>
      <c r="D1357" s="2"/>
      <c r="E1357" s="2"/>
      <c r="F1357" s="2"/>
      <c r="G1357" s="2"/>
      <c r="H1357" s="2"/>
      <c r="I1357" s="2"/>
      <c r="J1357" s="2"/>
      <c r="K1357" s="2"/>
      <c r="L1357" s="2"/>
      <c r="M1357" s="2"/>
      <c r="N1357" s="2"/>
      <c r="O1357" s="2"/>
      <c r="P1357" s="2"/>
      <c r="Q1357" s="2"/>
      <c r="R1357" s="2"/>
      <c r="S1357" s="2"/>
    </row>
    <row r="1358" spans="2:19" ht="13.5" x14ac:dyDescent="0.3">
      <c r="B1358" s="255"/>
      <c r="C1358" s="2"/>
      <c r="D1358" s="2"/>
      <c r="E1358" s="2"/>
      <c r="F1358" s="2"/>
      <c r="G1358" s="2"/>
      <c r="H1358" s="2"/>
      <c r="I1358" s="2"/>
      <c r="J1358" s="2"/>
      <c r="K1358" s="2"/>
      <c r="L1358" s="2"/>
      <c r="M1358" s="2"/>
      <c r="N1358" s="2"/>
      <c r="O1358" s="2"/>
      <c r="P1358" s="2"/>
      <c r="Q1358" s="2"/>
      <c r="R1358" s="2"/>
      <c r="S1358" s="2"/>
    </row>
    <row r="1359" spans="2:19" ht="13.5" x14ac:dyDescent="0.3">
      <c r="B1359" s="255"/>
      <c r="C1359" s="2"/>
      <c r="D1359" s="2"/>
      <c r="E1359" s="2"/>
      <c r="F1359" s="2"/>
      <c r="G1359" s="2"/>
      <c r="H1359" s="2"/>
      <c r="I1359" s="2"/>
      <c r="J1359" s="2"/>
      <c r="K1359" s="2"/>
      <c r="L1359" s="2"/>
      <c r="M1359" s="2"/>
      <c r="N1359" s="2"/>
      <c r="O1359" s="2"/>
      <c r="P1359" s="2"/>
      <c r="Q1359" s="2"/>
      <c r="R1359" s="2"/>
      <c r="S1359" s="2"/>
    </row>
    <row r="1360" spans="2:19" ht="13.5" x14ac:dyDescent="0.3">
      <c r="B1360" s="255"/>
      <c r="C1360" s="2"/>
      <c r="D1360" s="2"/>
      <c r="E1360" s="2"/>
      <c r="F1360" s="2"/>
      <c r="G1360" s="2"/>
      <c r="H1360" s="2"/>
      <c r="I1360" s="2"/>
      <c r="J1360" s="2"/>
      <c r="K1360" s="2"/>
      <c r="L1360" s="2"/>
      <c r="M1360" s="2"/>
      <c r="N1360" s="2"/>
      <c r="O1360" s="2"/>
      <c r="P1360" s="2"/>
      <c r="Q1360" s="2"/>
      <c r="R1360" s="2"/>
      <c r="S1360" s="2"/>
    </row>
    <row r="1361" spans="2:19" ht="13.5" x14ac:dyDescent="0.3">
      <c r="B1361" s="255"/>
      <c r="C1361" s="2"/>
      <c r="D1361" s="2"/>
      <c r="E1361" s="2"/>
      <c r="F1361" s="2"/>
      <c r="G1361" s="2"/>
      <c r="H1361" s="2"/>
      <c r="I1361" s="2"/>
      <c r="J1361" s="2"/>
      <c r="K1361" s="2"/>
      <c r="L1361" s="2"/>
      <c r="M1361" s="2"/>
      <c r="N1361" s="2"/>
      <c r="O1361" s="2"/>
      <c r="P1361" s="2"/>
      <c r="Q1361" s="2"/>
      <c r="R1361" s="2"/>
      <c r="S1361" s="2"/>
    </row>
    <row r="1362" spans="2:19" ht="13.5" x14ac:dyDescent="0.3">
      <c r="B1362" s="255"/>
      <c r="C1362" s="2"/>
      <c r="D1362" s="2"/>
      <c r="E1362" s="2"/>
      <c r="F1362" s="2"/>
      <c r="G1362" s="2"/>
      <c r="H1362" s="2"/>
      <c r="I1362" s="2"/>
      <c r="J1362" s="2"/>
      <c r="K1362" s="2"/>
      <c r="L1362" s="2"/>
      <c r="M1362" s="2"/>
      <c r="N1362" s="2"/>
      <c r="O1362" s="2"/>
      <c r="P1362" s="2"/>
      <c r="Q1362" s="2"/>
      <c r="R1362" s="2"/>
      <c r="S1362" s="2"/>
    </row>
    <row r="1363" spans="2:19" ht="13.5" x14ac:dyDescent="0.3">
      <c r="B1363" s="255"/>
      <c r="C1363" s="2"/>
      <c r="D1363" s="2"/>
      <c r="E1363" s="2"/>
      <c r="F1363" s="2"/>
      <c r="G1363" s="2"/>
      <c r="H1363" s="2"/>
      <c r="I1363" s="2"/>
      <c r="J1363" s="2"/>
      <c r="K1363" s="2"/>
      <c r="L1363" s="2"/>
      <c r="M1363" s="2"/>
      <c r="N1363" s="2"/>
      <c r="O1363" s="2"/>
      <c r="P1363" s="2"/>
      <c r="Q1363" s="2"/>
      <c r="R1363" s="2"/>
      <c r="S1363" s="2"/>
    </row>
    <row r="1364" spans="2:19" ht="13.5" x14ac:dyDescent="0.3">
      <c r="B1364" s="255"/>
      <c r="C1364" s="2"/>
      <c r="D1364" s="2"/>
      <c r="E1364" s="2"/>
      <c r="F1364" s="2"/>
      <c r="G1364" s="2"/>
      <c r="H1364" s="2"/>
      <c r="I1364" s="2"/>
      <c r="J1364" s="2"/>
      <c r="K1364" s="2"/>
      <c r="L1364" s="2"/>
      <c r="M1364" s="2"/>
      <c r="N1364" s="2"/>
      <c r="O1364" s="2"/>
      <c r="P1364" s="2"/>
      <c r="Q1364" s="2"/>
      <c r="R1364" s="2"/>
      <c r="S1364" s="2"/>
    </row>
    <row r="1365" spans="2:19" ht="13.5" x14ac:dyDescent="0.3">
      <c r="B1365" s="255"/>
      <c r="C1365" s="2"/>
      <c r="D1365" s="2"/>
      <c r="E1365" s="2"/>
      <c r="F1365" s="2"/>
      <c r="G1365" s="2"/>
      <c r="H1365" s="2"/>
      <c r="I1365" s="2"/>
      <c r="J1365" s="2"/>
      <c r="K1365" s="2"/>
      <c r="L1365" s="2"/>
      <c r="M1365" s="2"/>
      <c r="N1365" s="2"/>
      <c r="O1365" s="2"/>
      <c r="P1365" s="2"/>
      <c r="Q1365" s="2"/>
      <c r="R1365" s="2"/>
      <c r="S1365" s="2"/>
    </row>
    <row r="1366" spans="2:19" ht="13.5" x14ac:dyDescent="0.3">
      <c r="B1366" s="255"/>
      <c r="C1366" s="2"/>
      <c r="D1366" s="2"/>
      <c r="E1366" s="2"/>
      <c r="F1366" s="2"/>
      <c r="G1366" s="2"/>
      <c r="H1366" s="2"/>
      <c r="I1366" s="2"/>
      <c r="J1366" s="2"/>
      <c r="K1366" s="2"/>
      <c r="L1366" s="2"/>
      <c r="M1366" s="2"/>
      <c r="N1366" s="2"/>
      <c r="O1366" s="2"/>
      <c r="P1366" s="2"/>
      <c r="Q1366" s="2"/>
      <c r="R1366" s="2"/>
      <c r="S1366" s="2"/>
    </row>
    <row r="1367" spans="2:19" ht="13.5" x14ac:dyDescent="0.3">
      <c r="B1367" s="255"/>
      <c r="C1367" s="2"/>
      <c r="D1367" s="2"/>
      <c r="E1367" s="2"/>
      <c r="F1367" s="2"/>
      <c r="G1367" s="2"/>
      <c r="H1367" s="2"/>
      <c r="I1367" s="2"/>
      <c r="J1367" s="2"/>
      <c r="K1367" s="2"/>
      <c r="L1367" s="2"/>
      <c r="M1367" s="2"/>
      <c r="N1367" s="2"/>
      <c r="O1367" s="2"/>
      <c r="P1367" s="2"/>
      <c r="Q1367" s="2"/>
      <c r="R1367" s="2"/>
      <c r="S1367" s="2"/>
    </row>
    <row r="1368" spans="2:19" ht="13.5" x14ac:dyDescent="0.3">
      <c r="B1368" s="255"/>
      <c r="C1368" s="2"/>
      <c r="D1368" s="2"/>
      <c r="E1368" s="2"/>
      <c r="F1368" s="2"/>
      <c r="G1368" s="2"/>
      <c r="H1368" s="2"/>
      <c r="I1368" s="2"/>
      <c r="J1368" s="2"/>
      <c r="K1368" s="2"/>
      <c r="L1368" s="2"/>
      <c r="M1368" s="2"/>
      <c r="N1368" s="2"/>
      <c r="O1368" s="2"/>
      <c r="P1368" s="2"/>
      <c r="Q1368" s="2"/>
      <c r="R1368" s="2"/>
      <c r="S1368" s="2"/>
    </row>
    <row r="1369" spans="2:19" ht="13.5" x14ac:dyDescent="0.3">
      <c r="B1369" s="255"/>
      <c r="C1369" s="2"/>
      <c r="D1369" s="2"/>
      <c r="E1369" s="2"/>
      <c r="F1369" s="2"/>
      <c r="G1369" s="2"/>
      <c r="H1369" s="2"/>
      <c r="I1369" s="2"/>
      <c r="J1369" s="2"/>
      <c r="K1369" s="2"/>
      <c r="L1369" s="2"/>
      <c r="M1369" s="2"/>
      <c r="N1369" s="2"/>
      <c r="O1369" s="2"/>
      <c r="P1369" s="2"/>
      <c r="Q1369" s="2"/>
      <c r="R1369" s="2"/>
      <c r="S1369" s="2"/>
    </row>
    <row r="1370" spans="2:19" ht="13.5" x14ac:dyDescent="0.3">
      <c r="B1370" s="255"/>
      <c r="C1370" s="2"/>
      <c r="D1370" s="2"/>
      <c r="E1370" s="2"/>
      <c r="F1370" s="2"/>
      <c r="G1370" s="2"/>
      <c r="H1370" s="2"/>
      <c r="I1370" s="2"/>
      <c r="J1370" s="2"/>
      <c r="K1370" s="2"/>
      <c r="L1370" s="2"/>
      <c r="M1370" s="2"/>
      <c r="N1370" s="2"/>
      <c r="O1370" s="2"/>
      <c r="P1370" s="2"/>
      <c r="Q1370" s="2"/>
      <c r="R1370" s="2"/>
      <c r="S1370" s="2"/>
    </row>
    <row r="1371" spans="2:19" ht="13.5" x14ac:dyDescent="0.3">
      <c r="B1371" s="255"/>
      <c r="C1371" s="2"/>
      <c r="D1371" s="2"/>
      <c r="E1371" s="2"/>
      <c r="F1371" s="2"/>
      <c r="G1371" s="2"/>
      <c r="H1371" s="2"/>
      <c r="I1371" s="2"/>
      <c r="J1371" s="2"/>
      <c r="K1371" s="2"/>
      <c r="L1371" s="2"/>
      <c r="M1371" s="2"/>
      <c r="N1371" s="2"/>
      <c r="O1371" s="2"/>
      <c r="P1371" s="2"/>
      <c r="Q1371" s="2"/>
      <c r="R1371" s="2"/>
      <c r="S1371" s="2"/>
    </row>
    <row r="1372" spans="2:19" ht="13.5" x14ac:dyDescent="0.3">
      <c r="B1372" s="255"/>
      <c r="C1372" s="2"/>
      <c r="D1372" s="2"/>
      <c r="E1372" s="2"/>
      <c r="F1372" s="2"/>
      <c r="G1372" s="2"/>
      <c r="H1372" s="2"/>
      <c r="I1372" s="2"/>
      <c r="J1372" s="2"/>
      <c r="K1372" s="2"/>
      <c r="L1372" s="2"/>
      <c r="M1372" s="2"/>
      <c r="N1372" s="2"/>
      <c r="O1372" s="2"/>
      <c r="P1372" s="2"/>
      <c r="Q1372" s="2"/>
      <c r="R1372" s="2"/>
      <c r="S1372" s="2"/>
    </row>
    <row r="1373" spans="2:19" ht="13.5" x14ac:dyDescent="0.3">
      <c r="B1373" s="255"/>
      <c r="C1373" s="2"/>
      <c r="D1373" s="2"/>
      <c r="E1373" s="2"/>
      <c r="F1373" s="2"/>
      <c r="G1373" s="2"/>
      <c r="H1373" s="2"/>
      <c r="I1373" s="2"/>
      <c r="J1373" s="2"/>
      <c r="K1373" s="2"/>
      <c r="L1373" s="2"/>
      <c r="M1373" s="2"/>
      <c r="N1373" s="2"/>
      <c r="O1373" s="2"/>
      <c r="P1373" s="2"/>
      <c r="Q1373" s="2"/>
      <c r="R1373" s="2"/>
      <c r="S1373" s="2"/>
    </row>
    <row r="1374" spans="2:19" ht="13.5" x14ac:dyDescent="0.3">
      <c r="B1374" s="255"/>
      <c r="C1374" s="2"/>
      <c r="D1374" s="2"/>
      <c r="E1374" s="2"/>
      <c r="F1374" s="2"/>
      <c r="G1374" s="2"/>
      <c r="H1374" s="2"/>
      <c r="I1374" s="2"/>
      <c r="J1374" s="2"/>
      <c r="K1374" s="2"/>
      <c r="L1374" s="2"/>
      <c r="M1374" s="2"/>
      <c r="N1374" s="2"/>
      <c r="O1374" s="2"/>
      <c r="P1374" s="2"/>
      <c r="Q1374" s="2"/>
      <c r="R1374" s="2"/>
      <c r="S1374" s="2"/>
    </row>
    <row r="1375" spans="2:19" ht="13.5" x14ac:dyDescent="0.3">
      <c r="B1375" s="255"/>
      <c r="C1375" s="2"/>
      <c r="D1375" s="2"/>
      <c r="E1375" s="2"/>
      <c r="F1375" s="2"/>
      <c r="G1375" s="2"/>
      <c r="H1375" s="2"/>
      <c r="I1375" s="2"/>
      <c r="J1375" s="2"/>
      <c r="K1375" s="2"/>
      <c r="L1375" s="2"/>
      <c r="M1375" s="2"/>
      <c r="N1375" s="2"/>
      <c r="O1375" s="2"/>
      <c r="P1375" s="2"/>
      <c r="Q1375" s="2"/>
      <c r="R1375" s="2"/>
      <c r="S1375" s="2"/>
    </row>
    <row r="1376" spans="2:19" ht="13.5" x14ac:dyDescent="0.3">
      <c r="B1376" s="255"/>
      <c r="C1376" s="2"/>
      <c r="D1376" s="2"/>
      <c r="E1376" s="2"/>
      <c r="F1376" s="2"/>
      <c r="G1376" s="2"/>
      <c r="H1376" s="2"/>
      <c r="I1376" s="2"/>
      <c r="J1376" s="2"/>
      <c r="K1376" s="2"/>
      <c r="L1376" s="2"/>
      <c r="M1376" s="2"/>
      <c r="N1376" s="2"/>
      <c r="O1376" s="2"/>
      <c r="P1376" s="2"/>
      <c r="Q1376" s="2"/>
      <c r="R1376" s="2"/>
      <c r="S1376" s="2"/>
    </row>
    <row r="1377" spans="2:19" ht="13.5" x14ac:dyDescent="0.3">
      <c r="B1377" s="255"/>
      <c r="C1377" s="2"/>
      <c r="D1377" s="2"/>
      <c r="E1377" s="2"/>
      <c r="F1377" s="2"/>
      <c r="G1377" s="2"/>
      <c r="H1377" s="2"/>
      <c r="I1377" s="2"/>
      <c r="J1377" s="2"/>
      <c r="K1377" s="2"/>
      <c r="L1377" s="2"/>
      <c r="M1377" s="2"/>
      <c r="N1377" s="2"/>
      <c r="O1377" s="2"/>
      <c r="P1377" s="2"/>
      <c r="Q1377" s="2"/>
      <c r="R1377" s="2"/>
      <c r="S1377" s="2"/>
    </row>
    <row r="1378" spans="2:19" ht="13.5" x14ac:dyDescent="0.3">
      <c r="B1378" s="255"/>
      <c r="C1378" s="2"/>
      <c r="D1378" s="2"/>
      <c r="E1378" s="2"/>
      <c r="F1378" s="2"/>
      <c r="G1378" s="2"/>
      <c r="H1378" s="2"/>
      <c r="I1378" s="2"/>
      <c r="J1378" s="2"/>
      <c r="K1378" s="2"/>
      <c r="L1378" s="2"/>
      <c r="M1378" s="2"/>
      <c r="N1378" s="2"/>
      <c r="O1378" s="2"/>
      <c r="P1378" s="2"/>
      <c r="Q1378" s="2"/>
      <c r="R1378" s="2"/>
      <c r="S1378" s="2"/>
    </row>
    <row r="1379" spans="2:19" ht="13.5" x14ac:dyDescent="0.3">
      <c r="B1379" s="255"/>
      <c r="C1379" s="2"/>
      <c r="D1379" s="2"/>
      <c r="E1379" s="2"/>
      <c r="F1379" s="2"/>
      <c r="G1379" s="2"/>
      <c r="H1379" s="2"/>
      <c r="I1379" s="2"/>
      <c r="J1379" s="2"/>
      <c r="K1379" s="2"/>
      <c r="L1379" s="2"/>
      <c r="M1379" s="2"/>
      <c r="N1379" s="2"/>
      <c r="O1379" s="2"/>
      <c r="P1379" s="2"/>
      <c r="Q1379" s="2"/>
      <c r="R1379" s="2"/>
      <c r="S1379" s="2"/>
    </row>
    <row r="1380" spans="2:19" ht="13.5" x14ac:dyDescent="0.3">
      <c r="B1380" s="255"/>
      <c r="C1380" s="2"/>
      <c r="D1380" s="2"/>
      <c r="E1380" s="2"/>
      <c r="F1380" s="2"/>
      <c r="G1380" s="2"/>
      <c r="H1380" s="2"/>
      <c r="I1380" s="2"/>
      <c r="J1380" s="2"/>
      <c r="K1380" s="2"/>
      <c r="L1380" s="2"/>
      <c r="M1380" s="2"/>
      <c r="N1380" s="2"/>
      <c r="O1380" s="2"/>
      <c r="P1380" s="2"/>
      <c r="Q1380" s="2"/>
      <c r="R1380" s="2"/>
      <c r="S1380" s="2"/>
    </row>
    <row r="1381" spans="2:19" ht="13.5" x14ac:dyDescent="0.3">
      <c r="B1381" s="255"/>
      <c r="C1381" s="2"/>
      <c r="D1381" s="2"/>
      <c r="E1381" s="2"/>
      <c r="F1381" s="2"/>
      <c r="G1381" s="2"/>
      <c r="H1381" s="2"/>
      <c r="I1381" s="2"/>
      <c r="J1381" s="2"/>
      <c r="K1381" s="2"/>
      <c r="L1381" s="2"/>
      <c r="M1381" s="2"/>
      <c r="N1381" s="2"/>
      <c r="O1381" s="2"/>
      <c r="P1381" s="2"/>
      <c r="Q1381" s="2"/>
      <c r="R1381" s="2"/>
      <c r="S1381" s="2"/>
    </row>
    <row r="1382" spans="2:19" ht="13.5" x14ac:dyDescent="0.3">
      <c r="B1382" s="255"/>
      <c r="C1382" s="2"/>
      <c r="D1382" s="2"/>
      <c r="E1382" s="2"/>
      <c r="F1382" s="2"/>
      <c r="G1382" s="2"/>
      <c r="H1382" s="2"/>
      <c r="I1382" s="2"/>
      <c r="J1382" s="2"/>
      <c r="K1382" s="2"/>
      <c r="L1382" s="2"/>
      <c r="M1382" s="2"/>
      <c r="N1382" s="2"/>
      <c r="O1382" s="2"/>
      <c r="P1382" s="2"/>
      <c r="Q1382" s="2"/>
      <c r="R1382" s="2"/>
      <c r="S1382" s="2"/>
    </row>
    <row r="1383" spans="2:19" ht="13.5" x14ac:dyDescent="0.3">
      <c r="B1383" s="255"/>
      <c r="C1383" s="2"/>
      <c r="D1383" s="2"/>
      <c r="E1383" s="2"/>
      <c r="F1383" s="2"/>
      <c r="G1383" s="2"/>
      <c r="H1383" s="2"/>
      <c r="I1383" s="2"/>
      <c r="J1383" s="2"/>
      <c r="K1383" s="2"/>
      <c r="L1383" s="2"/>
      <c r="M1383" s="2"/>
      <c r="N1383" s="2"/>
      <c r="O1383" s="2"/>
      <c r="P1383" s="2"/>
      <c r="Q1383" s="2"/>
      <c r="R1383" s="2"/>
      <c r="S1383" s="2"/>
    </row>
    <row r="1384" spans="2:19" ht="13.5" x14ac:dyDescent="0.3">
      <c r="B1384" s="255"/>
      <c r="C1384" s="2"/>
      <c r="D1384" s="2"/>
      <c r="E1384" s="2"/>
      <c r="F1384" s="2"/>
      <c r="G1384" s="2"/>
      <c r="H1384" s="2"/>
      <c r="I1384" s="2"/>
      <c r="J1384" s="2"/>
      <c r="K1384" s="2"/>
      <c r="L1384" s="2"/>
      <c r="M1384" s="2"/>
      <c r="N1384" s="2"/>
      <c r="O1384" s="2"/>
      <c r="P1384" s="2"/>
      <c r="Q1384" s="2"/>
      <c r="R1384" s="2"/>
      <c r="S1384" s="2"/>
    </row>
    <row r="1385" spans="2:19" ht="13.5" x14ac:dyDescent="0.3">
      <c r="B1385" s="255"/>
      <c r="C1385" s="2"/>
      <c r="D1385" s="2"/>
      <c r="E1385" s="2"/>
      <c r="F1385" s="2"/>
      <c r="G1385" s="2"/>
      <c r="H1385" s="2"/>
      <c r="I1385" s="2"/>
      <c r="J1385" s="2"/>
      <c r="K1385" s="2"/>
      <c r="L1385" s="2"/>
      <c r="M1385" s="2"/>
      <c r="N1385" s="2"/>
      <c r="O1385" s="2"/>
      <c r="P1385" s="2"/>
      <c r="Q1385" s="2"/>
      <c r="R1385" s="2"/>
      <c r="S1385" s="2"/>
    </row>
    <row r="1386" spans="2:19" ht="13.5" x14ac:dyDescent="0.3">
      <c r="B1386" s="255"/>
      <c r="C1386" s="2"/>
      <c r="D1386" s="2"/>
      <c r="E1386" s="2"/>
      <c r="F1386" s="2"/>
      <c r="G1386" s="2"/>
      <c r="H1386" s="2"/>
      <c r="I1386" s="2"/>
      <c r="J1386" s="2"/>
      <c r="K1386" s="2"/>
      <c r="L1386" s="2"/>
      <c r="M1386" s="2"/>
      <c r="N1386" s="2"/>
      <c r="O1386" s="2"/>
      <c r="P1386" s="2"/>
      <c r="Q1386" s="2"/>
      <c r="R1386" s="2"/>
      <c r="S1386" s="2"/>
    </row>
    <row r="1387" spans="2:19" ht="13.5" x14ac:dyDescent="0.3">
      <c r="B1387" s="255"/>
      <c r="C1387" s="2"/>
      <c r="D1387" s="2"/>
      <c r="E1387" s="2"/>
      <c r="F1387" s="2"/>
      <c r="G1387" s="2"/>
      <c r="H1387" s="2"/>
      <c r="I1387" s="2"/>
      <c r="J1387" s="2"/>
      <c r="K1387" s="2"/>
      <c r="L1387" s="2"/>
      <c r="M1387" s="2"/>
      <c r="N1387" s="2"/>
      <c r="O1387" s="2"/>
      <c r="P1387" s="2"/>
      <c r="Q1387" s="2"/>
      <c r="R1387" s="2"/>
      <c r="S1387" s="2"/>
    </row>
    <row r="1388" spans="2:19" ht="13.5" x14ac:dyDescent="0.3">
      <c r="B1388" s="255"/>
      <c r="C1388" s="2"/>
      <c r="D1388" s="2"/>
      <c r="E1388" s="2"/>
      <c r="F1388" s="2"/>
      <c r="G1388" s="2"/>
      <c r="H1388" s="2"/>
      <c r="I1388" s="2"/>
      <c r="J1388" s="2"/>
      <c r="K1388" s="2"/>
      <c r="L1388" s="2"/>
      <c r="M1388" s="2"/>
      <c r="N1388" s="2"/>
      <c r="O1388" s="2"/>
      <c r="P1388" s="2"/>
      <c r="Q1388" s="2"/>
      <c r="R1388" s="2"/>
      <c r="S1388" s="2"/>
    </row>
    <row r="1389" spans="2:19" ht="13.5" x14ac:dyDescent="0.3">
      <c r="B1389" s="255"/>
      <c r="C1389" s="2"/>
      <c r="D1389" s="2"/>
      <c r="E1389" s="2"/>
      <c r="F1389" s="2"/>
      <c r="G1389" s="2"/>
      <c r="H1389" s="2"/>
      <c r="I1389" s="2"/>
      <c r="J1389" s="2"/>
      <c r="K1389" s="2"/>
      <c r="L1389" s="2"/>
      <c r="M1389" s="2"/>
      <c r="N1389" s="2"/>
      <c r="O1389" s="2"/>
      <c r="P1389" s="2"/>
      <c r="Q1389" s="2"/>
      <c r="R1389" s="2"/>
      <c r="S1389" s="2"/>
    </row>
    <row r="1390" spans="2:19" ht="13.5" x14ac:dyDescent="0.3">
      <c r="B1390" s="255"/>
      <c r="C1390" s="2"/>
      <c r="D1390" s="2"/>
      <c r="E1390" s="2"/>
      <c r="F1390" s="2"/>
      <c r="G1390" s="2"/>
      <c r="H1390" s="2"/>
      <c r="I1390" s="2"/>
      <c r="J1390" s="2"/>
      <c r="K1390" s="2"/>
      <c r="L1390" s="2"/>
      <c r="M1390" s="2"/>
      <c r="N1390" s="2"/>
      <c r="O1390" s="2"/>
      <c r="P1390" s="2"/>
      <c r="Q1390" s="2"/>
      <c r="R1390" s="2"/>
      <c r="S1390" s="2"/>
    </row>
    <row r="1391" spans="2:19" ht="13.5" x14ac:dyDescent="0.3">
      <c r="B1391" s="255"/>
      <c r="C1391" s="2"/>
      <c r="D1391" s="2"/>
      <c r="E1391" s="2"/>
      <c r="F1391" s="2"/>
      <c r="G1391" s="2"/>
      <c r="H1391" s="2"/>
      <c r="I1391" s="2"/>
      <c r="J1391" s="2"/>
      <c r="K1391" s="2"/>
      <c r="L1391" s="2"/>
      <c r="M1391" s="2"/>
      <c r="N1391" s="2"/>
      <c r="O1391" s="2"/>
      <c r="P1391" s="2"/>
      <c r="Q1391" s="2"/>
      <c r="R1391" s="2"/>
      <c r="S1391" s="2"/>
    </row>
    <row r="1392" spans="2:19" ht="13.5" x14ac:dyDescent="0.3">
      <c r="B1392" s="255"/>
      <c r="C1392" s="2"/>
      <c r="D1392" s="2"/>
      <c r="E1392" s="2"/>
      <c r="F1392" s="2"/>
      <c r="G1392" s="2"/>
      <c r="H1392" s="2"/>
      <c r="I1392" s="2"/>
      <c r="J1392" s="2"/>
      <c r="K1392" s="2"/>
      <c r="L1392" s="2"/>
      <c r="M1392" s="2"/>
      <c r="N1392" s="2"/>
      <c r="O1392" s="2"/>
      <c r="P1392" s="2"/>
      <c r="Q1392" s="2"/>
      <c r="R1392" s="2"/>
      <c r="S1392" s="2"/>
    </row>
    <row r="1393" spans="2:19" ht="13.5" x14ac:dyDescent="0.3">
      <c r="B1393" s="255"/>
      <c r="C1393" s="2"/>
      <c r="D1393" s="2"/>
      <c r="E1393" s="2"/>
      <c r="F1393" s="2"/>
      <c r="G1393" s="2"/>
      <c r="H1393" s="2"/>
      <c r="I1393" s="2"/>
      <c r="J1393" s="2"/>
      <c r="K1393" s="2"/>
      <c r="L1393" s="2"/>
      <c r="M1393" s="2"/>
      <c r="N1393" s="2"/>
      <c r="O1393" s="2"/>
      <c r="P1393" s="2"/>
      <c r="Q1393" s="2"/>
      <c r="R1393" s="2"/>
      <c r="S1393" s="2"/>
    </row>
    <row r="1394" spans="2:19" ht="13.5" x14ac:dyDescent="0.3">
      <c r="B1394" s="255"/>
      <c r="C1394" s="2"/>
      <c r="D1394" s="2"/>
      <c r="E1394" s="2"/>
      <c r="F1394" s="2"/>
      <c r="G1394" s="2"/>
      <c r="H1394" s="2"/>
      <c r="I1394" s="2"/>
      <c r="J1394" s="2"/>
      <c r="K1394" s="2"/>
      <c r="L1394" s="2"/>
      <c r="M1394" s="2"/>
      <c r="N1394" s="2"/>
      <c r="O1394" s="2"/>
      <c r="P1394" s="2"/>
      <c r="Q1394" s="2"/>
      <c r="R1394" s="2"/>
      <c r="S1394" s="2"/>
    </row>
    <row r="1395" spans="2:19" ht="13.5" x14ac:dyDescent="0.3">
      <c r="B1395" s="255"/>
      <c r="C1395" s="2"/>
      <c r="D1395" s="2"/>
      <c r="E1395" s="2"/>
      <c r="F1395" s="2"/>
      <c r="G1395" s="2"/>
      <c r="H1395" s="2"/>
      <c r="I1395" s="2"/>
      <c r="J1395" s="2"/>
      <c r="K1395" s="2"/>
      <c r="L1395" s="2"/>
      <c r="M1395" s="2"/>
      <c r="N1395" s="2"/>
      <c r="O1395" s="2"/>
      <c r="P1395" s="2"/>
      <c r="Q1395" s="2"/>
      <c r="R1395" s="2"/>
      <c r="S1395" s="2"/>
    </row>
    <row r="1396" spans="2:19" ht="13.5" x14ac:dyDescent="0.3">
      <c r="B1396" s="255"/>
      <c r="C1396" s="2"/>
      <c r="D1396" s="2"/>
      <c r="E1396" s="2"/>
      <c r="F1396" s="2"/>
      <c r="G1396" s="2"/>
      <c r="H1396" s="2"/>
      <c r="I1396" s="2"/>
      <c r="J1396" s="2"/>
      <c r="K1396" s="2"/>
      <c r="L1396" s="2"/>
      <c r="M1396" s="2"/>
      <c r="N1396" s="2"/>
      <c r="O1396" s="2"/>
      <c r="P1396" s="2"/>
      <c r="Q1396" s="2"/>
      <c r="R1396" s="2"/>
      <c r="S1396" s="2"/>
    </row>
    <row r="1397" spans="2:19" ht="13.5" x14ac:dyDescent="0.3">
      <c r="B1397" s="255"/>
      <c r="C1397" s="2"/>
      <c r="D1397" s="2"/>
      <c r="E1397" s="2"/>
      <c r="F1397" s="2"/>
      <c r="G1397" s="2"/>
      <c r="H1397" s="2"/>
      <c r="I1397" s="2"/>
      <c r="J1397" s="2"/>
      <c r="K1397" s="2"/>
      <c r="L1397" s="2"/>
      <c r="M1397" s="2"/>
      <c r="N1397" s="2"/>
      <c r="O1397" s="2"/>
      <c r="P1397" s="2"/>
      <c r="Q1397" s="2"/>
      <c r="R1397" s="2"/>
      <c r="S1397" s="2"/>
    </row>
    <row r="1398" spans="2:19" ht="13.5" x14ac:dyDescent="0.3">
      <c r="B1398" s="255"/>
      <c r="C1398" s="2"/>
      <c r="D1398" s="2"/>
      <c r="E1398" s="2"/>
      <c r="F1398" s="2"/>
      <c r="G1398" s="2"/>
      <c r="H1398" s="2"/>
      <c r="I1398" s="2"/>
      <c r="J1398" s="2"/>
      <c r="K1398" s="2"/>
      <c r="L1398" s="2"/>
      <c r="M1398" s="2"/>
      <c r="N1398" s="2"/>
      <c r="O1398" s="2"/>
      <c r="P1398" s="2"/>
      <c r="Q1398" s="2"/>
      <c r="R1398" s="2"/>
      <c r="S1398" s="2"/>
    </row>
    <row r="1399" spans="2:19" ht="13.5" x14ac:dyDescent="0.3">
      <c r="B1399" s="255"/>
      <c r="C1399" s="2"/>
      <c r="D1399" s="2"/>
      <c r="E1399" s="2"/>
      <c r="F1399" s="2"/>
      <c r="G1399" s="2"/>
      <c r="H1399" s="2"/>
      <c r="I1399" s="2"/>
      <c r="J1399" s="2"/>
      <c r="K1399" s="2"/>
      <c r="L1399" s="2"/>
      <c r="M1399" s="2"/>
      <c r="N1399" s="2"/>
      <c r="O1399" s="2"/>
      <c r="P1399" s="2"/>
      <c r="Q1399" s="2"/>
      <c r="R1399" s="2"/>
      <c r="S1399" s="2"/>
    </row>
    <row r="1400" spans="2:19" ht="13.5" x14ac:dyDescent="0.3">
      <c r="B1400" s="255"/>
      <c r="C1400" s="2"/>
      <c r="D1400" s="2"/>
      <c r="E1400" s="2"/>
      <c r="F1400" s="2"/>
      <c r="G1400" s="2"/>
      <c r="H1400" s="2"/>
      <c r="I1400" s="2"/>
      <c r="J1400" s="2"/>
      <c r="K1400" s="2"/>
      <c r="L1400" s="2"/>
      <c r="M1400" s="2"/>
      <c r="N1400" s="2"/>
      <c r="O1400" s="2"/>
      <c r="P1400" s="2"/>
      <c r="Q1400" s="2"/>
      <c r="R1400" s="2"/>
      <c r="S1400" s="2"/>
    </row>
    <row r="1401" spans="2:19" ht="13.5" x14ac:dyDescent="0.3">
      <c r="B1401" s="255"/>
      <c r="C1401" s="2"/>
      <c r="D1401" s="2"/>
      <c r="E1401" s="2"/>
      <c r="F1401" s="2"/>
      <c r="G1401" s="2"/>
      <c r="H1401" s="2"/>
      <c r="I1401" s="2"/>
      <c r="J1401" s="2"/>
      <c r="K1401" s="2"/>
      <c r="L1401" s="2"/>
      <c r="M1401" s="2"/>
      <c r="N1401" s="2"/>
      <c r="O1401" s="2"/>
      <c r="P1401" s="2"/>
      <c r="Q1401" s="2"/>
      <c r="R1401" s="2"/>
      <c r="S1401" s="2"/>
    </row>
    <row r="1402" spans="2:19" ht="13.5" x14ac:dyDescent="0.3">
      <c r="B1402" s="255"/>
      <c r="C1402" s="2"/>
      <c r="D1402" s="2"/>
      <c r="E1402" s="2"/>
      <c r="F1402" s="2"/>
      <c r="G1402" s="2"/>
      <c r="H1402" s="2"/>
      <c r="I1402" s="2"/>
      <c r="J1402" s="2"/>
      <c r="K1402" s="2"/>
      <c r="L1402" s="2"/>
      <c r="M1402" s="2"/>
      <c r="N1402" s="2"/>
      <c r="O1402" s="2"/>
      <c r="P1402" s="2"/>
      <c r="Q1402" s="2"/>
      <c r="R1402" s="2"/>
      <c r="S1402" s="2"/>
    </row>
    <row r="1403" spans="2:19" ht="13.5" x14ac:dyDescent="0.3">
      <c r="B1403" s="255"/>
      <c r="C1403" s="2"/>
      <c r="D1403" s="2"/>
      <c r="E1403" s="2"/>
      <c r="F1403" s="2"/>
      <c r="G1403" s="2"/>
      <c r="H1403" s="2"/>
      <c r="I1403" s="2"/>
      <c r="J1403" s="2"/>
      <c r="K1403" s="2"/>
      <c r="L1403" s="2"/>
      <c r="M1403" s="2"/>
      <c r="N1403" s="2"/>
      <c r="O1403" s="2"/>
      <c r="P1403" s="2"/>
      <c r="Q1403" s="2"/>
      <c r="R1403" s="2"/>
      <c r="S1403" s="2"/>
    </row>
    <row r="1404" spans="2:19" ht="13.5" x14ac:dyDescent="0.3">
      <c r="B1404" s="255"/>
      <c r="C1404" s="2"/>
      <c r="D1404" s="2"/>
      <c r="E1404" s="2"/>
      <c r="F1404" s="2"/>
      <c r="G1404" s="2"/>
      <c r="H1404" s="2"/>
      <c r="I1404" s="2"/>
      <c r="J1404" s="2"/>
      <c r="K1404" s="2"/>
      <c r="L1404" s="2"/>
      <c r="M1404" s="2"/>
      <c r="N1404" s="2"/>
      <c r="O1404" s="2"/>
      <c r="P1404" s="2"/>
      <c r="Q1404" s="2"/>
      <c r="R1404" s="2"/>
      <c r="S1404" s="2"/>
    </row>
    <row r="1405" spans="2:19" ht="13.5" x14ac:dyDescent="0.3">
      <c r="B1405" s="255"/>
      <c r="C1405" s="2"/>
      <c r="D1405" s="2"/>
      <c r="E1405" s="2"/>
      <c r="F1405" s="2"/>
      <c r="G1405" s="2"/>
      <c r="H1405" s="2"/>
      <c r="I1405" s="2"/>
      <c r="J1405" s="2"/>
      <c r="K1405" s="2"/>
      <c r="L1405" s="2"/>
      <c r="M1405" s="2"/>
      <c r="N1405" s="2"/>
      <c r="O1405" s="2"/>
      <c r="P1405" s="2"/>
      <c r="Q1405" s="2"/>
      <c r="R1405" s="2"/>
      <c r="S1405" s="2"/>
    </row>
    <row r="1406" spans="2:19" ht="13.5" x14ac:dyDescent="0.3">
      <c r="B1406" s="255"/>
      <c r="C1406" s="2"/>
      <c r="D1406" s="2"/>
      <c r="E1406" s="2"/>
      <c r="F1406" s="2"/>
      <c r="G1406" s="2"/>
      <c r="H1406" s="2"/>
      <c r="I1406" s="2"/>
      <c r="J1406" s="2"/>
      <c r="K1406" s="2"/>
      <c r="L1406" s="2"/>
      <c r="M1406" s="2"/>
      <c r="N1406" s="2"/>
      <c r="O1406" s="2"/>
      <c r="P1406" s="2"/>
      <c r="Q1406" s="2"/>
      <c r="R1406" s="2"/>
      <c r="S1406" s="2"/>
    </row>
    <row r="1407" spans="2:19" ht="13.5" x14ac:dyDescent="0.3">
      <c r="B1407" s="255"/>
      <c r="C1407" s="2"/>
      <c r="D1407" s="2"/>
      <c r="E1407" s="2"/>
      <c r="F1407" s="2"/>
      <c r="G1407" s="2"/>
      <c r="H1407" s="2"/>
      <c r="I1407" s="2"/>
      <c r="J1407" s="2"/>
      <c r="K1407" s="2"/>
      <c r="L1407" s="2"/>
      <c r="M1407" s="2"/>
      <c r="N1407" s="2"/>
      <c r="O1407" s="2"/>
      <c r="P1407" s="2"/>
      <c r="Q1407" s="2"/>
      <c r="R1407" s="2"/>
      <c r="S1407" s="2"/>
    </row>
    <row r="1408" spans="2:19" ht="13.5" x14ac:dyDescent="0.3">
      <c r="B1408" s="255"/>
      <c r="C1408" s="2"/>
      <c r="D1408" s="2"/>
      <c r="E1408" s="2"/>
      <c r="F1408" s="2"/>
      <c r="G1408" s="2"/>
      <c r="H1408" s="2"/>
      <c r="I1408" s="2"/>
      <c r="J1408" s="2"/>
      <c r="K1408" s="2"/>
      <c r="L1408" s="2"/>
      <c r="M1408" s="2"/>
      <c r="N1408" s="2"/>
      <c r="O1408" s="2"/>
      <c r="P1408" s="2"/>
      <c r="Q1408" s="2"/>
      <c r="R1408" s="2"/>
      <c r="S1408" s="2"/>
    </row>
    <row r="1409" spans="2:19" ht="13.5" x14ac:dyDescent="0.3">
      <c r="B1409" s="255"/>
      <c r="C1409" s="2"/>
      <c r="D1409" s="2"/>
      <c r="E1409" s="2"/>
      <c r="F1409" s="2"/>
      <c r="G1409" s="2"/>
      <c r="H1409" s="2"/>
      <c r="I1409" s="2"/>
      <c r="J1409" s="2"/>
      <c r="K1409" s="2"/>
      <c r="L1409" s="2"/>
      <c r="M1409" s="2"/>
      <c r="N1409" s="2"/>
      <c r="O1409" s="2"/>
      <c r="P1409" s="2"/>
      <c r="Q1409" s="2"/>
      <c r="R1409" s="2"/>
      <c r="S1409" s="2"/>
    </row>
    <row r="1410" spans="2:19" ht="13.5" x14ac:dyDescent="0.3">
      <c r="B1410" s="255"/>
      <c r="C1410" s="2"/>
      <c r="D1410" s="2"/>
      <c r="E1410" s="2"/>
      <c r="F1410" s="2"/>
      <c r="G1410" s="2"/>
      <c r="H1410" s="2"/>
      <c r="I1410" s="2"/>
      <c r="J1410" s="2"/>
      <c r="K1410" s="2"/>
      <c r="L1410" s="2"/>
      <c r="M1410" s="2"/>
      <c r="N1410" s="2"/>
      <c r="O1410" s="2"/>
      <c r="P1410" s="2"/>
      <c r="Q1410" s="2"/>
      <c r="R1410" s="2"/>
      <c r="S1410" s="2"/>
    </row>
    <row r="1411" spans="2:19" ht="13.5" x14ac:dyDescent="0.3">
      <c r="B1411" s="255"/>
      <c r="C1411" s="2"/>
      <c r="D1411" s="2"/>
      <c r="E1411" s="2"/>
      <c r="F1411" s="2"/>
      <c r="G1411" s="2"/>
      <c r="H1411" s="2"/>
      <c r="I1411" s="2"/>
      <c r="J1411" s="2"/>
      <c r="K1411" s="2"/>
      <c r="L1411" s="2"/>
      <c r="M1411" s="2"/>
      <c r="N1411" s="2"/>
      <c r="O1411" s="2"/>
      <c r="P1411" s="2"/>
      <c r="Q1411" s="2"/>
      <c r="R1411" s="2"/>
      <c r="S1411" s="2"/>
    </row>
    <row r="1412" spans="2:19" ht="13.5" x14ac:dyDescent="0.3">
      <c r="B1412" s="255"/>
      <c r="C1412" s="2"/>
      <c r="D1412" s="2"/>
      <c r="E1412" s="2"/>
      <c r="F1412" s="2"/>
      <c r="G1412" s="2"/>
      <c r="H1412" s="2"/>
      <c r="I1412" s="2"/>
      <c r="J1412" s="2"/>
      <c r="K1412" s="2"/>
      <c r="L1412" s="2"/>
      <c r="M1412" s="2"/>
      <c r="N1412" s="2"/>
      <c r="O1412" s="2"/>
      <c r="P1412" s="2"/>
      <c r="Q1412" s="2"/>
      <c r="R1412" s="2"/>
      <c r="S1412" s="2"/>
    </row>
    <row r="1413" spans="2:19" ht="13.5" x14ac:dyDescent="0.3">
      <c r="B1413" s="255"/>
      <c r="C1413" s="2"/>
      <c r="D1413" s="2"/>
      <c r="E1413" s="2"/>
      <c r="F1413" s="2"/>
      <c r="G1413" s="2"/>
      <c r="H1413" s="2"/>
      <c r="I1413" s="2"/>
      <c r="J1413" s="2"/>
      <c r="K1413" s="2"/>
      <c r="L1413" s="2"/>
      <c r="M1413" s="2"/>
      <c r="N1413" s="2"/>
      <c r="O1413" s="2"/>
      <c r="P1413" s="2"/>
      <c r="Q1413" s="2"/>
      <c r="R1413" s="2"/>
      <c r="S1413" s="2"/>
    </row>
    <row r="1414" spans="2:19" ht="13.5" x14ac:dyDescent="0.3">
      <c r="B1414" s="255"/>
      <c r="C1414" s="2"/>
      <c r="D1414" s="2"/>
      <c r="E1414" s="2"/>
      <c r="F1414" s="2"/>
      <c r="G1414" s="2"/>
      <c r="H1414" s="2"/>
      <c r="I1414" s="2"/>
      <c r="J1414" s="2"/>
      <c r="K1414" s="2"/>
      <c r="L1414" s="2"/>
      <c r="M1414" s="2"/>
      <c r="N1414" s="2"/>
      <c r="O1414" s="2"/>
      <c r="P1414" s="2"/>
      <c r="Q1414" s="2"/>
      <c r="R1414" s="2"/>
      <c r="S1414" s="2"/>
    </row>
    <row r="1415" spans="2:19" ht="13.5" x14ac:dyDescent="0.3">
      <c r="B1415" s="255"/>
      <c r="C1415" s="2"/>
      <c r="D1415" s="2"/>
      <c r="E1415" s="2"/>
      <c r="F1415" s="2"/>
      <c r="G1415" s="2"/>
      <c r="H1415" s="2"/>
      <c r="I1415" s="2"/>
      <c r="J1415" s="2"/>
      <c r="K1415" s="2"/>
      <c r="L1415" s="2"/>
      <c r="M1415" s="2"/>
      <c r="N1415" s="2"/>
      <c r="O1415" s="2"/>
      <c r="P1415" s="2"/>
      <c r="Q1415" s="2"/>
      <c r="R1415" s="2"/>
      <c r="S1415" s="2"/>
    </row>
    <row r="1416" spans="2:19" ht="13.5" x14ac:dyDescent="0.3">
      <c r="B1416" s="255"/>
      <c r="C1416" s="2"/>
      <c r="D1416" s="2"/>
      <c r="E1416" s="2"/>
      <c r="F1416" s="2"/>
      <c r="G1416" s="2"/>
      <c r="H1416" s="2"/>
      <c r="I1416" s="2"/>
      <c r="J1416" s="2"/>
      <c r="K1416" s="2"/>
      <c r="L1416" s="2"/>
      <c r="M1416" s="2"/>
      <c r="N1416" s="2"/>
      <c r="O1416" s="2"/>
      <c r="P1416" s="2"/>
      <c r="Q1416" s="2"/>
      <c r="R1416" s="2"/>
      <c r="S1416" s="2"/>
    </row>
    <row r="1417" spans="2:19" ht="13.5" x14ac:dyDescent="0.3">
      <c r="B1417" s="255"/>
      <c r="C1417" s="2"/>
      <c r="D1417" s="2"/>
      <c r="E1417" s="2"/>
      <c r="F1417" s="2"/>
      <c r="G1417" s="2"/>
      <c r="H1417" s="2"/>
      <c r="I1417" s="2"/>
      <c r="J1417" s="2"/>
      <c r="K1417" s="2"/>
      <c r="L1417" s="2"/>
      <c r="M1417" s="2"/>
      <c r="N1417" s="2"/>
      <c r="O1417" s="2"/>
      <c r="P1417" s="2"/>
      <c r="Q1417" s="2"/>
      <c r="R1417" s="2"/>
      <c r="S1417" s="2"/>
    </row>
    <row r="1418" spans="2:19" ht="13.5" x14ac:dyDescent="0.3">
      <c r="B1418" s="255"/>
      <c r="C1418" s="2"/>
      <c r="D1418" s="2"/>
      <c r="E1418" s="2"/>
      <c r="F1418" s="2"/>
      <c r="G1418" s="2"/>
      <c r="H1418" s="2"/>
      <c r="I1418" s="2"/>
      <c r="J1418" s="2"/>
      <c r="K1418" s="2"/>
      <c r="L1418" s="2"/>
      <c r="M1418" s="2"/>
      <c r="N1418" s="2"/>
      <c r="O1418" s="2"/>
      <c r="P1418" s="2"/>
      <c r="Q1418" s="2"/>
      <c r="R1418" s="2"/>
      <c r="S1418" s="2"/>
    </row>
    <row r="1419" spans="2:19" ht="13.5" x14ac:dyDescent="0.3">
      <c r="B1419" s="255"/>
      <c r="C1419" s="2"/>
      <c r="D1419" s="2"/>
      <c r="E1419" s="2"/>
      <c r="F1419" s="2"/>
      <c r="G1419" s="2"/>
      <c r="H1419" s="2"/>
      <c r="I1419" s="2"/>
      <c r="J1419" s="2"/>
      <c r="K1419" s="2"/>
      <c r="L1419" s="2"/>
      <c r="M1419" s="2"/>
      <c r="N1419" s="2"/>
      <c r="O1419" s="2"/>
      <c r="P1419" s="2"/>
      <c r="Q1419" s="2"/>
      <c r="R1419" s="2"/>
      <c r="S1419" s="2"/>
    </row>
    <row r="1420" spans="2:19" ht="13.5" x14ac:dyDescent="0.3">
      <c r="B1420" s="255"/>
      <c r="C1420" s="2"/>
      <c r="D1420" s="2"/>
      <c r="E1420" s="2"/>
      <c r="F1420" s="2"/>
      <c r="G1420" s="2"/>
      <c r="H1420" s="2"/>
      <c r="I1420" s="2"/>
      <c r="J1420" s="2"/>
      <c r="K1420" s="2"/>
      <c r="L1420" s="2"/>
      <c r="M1420" s="2"/>
      <c r="N1420" s="2"/>
      <c r="O1420" s="2"/>
      <c r="P1420" s="2"/>
      <c r="Q1420" s="2"/>
      <c r="R1420" s="2"/>
      <c r="S1420" s="2"/>
    </row>
    <row r="1421" spans="2:19" ht="13.5" x14ac:dyDescent="0.3">
      <c r="B1421" s="255"/>
      <c r="C1421" s="2"/>
      <c r="D1421" s="2"/>
      <c r="E1421" s="2"/>
      <c r="F1421" s="2"/>
      <c r="G1421" s="2"/>
      <c r="H1421" s="2"/>
      <c r="I1421" s="2"/>
      <c r="J1421" s="2"/>
      <c r="K1421" s="2"/>
      <c r="L1421" s="2"/>
      <c r="M1421" s="2"/>
      <c r="N1421" s="2"/>
      <c r="O1421" s="2"/>
      <c r="P1421" s="2"/>
      <c r="Q1421" s="2"/>
      <c r="R1421" s="2"/>
      <c r="S1421" s="2"/>
    </row>
    <row r="1422" spans="2:19" ht="13.5" x14ac:dyDescent="0.3">
      <c r="B1422" s="255"/>
      <c r="C1422" s="2"/>
      <c r="D1422" s="2"/>
      <c r="E1422" s="2"/>
      <c r="F1422" s="2"/>
      <c r="G1422" s="2"/>
      <c r="H1422" s="2"/>
      <c r="I1422" s="2"/>
      <c r="J1422" s="2"/>
      <c r="K1422" s="2"/>
      <c r="L1422" s="2"/>
      <c r="M1422" s="2"/>
      <c r="N1422" s="2"/>
      <c r="O1422" s="2"/>
      <c r="P1422" s="2"/>
      <c r="Q1422" s="2"/>
      <c r="R1422" s="2"/>
      <c r="S1422" s="2"/>
    </row>
    <row r="1423" spans="2:19" ht="13.5" x14ac:dyDescent="0.3">
      <c r="B1423" s="255"/>
      <c r="C1423" s="2"/>
      <c r="D1423" s="2"/>
      <c r="E1423" s="2"/>
      <c r="F1423" s="2"/>
      <c r="G1423" s="2"/>
      <c r="H1423" s="2"/>
      <c r="I1423" s="2"/>
      <c r="J1423" s="2"/>
      <c r="K1423" s="2"/>
      <c r="L1423" s="2"/>
      <c r="M1423" s="2"/>
      <c r="N1423" s="2"/>
      <c r="O1423" s="2"/>
      <c r="P1423" s="2"/>
      <c r="Q1423" s="2"/>
      <c r="R1423" s="2"/>
      <c r="S1423" s="2"/>
    </row>
    <row r="1424" spans="2:19" ht="13.5" x14ac:dyDescent="0.3">
      <c r="B1424" s="255"/>
      <c r="C1424" s="2"/>
      <c r="D1424" s="2"/>
      <c r="E1424" s="2"/>
      <c r="F1424" s="2"/>
      <c r="G1424" s="2"/>
      <c r="H1424" s="2"/>
      <c r="I1424" s="2"/>
      <c r="J1424" s="2"/>
      <c r="K1424" s="2"/>
      <c r="L1424" s="2"/>
      <c r="M1424" s="2"/>
      <c r="N1424" s="2"/>
      <c r="O1424" s="2"/>
      <c r="P1424" s="2"/>
      <c r="Q1424" s="2"/>
      <c r="R1424" s="2"/>
      <c r="S1424" s="2"/>
    </row>
    <row r="1425" spans="2:19" ht="13.5" x14ac:dyDescent="0.3">
      <c r="B1425" s="255"/>
      <c r="C1425" s="2"/>
      <c r="D1425" s="2"/>
      <c r="E1425" s="2"/>
      <c r="F1425" s="2"/>
      <c r="G1425" s="2"/>
      <c r="H1425" s="2"/>
      <c r="I1425" s="2"/>
      <c r="J1425" s="2"/>
      <c r="K1425" s="2"/>
      <c r="L1425" s="2"/>
      <c r="M1425" s="2"/>
      <c r="N1425" s="2"/>
      <c r="O1425" s="2"/>
      <c r="P1425" s="2"/>
      <c r="Q1425" s="2"/>
      <c r="R1425" s="2"/>
      <c r="S1425" s="2"/>
    </row>
    <row r="1426" spans="2:19" ht="13.5" x14ac:dyDescent="0.3">
      <c r="B1426" s="255"/>
      <c r="C1426" s="2"/>
      <c r="D1426" s="2"/>
      <c r="E1426" s="2"/>
      <c r="F1426" s="2"/>
      <c r="G1426" s="2"/>
      <c r="H1426" s="2"/>
      <c r="I1426" s="2"/>
      <c r="J1426" s="2"/>
      <c r="K1426" s="2"/>
      <c r="L1426" s="2"/>
      <c r="M1426" s="2"/>
      <c r="N1426" s="2"/>
      <c r="O1426" s="2"/>
      <c r="P1426" s="2"/>
      <c r="Q1426" s="2"/>
      <c r="R1426" s="2"/>
      <c r="S1426" s="2"/>
    </row>
    <row r="1427" spans="2:19" ht="13.5" x14ac:dyDescent="0.3">
      <c r="B1427" s="255"/>
      <c r="C1427" s="2"/>
      <c r="D1427" s="2"/>
      <c r="E1427" s="2"/>
      <c r="F1427" s="2"/>
      <c r="G1427" s="2"/>
      <c r="H1427" s="2"/>
      <c r="I1427" s="2"/>
      <c r="J1427" s="2"/>
      <c r="K1427" s="2"/>
      <c r="L1427" s="2"/>
      <c r="M1427" s="2"/>
      <c r="N1427" s="2"/>
      <c r="O1427" s="2"/>
      <c r="P1427" s="2"/>
      <c r="Q1427" s="2"/>
      <c r="R1427" s="2"/>
      <c r="S1427" s="2"/>
    </row>
    <row r="1428" spans="2:19" ht="13.5" x14ac:dyDescent="0.3">
      <c r="B1428" s="255"/>
      <c r="C1428" s="2"/>
      <c r="D1428" s="2"/>
      <c r="E1428" s="2"/>
      <c r="F1428" s="2"/>
      <c r="G1428" s="2"/>
      <c r="H1428" s="2"/>
      <c r="I1428" s="2"/>
      <c r="J1428" s="2"/>
      <c r="K1428" s="2"/>
      <c r="L1428" s="2"/>
      <c r="M1428" s="2"/>
      <c r="N1428" s="2"/>
      <c r="O1428" s="2"/>
      <c r="P1428" s="2"/>
      <c r="Q1428" s="2"/>
      <c r="R1428" s="2"/>
      <c r="S1428" s="2"/>
    </row>
    <row r="1429" spans="2:19" ht="13.5" x14ac:dyDescent="0.3">
      <c r="B1429" s="255"/>
      <c r="C1429" s="2"/>
      <c r="D1429" s="2"/>
      <c r="E1429" s="2"/>
      <c r="F1429" s="2"/>
      <c r="G1429" s="2"/>
      <c r="H1429" s="2"/>
      <c r="I1429" s="2"/>
      <c r="J1429" s="2"/>
      <c r="K1429" s="2"/>
      <c r="L1429" s="2"/>
      <c r="M1429" s="2"/>
      <c r="N1429" s="2"/>
      <c r="O1429" s="2"/>
      <c r="P1429" s="2"/>
      <c r="Q1429" s="2"/>
      <c r="R1429" s="2"/>
      <c r="S1429" s="2"/>
    </row>
    <row r="1430" spans="2:19" ht="13.5" x14ac:dyDescent="0.3">
      <c r="B1430" s="255"/>
      <c r="C1430" s="2"/>
      <c r="D1430" s="2"/>
      <c r="E1430" s="2"/>
      <c r="F1430" s="2"/>
      <c r="G1430" s="2"/>
      <c r="H1430" s="2"/>
      <c r="I1430" s="2"/>
      <c r="J1430" s="2"/>
      <c r="K1430" s="2"/>
      <c r="L1430" s="2"/>
      <c r="M1430" s="2"/>
      <c r="N1430" s="2"/>
      <c r="O1430" s="2"/>
      <c r="P1430" s="2"/>
      <c r="Q1430" s="2"/>
      <c r="R1430" s="2"/>
      <c r="S1430" s="2"/>
    </row>
    <row r="1431" spans="2:19" ht="13.5" x14ac:dyDescent="0.3">
      <c r="B1431" s="255"/>
      <c r="C1431" s="2"/>
      <c r="D1431" s="2"/>
      <c r="E1431" s="2"/>
      <c r="F1431" s="2"/>
      <c r="G1431" s="2"/>
      <c r="H1431" s="2"/>
      <c r="I1431" s="2"/>
      <c r="J1431" s="2"/>
      <c r="K1431" s="2"/>
      <c r="L1431" s="2"/>
      <c r="M1431" s="2"/>
      <c r="N1431" s="2"/>
      <c r="O1431" s="2"/>
      <c r="P1431" s="2"/>
      <c r="Q1431" s="2"/>
      <c r="R1431" s="2"/>
      <c r="S1431" s="2"/>
    </row>
    <row r="1432" spans="2:19" ht="13.5" x14ac:dyDescent="0.3">
      <c r="B1432" s="255"/>
      <c r="C1432" s="2"/>
      <c r="D1432" s="2"/>
      <c r="E1432" s="2"/>
      <c r="F1432" s="2"/>
      <c r="G1432" s="2"/>
      <c r="H1432" s="2"/>
      <c r="I1432" s="2"/>
      <c r="J1432" s="2"/>
      <c r="K1432" s="2"/>
      <c r="L1432" s="2"/>
      <c r="M1432" s="2"/>
      <c r="N1432" s="2"/>
      <c r="O1432" s="2"/>
      <c r="P1432" s="2"/>
      <c r="Q1432" s="2"/>
      <c r="R1432" s="2"/>
      <c r="S1432" s="2"/>
    </row>
    <row r="1433" spans="2:19" ht="13.5" x14ac:dyDescent="0.3">
      <c r="B1433" s="255"/>
      <c r="C1433" s="2"/>
      <c r="D1433" s="2"/>
      <c r="E1433" s="2"/>
      <c r="F1433" s="2"/>
      <c r="G1433" s="2"/>
      <c r="H1433" s="2"/>
      <c r="I1433" s="2"/>
      <c r="J1433" s="2"/>
      <c r="K1433" s="2"/>
      <c r="L1433" s="2"/>
      <c r="M1433" s="2"/>
      <c r="N1433" s="2"/>
      <c r="O1433" s="2"/>
      <c r="P1433" s="2"/>
      <c r="Q1433" s="2"/>
      <c r="R1433" s="2"/>
      <c r="S1433" s="2"/>
    </row>
    <row r="1434" spans="2:19" ht="13.5" x14ac:dyDescent="0.3">
      <c r="B1434" s="255"/>
      <c r="C1434" s="2"/>
      <c r="D1434" s="2"/>
      <c r="E1434" s="2"/>
      <c r="F1434" s="2"/>
      <c r="G1434" s="2"/>
      <c r="H1434" s="2"/>
      <c r="I1434" s="2"/>
      <c r="J1434" s="2"/>
      <c r="K1434" s="2"/>
      <c r="L1434" s="2"/>
      <c r="M1434" s="2"/>
      <c r="N1434" s="2"/>
      <c r="O1434" s="2"/>
      <c r="P1434" s="2"/>
      <c r="Q1434" s="2"/>
      <c r="R1434" s="2"/>
      <c r="S1434" s="2"/>
    </row>
    <row r="1435" spans="2:19" ht="13.5" x14ac:dyDescent="0.3">
      <c r="B1435" s="255"/>
      <c r="C1435" s="2"/>
      <c r="D1435" s="2"/>
      <c r="E1435" s="2"/>
      <c r="F1435" s="2"/>
      <c r="G1435" s="2"/>
      <c r="H1435" s="2"/>
      <c r="I1435" s="2"/>
      <c r="J1435" s="2"/>
      <c r="K1435" s="2"/>
      <c r="L1435" s="2"/>
      <c r="M1435" s="2"/>
      <c r="N1435" s="2"/>
      <c r="O1435" s="2"/>
      <c r="P1435" s="2"/>
      <c r="Q1435" s="2"/>
      <c r="R1435" s="2"/>
      <c r="S1435" s="2"/>
    </row>
    <row r="1436" spans="2:19" ht="13.5" x14ac:dyDescent="0.3">
      <c r="B1436" s="255"/>
      <c r="C1436" s="2"/>
      <c r="D1436" s="2"/>
      <c r="E1436" s="2"/>
      <c r="F1436" s="2"/>
      <c r="G1436" s="2"/>
      <c r="H1436" s="2"/>
      <c r="I1436" s="2"/>
      <c r="J1436" s="2"/>
      <c r="K1436" s="2"/>
      <c r="L1436" s="2"/>
      <c r="M1436" s="2"/>
      <c r="N1436" s="2"/>
      <c r="O1436" s="2"/>
      <c r="P1436" s="2"/>
      <c r="Q1436" s="2"/>
      <c r="R1436" s="2"/>
      <c r="S1436" s="2"/>
    </row>
    <row r="1437" spans="2:19" ht="13.5" x14ac:dyDescent="0.3">
      <c r="B1437" s="255"/>
      <c r="C1437" s="2"/>
      <c r="D1437" s="2"/>
      <c r="E1437" s="2"/>
      <c r="F1437" s="2"/>
      <c r="G1437" s="2"/>
      <c r="H1437" s="2"/>
      <c r="I1437" s="2"/>
      <c r="J1437" s="2"/>
      <c r="K1437" s="2"/>
      <c r="L1437" s="2"/>
      <c r="M1437" s="2"/>
      <c r="N1437" s="2"/>
      <c r="O1437" s="2"/>
      <c r="P1437" s="2"/>
      <c r="Q1437" s="2"/>
      <c r="R1437" s="2"/>
      <c r="S1437" s="2"/>
    </row>
    <row r="1438" spans="2:19" ht="13.5" x14ac:dyDescent="0.3">
      <c r="B1438" s="255"/>
      <c r="C1438" s="2"/>
      <c r="D1438" s="2"/>
      <c r="E1438" s="2"/>
      <c r="F1438" s="2"/>
      <c r="G1438" s="2"/>
      <c r="H1438" s="2"/>
      <c r="I1438" s="2"/>
      <c r="J1438" s="2"/>
      <c r="K1438" s="2"/>
      <c r="L1438" s="2"/>
      <c r="M1438" s="2"/>
      <c r="N1438" s="2"/>
      <c r="O1438" s="2"/>
      <c r="P1438" s="2"/>
      <c r="Q1438" s="2"/>
      <c r="R1438" s="2"/>
      <c r="S1438" s="2"/>
    </row>
    <row r="1439" spans="2:19" ht="13.5" x14ac:dyDescent="0.3">
      <c r="B1439" s="255"/>
      <c r="C1439" s="2"/>
      <c r="D1439" s="2"/>
      <c r="E1439" s="2"/>
      <c r="F1439" s="2"/>
      <c r="G1439" s="2"/>
      <c r="H1439" s="2"/>
      <c r="I1439" s="2"/>
      <c r="J1439" s="2"/>
      <c r="K1439" s="2"/>
      <c r="L1439" s="2"/>
      <c r="M1439" s="2"/>
      <c r="N1439" s="2"/>
      <c r="O1439" s="2"/>
      <c r="P1439" s="2"/>
      <c r="Q1439" s="2"/>
      <c r="R1439" s="2"/>
      <c r="S1439" s="2"/>
    </row>
    <row r="1440" spans="2:19" ht="13.5" x14ac:dyDescent="0.3">
      <c r="B1440" s="255"/>
      <c r="C1440" s="2"/>
      <c r="D1440" s="2"/>
      <c r="E1440" s="2"/>
      <c r="F1440" s="2"/>
      <c r="G1440" s="2"/>
      <c r="H1440" s="2"/>
      <c r="I1440" s="2"/>
      <c r="J1440" s="2"/>
      <c r="K1440" s="2"/>
      <c r="L1440" s="2"/>
      <c r="M1440" s="2"/>
      <c r="N1440" s="2"/>
      <c r="O1440" s="2"/>
      <c r="P1440" s="2"/>
      <c r="Q1440" s="2"/>
      <c r="R1440" s="2"/>
      <c r="S1440" s="2"/>
    </row>
    <row r="1441" spans="2:19" ht="13.5" x14ac:dyDescent="0.3">
      <c r="B1441" s="255"/>
      <c r="C1441" s="2"/>
      <c r="D1441" s="2"/>
      <c r="E1441" s="2"/>
      <c r="F1441" s="2"/>
      <c r="G1441" s="2"/>
      <c r="H1441" s="2"/>
      <c r="I1441" s="2"/>
      <c r="J1441" s="2"/>
      <c r="K1441" s="2"/>
      <c r="L1441" s="2"/>
      <c r="M1441" s="2"/>
      <c r="N1441" s="2"/>
      <c r="O1441" s="2"/>
      <c r="P1441" s="2"/>
      <c r="Q1441" s="2"/>
      <c r="R1441" s="2"/>
      <c r="S1441" s="2"/>
    </row>
    <row r="1442" spans="2:19" ht="13.5" x14ac:dyDescent="0.3">
      <c r="B1442" s="255"/>
      <c r="C1442" s="2"/>
      <c r="D1442" s="2"/>
      <c r="E1442" s="2"/>
      <c r="F1442" s="2"/>
      <c r="G1442" s="2"/>
      <c r="H1442" s="2"/>
      <c r="I1442" s="2"/>
      <c r="J1442" s="2"/>
      <c r="K1442" s="2"/>
      <c r="L1442" s="2"/>
      <c r="M1442" s="2"/>
      <c r="N1442" s="2"/>
      <c r="O1442" s="2"/>
      <c r="P1442" s="2"/>
      <c r="Q1442" s="2"/>
      <c r="R1442" s="2"/>
      <c r="S1442" s="2"/>
    </row>
    <row r="1443" spans="2:19" ht="13.5" x14ac:dyDescent="0.3">
      <c r="B1443" s="255"/>
      <c r="C1443" s="2"/>
      <c r="D1443" s="2"/>
      <c r="E1443" s="2"/>
      <c r="F1443" s="2"/>
      <c r="G1443" s="2"/>
      <c r="H1443" s="2"/>
      <c r="I1443" s="2"/>
      <c r="J1443" s="2"/>
      <c r="K1443" s="2"/>
      <c r="L1443" s="2"/>
      <c r="M1443" s="2"/>
      <c r="N1443" s="2"/>
      <c r="O1443" s="2"/>
      <c r="P1443" s="2"/>
      <c r="Q1443" s="2"/>
      <c r="R1443" s="2"/>
      <c r="S1443" s="2"/>
    </row>
    <row r="1444" spans="2:19" ht="13.5" x14ac:dyDescent="0.3">
      <c r="B1444" s="255"/>
      <c r="C1444" s="2"/>
      <c r="D1444" s="2"/>
      <c r="E1444" s="2"/>
      <c r="F1444" s="2"/>
      <c r="G1444" s="2"/>
      <c r="H1444" s="2"/>
      <c r="I1444" s="2"/>
      <c r="J1444" s="2"/>
      <c r="K1444" s="2"/>
      <c r="L1444" s="2"/>
      <c r="M1444" s="2"/>
      <c r="N1444" s="2"/>
      <c r="O1444" s="2"/>
      <c r="P1444" s="2"/>
      <c r="Q1444" s="2"/>
      <c r="R1444" s="2"/>
      <c r="S1444" s="2"/>
    </row>
    <row r="1445" spans="2:19" ht="13.5" x14ac:dyDescent="0.3">
      <c r="B1445" s="255"/>
      <c r="C1445" s="2"/>
      <c r="D1445" s="2"/>
      <c r="E1445" s="2"/>
      <c r="F1445" s="2"/>
      <c r="G1445" s="2"/>
      <c r="H1445" s="2"/>
      <c r="I1445" s="2"/>
      <c r="J1445" s="2"/>
      <c r="K1445" s="2"/>
      <c r="L1445" s="2"/>
      <c r="M1445" s="2"/>
      <c r="N1445" s="2"/>
      <c r="O1445" s="2"/>
      <c r="P1445" s="2"/>
      <c r="Q1445" s="2"/>
      <c r="R1445" s="2"/>
      <c r="S1445" s="2"/>
    </row>
    <row r="1446" spans="2:19" ht="13.5" x14ac:dyDescent="0.3">
      <c r="B1446" s="255"/>
      <c r="C1446" s="2"/>
      <c r="D1446" s="2"/>
      <c r="E1446" s="2"/>
      <c r="F1446" s="2"/>
      <c r="G1446" s="2"/>
      <c r="H1446" s="2"/>
      <c r="I1446" s="2"/>
      <c r="J1446" s="2"/>
      <c r="K1446" s="2"/>
      <c r="L1446" s="2"/>
      <c r="M1446" s="2"/>
      <c r="N1446" s="2"/>
      <c r="O1446" s="2"/>
      <c r="P1446" s="2"/>
      <c r="Q1446" s="2"/>
      <c r="R1446" s="2"/>
      <c r="S1446" s="2"/>
    </row>
    <row r="1447" spans="2:19" ht="13.5" x14ac:dyDescent="0.3">
      <c r="B1447" s="255"/>
      <c r="C1447" s="2"/>
      <c r="D1447" s="2"/>
      <c r="E1447" s="2"/>
      <c r="F1447" s="2"/>
      <c r="G1447" s="2"/>
      <c r="H1447" s="2"/>
      <c r="I1447" s="2"/>
      <c r="J1447" s="2"/>
      <c r="K1447" s="2"/>
      <c r="L1447" s="2"/>
      <c r="M1447" s="2"/>
      <c r="N1447" s="2"/>
      <c r="O1447" s="2"/>
      <c r="P1447" s="2"/>
      <c r="Q1447" s="2"/>
      <c r="R1447" s="2"/>
      <c r="S1447" s="2"/>
    </row>
    <row r="1448" spans="2:19" ht="13.5" x14ac:dyDescent="0.3">
      <c r="B1448" s="255"/>
      <c r="C1448" s="2"/>
      <c r="D1448" s="2"/>
      <c r="E1448" s="2"/>
      <c r="F1448" s="2"/>
      <c r="G1448" s="2"/>
      <c r="H1448" s="2"/>
      <c r="I1448" s="2"/>
      <c r="J1448" s="2"/>
      <c r="K1448" s="2"/>
      <c r="L1448" s="2"/>
      <c r="M1448" s="2"/>
      <c r="N1448" s="2"/>
      <c r="O1448" s="2"/>
      <c r="P1448" s="2"/>
      <c r="Q1448" s="2"/>
      <c r="R1448" s="2"/>
      <c r="S1448" s="2"/>
    </row>
    <row r="1449" spans="2:19" ht="13.5" x14ac:dyDescent="0.3">
      <c r="B1449" s="255"/>
      <c r="C1449" s="2"/>
      <c r="D1449" s="2"/>
      <c r="E1449" s="2"/>
      <c r="F1449" s="2"/>
      <c r="G1449" s="2"/>
      <c r="H1449" s="2"/>
      <c r="I1449" s="2"/>
      <c r="J1449" s="2"/>
      <c r="K1449" s="2"/>
      <c r="L1449" s="2"/>
      <c r="M1449" s="2"/>
      <c r="N1449" s="2"/>
      <c r="O1449" s="2"/>
      <c r="P1449" s="2"/>
      <c r="Q1449" s="2"/>
      <c r="R1449" s="2"/>
      <c r="S1449" s="2"/>
    </row>
    <row r="1450" spans="2:19" ht="13.5" x14ac:dyDescent="0.3">
      <c r="B1450" s="255"/>
      <c r="C1450" s="2"/>
      <c r="D1450" s="2"/>
      <c r="E1450" s="2"/>
      <c r="F1450" s="2"/>
      <c r="G1450" s="2"/>
      <c r="H1450" s="2"/>
      <c r="I1450" s="2"/>
      <c r="J1450" s="2"/>
      <c r="K1450" s="2"/>
      <c r="L1450" s="2"/>
      <c r="M1450" s="2"/>
      <c r="N1450" s="2"/>
      <c r="O1450" s="2"/>
      <c r="P1450" s="2"/>
      <c r="Q1450" s="2"/>
      <c r="R1450" s="2"/>
      <c r="S1450" s="2"/>
    </row>
    <row r="1451" spans="2:19" ht="13.5" x14ac:dyDescent="0.3">
      <c r="B1451" s="255"/>
      <c r="C1451" s="2"/>
      <c r="D1451" s="2"/>
      <c r="E1451" s="2"/>
      <c r="F1451" s="2"/>
      <c r="G1451" s="2"/>
      <c r="H1451" s="2"/>
      <c r="I1451" s="2"/>
      <c r="J1451" s="2"/>
      <c r="K1451" s="2"/>
      <c r="L1451" s="2"/>
      <c r="M1451" s="2"/>
      <c r="N1451" s="2"/>
      <c r="O1451" s="2"/>
      <c r="P1451" s="2"/>
      <c r="Q1451" s="2"/>
      <c r="R1451" s="2"/>
      <c r="S1451" s="2"/>
    </row>
    <row r="1452" spans="2:19" ht="13.5" x14ac:dyDescent="0.3">
      <c r="B1452" s="255"/>
      <c r="C1452" s="2"/>
      <c r="D1452" s="2"/>
      <c r="E1452" s="2"/>
      <c r="F1452" s="2"/>
      <c r="G1452" s="2"/>
      <c r="H1452" s="2"/>
      <c r="I1452" s="2"/>
      <c r="J1452" s="2"/>
      <c r="K1452" s="2"/>
      <c r="L1452" s="2"/>
      <c r="M1452" s="2"/>
      <c r="N1452" s="2"/>
      <c r="O1452" s="2"/>
      <c r="P1452" s="2"/>
      <c r="Q1452" s="2"/>
      <c r="R1452" s="2"/>
      <c r="S1452" s="2"/>
    </row>
    <row r="1453" spans="2:19" ht="13.5" x14ac:dyDescent="0.3">
      <c r="B1453" s="255"/>
      <c r="C1453" s="2"/>
      <c r="D1453" s="2"/>
      <c r="E1453" s="2"/>
      <c r="F1453" s="2"/>
      <c r="G1453" s="2"/>
      <c r="H1453" s="2"/>
      <c r="I1453" s="2"/>
      <c r="J1453" s="2"/>
      <c r="K1453" s="2"/>
      <c r="L1453" s="2"/>
      <c r="M1453" s="2"/>
      <c r="N1453" s="2"/>
      <c r="O1453" s="2"/>
      <c r="P1453" s="2"/>
      <c r="Q1453" s="2"/>
      <c r="R1453" s="2"/>
      <c r="S1453" s="2"/>
    </row>
    <row r="1454" spans="2:19" ht="13.5" x14ac:dyDescent="0.3">
      <c r="B1454" s="255"/>
      <c r="C1454" s="2"/>
      <c r="D1454" s="2"/>
      <c r="E1454" s="2"/>
      <c r="F1454" s="2"/>
      <c r="G1454" s="2"/>
      <c r="H1454" s="2"/>
      <c r="I1454" s="2"/>
      <c r="J1454" s="2"/>
      <c r="K1454" s="2"/>
      <c r="L1454" s="2"/>
      <c r="M1454" s="2"/>
      <c r="N1454" s="2"/>
      <c r="O1454" s="2"/>
      <c r="P1454" s="2"/>
      <c r="Q1454" s="2"/>
      <c r="R1454" s="2"/>
      <c r="S1454" s="2"/>
    </row>
    <row r="1455" spans="2:19" ht="13.5" x14ac:dyDescent="0.3">
      <c r="B1455" s="255"/>
      <c r="C1455" s="2"/>
      <c r="D1455" s="2"/>
      <c r="E1455" s="2"/>
      <c r="F1455" s="2"/>
      <c r="G1455" s="2"/>
      <c r="H1455" s="2"/>
      <c r="I1455" s="2"/>
      <c r="J1455" s="2"/>
      <c r="K1455" s="2"/>
      <c r="L1455" s="2"/>
      <c r="M1455" s="2"/>
      <c r="N1455" s="2"/>
      <c r="O1455" s="2"/>
      <c r="P1455" s="2"/>
      <c r="Q1455" s="2"/>
      <c r="R1455" s="2"/>
      <c r="S1455" s="2"/>
    </row>
    <row r="1456" spans="2:19" ht="13.5" x14ac:dyDescent="0.3">
      <c r="B1456" s="255"/>
      <c r="C1456" s="2"/>
      <c r="D1456" s="2"/>
      <c r="E1456" s="2"/>
      <c r="F1456" s="2"/>
      <c r="G1456" s="2"/>
      <c r="H1456" s="2"/>
      <c r="I1456" s="2"/>
      <c r="J1456" s="2"/>
      <c r="K1456" s="2"/>
      <c r="L1456" s="2"/>
      <c r="M1456" s="2"/>
      <c r="N1456" s="2"/>
      <c r="O1456" s="2"/>
      <c r="P1456" s="2"/>
      <c r="Q1456" s="2"/>
      <c r="R1456" s="2"/>
      <c r="S1456" s="2"/>
    </row>
    <row r="1457" spans="2:19" ht="13.5" x14ac:dyDescent="0.3">
      <c r="B1457" s="255"/>
      <c r="C1457" s="2"/>
      <c r="D1457" s="2"/>
      <c r="E1457" s="2"/>
      <c r="F1457" s="2"/>
      <c r="G1457" s="2"/>
      <c r="H1457" s="2"/>
      <c r="I1457" s="2"/>
      <c r="J1457" s="2"/>
      <c r="K1457" s="2"/>
      <c r="L1457" s="2"/>
      <c r="M1457" s="2"/>
      <c r="N1457" s="2"/>
      <c r="O1457" s="2"/>
      <c r="P1457" s="2"/>
      <c r="Q1457" s="2"/>
      <c r="R1457" s="2"/>
      <c r="S1457" s="2"/>
    </row>
    <row r="1458" spans="2:19" ht="13.5" x14ac:dyDescent="0.3">
      <c r="B1458" s="255"/>
      <c r="C1458" s="2"/>
      <c r="D1458" s="2"/>
      <c r="E1458" s="2"/>
      <c r="F1458" s="2"/>
      <c r="G1458" s="2"/>
      <c r="H1458" s="2"/>
      <c r="I1458" s="2"/>
      <c r="J1458" s="2"/>
      <c r="K1458" s="2"/>
      <c r="L1458" s="2"/>
      <c r="M1458" s="2"/>
      <c r="N1458" s="2"/>
      <c r="O1458" s="2"/>
      <c r="P1458" s="2"/>
      <c r="Q1458" s="2"/>
      <c r="R1458" s="2"/>
      <c r="S1458" s="2"/>
    </row>
    <row r="1459" spans="2:19" ht="13.5" x14ac:dyDescent="0.3">
      <c r="B1459" s="255"/>
      <c r="C1459" s="2"/>
      <c r="D1459" s="2"/>
      <c r="E1459" s="2"/>
      <c r="F1459" s="2"/>
      <c r="G1459" s="2"/>
      <c r="H1459" s="2"/>
      <c r="I1459" s="2"/>
      <c r="J1459" s="2"/>
      <c r="K1459" s="2"/>
      <c r="L1459" s="2"/>
      <c r="M1459" s="2"/>
      <c r="N1459" s="2"/>
      <c r="O1459" s="2"/>
      <c r="P1459" s="2"/>
      <c r="Q1459" s="2"/>
      <c r="R1459" s="2"/>
      <c r="S1459" s="2"/>
    </row>
    <row r="1460" spans="2:19" ht="13.5" x14ac:dyDescent="0.3">
      <c r="B1460" s="255"/>
      <c r="C1460" s="2"/>
      <c r="D1460" s="2"/>
      <c r="E1460" s="2"/>
      <c r="F1460" s="2"/>
      <c r="G1460" s="2"/>
      <c r="H1460" s="2"/>
      <c r="I1460" s="2"/>
      <c r="J1460" s="2"/>
      <c r="K1460" s="2"/>
      <c r="L1460" s="2"/>
      <c r="M1460" s="2"/>
      <c r="N1460" s="2"/>
      <c r="O1460" s="2"/>
      <c r="P1460" s="2"/>
      <c r="Q1460" s="2"/>
      <c r="R1460" s="2"/>
      <c r="S1460" s="2"/>
    </row>
    <row r="1461" spans="2:19" ht="13.5" x14ac:dyDescent="0.3">
      <c r="B1461" s="255"/>
      <c r="C1461" s="2"/>
      <c r="D1461" s="2"/>
      <c r="E1461" s="2"/>
      <c r="F1461" s="2"/>
      <c r="G1461" s="2"/>
      <c r="H1461" s="2"/>
      <c r="I1461" s="2"/>
      <c r="J1461" s="2"/>
      <c r="K1461" s="2"/>
      <c r="L1461" s="2"/>
      <c r="M1461" s="2"/>
      <c r="N1461" s="2"/>
      <c r="O1461" s="2"/>
      <c r="P1461" s="2"/>
      <c r="Q1461" s="2"/>
      <c r="R1461" s="2"/>
      <c r="S1461" s="2"/>
    </row>
    <row r="1462" spans="2:19" ht="13.5" x14ac:dyDescent="0.3">
      <c r="B1462" s="255"/>
      <c r="C1462" s="2"/>
      <c r="D1462" s="2"/>
      <c r="E1462" s="2"/>
      <c r="F1462" s="2"/>
      <c r="G1462" s="2"/>
      <c r="H1462" s="2"/>
      <c r="I1462" s="2"/>
      <c r="J1462" s="2"/>
      <c r="K1462" s="2"/>
      <c r="L1462" s="2"/>
      <c r="M1462" s="2"/>
      <c r="N1462" s="2"/>
      <c r="O1462" s="2"/>
      <c r="P1462" s="2"/>
      <c r="Q1462" s="2"/>
      <c r="R1462" s="2"/>
      <c r="S1462" s="2"/>
    </row>
    <row r="1463" spans="2:19" ht="13.5" x14ac:dyDescent="0.3">
      <c r="B1463" s="255"/>
      <c r="C1463" s="2"/>
      <c r="D1463" s="2"/>
      <c r="E1463" s="2"/>
      <c r="F1463" s="2"/>
      <c r="G1463" s="2"/>
      <c r="H1463" s="2"/>
      <c r="I1463" s="2"/>
      <c r="J1463" s="2"/>
      <c r="K1463" s="2"/>
      <c r="L1463" s="2"/>
      <c r="M1463" s="2"/>
      <c r="N1463" s="2"/>
      <c r="O1463" s="2"/>
      <c r="P1463" s="2"/>
      <c r="Q1463" s="2"/>
      <c r="R1463" s="2"/>
      <c r="S1463" s="2"/>
    </row>
    <row r="1464" spans="2:19" ht="13.5" x14ac:dyDescent="0.3">
      <c r="B1464" s="255"/>
      <c r="C1464" s="2"/>
      <c r="D1464" s="2"/>
      <c r="E1464" s="2"/>
      <c r="F1464" s="2"/>
      <c r="G1464" s="2"/>
      <c r="H1464" s="2"/>
      <c r="I1464" s="2"/>
      <c r="J1464" s="2"/>
      <c r="K1464" s="2"/>
      <c r="L1464" s="2"/>
      <c r="M1464" s="2"/>
      <c r="N1464" s="2"/>
      <c r="O1464" s="2"/>
      <c r="P1464" s="2"/>
      <c r="Q1464" s="2"/>
      <c r="R1464" s="2"/>
      <c r="S1464" s="2"/>
    </row>
    <row r="1465" spans="2:19" ht="13.5" x14ac:dyDescent="0.3">
      <c r="B1465" s="255"/>
      <c r="C1465" s="2"/>
      <c r="D1465" s="2"/>
      <c r="E1465" s="2"/>
      <c r="F1465" s="2"/>
      <c r="G1465" s="2"/>
      <c r="H1465" s="2"/>
      <c r="I1465" s="2"/>
      <c r="J1465" s="2"/>
      <c r="K1465" s="2"/>
      <c r="L1465" s="2"/>
      <c r="M1465" s="2"/>
      <c r="N1465" s="2"/>
      <c r="O1465" s="2"/>
      <c r="P1465" s="2"/>
      <c r="Q1465" s="2"/>
      <c r="R1465" s="2"/>
      <c r="S1465" s="2"/>
    </row>
    <row r="1466" spans="2:19" ht="13.5" x14ac:dyDescent="0.3">
      <c r="B1466" s="255"/>
      <c r="C1466" s="2"/>
      <c r="D1466" s="2"/>
      <c r="E1466" s="2"/>
      <c r="F1466" s="2"/>
      <c r="G1466" s="2"/>
      <c r="H1466" s="2"/>
      <c r="I1466" s="2"/>
      <c r="J1466" s="2"/>
      <c r="K1466" s="2"/>
      <c r="L1466" s="2"/>
      <c r="M1466" s="2"/>
      <c r="N1466" s="2"/>
      <c r="O1466" s="2"/>
      <c r="P1466" s="2"/>
      <c r="Q1466" s="2"/>
      <c r="R1466" s="2"/>
      <c r="S1466" s="2"/>
    </row>
    <row r="1467" spans="2:19" ht="13.5" x14ac:dyDescent="0.3">
      <c r="B1467" s="255"/>
      <c r="C1467" s="2"/>
      <c r="D1467" s="2"/>
      <c r="E1467" s="2"/>
      <c r="F1467" s="2"/>
      <c r="G1467" s="2"/>
      <c r="H1467" s="2"/>
      <c r="I1467" s="2"/>
      <c r="J1467" s="2"/>
      <c r="K1467" s="2"/>
      <c r="L1467" s="2"/>
      <c r="M1467" s="2"/>
      <c r="N1467" s="2"/>
      <c r="O1467" s="2"/>
      <c r="P1467" s="2"/>
      <c r="Q1467" s="2"/>
      <c r="R1467" s="2"/>
      <c r="S1467" s="2"/>
    </row>
    <row r="1468" spans="2:19" ht="13.5" x14ac:dyDescent="0.3">
      <c r="B1468" s="255"/>
      <c r="C1468" s="2"/>
      <c r="D1468" s="2"/>
      <c r="E1468" s="2"/>
      <c r="F1468" s="2"/>
      <c r="G1468" s="2"/>
      <c r="H1468" s="2"/>
      <c r="I1468" s="2"/>
      <c r="J1468" s="2"/>
      <c r="K1468" s="2"/>
      <c r="L1468" s="2"/>
      <c r="M1468" s="2"/>
      <c r="N1468" s="2"/>
      <c r="O1468" s="2"/>
      <c r="P1468" s="2"/>
      <c r="Q1468" s="2"/>
      <c r="R1468" s="2"/>
      <c r="S1468" s="2"/>
    </row>
    <row r="1469" spans="2:19" ht="13.5" x14ac:dyDescent="0.3">
      <c r="B1469" s="255"/>
      <c r="C1469" s="2"/>
      <c r="D1469" s="2"/>
      <c r="E1469" s="2"/>
      <c r="F1469" s="2"/>
      <c r="G1469" s="2"/>
      <c r="H1469" s="2"/>
      <c r="I1469" s="2"/>
      <c r="J1469" s="2"/>
      <c r="K1469" s="2"/>
      <c r="L1469" s="2"/>
      <c r="M1469" s="2"/>
      <c r="N1469" s="2"/>
      <c r="O1469" s="2"/>
      <c r="P1469" s="2"/>
      <c r="Q1469" s="2"/>
      <c r="R1469" s="2"/>
      <c r="S1469" s="2"/>
    </row>
    <row r="1470" spans="2:19" ht="13.5" x14ac:dyDescent="0.3">
      <c r="B1470" s="255"/>
      <c r="C1470" s="2"/>
      <c r="D1470" s="2"/>
      <c r="E1470" s="2"/>
      <c r="F1470" s="2"/>
      <c r="G1470" s="2"/>
      <c r="H1470" s="2"/>
      <c r="I1470" s="2"/>
      <c r="J1470" s="2"/>
      <c r="K1470" s="2"/>
      <c r="L1470" s="2"/>
      <c r="M1470" s="2"/>
      <c r="N1470" s="2"/>
      <c r="O1470" s="2"/>
      <c r="P1470" s="2"/>
      <c r="Q1470" s="2"/>
      <c r="R1470" s="2"/>
      <c r="S1470" s="2"/>
    </row>
    <row r="1471" spans="2:19" ht="13.5" x14ac:dyDescent="0.3">
      <c r="B1471" s="255"/>
      <c r="C1471" s="2"/>
      <c r="D1471" s="2"/>
      <c r="E1471" s="2"/>
      <c r="F1471" s="2"/>
      <c r="G1471" s="2"/>
      <c r="H1471" s="2"/>
      <c r="I1471" s="2"/>
      <c r="J1471" s="2"/>
      <c r="K1471" s="2"/>
      <c r="L1471" s="2"/>
      <c r="M1471" s="2"/>
      <c r="N1471" s="2"/>
      <c r="O1471" s="2"/>
      <c r="P1471" s="2"/>
      <c r="Q1471" s="2"/>
      <c r="R1471" s="2"/>
      <c r="S1471" s="2"/>
    </row>
    <row r="1472" spans="2:19" ht="13.5" x14ac:dyDescent="0.3">
      <c r="B1472" s="255"/>
      <c r="C1472" s="2"/>
      <c r="D1472" s="2"/>
      <c r="E1472" s="2"/>
      <c r="F1472" s="2"/>
      <c r="G1472" s="2"/>
      <c r="H1472" s="2"/>
      <c r="I1472" s="2"/>
      <c r="J1472" s="2"/>
      <c r="K1472" s="2"/>
      <c r="L1472" s="2"/>
      <c r="M1472" s="2"/>
      <c r="N1472" s="2"/>
      <c r="O1472" s="2"/>
      <c r="P1472" s="2"/>
      <c r="Q1472" s="2"/>
      <c r="R1472" s="2"/>
      <c r="S1472" s="2"/>
    </row>
    <row r="1473" spans="2:19" ht="13.5" x14ac:dyDescent="0.3">
      <c r="B1473" s="255"/>
      <c r="C1473" s="2"/>
      <c r="D1473" s="2"/>
      <c r="E1473" s="2"/>
      <c r="F1473" s="2"/>
      <c r="G1473" s="2"/>
      <c r="H1473" s="2"/>
      <c r="I1473" s="2"/>
      <c r="J1473" s="2"/>
      <c r="K1473" s="2"/>
      <c r="L1473" s="2"/>
      <c r="M1473" s="2"/>
      <c r="N1473" s="2"/>
      <c r="O1473" s="2"/>
      <c r="P1473" s="2"/>
      <c r="Q1473" s="2"/>
      <c r="R1473" s="2"/>
      <c r="S1473" s="2"/>
    </row>
    <row r="1474" spans="2:19" ht="13.5" x14ac:dyDescent="0.3">
      <c r="B1474" s="255"/>
      <c r="C1474" s="2"/>
      <c r="D1474" s="2"/>
      <c r="E1474" s="2"/>
      <c r="F1474" s="2"/>
      <c r="G1474" s="2"/>
      <c r="H1474" s="2"/>
      <c r="I1474" s="2"/>
      <c r="J1474" s="2"/>
      <c r="K1474" s="2"/>
      <c r="L1474" s="2"/>
      <c r="M1474" s="2"/>
      <c r="N1474" s="2"/>
      <c r="O1474" s="2"/>
      <c r="P1474" s="2"/>
      <c r="Q1474" s="2"/>
      <c r="R1474" s="2"/>
      <c r="S1474" s="2"/>
    </row>
    <row r="1475" spans="2:19" ht="13.5" x14ac:dyDescent="0.3">
      <c r="B1475" s="255"/>
      <c r="C1475" s="2"/>
      <c r="D1475" s="2"/>
      <c r="E1475" s="2"/>
      <c r="F1475" s="2"/>
      <c r="G1475" s="2"/>
      <c r="H1475" s="2"/>
      <c r="I1475" s="2"/>
      <c r="J1475" s="2"/>
      <c r="K1475" s="2"/>
      <c r="L1475" s="2"/>
      <c r="M1475" s="2"/>
      <c r="N1475" s="2"/>
      <c r="O1475" s="2"/>
      <c r="P1475" s="2"/>
      <c r="Q1475" s="2"/>
      <c r="R1475" s="2"/>
      <c r="S1475" s="2"/>
    </row>
    <row r="1476" spans="2:19" ht="13.5" x14ac:dyDescent="0.3">
      <c r="B1476" s="255"/>
      <c r="C1476" s="2"/>
      <c r="D1476" s="2"/>
      <c r="E1476" s="2"/>
      <c r="F1476" s="2"/>
      <c r="G1476" s="2"/>
      <c r="H1476" s="2"/>
      <c r="I1476" s="2"/>
      <c r="J1476" s="2"/>
      <c r="K1476" s="2"/>
      <c r="L1476" s="2"/>
      <c r="M1476" s="2"/>
      <c r="N1476" s="2"/>
      <c r="O1476" s="2"/>
      <c r="P1476" s="2"/>
      <c r="Q1476" s="2"/>
      <c r="R1476" s="2"/>
      <c r="S1476" s="2"/>
    </row>
    <row r="1477" spans="2:19" ht="13.5" x14ac:dyDescent="0.3">
      <c r="B1477" s="255"/>
      <c r="C1477" s="2"/>
      <c r="D1477" s="2"/>
      <c r="E1477" s="2"/>
      <c r="F1477" s="2"/>
      <c r="G1477" s="2"/>
      <c r="H1477" s="2"/>
      <c r="I1477" s="2"/>
      <c r="J1477" s="2"/>
      <c r="K1477" s="2"/>
      <c r="L1477" s="2"/>
      <c r="M1477" s="2"/>
      <c r="N1477" s="2"/>
      <c r="O1477" s="2"/>
      <c r="P1477" s="2"/>
      <c r="Q1477" s="2"/>
      <c r="R1477" s="2"/>
      <c r="S1477" s="2"/>
    </row>
    <row r="1478" spans="2:19" ht="13.5" x14ac:dyDescent="0.3">
      <c r="B1478" s="255"/>
      <c r="C1478" s="2"/>
      <c r="D1478" s="2"/>
      <c r="E1478" s="2"/>
      <c r="F1478" s="2"/>
      <c r="G1478" s="2"/>
      <c r="H1478" s="2"/>
      <c r="I1478" s="2"/>
      <c r="J1478" s="2"/>
      <c r="K1478" s="2"/>
      <c r="L1478" s="2"/>
      <c r="M1478" s="2"/>
      <c r="N1478" s="2"/>
      <c r="O1478" s="2"/>
      <c r="P1478" s="2"/>
      <c r="Q1478" s="2"/>
      <c r="R1478" s="2"/>
      <c r="S1478" s="2"/>
    </row>
    <row r="1479" spans="2:19" ht="13.5" x14ac:dyDescent="0.3">
      <c r="B1479" s="255"/>
      <c r="C1479" s="2"/>
      <c r="D1479" s="2"/>
      <c r="E1479" s="2"/>
      <c r="F1479" s="2"/>
      <c r="G1479" s="2"/>
      <c r="H1479" s="2"/>
      <c r="I1479" s="2"/>
      <c r="J1479" s="2"/>
      <c r="K1479" s="2"/>
      <c r="L1479" s="2"/>
      <c r="M1479" s="2"/>
      <c r="N1479" s="2"/>
      <c r="O1479" s="2"/>
      <c r="P1479" s="2"/>
      <c r="Q1479" s="2"/>
      <c r="R1479" s="2"/>
      <c r="S1479" s="2"/>
    </row>
    <row r="1480" spans="2:19" ht="13.5" x14ac:dyDescent="0.3">
      <c r="B1480" s="255"/>
      <c r="C1480" s="2"/>
      <c r="D1480" s="2"/>
      <c r="E1480" s="2"/>
      <c r="F1480" s="2"/>
      <c r="G1480" s="2"/>
      <c r="H1480" s="2"/>
      <c r="I1480" s="2"/>
      <c r="J1480" s="2"/>
      <c r="K1480" s="2"/>
      <c r="L1480" s="2"/>
      <c r="M1480" s="2"/>
      <c r="N1480" s="2"/>
      <c r="O1480" s="2"/>
      <c r="P1480" s="2"/>
      <c r="Q1480" s="2"/>
      <c r="R1480" s="2"/>
      <c r="S1480" s="2"/>
    </row>
    <row r="1481" spans="2:19" ht="13.5" x14ac:dyDescent="0.3">
      <c r="B1481" s="255"/>
      <c r="C1481" s="2"/>
      <c r="D1481" s="2"/>
      <c r="E1481" s="2"/>
      <c r="F1481" s="2"/>
      <c r="G1481" s="2"/>
      <c r="H1481" s="2"/>
      <c r="I1481" s="2"/>
      <c r="J1481" s="2"/>
      <c r="K1481" s="2"/>
      <c r="L1481" s="2"/>
      <c r="M1481" s="2"/>
      <c r="N1481" s="2"/>
      <c r="O1481" s="2"/>
      <c r="P1481" s="2"/>
      <c r="Q1481" s="2"/>
      <c r="R1481" s="2"/>
      <c r="S1481" s="2"/>
    </row>
    <row r="1482" spans="2:19" ht="13.5" x14ac:dyDescent="0.3">
      <c r="B1482" s="255"/>
      <c r="C1482" s="2"/>
      <c r="D1482" s="2"/>
      <c r="E1482" s="2"/>
      <c r="F1482" s="2"/>
      <c r="G1482" s="2"/>
      <c r="H1482" s="2"/>
      <c r="I1482" s="2"/>
      <c r="J1482" s="2"/>
      <c r="K1482" s="2"/>
      <c r="L1482" s="2"/>
      <c r="M1482" s="2"/>
      <c r="N1482" s="2"/>
      <c r="O1482" s="2"/>
      <c r="P1482" s="2"/>
      <c r="Q1482" s="2"/>
      <c r="R1482" s="2"/>
      <c r="S1482" s="2"/>
    </row>
    <row r="1483" spans="2:19" ht="13.5" x14ac:dyDescent="0.3">
      <c r="B1483" s="255"/>
      <c r="C1483" s="2"/>
      <c r="D1483" s="2"/>
      <c r="E1483" s="2"/>
      <c r="F1483" s="2"/>
      <c r="G1483" s="2"/>
      <c r="H1483" s="2"/>
      <c r="I1483" s="2"/>
      <c r="J1483" s="2"/>
      <c r="K1483" s="2"/>
      <c r="L1483" s="2"/>
      <c r="M1483" s="2"/>
      <c r="N1483" s="2"/>
      <c r="O1483" s="2"/>
      <c r="P1483" s="2"/>
      <c r="Q1483" s="2"/>
      <c r="R1483" s="2"/>
      <c r="S1483" s="2"/>
    </row>
    <row r="1484" spans="2:19" ht="13.5" x14ac:dyDescent="0.3">
      <c r="B1484" s="255"/>
      <c r="C1484" s="2"/>
      <c r="D1484" s="2"/>
      <c r="E1484" s="2"/>
      <c r="F1484" s="2"/>
      <c r="G1484" s="2"/>
      <c r="H1484" s="2"/>
      <c r="I1484" s="2"/>
      <c r="J1484" s="2"/>
      <c r="K1484" s="2"/>
      <c r="L1484" s="2"/>
      <c r="M1484" s="2"/>
      <c r="N1484" s="2"/>
      <c r="O1484" s="2"/>
      <c r="P1484" s="2"/>
      <c r="Q1484" s="2"/>
      <c r="R1484" s="2"/>
      <c r="S1484" s="2"/>
    </row>
    <row r="1485" spans="2:19" ht="13.5" x14ac:dyDescent="0.3">
      <c r="B1485" s="255"/>
      <c r="C1485" s="2"/>
      <c r="D1485" s="2"/>
      <c r="E1485" s="2"/>
      <c r="F1485" s="2"/>
      <c r="G1485" s="2"/>
      <c r="H1485" s="2"/>
      <c r="I1485" s="2"/>
      <c r="J1485" s="2"/>
      <c r="K1485" s="2"/>
      <c r="L1485" s="2"/>
      <c r="M1485" s="2"/>
      <c r="N1485" s="2"/>
      <c r="O1485" s="2"/>
      <c r="P1485" s="2"/>
      <c r="Q1485" s="2"/>
      <c r="R1485" s="2"/>
      <c r="S1485" s="2"/>
    </row>
    <row r="1486" spans="2:19" ht="13.5" x14ac:dyDescent="0.3">
      <c r="B1486" s="255"/>
      <c r="C1486" s="2"/>
      <c r="D1486" s="2"/>
      <c r="E1486" s="2"/>
      <c r="F1486" s="2"/>
      <c r="G1486" s="2"/>
      <c r="H1486" s="2"/>
      <c r="I1486" s="2"/>
      <c r="J1486" s="2"/>
      <c r="K1486" s="2"/>
      <c r="L1486" s="2"/>
      <c r="M1486" s="2"/>
      <c r="N1486" s="2"/>
      <c r="O1486" s="2"/>
      <c r="P1486" s="2"/>
      <c r="Q1486" s="2"/>
      <c r="R1486" s="2"/>
      <c r="S1486" s="2"/>
    </row>
    <row r="1487" spans="2:19" ht="13.5" x14ac:dyDescent="0.3">
      <c r="B1487" s="255"/>
      <c r="C1487" s="2"/>
      <c r="D1487" s="2"/>
      <c r="E1487" s="2"/>
      <c r="F1487" s="2"/>
      <c r="G1487" s="2"/>
      <c r="H1487" s="2"/>
      <c r="I1487" s="2"/>
      <c r="J1487" s="2"/>
      <c r="K1487" s="2"/>
      <c r="L1487" s="2"/>
      <c r="M1487" s="2"/>
      <c r="N1487" s="2"/>
      <c r="O1487" s="2"/>
      <c r="P1487" s="2"/>
      <c r="Q1487" s="2"/>
      <c r="R1487" s="2"/>
      <c r="S1487" s="2"/>
    </row>
    <row r="1488" spans="2:19" ht="13.5" x14ac:dyDescent="0.3">
      <c r="B1488" s="255"/>
      <c r="C1488" s="2"/>
      <c r="D1488" s="2"/>
      <c r="E1488" s="2"/>
      <c r="F1488" s="2"/>
      <c r="G1488" s="2"/>
      <c r="H1488" s="2"/>
      <c r="I1488" s="2"/>
      <c r="J1488" s="2"/>
      <c r="K1488" s="2"/>
      <c r="L1488" s="2"/>
      <c r="M1488" s="2"/>
      <c r="N1488" s="2"/>
      <c r="O1488" s="2"/>
      <c r="P1488" s="2"/>
      <c r="Q1488" s="2"/>
      <c r="R1488" s="2"/>
      <c r="S1488" s="2"/>
    </row>
    <row r="1489" spans="2:19" ht="13.5" x14ac:dyDescent="0.3">
      <c r="B1489" s="255"/>
      <c r="C1489" s="2"/>
      <c r="D1489" s="2"/>
      <c r="E1489" s="2"/>
      <c r="F1489" s="2"/>
      <c r="G1489" s="2"/>
      <c r="H1489" s="2"/>
      <c r="I1489" s="2"/>
      <c r="J1489" s="2"/>
      <c r="K1489" s="2"/>
      <c r="L1489" s="2"/>
      <c r="M1489" s="2"/>
      <c r="N1489" s="2"/>
      <c r="O1489" s="2"/>
      <c r="P1489" s="2"/>
      <c r="Q1489" s="2"/>
      <c r="R1489" s="2"/>
      <c r="S1489" s="2"/>
    </row>
    <row r="1490" spans="2:19" ht="13.5" x14ac:dyDescent="0.3">
      <c r="B1490" s="255"/>
      <c r="C1490" s="2"/>
      <c r="D1490" s="2"/>
      <c r="E1490" s="2"/>
      <c r="F1490" s="2"/>
      <c r="G1490" s="2"/>
      <c r="H1490" s="2"/>
      <c r="I1490" s="2"/>
      <c r="J1490" s="2"/>
      <c r="K1490" s="2"/>
      <c r="L1490" s="2"/>
      <c r="M1490" s="2"/>
      <c r="N1490" s="2"/>
      <c r="O1490" s="2"/>
      <c r="P1490" s="2"/>
      <c r="Q1490" s="2"/>
      <c r="R1490" s="2"/>
      <c r="S1490" s="2"/>
    </row>
    <row r="1491" spans="2:19" ht="13.5" x14ac:dyDescent="0.3">
      <c r="B1491" s="255"/>
      <c r="C1491" s="2"/>
      <c r="D1491" s="2"/>
      <c r="E1491" s="2"/>
      <c r="F1491" s="2"/>
      <c r="G1491" s="2"/>
      <c r="H1491" s="2"/>
      <c r="I1491" s="2"/>
      <c r="J1491" s="2"/>
      <c r="K1491" s="2"/>
      <c r="L1491" s="2"/>
      <c r="M1491" s="2"/>
      <c r="N1491" s="2"/>
      <c r="O1491" s="2"/>
      <c r="P1491" s="2"/>
      <c r="Q1491" s="2"/>
      <c r="R1491" s="2"/>
      <c r="S1491" s="2"/>
    </row>
    <row r="1492" spans="2:19" ht="13.5" x14ac:dyDescent="0.3">
      <c r="B1492" s="255"/>
      <c r="C1492" s="2"/>
      <c r="D1492" s="2"/>
      <c r="E1492" s="2"/>
      <c r="F1492" s="2"/>
      <c r="G1492" s="2"/>
      <c r="H1492" s="2"/>
      <c r="I1492" s="2"/>
      <c r="J1492" s="2"/>
      <c r="K1492" s="2"/>
      <c r="L1492" s="2"/>
      <c r="M1492" s="2"/>
      <c r="N1492" s="2"/>
      <c r="O1492" s="2"/>
      <c r="P1492" s="2"/>
      <c r="Q1492" s="2"/>
      <c r="R1492" s="2"/>
      <c r="S1492" s="2"/>
    </row>
    <row r="1493" spans="2:19" ht="13.5" x14ac:dyDescent="0.3">
      <c r="B1493" s="255"/>
      <c r="C1493" s="2"/>
      <c r="D1493" s="2"/>
      <c r="E1493" s="2"/>
      <c r="F1493" s="2"/>
      <c r="G1493" s="2"/>
      <c r="H1493" s="2"/>
      <c r="I1493" s="2"/>
      <c r="J1493" s="2"/>
      <c r="K1493" s="2"/>
      <c r="L1493" s="2"/>
      <c r="M1493" s="2"/>
      <c r="N1493" s="2"/>
      <c r="O1493" s="2"/>
      <c r="P1493" s="2"/>
      <c r="Q1493" s="2"/>
      <c r="R1493" s="2"/>
      <c r="S1493" s="2"/>
    </row>
    <row r="1494" spans="2:19" ht="13.5" x14ac:dyDescent="0.3">
      <c r="B1494" s="255"/>
      <c r="C1494" s="2"/>
      <c r="D1494" s="2"/>
      <c r="E1494" s="2"/>
      <c r="F1494" s="2"/>
      <c r="G1494" s="2"/>
      <c r="H1494" s="2"/>
      <c r="I1494" s="2"/>
      <c r="J1494" s="2"/>
      <c r="K1494" s="2"/>
      <c r="L1494" s="2"/>
      <c r="M1494" s="2"/>
      <c r="N1494" s="2"/>
      <c r="O1494" s="2"/>
      <c r="P1494" s="2"/>
      <c r="Q1494" s="2"/>
      <c r="R1494" s="2"/>
      <c r="S1494" s="2"/>
    </row>
    <row r="1495" spans="2:19" ht="13.5" x14ac:dyDescent="0.3">
      <c r="B1495" s="255"/>
      <c r="C1495" s="2"/>
      <c r="D1495" s="2"/>
      <c r="E1495" s="2"/>
      <c r="F1495" s="2"/>
      <c r="G1495" s="2"/>
      <c r="H1495" s="2"/>
      <c r="I1495" s="2"/>
      <c r="J1495" s="2"/>
      <c r="K1495" s="2"/>
      <c r="L1495" s="2"/>
      <c r="M1495" s="2"/>
      <c r="N1495" s="2"/>
      <c r="O1495" s="2"/>
      <c r="P1495" s="2"/>
      <c r="Q1495" s="2"/>
      <c r="R1495" s="2"/>
      <c r="S1495" s="2"/>
    </row>
    <row r="1496" spans="2:19" ht="13.5" x14ac:dyDescent="0.3">
      <c r="B1496" s="255"/>
      <c r="C1496" s="2"/>
      <c r="D1496" s="2"/>
      <c r="E1496" s="2"/>
      <c r="F1496" s="2"/>
      <c r="G1496" s="2"/>
      <c r="H1496" s="2"/>
      <c r="I1496" s="2"/>
      <c r="J1496" s="2"/>
      <c r="K1496" s="2"/>
      <c r="L1496" s="2"/>
      <c r="M1496" s="2"/>
      <c r="N1496" s="2"/>
      <c r="O1496" s="2"/>
      <c r="P1496" s="2"/>
      <c r="Q1496" s="2"/>
      <c r="R1496" s="2"/>
      <c r="S1496" s="2"/>
    </row>
    <row r="1497" spans="2:19" ht="13.5" x14ac:dyDescent="0.3">
      <c r="B1497" s="255"/>
      <c r="C1497" s="2"/>
      <c r="D1497" s="2"/>
      <c r="E1497" s="2"/>
      <c r="F1497" s="2"/>
      <c r="G1497" s="2"/>
      <c r="H1497" s="2"/>
      <c r="I1497" s="2"/>
      <c r="J1497" s="2"/>
      <c r="K1497" s="2"/>
      <c r="L1497" s="2"/>
      <c r="M1497" s="2"/>
      <c r="N1497" s="2"/>
      <c r="O1497" s="2"/>
      <c r="P1497" s="2"/>
      <c r="Q1497" s="2"/>
      <c r="R1497" s="2"/>
      <c r="S1497" s="2"/>
    </row>
    <row r="1498" spans="2:19" ht="13.5" x14ac:dyDescent="0.3">
      <c r="B1498" s="255"/>
      <c r="C1498" s="2"/>
      <c r="D1498" s="2"/>
      <c r="E1498" s="2"/>
      <c r="F1498" s="2"/>
      <c r="G1498" s="2"/>
      <c r="H1498" s="2"/>
      <c r="I1498" s="2"/>
      <c r="J1498" s="2"/>
      <c r="K1498" s="2"/>
      <c r="L1498" s="2"/>
      <c r="M1498" s="2"/>
      <c r="N1498" s="2"/>
      <c r="O1498" s="2"/>
      <c r="P1498" s="2"/>
      <c r="Q1498" s="2"/>
      <c r="R1498" s="2"/>
      <c r="S1498" s="2"/>
    </row>
    <row r="1499" spans="2:19" ht="13.5" x14ac:dyDescent="0.3">
      <c r="B1499" s="255"/>
      <c r="C1499" s="2"/>
      <c r="D1499" s="2"/>
      <c r="E1499" s="2"/>
      <c r="F1499" s="2"/>
      <c r="G1499" s="2"/>
      <c r="H1499" s="2"/>
      <c r="I1499" s="2"/>
      <c r="J1499" s="2"/>
      <c r="K1499" s="2"/>
      <c r="L1499" s="2"/>
      <c r="M1499" s="2"/>
      <c r="N1499" s="2"/>
      <c r="O1499" s="2"/>
      <c r="P1499" s="2"/>
      <c r="Q1499" s="2"/>
      <c r="R1499" s="2"/>
      <c r="S1499" s="2"/>
    </row>
    <row r="1500" spans="2:19" ht="13.5" x14ac:dyDescent="0.3">
      <c r="B1500" s="255"/>
      <c r="C1500" s="2"/>
      <c r="D1500" s="2"/>
      <c r="E1500" s="2"/>
      <c r="F1500" s="2"/>
      <c r="G1500" s="2"/>
      <c r="H1500" s="2"/>
      <c r="I1500" s="2"/>
      <c r="J1500" s="2"/>
      <c r="K1500" s="2"/>
      <c r="L1500" s="2"/>
      <c r="M1500" s="2"/>
      <c r="N1500" s="2"/>
      <c r="O1500" s="2"/>
      <c r="P1500" s="2"/>
      <c r="Q1500" s="2"/>
      <c r="R1500" s="2"/>
      <c r="S1500" s="2"/>
    </row>
    <row r="1501" spans="2:19" ht="13.5" x14ac:dyDescent="0.3">
      <c r="B1501" s="255"/>
      <c r="C1501" s="2"/>
      <c r="D1501" s="2"/>
      <c r="E1501" s="2"/>
      <c r="F1501" s="2"/>
      <c r="G1501" s="2"/>
      <c r="H1501" s="2"/>
      <c r="I1501" s="2"/>
      <c r="J1501" s="2"/>
      <c r="K1501" s="2"/>
      <c r="L1501" s="2"/>
      <c r="M1501" s="2"/>
      <c r="N1501" s="2"/>
      <c r="O1501" s="2"/>
      <c r="P1501" s="2"/>
      <c r="Q1501" s="2"/>
      <c r="R1501" s="2"/>
      <c r="S1501" s="2"/>
    </row>
    <row r="1502" spans="2:19" ht="13.5" x14ac:dyDescent="0.3">
      <c r="B1502" s="255"/>
      <c r="C1502" s="2"/>
      <c r="D1502" s="2"/>
      <c r="E1502" s="2"/>
      <c r="F1502" s="2"/>
      <c r="G1502" s="2"/>
      <c r="H1502" s="2"/>
      <c r="I1502" s="2"/>
      <c r="J1502" s="2"/>
      <c r="K1502" s="2"/>
      <c r="L1502" s="2"/>
      <c r="M1502" s="2"/>
      <c r="N1502" s="2"/>
      <c r="O1502" s="2"/>
      <c r="P1502" s="2"/>
      <c r="Q1502" s="2"/>
      <c r="R1502" s="2"/>
      <c r="S1502" s="2"/>
    </row>
    <row r="1503" spans="2:19" ht="13.5" x14ac:dyDescent="0.3">
      <c r="B1503" s="255"/>
      <c r="C1503" s="2"/>
      <c r="D1503" s="2"/>
      <c r="E1503" s="2"/>
      <c r="F1503" s="2"/>
      <c r="G1503" s="2"/>
      <c r="H1503" s="2"/>
      <c r="I1503" s="2"/>
      <c r="J1503" s="2"/>
      <c r="K1503" s="2"/>
      <c r="L1503" s="2"/>
      <c r="M1503" s="2"/>
      <c r="N1503" s="2"/>
      <c r="O1503" s="2"/>
      <c r="P1503" s="2"/>
      <c r="Q1503" s="2"/>
      <c r="R1503" s="2"/>
      <c r="S1503" s="2"/>
    </row>
    <row r="1504" spans="2:19" ht="13.5" x14ac:dyDescent="0.3">
      <c r="B1504" s="255"/>
      <c r="C1504" s="2"/>
      <c r="D1504" s="2"/>
      <c r="E1504" s="2"/>
      <c r="F1504" s="2"/>
      <c r="G1504" s="2"/>
      <c r="H1504" s="2"/>
      <c r="I1504" s="2"/>
      <c r="J1504" s="2"/>
      <c r="K1504" s="2"/>
      <c r="L1504" s="2"/>
      <c r="M1504" s="2"/>
      <c r="N1504" s="2"/>
      <c r="O1504" s="2"/>
      <c r="P1504" s="2"/>
      <c r="Q1504" s="2"/>
      <c r="R1504" s="2"/>
      <c r="S1504" s="2"/>
    </row>
    <row r="1505" spans="2:19" ht="13.5" x14ac:dyDescent="0.3">
      <c r="B1505" s="255"/>
      <c r="C1505" s="2"/>
      <c r="D1505" s="2"/>
      <c r="E1505" s="2"/>
      <c r="F1505" s="2"/>
      <c r="G1505" s="2"/>
      <c r="H1505" s="2"/>
      <c r="I1505" s="2"/>
      <c r="J1505" s="2"/>
      <c r="K1505" s="2"/>
      <c r="L1505" s="2"/>
      <c r="M1505" s="2"/>
      <c r="N1505" s="2"/>
      <c r="O1505" s="2"/>
      <c r="P1505" s="2"/>
      <c r="Q1505" s="2"/>
      <c r="R1505" s="2"/>
      <c r="S1505" s="2"/>
    </row>
    <row r="1506" spans="2:19" ht="13.5" x14ac:dyDescent="0.3">
      <c r="B1506" s="255"/>
      <c r="C1506" s="2"/>
      <c r="D1506" s="2"/>
      <c r="E1506" s="2"/>
      <c r="F1506" s="2"/>
      <c r="G1506" s="2"/>
      <c r="H1506" s="2"/>
      <c r="I1506" s="2"/>
      <c r="J1506" s="2"/>
      <c r="K1506" s="2"/>
      <c r="L1506" s="2"/>
      <c r="M1506" s="2"/>
      <c r="N1506" s="2"/>
      <c r="O1506" s="2"/>
      <c r="P1506" s="2"/>
      <c r="Q1506" s="2"/>
      <c r="R1506" s="2"/>
      <c r="S1506" s="2"/>
    </row>
    <row r="1507" spans="2:19" ht="13.5" x14ac:dyDescent="0.3">
      <c r="B1507" s="255"/>
      <c r="C1507" s="2"/>
      <c r="D1507" s="2"/>
      <c r="E1507" s="2"/>
      <c r="F1507" s="2"/>
      <c r="G1507" s="2"/>
      <c r="H1507" s="2"/>
      <c r="I1507" s="2"/>
      <c r="J1507" s="2"/>
      <c r="K1507" s="2"/>
      <c r="L1507" s="2"/>
      <c r="M1507" s="2"/>
      <c r="N1507" s="2"/>
      <c r="O1507" s="2"/>
      <c r="P1507" s="2"/>
      <c r="Q1507" s="2"/>
      <c r="R1507" s="2"/>
      <c r="S1507" s="2"/>
    </row>
    <row r="1508" spans="2:19" ht="13.5" x14ac:dyDescent="0.3">
      <c r="B1508" s="255"/>
      <c r="C1508" s="2"/>
      <c r="D1508" s="2"/>
      <c r="E1508" s="2"/>
      <c r="F1508" s="2"/>
      <c r="G1508" s="2"/>
      <c r="H1508" s="2"/>
      <c r="I1508" s="2"/>
      <c r="J1508" s="2"/>
      <c r="K1508" s="2"/>
      <c r="L1508" s="2"/>
      <c r="M1508" s="2"/>
      <c r="N1508" s="2"/>
      <c r="O1508" s="2"/>
      <c r="P1508" s="2"/>
      <c r="Q1508" s="2"/>
      <c r="R1508" s="2"/>
      <c r="S1508" s="2"/>
    </row>
    <row r="1509" spans="2:19" ht="13.5" x14ac:dyDescent="0.3">
      <c r="B1509" s="255"/>
      <c r="C1509" s="2"/>
      <c r="D1509" s="2"/>
      <c r="E1509" s="2"/>
      <c r="F1509" s="2"/>
      <c r="G1509" s="2"/>
      <c r="H1509" s="2"/>
      <c r="I1509" s="2"/>
      <c r="J1509" s="2"/>
      <c r="K1509" s="2"/>
      <c r="L1509" s="2"/>
      <c r="M1509" s="2"/>
      <c r="N1509" s="2"/>
      <c r="O1509" s="2"/>
      <c r="P1509" s="2"/>
      <c r="Q1509" s="2"/>
      <c r="R1509" s="2"/>
      <c r="S1509" s="2"/>
    </row>
    <row r="1510" spans="2:19" ht="13.5" x14ac:dyDescent="0.3">
      <c r="B1510" s="255"/>
      <c r="C1510" s="2"/>
      <c r="D1510" s="2"/>
      <c r="E1510" s="2"/>
      <c r="F1510" s="2"/>
      <c r="G1510" s="2"/>
      <c r="H1510" s="2"/>
      <c r="I1510" s="2"/>
      <c r="J1510" s="2"/>
      <c r="K1510" s="2"/>
      <c r="L1510" s="2"/>
      <c r="M1510" s="2"/>
      <c r="N1510" s="2"/>
      <c r="O1510" s="2"/>
      <c r="P1510" s="2"/>
      <c r="Q1510" s="2"/>
      <c r="R1510" s="2"/>
      <c r="S1510" s="2"/>
    </row>
    <row r="1511" spans="2:19" ht="13.5" x14ac:dyDescent="0.3">
      <c r="B1511" s="255"/>
      <c r="C1511" s="2"/>
      <c r="D1511" s="2"/>
      <c r="E1511" s="2"/>
      <c r="F1511" s="2"/>
      <c r="G1511" s="2"/>
      <c r="H1511" s="2"/>
      <c r="I1511" s="2"/>
      <c r="J1511" s="2"/>
      <c r="K1511" s="2"/>
      <c r="L1511" s="2"/>
      <c r="M1511" s="2"/>
      <c r="N1511" s="2"/>
      <c r="O1511" s="2"/>
      <c r="P1511" s="2"/>
      <c r="Q1511" s="2"/>
      <c r="R1511" s="2"/>
      <c r="S1511" s="2"/>
    </row>
    <row r="1512" spans="2:19" ht="13.5" x14ac:dyDescent="0.3">
      <c r="B1512" s="255"/>
      <c r="C1512" s="2"/>
      <c r="D1512" s="2"/>
      <c r="E1512" s="2"/>
      <c r="F1512" s="2"/>
      <c r="G1512" s="2"/>
      <c r="H1512" s="2"/>
      <c r="I1512" s="2"/>
      <c r="J1512" s="2"/>
      <c r="K1512" s="2"/>
      <c r="L1512" s="2"/>
      <c r="M1512" s="2"/>
      <c r="N1512" s="2"/>
      <c r="O1512" s="2"/>
      <c r="P1512" s="2"/>
      <c r="Q1512" s="2"/>
      <c r="R1512" s="2"/>
      <c r="S1512" s="2"/>
    </row>
    <row r="1513" spans="2:19" ht="13.5" x14ac:dyDescent="0.3">
      <c r="B1513" s="255"/>
      <c r="C1513" s="2"/>
      <c r="D1513" s="2"/>
      <c r="E1513" s="2"/>
      <c r="F1513" s="2"/>
      <c r="G1513" s="2"/>
      <c r="H1513" s="2"/>
      <c r="I1513" s="2"/>
      <c r="J1513" s="2"/>
      <c r="K1513" s="2"/>
      <c r="L1513" s="2"/>
      <c r="M1513" s="2"/>
      <c r="N1513" s="2"/>
      <c r="O1513" s="2"/>
      <c r="P1513" s="2"/>
      <c r="Q1513" s="2"/>
      <c r="R1513" s="2"/>
      <c r="S1513" s="2"/>
    </row>
    <row r="1514" spans="2:19" ht="13.5" x14ac:dyDescent="0.3">
      <c r="B1514" s="255"/>
      <c r="C1514" s="2"/>
      <c r="D1514" s="2"/>
      <c r="E1514" s="2"/>
      <c r="F1514" s="2"/>
      <c r="G1514" s="2"/>
      <c r="H1514" s="2"/>
      <c r="I1514" s="2"/>
      <c r="J1514" s="2"/>
      <c r="K1514" s="2"/>
      <c r="L1514" s="2"/>
      <c r="M1514" s="2"/>
      <c r="N1514" s="2"/>
      <c r="O1514" s="2"/>
      <c r="P1514" s="2"/>
      <c r="Q1514" s="2"/>
      <c r="R1514" s="2"/>
      <c r="S1514" s="2"/>
    </row>
    <row r="1515" spans="2:19" ht="13.5" x14ac:dyDescent="0.3">
      <c r="B1515" s="255"/>
      <c r="C1515" s="2"/>
      <c r="D1515" s="2"/>
      <c r="E1515" s="2"/>
      <c r="F1515" s="2"/>
      <c r="G1515" s="2"/>
      <c r="H1515" s="2"/>
      <c r="I1515" s="2"/>
      <c r="J1515" s="2"/>
      <c r="K1515" s="2"/>
      <c r="L1515" s="2"/>
      <c r="M1515" s="2"/>
      <c r="N1515" s="2"/>
      <c r="O1515" s="2"/>
      <c r="P1515" s="2"/>
      <c r="Q1515" s="2"/>
      <c r="R1515" s="2"/>
      <c r="S1515" s="2"/>
    </row>
    <row r="1516" spans="2:19" ht="13.5" x14ac:dyDescent="0.3">
      <c r="B1516" s="255"/>
      <c r="C1516" s="2"/>
      <c r="D1516" s="2"/>
      <c r="E1516" s="2"/>
      <c r="F1516" s="2"/>
      <c r="G1516" s="2"/>
      <c r="H1516" s="2"/>
      <c r="I1516" s="2"/>
      <c r="J1516" s="2"/>
      <c r="K1516" s="2"/>
      <c r="L1516" s="2"/>
      <c r="M1516" s="2"/>
      <c r="N1516" s="2"/>
      <c r="O1516" s="2"/>
      <c r="P1516" s="2"/>
      <c r="Q1516" s="2"/>
      <c r="R1516" s="2"/>
      <c r="S1516" s="2"/>
    </row>
    <row r="1517" spans="2:19" ht="13.5" x14ac:dyDescent="0.3">
      <c r="B1517" s="255"/>
      <c r="C1517" s="2"/>
      <c r="D1517" s="2"/>
      <c r="E1517" s="2"/>
      <c r="F1517" s="2"/>
      <c r="G1517" s="2"/>
      <c r="H1517" s="2"/>
      <c r="I1517" s="2"/>
      <c r="J1517" s="2"/>
      <c r="K1517" s="2"/>
      <c r="L1517" s="2"/>
      <c r="M1517" s="2"/>
      <c r="N1517" s="2"/>
      <c r="O1517" s="2"/>
      <c r="P1517" s="2"/>
      <c r="Q1517" s="2"/>
      <c r="R1517" s="2"/>
      <c r="S1517" s="2"/>
    </row>
    <row r="1518" spans="2:19" ht="13.5" x14ac:dyDescent="0.3">
      <c r="B1518" s="255"/>
      <c r="C1518" s="2"/>
      <c r="D1518" s="2"/>
      <c r="E1518" s="2"/>
      <c r="F1518" s="2"/>
      <c r="G1518" s="2"/>
      <c r="H1518" s="2"/>
      <c r="I1518" s="2"/>
      <c r="J1518" s="2"/>
      <c r="K1518" s="2"/>
      <c r="L1518" s="2"/>
      <c r="M1518" s="2"/>
      <c r="N1518" s="2"/>
      <c r="O1518" s="2"/>
      <c r="P1518" s="2"/>
      <c r="Q1518" s="2"/>
      <c r="R1518" s="2"/>
      <c r="S1518" s="2"/>
    </row>
    <row r="1519" spans="2:19" ht="13.5" x14ac:dyDescent="0.3">
      <c r="B1519" s="255"/>
      <c r="C1519" s="2"/>
      <c r="D1519" s="2"/>
      <c r="E1519" s="2"/>
      <c r="F1519" s="2"/>
      <c r="G1519" s="2"/>
      <c r="H1519" s="2"/>
      <c r="I1519" s="2"/>
      <c r="J1519" s="2"/>
      <c r="K1519" s="2"/>
      <c r="L1519" s="2"/>
      <c r="M1519" s="2"/>
      <c r="N1519" s="2"/>
      <c r="O1519" s="2"/>
      <c r="P1519" s="2"/>
      <c r="Q1519" s="2"/>
      <c r="R1519" s="2"/>
      <c r="S1519" s="2"/>
    </row>
    <row r="1520" spans="2:19" ht="13.5" x14ac:dyDescent="0.3">
      <c r="B1520" s="255"/>
      <c r="C1520" s="2"/>
      <c r="D1520" s="2"/>
      <c r="E1520" s="2"/>
      <c r="F1520" s="2"/>
      <c r="G1520" s="2"/>
      <c r="H1520" s="2"/>
      <c r="I1520" s="2"/>
      <c r="J1520" s="2"/>
      <c r="K1520" s="2"/>
      <c r="L1520" s="2"/>
      <c r="M1520" s="2"/>
      <c r="N1520" s="2"/>
      <c r="O1520" s="2"/>
      <c r="P1520" s="2"/>
      <c r="Q1520" s="2"/>
      <c r="R1520" s="2"/>
      <c r="S1520" s="2"/>
    </row>
    <row r="1521" spans="2:19" ht="13.5" x14ac:dyDescent="0.3">
      <c r="B1521" s="255"/>
      <c r="C1521" s="2"/>
      <c r="D1521" s="2"/>
      <c r="E1521" s="2"/>
      <c r="F1521" s="2"/>
      <c r="G1521" s="2"/>
      <c r="H1521" s="2"/>
      <c r="I1521" s="2"/>
      <c r="J1521" s="2"/>
      <c r="K1521" s="2"/>
      <c r="L1521" s="2"/>
      <c r="M1521" s="2"/>
      <c r="N1521" s="2"/>
      <c r="O1521" s="2"/>
      <c r="P1521" s="2"/>
      <c r="Q1521" s="2"/>
      <c r="R1521" s="2"/>
      <c r="S1521" s="2"/>
    </row>
    <row r="1522" spans="2:19" ht="13.5" x14ac:dyDescent="0.3">
      <c r="B1522" s="255"/>
      <c r="C1522" s="2"/>
      <c r="D1522" s="2"/>
      <c r="E1522" s="2"/>
      <c r="F1522" s="2"/>
      <c r="G1522" s="2"/>
      <c r="H1522" s="2"/>
      <c r="I1522" s="2"/>
      <c r="J1522" s="2"/>
      <c r="K1522" s="2"/>
      <c r="L1522" s="2"/>
      <c r="M1522" s="2"/>
      <c r="N1522" s="2"/>
      <c r="O1522" s="2"/>
      <c r="P1522" s="2"/>
      <c r="Q1522" s="2"/>
      <c r="R1522" s="2"/>
      <c r="S1522" s="2"/>
    </row>
    <row r="1523" spans="2:19" ht="13.5" x14ac:dyDescent="0.3">
      <c r="B1523" s="255"/>
      <c r="C1523" s="2"/>
      <c r="D1523" s="2"/>
      <c r="E1523" s="2"/>
      <c r="F1523" s="2"/>
      <c r="G1523" s="2"/>
      <c r="H1523" s="2"/>
      <c r="I1523" s="2"/>
      <c r="J1523" s="2"/>
      <c r="K1523" s="2"/>
      <c r="L1523" s="2"/>
      <c r="M1523" s="2"/>
      <c r="N1523" s="2"/>
      <c r="O1523" s="2"/>
      <c r="P1523" s="2"/>
      <c r="Q1523" s="2"/>
      <c r="R1523" s="2"/>
      <c r="S1523" s="2"/>
    </row>
    <row r="1524" spans="2:19" ht="13.5" x14ac:dyDescent="0.3">
      <c r="B1524" s="255"/>
      <c r="C1524" s="2"/>
      <c r="D1524" s="2"/>
      <c r="E1524" s="2"/>
      <c r="F1524" s="2"/>
      <c r="G1524" s="2"/>
      <c r="H1524" s="2"/>
      <c r="I1524" s="2"/>
      <c r="J1524" s="2"/>
      <c r="K1524" s="2"/>
      <c r="L1524" s="2"/>
      <c r="M1524" s="2"/>
      <c r="N1524" s="2"/>
      <c r="O1524" s="2"/>
      <c r="P1524" s="2"/>
      <c r="Q1524" s="2"/>
      <c r="R1524" s="2"/>
      <c r="S1524" s="2"/>
    </row>
    <row r="1525" spans="2:19" ht="13.5" x14ac:dyDescent="0.3">
      <c r="B1525" s="255"/>
      <c r="C1525" s="2"/>
      <c r="D1525" s="2"/>
      <c r="E1525" s="2"/>
      <c r="F1525" s="2"/>
      <c r="G1525" s="2"/>
      <c r="H1525" s="2"/>
      <c r="I1525" s="2"/>
      <c r="J1525" s="2"/>
      <c r="K1525" s="2"/>
      <c r="L1525" s="2"/>
      <c r="M1525" s="2"/>
      <c r="N1525" s="2"/>
      <c r="O1525" s="2"/>
      <c r="P1525" s="2"/>
      <c r="Q1525" s="2"/>
      <c r="R1525" s="2"/>
      <c r="S1525" s="2"/>
    </row>
    <row r="1526" spans="2:19" ht="13.5" x14ac:dyDescent="0.3">
      <c r="B1526" s="255"/>
      <c r="C1526" s="2"/>
      <c r="D1526" s="2"/>
      <c r="E1526" s="2"/>
      <c r="F1526" s="2"/>
      <c r="G1526" s="2"/>
      <c r="H1526" s="2"/>
      <c r="I1526" s="2"/>
      <c r="J1526" s="2"/>
      <c r="K1526" s="2"/>
      <c r="L1526" s="2"/>
      <c r="M1526" s="2"/>
      <c r="N1526" s="2"/>
      <c r="O1526" s="2"/>
      <c r="P1526" s="2"/>
      <c r="Q1526" s="2"/>
      <c r="R1526" s="2"/>
      <c r="S1526" s="2"/>
    </row>
    <row r="1527" spans="2:19" ht="13.5" x14ac:dyDescent="0.3">
      <c r="B1527" s="255"/>
      <c r="C1527" s="2"/>
      <c r="D1527" s="2"/>
      <c r="E1527" s="2"/>
      <c r="F1527" s="2"/>
      <c r="G1527" s="2"/>
      <c r="H1527" s="2"/>
      <c r="I1527" s="2"/>
      <c r="J1527" s="2"/>
      <c r="K1527" s="2"/>
      <c r="L1527" s="2"/>
      <c r="M1527" s="2"/>
      <c r="N1527" s="2"/>
      <c r="O1527" s="2"/>
      <c r="P1527" s="2"/>
      <c r="Q1527" s="2"/>
      <c r="R1527" s="2"/>
      <c r="S1527" s="2"/>
    </row>
    <row r="1528" spans="2:19" ht="13.5" x14ac:dyDescent="0.3">
      <c r="B1528" s="255"/>
      <c r="C1528" s="2"/>
      <c r="D1528" s="2"/>
      <c r="E1528" s="2"/>
      <c r="F1528" s="2"/>
      <c r="G1528" s="2"/>
      <c r="H1528" s="2"/>
      <c r="I1528" s="2"/>
      <c r="J1528" s="2"/>
      <c r="K1528" s="2"/>
      <c r="L1528" s="2"/>
      <c r="M1528" s="2"/>
      <c r="N1528" s="2"/>
      <c r="O1528" s="2"/>
      <c r="P1528" s="2"/>
      <c r="Q1528" s="2"/>
      <c r="R1528" s="2"/>
      <c r="S1528" s="2"/>
    </row>
    <row r="1529" spans="2:19" ht="13.5" x14ac:dyDescent="0.3">
      <c r="B1529" s="255"/>
      <c r="C1529" s="2"/>
      <c r="D1529" s="2"/>
      <c r="E1529" s="2"/>
      <c r="F1529" s="2"/>
      <c r="G1529" s="2"/>
      <c r="H1529" s="2"/>
      <c r="I1529" s="2"/>
      <c r="J1529" s="2"/>
      <c r="K1529" s="2"/>
      <c r="L1529" s="2"/>
      <c r="M1529" s="2"/>
      <c r="N1529" s="2"/>
      <c r="O1529" s="2"/>
      <c r="P1529" s="2"/>
      <c r="Q1529" s="2"/>
      <c r="R1529" s="2"/>
      <c r="S1529" s="2"/>
    </row>
    <row r="1530" spans="2:19" ht="13.5" x14ac:dyDescent="0.3">
      <c r="B1530" s="255"/>
      <c r="C1530" s="2"/>
      <c r="D1530" s="2"/>
      <c r="E1530" s="2"/>
      <c r="F1530" s="2"/>
      <c r="G1530" s="2"/>
      <c r="H1530" s="2"/>
      <c r="I1530" s="2"/>
      <c r="J1530" s="2"/>
      <c r="K1530" s="2"/>
      <c r="L1530" s="2"/>
      <c r="M1530" s="2"/>
      <c r="N1530" s="2"/>
      <c r="O1530" s="2"/>
      <c r="P1530" s="2"/>
      <c r="Q1530" s="2"/>
      <c r="R1530" s="2"/>
      <c r="S1530" s="2"/>
    </row>
    <row r="1531" spans="2:19" ht="13.5" x14ac:dyDescent="0.3">
      <c r="B1531" s="255"/>
      <c r="C1531" s="2"/>
      <c r="D1531" s="2"/>
      <c r="E1531" s="2"/>
      <c r="F1531" s="2"/>
      <c r="G1531" s="2"/>
      <c r="H1531" s="2"/>
      <c r="I1531" s="2"/>
      <c r="J1531" s="2"/>
      <c r="K1531" s="2"/>
      <c r="L1531" s="2"/>
      <c r="M1531" s="2"/>
      <c r="N1531" s="2"/>
      <c r="O1531" s="2"/>
      <c r="P1531" s="2"/>
      <c r="Q1531" s="2"/>
      <c r="R1531" s="2"/>
      <c r="S1531" s="2"/>
    </row>
    <row r="1532" spans="2:19" ht="13.5" x14ac:dyDescent="0.3">
      <c r="B1532" s="255"/>
      <c r="C1532" s="2"/>
      <c r="D1532" s="2"/>
      <c r="E1532" s="2"/>
      <c r="F1532" s="2"/>
      <c r="G1532" s="2"/>
      <c r="H1532" s="2"/>
      <c r="I1532" s="2"/>
      <c r="J1532" s="2"/>
      <c r="K1532" s="2"/>
      <c r="L1532" s="2"/>
      <c r="M1532" s="2"/>
      <c r="N1532" s="2"/>
      <c r="O1532" s="2"/>
      <c r="P1532" s="2"/>
      <c r="Q1532" s="2"/>
      <c r="R1532" s="2"/>
      <c r="S1532" s="2"/>
    </row>
    <row r="1533" spans="2:19" ht="13.5" x14ac:dyDescent="0.3">
      <c r="B1533" s="255"/>
      <c r="C1533" s="2"/>
      <c r="D1533" s="2"/>
      <c r="E1533" s="2"/>
      <c r="F1533" s="2"/>
      <c r="G1533" s="2"/>
      <c r="H1533" s="2"/>
      <c r="I1533" s="2"/>
      <c r="J1533" s="2"/>
      <c r="K1533" s="2"/>
      <c r="L1533" s="2"/>
      <c r="M1533" s="2"/>
      <c r="N1533" s="2"/>
      <c r="O1533" s="2"/>
      <c r="P1533" s="2"/>
      <c r="Q1533" s="2"/>
      <c r="R1533" s="2"/>
      <c r="S1533" s="2"/>
    </row>
    <row r="1534" spans="2:19" ht="13.5" x14ac:dyDescent="0.3">
      <c r="B1534" s="255"/>
      <c r="C1534" s="2"/>
      <c r="D1534" s="2"/>
      <c r="E1534" s="2"/>
      <c r="F1534" s="2"/>
      <c r="G1534" s="2"/>
      <c r="H1534" s="2"/>
      <c r="I1534" s="2"/>
      <c r="J1534" s="2"/>
      <c r="K1534" s="2"/>
      <c r="L1534" s="2"/>
      <c r="M1534" s="2"/>
      <c r="N1534" s="2"/>
      <c r="O1534" s="2"/>
      <c r="P1534" s="2"/>
      <c r="Q1534" s="2"/>
      <c r="R1534" s="2"/>
      <c r="S1534" s="2"/>
    </row>
    <row r="1535" spans="2:19" ht="13.5" x14ac:dyDescent="0.3">
      <c r="B1535" s="255"/>
      <c r="C1535" s="2"/>
      <c r="D1535" s="2"/>
      <c r="E1535" s="2"/>
      <c r="F1535" s="2"/>
      <c r="G1535" s="2"/>
      <c r="H1535" s="2"/>
      <c r="I1535" s="2"/>
      <c r="J1535" s="2"/>
      <c r="K1535" s="2"/>
      <c r="L1535" s="2"/>
      <c r="M1535" s="2"/>
      <c r="N1535" s="2"/>
      <c r="O1535" s="2"/>
      <c r="P1535" s="2"/>
      <c r="Q1535" s="2"/>
      <c r="R1535" s="2"/>
      <c r="S1535" s="2"/>
    </row>
    <row r="1536" spans="2:19" ht="13.5" x14ac:dyDescent="0.3">
      <c r="B1536" s="255"/>
      <c r="C1536" s="2"/>
      <c r="D1536" s="2"/>
      <c r="E1536" s="2"/>
      <c r="F1536" s="2"/>
      <c r="G1536" s="2"/>
      <c r="H1536" s="2"/>
      <c r="I1536" s="2"/>
      <c r="J1536" s="2"/>
      <c r="K1536" s="2"/>
      <c r="L1536" s="2"/>
      <c r="M1536" s="2"/>
      <c r="N1536" s="2"/>
      <c r="O1536" s="2"/>
      <c r="P1536" s="2"/>
      <c r="Q1536" s="2"/>
      <c r="R1536" s="2"/>
      <c r="S1536" s="2"/>
    </row>
    <row r="1537" spans="2:19" ht="13.5" x14ac:dyDescent="0.3">
      <c r="B1537" s="255"/>
      <c r="C1537" s="2"/>
      <c r="D1537" s="2"/>
      <c r="E1537" s="2"/>
      <c r="F1537" s="2"/>
      <c r="G1537" s="2"/>
      <c r="H1537" s="2"/>
      <c r="I1537" s="2"/>
      <c r="J1537" s="2"/>
      <c r="K1537" s="2"/>
      <c r="L1537" s="2"/>
      <c r="M1537" s="2"/>
      <c r="N1537" s="2"/>
      <c r="O1537" s="2"/>
      <c r="P1537" s="2"/>
      <c r="Q1537" s="2"/>
      <c r="R1537" s="2"/>
      <c r="S1537" s="2"/>
    </row>
    <row r="1538" spans="2:19" ht="13.5" x14ac:dyDescent="0.3">
      <c r="B1538" s="255"/>
      <c r="C1538" s="2"/>
      <c r="D1538" s="2"/>
      <c r="E1538" s="2"/>
      <c r="F1538" s="2"/>
      <c r="G1538" s="2"/>
      <c r="H1538" s="2"/>
      <c r="I1538" s="2"/>
      <c r="J1538" s="2"/>
      <c r="K1538" s="2"/>
      <c r="L1538" s="2"/>
      <c r="M1538" s="2"/>
      <c r="N1538" s="2"/>
      <c r="O1538" s="2"/>
      <c r="P1538" s="2"/>
      <c r="Q1538" s="2"/>
      <c r="R1538" s="2"/>
      <c r="S1538" s="2"/>
    </row>
    <row r="1539" spans="2:19" ht="13.5" x14ac:dyDescent="0.3">
      <c r="B1539" s="255"/>
      <c r="C1539" s="2"/>
      <c r="D1539" s="2"/>
      <c r="E1539" s="2"/>
      <c r="F1539" s="2"/>
      <c r="G1539" s="2"/>
      <c r="H1539" s="2"/>
      <c r="I1539" s="2"/>
      <c r="J1539" s="2"/>
      <c r="K1539" s="2"/>
      <c r="L1539" s="2"/>
      <c r="M1539" s="2"/>
      <c r="N1539" s="2"/>
      <c r="O1539" s="2"/>
      <c r="P1539" s="2"/>
      <c r="Q1539" s="2"/>
      <c r="R1539" s="2"/>
      <c r="S1539" s="2"/>
    </row>
    <row r="1540" spans="2:19" ht="13.5" x14ac:dyDescent="0.3">
      <c r="B1540" s="255"/>
      <c r="C1540" s="2"/>
      <c r="D1540" s="2"/>
      <c r="E1540" s="2"/>
      <c r="F1540" s="2"/>
      <c r="G1540" s="2"/>
      <c r="H1540" s="2"/>
      <c r="I1540" s="2"/>
      <c r="J1540" s="2"/>
      <c r="K1540" s="2"/>
      <c r="L1540" s="2"/>
      <c r="M1540" s="2"/>
      <c r="N1540" s="2"/>
      <c r="O1540" s="2"/>
      <c r="P1540" s="2"/>
      <c r="Q1540" s="2"/>
      <c r="R1540" s="2"/>
      <c r="S1540" s="2"/>
    </row>
    <row r="1541" spans="2:19" ht="13.5" x14ac:dyDescent="0.3">
      <c r="B1541" s="255"/>
      <c r="C1541" s="2"/>
      <c r="D1541" s="2"/>
      <c r="E1541" s="2"/>
      <c r="F1541" s="2"/>
      <c r="G1541" s="2"/>
      <c r="H1541" s="2"/>
      <c r="I1541" s="2"/>
      <c r="J1541" s="2"/>
      <c r="K1541" s="2"/>
      <c r="L1541" s="2"/>
      <c r="M1541" s="2"/>
      <c r="N1541" s="2"/>
      <c r="O1541" s="2"/>
      <c r="P1541" s="2"/>
      <c r="Q1541" s="2"/>
      <c r="R1541" s="2"/>
      <c r="S1541" s="2"/>
    </row>
    <row r="1542" spans="2:19" ht="13.5" x14ac:dyDescent="0.3">
      <c r="B1542" s="255"/>
      <c r="C1542" s="2"/>
      <c r="D1542" s="2"/>
      <c r="E1542" s="2"/>
      <c r="F1542" s="2"/>
      <c r="G1542" s="2"/>
      <c r="H1542" s="2"/>
      <c r="I1542" s="2"/>
      <c r="J1542" s="2"/>
      <c r="K1542" s="2"/>
      <c r="L1542" s="2"/>
      <c r="M1542" s="2"/>
      <c r="N1542" s="2"/>
      <c r="O1542" s="2"/>
      <c r="P1542" s="2"/>
      <c r="Q1542" s="2"/>
      <c r="R1542" s="2"/>
      <c r="S1542" s="2"/>
    </row>
    <row r="1543" spans="2:19" ht="13.5" x14ac:dyDescent="0.3">
      <c r="B1543" s="255"/>
      <c r="C1543" s="2"/>
      <c r="D1543" s="2"/>
      <c r="E1543" s="2"/>
      <c r="F1543" s="2"/>
      <c r="G1543" s="2"/>
      <c r="H1543" s="2"/>
      <c r="I1543" s="2"/>
      <c r="J1543" s="2"/>
      <c r="K1543" s="2"/>
      <c r="L1543" s="2"/>
      <c r="M1543" s="2"/>
      <c r="N1543" s="2"/>
      <c r="O1543" s="2"/>
      <c r="P1543" s="2"/>
      <c r="Q1543" s="2"/>
      <c r="R1543" s="2"/>
      <c r="S1543" s="2"/>
    </row>
    <row r="1544" spans="2:19" ht="13.5" x14ac:dyDescent="0.3">
      <c r="B1544" s="255"/>
      <c r="C1544" s="2"/>
      <c r="D1544" s="2"/>
      <c r="E1544" s="2"/>
      <c r="F1544" s="2"/>
      <c r="G1544" s="2"/>
      <c r="H1544" s="2"/>
      <c r="I1544" s="2"/>
      <c r="J1544" s="2"/>
      <c r="K1544" s="2"/>
      <c r="L1544" s="2"/>
      <c r="M1544" s="2"/>
      <c r="N1544" s="2"/>
      <c r="O1544" s="2"/>
      <c r="P1544" s="2"/>
      <c r="Q1544" s="2"/>
      <c r="R1544" s="2"/>
      <c r="S1544" s="2"/>
    </row>
    <row r="1545" spans="2:19" ht="13.5" x14ac:dyDescent="0.3">
      <c r="B1545" s="255"/>
      <c r="C1545" s="2"/>
      <c r="D1545" s="2"/>
      <c r="E1545" s="2"/>
      <c r="F1545" s="2"/>
      <c r="G1545" s="2"/>
      <c r="H1545" s="2"/>
      <c r="I1545" s="2"/>
      <c r="J1545" s="2"/>
      <c r="K1545" s="2"/>
      <c r="L1545" s="2"/>
      <c r="M1545" s="2"/>
      <c r="N1545" s="2"/>
      <c r="O1545" s="2"/>
      <c r="P1545" s="2"/>
      <c r="Q1545" s="2"/>
      <c r="R1545" s="2"/>
      <c r="S1545" s="2"/>
    </row>
    <row r="1546" spans="2:19" ht="13.5" x14ac:dyDescent="0.3">
      <c r="B1546" s="255"/>
      <c r="C1546" s="2"/>
      <c r="D1546" s="2"/>
      <c r="E1546" s="2"/>
      <c r="F1546" s="2"/>
      <c r="G1546" s="2"/>
      <c r="H1546" s="2"/>
      <c r="I1546" s="2"/>
      <c r="J1546" s="2"/>
      <c r="K1546" s="2"/>
      <c r="L1546" s="2"/>
      <c r="M1546" s="2"/>
      <c r="N1546" s="2"/>
      <c r="O1546" s="2"/>
      <c r="P1546" s="2"/>
      <c r="Q1546" s="2"/>
      <c r="R1546" s="2"/>
      <c r="S1546" s="2"/>
    </row>
    <row r="1547" spans="2:19" ht="13.5" x14ac:dyDescent="0.3">
      <c r="B1547" s="255"/>
      <c r="C1547" s="2"/>
      <c r="D1547" s="2"/>
      <c r="E1547" s="2"/>
      <c r="F1547" s="2"/>
      <c r="G1547" s="2"/>
      <c r="H1547" s="2"/>
      <c r="I1547" s="2"/>
      <c r="J1547" s="2"/>
      <c r="K1547" s="2"/>
      <c r="L1547" s="2"/>
      <c r="M1547" s="2"/>
      <c r="N1547" s="2"/>
      <c r="O1547" s="2"/>
      <c r="P1547" s="2"/>
      <c r="Q1547" s="2"/>
      <c r="R1547" s="2"/>
      <c r="S1547" s="2"/>
    </row>
    <row r="1548" spans="2:19" ht="13.5" x14ac:dyDescent="0.3">
      <c r="B1548" s="255"/>
      <c r="C1548" s="2"/>
      <c r="D1548" s="2"/>
      <c r="E1548" s="2"/>
      <c r="F1548" s="2"/>
      <c r="G1548" s="2"/>
      <c r="H1548" s="2"/>
      <c r="I1548" s="2"/>
      <c r="J1548" s="2"/>
      <c r="K1548" s="2"/>
      <c r="L1548" s="2"/>
      <c r="M1548" s="2"/>
      <c r="N1548" s="2"/>
      <c r="O1548" s="2"/>
      <c r="P1548" s="2"/>
      <c r="Q1548" s="2"/>
      <c r="R1548" s="2"/>
      <c r="S1548" s="2"/>
    </row>
    <row r="1549" spans="2:19" ht="13.5" x14ac:dyDescent="0.3">
      <c r="B1549" s="255"/>
      <c r="C1549" s="2"/>
      <c r="D1549" s="2"/>
      <c r="E1549" s="2"/>
      <c r="F1549" s="2"/>
      <c r="G1549" s="2"/>
      <c r="H1549" s="2"/>
      <c r="I1549" s="2"/>
      <c r="J1549" s="2"/>
      <c r="K1549" s="2"/>
      <c r="L1549" s="2"/>
      <c r="M1549" s="2"/>
      <c r="N1549" s="2"/>
      <c r="O1549" s="2"/>
      <c r="P1549" s="2"/>
      <c r="Q1549" s="2"/>
      <c r="R1549" s="2"/>
      <c r="S1549" s="2"/>
    </row>
    <row r="1550" spans="2:19" ht="13.5" x14ac:dyDescent="0.3">
      <c r="B1550" s="255"/>
      <c r="C1550" s="2"/>
      <c r="D1550" s="2"/>
      <c r="E1550" s="2"/>
      <c r="F1550" s="2"/>
      <c r="G1550" s="2"/>
      <c r="H1550" s="2"/>
      <c r="I1550" s="2"/>
      <c r="J1550" s="2"/>
      <c r="K1550" s="2"/>
      <c r="L1550" s="2"/>
      <c r="M1550" s="2"/>
      <c r="N1550" s="2"/>
      <c r="O1550" s="2"/>
      <c r="P1550" s="2"/>
      <c r="Q1550" s="2"/>
      <c r="R1550" s="2"/>
      <c r="S1550" s="2"/>
    </row>
    <row r="1551" spans="2:19" ht="13.5" x14ac:dyDescent="0.3">
      <c r="B1551" s="255"/>
      <c r="C1551" s="2"/>
      <c r="D1551" s="2"/>
      <c r="E1551" s="2"/>
      <c r="F1551" s="2"/>
      <c r="G1551" s="2"/>
      <c r="H1551" s="2"/>
      <c r="I1551" s="2"/>
      <c r="J1551" s="2"/>
      <c r="K1551" s="2"/>
      <c r="L1551" s="2"/>
      <c r="M1551" s="2"/>
      <c r="N1551" s="2"/>
      <c r="O1551" s="2"/>
      <c r="P1551" s="2"/>
      <c r="Q1551" s="2"/>
      <c r="R1551" s="2"/>
      <c r="S1551" s="2"/>
    </row>
    <row r="1552" spans="2:19" ht="13.5" x14ac:dyDescent="0.3">
      <c r="B1552" s="255"/>
      <c r="C1552" s="2"/>
      <c r="D1552" s="2"/>
      <c r="E1552" s="2"/>
      <c r="F1552" s="2"/>
      <c r="G1552" s="2"/>
      <c r="H1552" s="2"/>
      <c r="I1552" s="2"/>
      <c r="J1552" s="2"/>
      <c r="K1552" s="2"/>
      <c r="L1552" s="2"/>
      <c r="M1552" s="2"/>
      <c r="N1552" s="2"/>
      <c r="O1552" s="2"/>
      <c r="P1552" s="2"/>
      <c r="Q1552" s="2"/>
      <c r="R1552" s="2"/>
      <c r="S1552" s="2"/>
    </row>
    <row r="1553" spans="2:19" ht="13.5" x14ac:dyDescent="0.3">
      <c r="B1553" s="255"/>
      <c r="C1553" s="2"/>
      <c r="D1553" s="2"/>
      <c r="E1553" s="2"/>
      <c r="F1553" s="2"/>
      <c r="G1553" s="2"/>
      <c r="H1553" s="2"/>
      <c r="I1553" s="2"/>
      <c r="J1553" s="2"/>
      <c r="K1553" s="2"/>
      <c r="L1553" s="2"/>
      <c r="M1553" s="2"/>
      <c r="N1553" s="2"/>
      <c r="O1553" s="2"/>
      <c r="P1553" s="2"/>
      <c r="Q1553" s="2"/>
      <c r="R1553" s="2"/>
      <c r="S1553" s="2"/>
    </row>
    <row r="1554" spans="2:19" ht="13.5" x14ac:dyDescent="0.3">
      <c r="B1554" s="255"/>
      <c r="C1554" s="2"/>
      <c r="D1554" s="2"/>
      <c r="E1554" s="2"/>
      <c r="F1554" s="2"/>
      <c r="G1554" s="2"/>
      <c r="H1554" s="2"/>
      <c r="I1554" s="2"/>
      <c r="J1554" s="2"/>
      <c r="K1554" s="2"/>
      <c r="L1554" s="2"/>
      <c r="M1554" s="2"/>
      <c r="N1554" s="2"/>
      <c r="O1554" s="2"/>
      <c r="P1554" s="2"/>
      <c r="Q1554" s="2"/>
      <c r="R1554" s="2"/>
      <c r="S1554" s="2"/>
    </row>
    <row r="1555" spans="2:19" ht="13.5" x14ac:dyDescent="0.3">
      <c r="B1555" s="255"/>
      <c r="C1555" s="2"/>
      <c r="D1555" s="2"/>
      <c r="E1555" s="2"/>
      <c r="F1555" s="2"/>
      <c r="G1555" s="2"/>
      <c r="H1555" s="2"/>
      <c r="I1555" s="2"/>
      <c r="J1555" s="2"/>
      <c r="K1555" s="2"/>
      <c r="L1555" s="2"/>
      <c r="M1555" s="2"/>
      <c r="N1555" s="2"/>
      <c r="O1555" s="2"/>
      <c r="P1555" s="2"/>
      <c r="Q1555" s="2"/>
      <c r="R1555" s="2"/>
      <c r="S1555" s="2"/>
    </row>
    <row r="1556" spans="2:19" ht="13.5" x14ac:dyDescent="0.3">
      <c r="B1556" s="255"/>
      <c r="C1556" s="2"/>
      <c r="D1556" s="2"/>
      <c r="E1556" s="2"/>
      <c r="F1556" s="2"/>
      <c r="G1556" s="2"/>
      <c r="H1556" s="2"/>
      <c r="I1556" s="2"/>
      <c r="J1556" s="2"/>
      <c r="K1556" s="2"/>
      <c r="L1556" s="2"/>
      <c r="M1556" s="2"/>
      <c r="N1556" s="2"/>
      <c r="O1556" s="2"/>
      <c r="P1556" s="2"/>
      <c r="Q1556" s="2"/>
      <c r="R1556" s="2"/>
      <c r="S1556" s="2"/>
    </row>
    <row r="1557" spans="2:19" ht="13.5" x14ac:dyDescent="0.3">
      <c r="B1557" s="255"/>
      <c r="C1557" s="2"/>
      <c r="D1557" s="2"/>
      <c r="E1557" s="2"/>
      <c r="F1557" s="2"/>
      <c r="G1557" s="2"/>
      <c r="H1557" s="2"/>
      <c r="I1557" s="2"/>
      <c r="J1557" s="2"/>
      <c r="K1557" s="2"/>
      <c r="L1557" s="2"/>
      <c r="M1557" s="2"/>
      <c r="N1557" s="2"/>
      <c r="O1557" s="2"/>
      <c r="P1557" s="2"/>
      <c r="Q1557" s="2"/>
      <c r="R1557" s="2"/>
      <c r="S1557" s="2"/>
    </row>
    <row r="1558" spans="2:19" ht="13.5" x14ac:dyDescent="0.3">
      <c r="B1558" s="255"/>
      <c r="C1558" s="2"/>
      <c r="D1558" s="2"/>
      <c r="E1558" s="2"/>
      <c r="F1558" s="2"/>
      <c r="G1558" s="2"/>
      <c r="H1558" s="2"/>
      <c r="I1558" s="2"/>
      <c r="J1558" s="2"/>
      <c r="K1558" s="2"/>
      <c r="L1558" s="2"/>
      <c r="M1558" s="2"/>
      <c r="N1558" s="2"/>
      <c r="O1558" s="2"/>
      <c r="P1558" s="2"/>
      <c r="Q1558" s="2"/>
      <c r="R1558" s="2"/>
      <c r="S1558" s="2"/>
    </row>
    <row r="1559" spans="2:19" ht="13.5" x14ac:dyDescent="0.3">
      <c r="B1559" s="255"/>
      <c r="C1559" s="2"/>
      <c r="D1559" s="2"/>
      <c r="E1559" s="2"/>
      <c r="F1559" s="2"/>
      <c r="G1559" s="2"/>
      <c r="H1559" s="2"/>
      <c r="I1559" s="2"/>
      <c r="J1559" s="2"/>
      <c r="K1559" s="2"/>
      <c r="L1559" s="2"/>
      <c r="M1559" s="2"/>
      <c r="N1559" s="2"/>
      <c r="O1559" s="2"/>
      <c r="P1559" s="2"/>
      <c r="Q1559" s="2"/>
      <c r="R1559" s="2"/>
      <c r="S1559" s="2"/>
    </row>
    <row r="1560" spans="2:19" ht="13.5" x14ac:dyDescent="0.3">
      <c r="B1560" s="255"/>
      <c r="C1560" s="2"/>
      <c r="D1560" s="2"/>
      <c r="E1560" s="2"/>
      <c r="F1560" s="2"/>
      <c r="G1560" s="2"/>
      <c r="H1560" s="2"/>
      <c r="I1560" s="2"/>
      <c r="J1560" s="2"/>
      <c r="K1560" s="2"/>
      <c r="L1560" s="2"/>
      <c r="M1560" s="2"/>
      <c r="N1560" s="2"/>
      <c r="O1560" s="2"/>
      <c r="P1560" s="2"/>
      <c r="Q1560" s="2"/>
      <c r="R1560" s="2"/>
      <c r="S1560" s="2"/>
    </row>
    <row r="1561" spans="2:19" ht="13.5" x14ac:dyDescent="0.3">
      <c r="B1561" s="255"/>
      <c r="C1561" s="2"/>
      <c r="D1561" s="2"/>
      <c r="E1561" s="2"/>
      <c r="F1561" s="2"/>
      <c r="G1561" s="2"/>
      <c r="H1561" s="2"/>
      <c r="I1561" s="2"/>
      <c r="J1561" s="2"/>
      <c r="K1561" s="2"/>
      <c r="L1561" s="2"/>
      <c r="M1561" s="2"/>
      <c r="N1561" s="2"/>
      <c r="O1561" s="2"/>
      <c r="P1561" s="2"/>
      <c r="Q1561" s="2"/>
      <c r="R1561" s="2"/>
      <c r="S1561" s="2"/>
    </row>
    <row r="1562" spans="2:19" ht="13.5" x14ac:dyDescent="0.3">
      <c r="B1562" s="255"/>
      <c r="C1562" s="2"/>
      <c r="D1562" s="2"/>
      <c r="E1562" s="2"/>
      <c r="F1562" s="2"/>
      <c r="G1562" s="2"/>
      <c r="H1562" s="2"/>
      <c r="I1562" s="2"/>
      <c r="J1562" s="2"/>
      <c r="K1562" s="2"/>
      <c r="L1562" s="2"/>
      <c r="M1562" s="2"/>
      <c r="N1562" s="2"/>
      <c r="O1562" s="2"/>
      <c r="P1562" s="2"/>
      <c r="Q1562" s="2"/>
      <c r="R1562" s="2"/>
      <c r="S1562" s="2"/>
    </row>
    <row r="1563" spans="2:19" ht="13.5" x14ac:dyDescent="0.3">
      <c r="B1563" s="255"/>
      <c r="C1563" s="2"/>
      <c r="D1563" s="2"/>
      <c r="E1563" s="2"/>
      <c r="F1563" s="2"/>
      <c r="G1563" s="2"/>
      <c r="H1563" s="2"/>
      <c r="I1563" s="2"/>
      <c r="J1563" s="2"/>
      <c r="K1563" s="2"/>
      <c r="L1563" s="2"/>
      <c r="M1563" s="2"/>
      <c r="N1563" s="2"/>
      <c r="O1563" s="2"/>
      <c r="P1563" s="2"/>
      <c r="Q1563" s="2"/>
      <c r="R1563" s="2"/>
      <c r="S1563" s="2"/>
    </row>
    <row r="1564" spans="2:19" ht="13.5" x14ac:dyDescent="0.3">
      <c r="B1564" s="255"/>
      <c r="C1564" s="2"/>
      <c r="D1564" s="2"/>
      <c r="E1564" s="2"/>
      <c r="F1564" s="2"/>
      <c r="G1564" s="2"/>
      <c r="H1564" s="2"/>
      <c r="I1564" s="2"/>
      <c r="J1564" s="2"/>
      <c r="K1564" s="2"/>
      <c r="L1564" s="2"/>
      <c r="M1564" s="2"/>
      <c r="N1564" s="2"/>
      <c r="O1564" s="2"/>
      <c r="P1564" s="2"/>
      <c r="Q1564" s="2"/>
      <c r="R1564" s="2"/>
      <c r="S1564" s="2"/>
    </row>
    <row r="1565" spans="2:19" ht="13.5" x14ac:dyDescent="0.3">
      <c r="B1565" s="255"/>
      <c r="C1565" s="2"/>
      <c r="D1565" s="2"/>
      <c r="E1565" s="2"/>
      <c r="F1565" s="2"/>
      <c r="G1565" s="2"/>
      <c r="H1565" s="2"/>
      <c r="I1565" s="2"/>
      <c r="J1565" s="2"/>
      <c r="K1565" s="2"/>
      <c r="L1565" s="2"/>
      <c r="M1565" s="2"/>
      <c r="N1565" s="2"/>
      <c r="O1565" s="2"/>
      <c r="P1565" s="2"/>
      <c r="Q1565" s="2"/>
      <c r="R1565" s="2"/>
      <c r="S1565" s="2"/>
    </row>
    <row r="1566" spans="2:19" ht="13.5" x14ac:dyDescent="0.3">
      <c r="B1566" s="255"/>
      <c r="C1566" s="2"/>
      <c r="D1566" s="2"/>
      <c r="E1566" s="2"/>
      <c r="F1566" s="2"/>
      <c r="G1566" s="2"/>
      <c r="H1566" s="2"/>
      <c r="I1566" s="2"/>
      <c r="J1566" s="2"/>
      <c r="K1566" s="2"/>
      <c r="L1566" s="2"/>
      <c r="M1566" s="2"/>
      <c r="N1566" s="2"/>
      <c r="O1566" s="2"/>
      <c r="P1566" s="2"/>
      <c r="Q1566" s="2"/>
      <c r="R1566" s="2"/>
      <c r="S1566" s="2"/>
    </row>
    <row r="1567" spans="2:19" ht="13.5" x14ac:dyDescent="0.3">
      <c r="B1567" s="255"/>
      <c r="C1567" s="2"/>
      <c r="D1567" s="2"/>
      <c r="E1567" s="2"/>
      <c r="F1567" s="2"/>
      <c r="G1567" s="2"/>
      <c r="H1567" s="2"/>
      <c r="I1567" s="2"/>
      <c r="J1567" s="2"/>
      <c r="K1567" s="2"/>
      <c r="L1567" s="2"/>
      <c r="M1567" s="2"/>
      <c r="N1567" s="2"/>
      <c r="O1567" s="2"/>
      <c r="P1567" s="2"/>
      <c r="Q1567" s="2"/>
      <c r="R1567" s="2"/>
      <c r="S1567" s="2"/>
    </row>
    <row r="1568" spans="2:19" ht="13.5" x14ac:dyDescent="0.3">
      <c r="B1568" s="255"/>
      <c r="C1568" s="2"/>
      <c r="D1568" s="2"/>
      <c r="E1568" s="2"/>
      <c r="F1568" s="2"/>
      <c r="G1568" s="2"/>
      <c r="H1568" s="2"/>
      <c r="I1568" s="2"/>
      <c r="J1568" s="2"/>
      <c r="K1568" s="2"/>
      <c r="L1568" s="2"/>
      <c r="M1568" s="2"/>
      <c r="N1568" s="2"/>
      <c r="O1568" s="2"/>
      <c r="P1568" s="2"/>
      <c r="Q1568" s="2"/>
      <c r="R1568" s="2"/>
      <c r="S1568" s="2"/>
    </row>
    <row r="1569" spans="2:19" ht="13.5" x14ac:dyDescent="0.3">
      <c r="B1569" s="255"/>
      <c r="C1569" s="2"/>
      <c r="D1569" s="2"/>
      <c r="E1569" s="2"/>
      <c r="F1569" s="2"/>
      <c r="G1569" s="2"/>
      <c r="H1569" s="2"/>
      <c r="I1569" s="2"/>
      <c r="J1569" s="2"/>
      <c r="K1569" s="2"/>
      <c r="L1569" s="2"/>
      <c r="M1569" s="2"/>
      <c r="N1569" s="2"/>
      <c r="O1569" s="2"/>
      <c r="P1569" s="2"/>
      <c r="Q1569" s="2"/>
      <c r="R1569" s="2"/>
      <c r="S1569" s="2"/>
    </row>
    <row r="1570" spans="2:19" ht="13.5" x14ac:dyDescent="0.3">
      <c r="B1570" s="255"/>
      <c r="C1570" s="2"/>
      <c r="D1570" s="2"/>
      <c r="E1570" s="2"/>
      <c r="F1570" s="2"/>
      <c r="G1570" s="2"/>
      <c r="H1570" s="2"/>
      <c r="I1570" s="2"/>
      <c r="J1570" s="2"/>
      <c r="K1570" s="2"/>
      <c r="L1570" s="2"/>
      <c r="M1570" s="2"/>
      <c r="N1570" s="2"/>
      <c r="O1570" s="2"/>
      <c r="P1570" s="2"/>
      <c r="Q1570" s="2"/>
      <c r="R1570" s="2"/>
      <c r="S1570" s="2"/>
    </row>
    <row r="1571" spans="2:19" ht="13.5" x14ac:dyDescent="0.3">
      <c r="B1571" s="255"/>
      <c r="C1571" s="2"/>
      <c r="D1571" s="2"/>
      <c r="E1571" s="2"/>
      <c r="F1571" s="2"/>
      <c r="G1571" s="2"/>
      <c r="H1571" s="2"/>
      <c r="I1571" s="2"/>
      <c r="J1571" s="2"/>
      <c r="K1571" s="2"/>
      <c r="L1571" s="2"/>
      <c r="M1571" s="2"/>
      <c r="N1571" s="2"/>
      <c r="O1571" s="2"/>
      <c r="P1571" s="2"/>
      <c r="Q1571" s="2"/>
      <c r="R1571" s="2"/>
      <c r="S1571" s="2"/>
    </row>
    <row r="1572" spans="2:19" ht="13.5" x14ac:dyDescent="0.3">
      <c r="B1572" s="255"/>
      <c r="C1572" s="2"/>
      <c r="D1572" s="2"/>
      <c r="E1572" s="2"/>
      <c r="F1572" s="2"/>
      <c r="G1572" s="2"/>
      <c r="H1572" s="2"/>
      <c r="I1572" s="2"/>
      <c r="J1572" s="2"/>
      <c r="K1572" s="2"/>
      <c r="L1572" s="2"/>
      <c r="M1572" s="2"/>
      <c r="N1572" s="2"/>
      <c r="O1572" s="2"/>
      <c r="P1572" s="2"/>
      <c r="Q1572" s="2"/>
      <c r="R1572" s="2"/>
      <c r="S1572" s="2"/>
    </row>
    <row r="1573" spans="2:19" ht="13.5" x14ac:dyDescent="0.3">
      <c r="B1573" s="255"/>
      <c r="C1573" s="2"/>
      <c r="D1573" s="2"/>
      <c r="E1573" s="2"/>
      <c r="F1573" s="2"/>
      <c r="G1573" s="2"/>
      <c r="H1573" s="2"/>
      <c r="I1573" s="2"/>
      <c r="J1573" s="2"/>
      <c r="K1573" s="2"/>
      <c r="L1573" s="2"/>
      <c r="M1573" s="2"/>
      <c r="N1573" s="2"/>
      <c r="O1573" s="2"/>
      <c r="P1573" s="2"/>
      <c r="Q1573" s="2"/>
      <c r="R1573" s="2"/>
      <c r="S1573" s="2"/>
    </row>
    <row r="1574" spans="2:19" ht="13.5" x14ac:dyDescent="0.3">
      <c r="B1574" s="255"/>
      <c r="C1574" s="2"/>
      <c r="D1574" s="2"/>
      <c r="E1574" s="2"/>
      <c r="F1574" s="2"/>
      <c r="G1574" s="2"/>
      <c r="H1574" s="2"/>
      <c r="I1574" s="2"/>
      <c r="J1574" s="2"/>
      <c r="K1574" s="2"/>
      <c r="L1574" s="2"/>
      <c r="M1574" s="2"/>
      <c r="N1574" s="2"/>
      <c r="O1574" s="2"/>
      <c r="P1574" s="2"/>
      <c r="Q1574" s="2"/>
      <c r="R1574" s="2"/>
      <c r="S1574" s="2"/>
    </row>
    <row r="1575" spans="2:19" ht="13.5" x14ac:dyDescent="0.3">
      <c r="B1575" s="255"/>
      <c r="C1575" s="2"/>
      <c r="D1575" s="2"/>
      <c r="E1575" s="2"/>
      <c r="F1575" s="2"/>
      <c r="G1575" s="2"/>
      <c r="H1575" s="2"/>
      <c r="I1575" s="2"/>
      <c r="J1575" s="2"/>
      <c r="K1575" s="2"/>
      <c r="L1575" s="2"/>
      <c r="M1575" s="2"/>
      <c r="N1575" s="2"/>
      <c r="O1575" s="2"/>
      <c r="P1575" s="2"/>
      <c r="Q1575" s="2"/>
      <c r="R1575" s="2"/>
      <c r="S1575" s="2"/>
    </row>
    <row r="1576" spans="2:19" ht="13.5" x14ac:dyDescent="0.3">
      <c r="B1576" s="255"/>
      <c r="C1576" s="2"/>
      <c r="D1576" s="2"/>
      <c r="E1576" s="2"/>
      <c r="F1576" s="2"/>
      <c r="G1576" s="2"/>
      <c r="H1576" s="2"/>
      <c r="I1576" s="2"/>
      <c r="J1576" s="2"/>
      <c r="K1576" s="2"/>
      <c r="L1576" s="2"/>
      <c r="M1576" s="2"/>
      <c r="N1576" s="2"/>
      <c r="O1576" s="2"/>
      <c r="P1576" s="2"/>
      <c r="Q1576" s="2"/>
      <c r="R1576" s="2"/>
      <c r="S1576" s="2"/>
    </row>
    <row r="1577" spans="2:19" ht="13.5" x14ac:dyDescent="0.3">
      <c r="B1577" s="255"/>
      <c r="C1577" s="2"/>
      <c r="D1577" s="2"/>
      <c r="E1577" s="2"/>
      <c r="F1577" s="2"/>
      <c r="G1577" s="2"/>
      <c r="H1577" s="2"/>
      <c r="I1577" s="2"/>
      <c r="J1577" s="2"/>
      <c r="K1577" s="2"/>
      <c r="L1577" s="2"/>
      <c r="M1577" s="2"/>
      <c r="N1577" s="2"/>
      <c r="O1577" s="2"/>
      <c r="P1577" s="2"/>
      <c r="Q1577" s="2"/>
      <c r="R1577" s="2"/>
      <c r="S1577" s="2"/>
    </row>
    <row r="1578" spans="2:19" ht="13.5" x14ac:dyDescent="0.3">
      <c r="B1578" s="255"/>
      <c r="C1578" s="2"/>
      <c r="D1578" s="2"/>
      <c r="E1578" s="2"/>
      <c r="F1578" s="2"/>
      <c r="G1578" s="2"/>
      <c r="H1578" s="2"/>
      <c r="I1578" s="2"/>
      <c r="J1578" s="2"/>
      <c r="K1578" s="2"/>
      <c r="L1578" s="2"/>
      <c r="M1578" s="2"/>
      <c r="N1578" s="2"/>
      <c r="O1578" s="2"/>
      <c r="P1578" s="2"/>
      <c r="Q1578" s="2"/>
      <c r="R1578" s="2"/>
      <c r="S1578" s="2"/>
    </row>
    <row r="1579" spans="2:19" ht="13.5" x14ac:dyDescent="0.3">
      <c r="B1579" s="255"/>
      <c r="C1579" s="2"/>
      <c r="D1579" s="2"/>
      <c r="E1579" s="2"/>
      <c r="F1579" s="2"/>
      <c r="G1579" s="2"/>
      <c r="H1579" s="2"/>
      <c r="I1579" s="2"/>
      <c r="J1579" s="2"/>
      <c r="K1579" s="2"/>
      <c r="L1579" s="2"/>
      <c r="M1579" s="2"/>
      <c r="N1579" s="2"/>
      <c r="O1579" s="2"/>
      <c r="P1579" s="2"/>
      <c r="Q1579" s="2"/>
      <c r="R1579" s="2"/>
      <c r="S1579" s="2"/>
    </row>
    <row r="1580" spans="2:19" ht="13.5" x14ac:dyDescent="0.3">
      <c r="B1580" s="255"/>
      <c r="C1580" s="2"/>
      <c r="D1580" s="2"/>
      <c r="E1580" s="2"/>
      <c r="F1580" s="2"/>
      <c r="G1580" s="2"/>
      <c r="H1580" s="2"/>
      <c r="I1580" s="2"/>
      <c r="J1580" s="2"/>
      <c r="K1580" s="2"/>
      <c r="L1580" s="2"/>
      <c r="M1580" s="2"/>
      <c r="N1580" s="2"/>
      <c r="O1580" s="2"/>
      <c r="P1580" s="2"/>
      <c r="Q1580" s="2"/>
      <c r="R1580" s="2"/>
      <c r="S1580" s="2"/>
    </row>
    <row r="1581" spans="2:19" ht="13.5" x14ac:dyDescent="0.3">
      <c r="B1581" s="255"/>
      <c r="C1581" s="2"/>
      <c r="D1581" s="2"/>
      <c r="E1581" s="2"/>
      <c r="F1581" s="2"/>
      <c r="G1581" s="2"/>
      <c r="H1581" s="2"/>
      <c r="I1581" s="2"/>
      <c r="J1581" s="2"/>
      <c r="K1581" s="2"/>
      <c r="L1581" s="2"/>
      <c r="M1581" s="2"/>
      <c r="N1581" s="2"/>
      <c r="O1581" s="2"/>
      <c r="P1581" s="2"/>
      <c r="Q1581" s="2"/>
      <c r="R1581" s="2"/>
      <c r="S1581" s="2"/>
    </row>
    <row r="1582" spans="2:19" ht="13.5" x14ac:dyDescent="0.3">
      <c r="B1582" s="255"/>
      <c r="C1582" s="2"/>
      <c r="D1582" s="2"/>
      <c r="E1582" s="2"/>
      <c r="F1582" s="2"/>
      <c r="G1582" s="2"/>
      <c r="H1582" s="2"/>
      <c r="I1582" s="2"/>
      <c r="J1582" s="2"/>
      <c r="K1582" s="2"/>
      <c r="L1582" s="2"/>
      <c r="M1582" s="2"/>
      <c r="N1582" s="2"/>
      <c r="O1582" s="2"/>
      <c r="P1582" s="2"/>
      <c r="Q1582" s="2"/>
      <c r="R1582" s="2"/>
      <c r="S1582" s="2"/>
    </row>
    <row r="1583" spans="2:19" ht="13.5" x14ac:dyDescent="0.3">
      <c r="B1583" s="255"/>
      <c r="C1583" s="2"/>
      <c r="D1583" s="2"/>
      <c r="E1583" s="2"/>
      <c r="F1583" s="2"/>
      <c r="G1583" s="2"/>
      <c r="H1583" s="2"/>
      <c r="I1583" s="2"/>
      <c r="J1583" s="2"/>
      <c r="K1583" s="2"/>
      <c r="L1583" s="2"/>
      <c r="M1583" s="2"/>
      <c r="N1583" s="2"/>
      <c r="O1583" s="2"/>
      <c r="P1583" s="2"/>
      <c r="Q1583" s="2"/>
      <c r="R1583" s="2"/>
      <c r="S1583" s="2"/>
    </row>
    <row r="1584" spans="2:19" ht="13.5" x14ac:dyDescent="0.3">
      <c r="B1584" s="255"/>
      <c r="C1584" s="2"/>
      <c r="D1584" s="2"/>
      <c r="E1584" s="2"/>
      <c r="F1584" s="2"/>
      <c r="G1584" s="2"/>
      <c r="H1584" s="2"/>
      <c r="I1584" s="2"/>
      <c r="J1584" s="2"/>
      <c r="K1584" s="2"/>
      <c r="L1584" s="2"/>
      <c r="M1584" s="2"/>
      <c r="N1584" s="2"/>
      <c r="O1584" s="2"/>
      <c r="P1584" s="2"/>
      <c r="Q1584" s="2"/>
      <c r="R1584" s="2"/>
      <c r="S1584" s="2"/>
    </row>
    <row r="1585" spans="2:19" ht="13.5" x14ac:dyDescent="0.3">
      <c r="B1585" s="255"/>
      <c r="C1585" s="2"/>
      <c r="D1585" s="2"/>
      <c r="E1585" s="2"/>
      <c r="F1585" s="2"/>
      <c r="G1585" s="2"/>
      <c r="H1585" s="2"/>
      <c r="I1585" s="2"/>
      <c r="J1585" s="2"/>
      <c r="K1585" s="2"/>
      <c r="L1585" s="2"/>
      <c r="M1585" s="2"/>
      <c r="N1585" s="2"/>
      <c r="O1585" s="2"/>
      <c r="P1585" s="2"/>
      <c r="Q1585" s="2"/>
      <c r="R1585" s="2"/>
      <c r="S1585" s="2"/>
    </row>
    <row r="1586" spans="2:19" ht="13.5" x14ac:dyDescent="0.3">
      <c r="B1586" s="255"/>
      <c r="C1586" s="2"/>
      <c r="D1586" s="2"/>
      <c r="E1586" s="2"/>
      <c r="F1586" s="2"/>
      <c r="G1586" s="2"/>
      <c r="H1586" s="2"/>
      <c r="I1586" s="2"/>
      <c r="J1586" s="2"/>
      <c r="K1586" s="2"/>
      <c r="L1586" s="2"/>
      <c r="M1586" s="2"/>
      <c r="N1586" s="2"/>
      <c r="O1586" s="2"/>
      <c r="P1586" s="2"/>
      <c r="Q1586" s="2"/>
      <c r="R1586" s="2"/>
      <c r="S1586" s="2"/>
    </row>
    <row r="1587" spans="2:19" ht="13.5" x14ac:dyDescent="0.3">
      <c r="B1587" s="255"/>
      <c r="C1587" s="2"/>
      <c r="D1587" s="2"/>
      <c r="E1587" s="2"/>
      <c r="F1587" s="2"/>
      <c r="G1587" s="2"/>
      <c r="H1587" s="2"/>
      <c r="I1587" s="2"/>
      <c r="J1587" s="2"/>
      <c r="K1587" s="2"/>
      <c r="L1587" s="2"/>
      <c r="M1587" s="2"/>
      <c r="N1587" s="2"/>
      <c r="O1587" s="2"/>
      <c r="P1587" s="2"/>
      <c r="Q1587" s="2"/>
      <c r="R1587" s="2"/>
      <c r="S1587" s="2"/>
    </row>
    <row r="1588" spans="2:19" ht="13.5" x14ac:dyDescent="0.3">
      <c r="B1588" s="255"/>
      <c r="C1588" s="2"/>
      <c r="D1588" s="2"/>
      <c r="E1588" s="2"/>
      <c r="F1588" s="2"/>
      <c r="G1588" s="2"/>
      <c r="H1588" s="2"/>
      <c r="I1588" s="2"/>
      <c r="J1588" s="2"/>
      <c r="K1588" s="2"/>
      <c r="L1588" s="2"/>
      <c r="M1588" s="2"/>
      <c r="N1588" s="2"/>
      <c r="O1588" s="2"/>
      <c r="P1588" s="2"/>
      <c r="Q1588" s="2"/>
      <c r="R1588" s="2"/>
      <c r="S1588" s="2"/>
    </row>
    <row r="1589" spans="2:19" ht="13.5" x14ac:dyDescent="0.3">
      <c r="B1589" s="255"/>
      <c r="C1589" s="2"/>
      <c r="D1589" s="2"/>
      <c r="E1589" s="2"/>
      <c r="F1589" s="2"/>
      <c r="G1589" s="2"/>
      <c r="H1589" s="2"/>
      <c r="I1589" s="2"/>
      <c r="J1589" s="2"/>
      <c r="K1589" s="2"/>
      <c r="L1589" s="2"/>
      <c r="M1589" s="2"/>
      <c r="N1589" s="2"/>
      <c r="O1589" s="2"/>
      <c r="P1589" s="2"/>
      <c r="Q1589" s="2"/>
      <c r="R1589" s="2"/>
      <c r="S1589" s="2"/>
    </row>
    <row r="1590" spans="2:19" ht="13.5" x14ac:dyDescent="0.3">
      <c r="B1590" s="255"/>
      <c r="C1590" s="2"/>
      <c r="D1590" s="2"/>
      <c r="E1590" s="2"/>
      <c r="F1590" s="2"/>
      <c r="G1590" s="2"/>
      <c r="H1590" s="2"/>
      <c r="I1590" s="2"/>
      <c r="J1590" s="2"/>
      <c r="K1590" s="2"/>
      <c r="L1590" s="2"/>
      <c r="M1590" s="2"/>
      <c r="N1590" s="2"/>
      <c r="O1590" s="2"/>
      <c r="P1590" s="2"/>
      <c r="Q1590" s="2"/>
      <c r="R1590" s="2"/>
      <c r="S1590" s="2"/>
    </row>
    <row r="1591" spans="2:19" ht="13.5" x14ac:dyDescent="0.3">
      <c r="B1591" s="255"/>
      <c r="C1591" s="2"/>
      <c r="D1591" s="2"/>
      <c r="E1591" s="2"/>
      <c r="F1591" s="2"/>
      <c r="G1591" s="2"/>
      <c r="H1591" s="2"/>
      <c r="I1591" s="2"/>
      <c r="J1591" s="2"/>
      <c r="K1591" s="2"/>
      <c r="L1591" s="2"/>
      <c r="M1591" s="2"/>
      <c r="N1591" s="2"/>
      <c r="O1591" s="2"/>
      <c r="P1591" s="2"/>
      <c r="Q1591" s="2"/>
      <c r="R1591" s="2"/>
      <c r="S1591" s="2"/>
    </row>
    <row r="1592" spans="2:19" ht="13.5" x14ac:dyDescent="0.3">
      <c r="B1592" s="255"/>
      <c r="C1592" s="2"/>
      <c r="D1592" s="2"/>
      <c r="E1592" s="2"/>
      <c r="F1592" s="2"/>
      <c r="G1592" s="2"/>
      <c r="H1592" s="2"/>
      <c r="I1592" s="2"/>
      <c r="J1592" s="2"/>
      <c r="K1592" s="2"/>
      <c r="L1592" s="2"/>
      <c r="M1592" s="2"/>
      <c r="N1592" s="2"/>
      <c r="O1592" s="2"/>
      <c r="P1592" s="2"/>
      <c r="Q1592" s="2"/>
      <c r="R1592" s="2"/>
      <c r="S1592" s="2"/>
    </row>
    <row r="1593" spans="2:19" ht="13.5" x14ac:dyDescent="0.3">
      <c r="B1593" s="255"/>
      <c r="C1593" s="2"/>
      <c r="D1593" s="2"/>
      <c r="E1593" s="2"/>
      <c r="F1593" s="2"/>
      <c r="G1593" s="2"/>
      <c r="H1593" s="2"/>
      <c r="I1593" s="2"/>
      <c r="J1593" s="2"/>
      <c r="K1593" s="2"/>
      <c r="L1593" s="2"/>
      <c r="M1593" s="2"/>
      <c r="N1593" s="2"/>
      <c r="O1593" s="2"/>
      <c r="P1593" s="2"/>
      <c r="Q1593" s="2"/>
      <c r="R1593" s="2"/>
      <c r="S1593" s="2"/>
    </row>
    <row r="1594" spans="2:19" ht="13.5" x14ac:dyDescent="0.3">
      <c r="B1594" s="255"/>
      <c r="C1594" s="2"/>
      <c r="D1594" s="2"/>
      <c r="E1594" s="2"/>
      <c r="F1594" s="2"/>
      <c r="G1594" s="2"/>
      <c r="H1594" s="2"/>
      <c r="I1594" s="2"/>
      <c r="J1594" s="2"/>
      <c r="K1594" s="2"/>
      <c r="L1594" s="2"/>
      <c r="M1594" s="2"/>
      <c r="N1594" s="2"/>
      <c r="O1594" s="2"/>
      <c r="P1594" s="2"/>
      <c r="Q1594" s="2"/>
      <c r="R1594" s="2"/>
      <c r="S1594" s="2"/>
    </row>
    <row r="1595" spans="2:19" ht="13.5" x14ac:dyDescent="0.3">
      <c r="B1595" s="255"/>
      <c r="C1595" s="2"/>
      <c r="D1595" s="2"/>
      <c r="E1595" s="2"/>
      <c r="F1595" s="2"/>
      <c r="G1595" s="2"/>
      <c r="H1595" s="2"/>
      <c r="I1595" s="2"/>
      <c r="J1595" s="2"/>
      <c r="K1595" s="2"/>
      <c r="L1595" s="2"/>
      <c r="M1595" s="2"/>
      <c r="N1595" s="2"/>
      <c r="O1595" s="2"/>
      <c r="P1595" s="2"/>
      <c r="Q1595" s="2"/>
      <c r="R1595" s="2"/>
      <c r="S1595" s="2"/>
    </row>
    <row r="1596" spans="2:19" ht="13.5" x14ac:dyDescent="0.3">
      <c r="B1596" s="255"/>
      <c r="C1596" s="2"/>
      <c r="D1596" s="2"/>
      <c r="E1596" s="2"/>
      <c r="F1596" s="2"/>
      <c r="G1596" s="2"/>
      <c r="H1596" s="2"/>
      <c r="I1596" s="2"/>
      <c r="J1596" s="2"/>
      <c r="K1596" s="2"/>
      <c r="L1596" s="2"/>
      <c r="M1596" s="2"/>
      <c r="N1596" s="2"/>
      <c r="O1596" s="2"/>
      <c r="P1596" s="2"/>
      <c r="Q1596" s="2"/>
      <c r="R1596" s="2"/>
      <c r="S1596" s="2"/>
    </row>
    <row r="1597" spans="2:19" ht="13.5" x14ac:dyDescent="0.3">
      <c r="B1597" s="255"/>
      <c r="C1597" s="2"/>
      <c r="D1597" s="2"/>
      <c r="E1597" s="2"/>
      <c r="F1597" s="2"/>
      <c r="G1597" s="2"/>
      <c r="H1597" s="2"/>
      <c r="I1597" s="2"/>
      <c r="J1597" s="2"/>
      <c r="K1597" s="2"/>
      <c r="L1597" s="2"/>
      <c r="M1597" s="2"/>
      <c r="N1597" s="2"/>
      <c r="O1597" s="2"/>
      <c r="P1597" s="2"/>
      <c r="Q1597" s="2"/>
      <c r="R1597" s="2"/>
      <c r="S1597" s="2"/>
    </row>
    <row r="1598" spans="2:19" ht="13.5" x14ac:dyDescent="0.3">
      <c r="B1598" s="255"/>
      <c r="C1598" s="2"/>
      <c r="D1598" s="2"/>
      <c r="E1598" s="2"/>
      <c r="F1598" s="2"/>
      <c r="G1598" s="2"/>
      <c r="H1598" s="2"/>
      <c r="I1598" s="2"/>
      <c r="J1598" s="2"/>
      <c r="K1598" s="2"/>
      <c r="L1598" s="2"/>
      <c r="M1598" s="2"/>
      <c r="N1598" s="2"/>
      <c r="O1598" s="2"/>
      <c r="P1598" s="2"/>
      <c r="Q1598" s="2"/>
      <c r="R1598" s="2"/>
      <c r="S1598" s="2"/>
    </row>
    <row r="1599" spans="2:19" ht="13.5" x14ac:dyDescent="0.3">
      <c r="B1599" s="255"/>
      <c r="C1599" s="2"/>
      <c r="D1599" s="2"/>
      <c r="E1599" s="2"/>
      <c r="F1599" s="2"/>
      <c r="G1599" s="2"/>
      <c r="H1599" s="2"/>
      <c r="I1599" s="2"/>
      <c r="J1599" s="2"/>
      <c r="K1599" s="2"/>
      <c r="L1599" s="2"/>
      <c r="M1599" s="2"/>
      <c r="N1599" s="2"/>
      <c r="O1599" s="2"/>
      <c r="P1599" s="2"/>
      <c r="Q1599" s="2"/>
      <c r="R1599" s="2"/>
      <c r="S1599" s="2"/>
    </row>
    <row r="1600" spans="2:19" ht="13.5" x14ac:dyDescent="0.3">
      <c r="B1600" s="255"/>
      <c r="C1600" s="2"/>
      <c r="D1600" s="2"/>
      <c r="E1600" s="2"/>
      <c r="F1600" s="2"/>
      <c r="G1600" s="2"/>
      <c r="H1600" s="2"/>
      <c r="I1600" s="2"/>
      <c r="J1600" s="2"/>
      <c r="K1600" s="2"/>
      <c r="L1600" s="2"/>
      <c r="M1600" s="2"/>
      <c r="N1600" s="2"/>
      <c r="O1600" s="2"/>
      <c r="P1600" s="2"/>
      <c r="Q1600" s="2"/>
      <c r="R1600" s="2"/>
      <c r="S1600" s="2"/>
    </row>
    <row r="1601" spans="2:19" ht="13.5" x14ac:dyDescent="0.3">
      <c r="B1601" s="255"/>
      <c r="C1601" s="2"/>
      <c r="D1601" s="2"/>
      <c r="E1601" s="2"/>
      <c r="F1601" s="2"/>
      <c r="G1601" s="2"/>
      <c r="H1601" s="2"/>
      <c r="I1601" s="2"/>
      <c r="J1601" s="2"/>
      <c r="K1601" s="2"/>
      <c r="L1601" s="2"/>
      <c r="M1601" s="2"/>
      <c r="N1601" s="2"/>
      <c r="O1601" s="2"/>
      <c r="P1601" s="2"/>
      <c r="Q1601" s="2"/>
      <c r="R1601" s="2"/>
      <c r="S1601" s="2"/>
    </row>
    <row r="1602" spans="2:19" ht="13.5" x14ac:dyDescent="0.3">
      <c r="B1602" s="255"/>
      <c r="C1602" s="2"/>
      <c r="D1602" s="2"/>
      <c r="E1602" s="2"/>
      <c r="F1602" s="2"/>
      <c r="G1602" s="2"/>
      <c r="H1602" s="2"/>
      <c r="I1602" s="2"/>
      <c r="J1602" s="2"/>
      <c r="K1602" s="2"/>
      <c r="L1602" s="2"/>
      <c r="M1602" s="2"/>
      <c r="N1602" s="2"/>
      <c r="O1602" s="2"/>
      <c r="P1602" s="2"/>
      <c r="Q1602" s="2"/>
      <c r="R1602" s="2"/>
      <c r="S1602" s="2"/>
    </row>
    <row r="1603" spans="2:19" ht="13.5" x14ac:dyDescent="0.3">
      <c r="B1603" s="255"/>
      <c r="C1603" s="2"/>
      <c r="D1603" s="2"/>
      <c r="E1603" s="2"/>
      <c r="F1603" s="2"/>
      <c r="G1603" s="2"/>
      <c r="H1603" s="2"/>
      <c r="I1603" s="2"/>
      <c r="J1603" s="2"/>
      <c r="K1603" s="2"/>
      <c r="L1603" s="2"/>
      <c r="M1603" s="2"/>
      <c r="N1603" s="2"/>
      <c r="O1603" s="2"/>
      <c r="P1603" s="2"/>
      <c r="Q1603" s="2"/>
      <c r="R1603" s="2"/>
      <c r="S1603" s="2"/>
    </row>
    <row r="1604" spans="2:19" ht="13.5" x14ac:dyDescent="0.3">
      <c r="B1604" s="255"/>
      <c r="C1604" s="2"/>
      <c r="D1604" s="2"/>
      <c r="E1604" s="2"/>
      <c r="F1604" s="2"/>
      <c r="G1604" s="2"/>
      <c r="H1604" s="2"/>
      <c r="I1604" s="2"/>
      <c r="J1604" s="2"/>
      <c r="K1604" s="2"/>
      <c r="L1604" s="2"/>
      <c r="M1604" s="2"/>
      <c r="N1604" s="2"/>
      <c r="O1604" s="2"/>
      <c r="P1604" s="2"/>
      <c r="Q1604" s="2"/>
      <c r="R1604" s="2"/>
      <c r="S1604" s="2"/>
    </row>
    <row r="1605" spans="2:19" ht="13.5" x14ac:dyDescent="0.3">
      <c r="B1605" s="255"/>
      <c r="C1605" s="2"/>
      <c r="D1605" s="2"/>
      <c r="E1605" s="2"/>
      <c r="F1605" s="2"/>
      <c r="G1605" s="2"/>
      <c r="H1605" s="2"/>
      <c r="I1605" s="2"/>
      <c r="J1605" s="2"/>
      <c r="K1605" s="2"/>
      <c r="L1605" s="2"/>
      <c r="M1605" s="2"/>
      <c r="N1605" s="2"/>
      <c r="O1605" s="2"/>
      <c r="P1605" s="2"/>
      <c r="Q1605" s="2"/>
      <c r="R1605" s="2"/>
      <c r="S1605" s="2"/>
    </row>
    <row r="1606" spans="2:19" ht="13.5" x14ac:dyDescent="0.3">
      <c r="B1606" s="255"/>
      <c r="C1606" s="2"/>
      <c r="D1606" s="2"/>
      <c r="E1606" s="2"/>
      <c r="F1606" s="2"/>
      <c r="G1606" s="2"/>
      <c r="H1606" s="2"/>
      <c r="I1606" s="2"/>
      <c r="J1606" s="2"/>
      <c r="K1606" s="2"/>
      <c r="L1606" s="2"/>
      <c r="M1606" s="2"/>
      <c r="N1606" s="2"/>
      <c r="O1606" s="2"/>
      <c r="P1606" s="2"/>
      <c r="Q1606" s="2"/>
      <c r="R1606" s="2"/>
      <c r="S1606" s="2"/>
    </row>
    <row r="1607" spans="2:19" ht="13.5" x14ac:dyDescent="0.3">
      <c r="B1607" s="255"/>
      <c r="C1607" s="2"/>
      <c r="D1607" s="2"/>
      <c r="E1607" s="2"/>
      <c r="F1607" s="2"/>
      <c r="G1607" s="2"/>
      <c r="H1607" s="2"/>
      <c r="I1607" s="2"/>
      <c r="J1607" s="2"/>
      <c r="K1607" s="2"/>
      <c r="L1607" s="2"/>
      <c r="M1607" s="2"/>
      <c r="N1607" s="2"/>
      <c r="O1607" s="2"/>
      <c r="P1607" s="2"/>
      <c r="Q1607" s="2"/>
      <c r="R1607" s="2"/>
      <c r="S1607" s="2"/>
    </row>
    <row r="1608" spans="2:19" ht="13.5" x14ac:dyDescent="0.3">
      <c r="B1608" s="255"/>
      <c r="C1608" s="2"/>
      <c r="D1608" s="2"/>
      <c r="E1608" s="2"/>
      <c r="F1608" s="2"/>
      <c r="G1608" s="2"/>
      <c r="H1608" s="2"/>
      <c r="I1608" s="2"/>
      <c r="J1608" s="2"/>
      <c r="K1608" s="2"/>
      <c r="L1608" s="2"/>
      <c r="M1608" s="2"/>
      <c r="N1608" s="2"/>
      <c r="O1608" s="2"/>
      <c r="P1608" s="2"/>
      <c r="Q1608" s="2"/>
      <c r="R1608" s="2"/>
      <c r="S1608" s="2"/>
    </row>
    <row r="1609" spans="2:19" ht="13.5" x14ac:dyDescent="0.3">
      <c r="B1609" s="255"/>
      <c r="C1609" s="2"/>
      <c r="D1609" s="2"/>
      <c r="E1609" s="2"/>
      <c r="F1609" s="2"/>
      <c r="G1609" s="2"/>
      <c r="H1609" s="2"/>
      <c r="I1609" s="2"/>
      <c r="J1609" s="2"/>
      <c r="K1609" s="2"/>
      <c r="L1609" s="2"/>
      <c r="M1609" s="2"/>
      <c r="N1609" s="2"/>
      <c r="O1609" s="2"/>
      <c r="P1609" s="2"/>
      <c r="Q1609" s="2"/>
      <c r="R1609" s="2"/>
      <c r="S1609" s="2"/>
    </row>
    <row r="1610" spans="2:19" ht="13.5" x14ac:dyDescent="0.3">
      <c r="B1610" s="255"/>
      <c r="C1610" s="2"/>
      <c r="D1610" s="2"/>
      <c r="E1610" s="2"/>
      <c r="F1610" s="2"/>
      <c r="G1610" s="2"/>
      <c r="H1610" s="2"/>
      <c r="I1610" s="2"/>
      <c r="J1610" s="2"/>
      <c r="K1610" s="2"/>
      <c r="L1610" s="2"/>
      <c r="M1610" s="2"/>
      <c r="N1610" s="2"/>
      <c r="O1610" s="2"/>
      <c r="P1610" s="2"/>
      <c r="Q1610" s="2"/>
      <c r="R1610" s="2"/>
      <c r="S1610" s="2"/>
    </row>
    <row r="1611" spans="2:19" ht="13.5" x14ac:dyDescent="0.3">
      <c r="B1611" s="255"/>
      <c r="C1611" s="2"/>
      <c r="D1611" s="2"/>
      <c r="E1611" s="2"/>
      <c r="F1611" s="2"/>
      <c r="G1611" s="2"/>
      <c r="H1611" s="2"/>
      <c r="I1611" s="2"/>
      <c r="J1611" s="2"/>
      <c r="K1611" s="2"/>
      <c r="L1611" s="2"/>
      <c r="M1611" s="2"/>
      <c r="N1611" s="2"/>
      <c r="O1611" s="2"/>
      <c r="P1611" s="2"/>
      <c r="Q1611" s="2"/>
      <c r="R1611" s="2"/>
      <c r="S1611" s="2"/>
    </row>
    <row r="1612" spans="2:19" ht="13.5" x14ac:dyDescent="0.3">
      <c r="B1612" s="255"/>
      <c r="C1612" s="2"/>
      <c r="D1612" s="2"/>
      <c r="E1612" s="2"/>
      <c r="F1612" s="2"/>
      <c r="G1612" s="2"/>
      <c r="H1612" s="2"/>
      <c r="I1612" s="2"/>
      <c r="J1612" s="2"/>
      <c r="K1612" s="2"/>
      <c r="L1612" s="2"/>
      <c r="M1612" s="2"/>
      <c r="N1612" s="2"/>
      <c r="O1612" s="2"/>
      <c r="P1612" s="2"/>
      <c r="Q1612" s="2"/>
      <c r="R1612" s="2"/>
      <c r="S1612" s="2"/>
    </row>
    <row r="1613" spans="2:19" ht="13.5" x14ac:dyDescent="0.3">
      <c r="B1613" s="255"/>
      <c r="C1613" s="2"/>
      <c r="D1613" s="2"/>
      <c r="E1613" s="2"/>
      <c r="F1613" s="2"/>
      <c r="G1613" s="2"/>
      <c r="H1613" s="2"/>
      <c r="I1613" s="2"/>
      <c r="J1613" s="2"/>
      <c r="K1613" s="2"/>
      <c r="L1613" s="2"/>
      <c r="M1613" s="2"/>
      <c r="N1613" s="2"/>
      <c r="O1613" s="2"/>
      <c r="P1613" s="2"/>
      <c r="Q1613" s="2"/>
      <c r="R1613" s="2"/>
      <c r="S1613" s="2"/>
    </row>
    <row r="1614" spans="2:19" ht="13.5" x14ac:dyDescent="0.3">
      <c r="B1614" s="255"/>
      <c r="C1614" s="2"/>
      <c r="D1614" s="2"/>
      <c r="E1614" s="2"/>
      <c r="F1614" s="2"/>
      <c r="G1614" s="2"/>
      <c r="H1614" s="2"/>
      <c r="I1614" s="2"/>
      <c r="J1614" s="2"/>
      <c r="K1614" s="2"/>
      <c r="L1614" s="2"/>
      <c r="M1614" s="2"/>
      <c r="N1614" s="2"/>
      <c r="O1614" s="2"/>
      <c r="P1614" s="2"/>
      <c r="Q1614" s="2"/>
      <c r="R1614" s="2"/>
      <c r="S1614" s="2"/>
    </row>
    <row r="1615" spans="2:19" ht="13.5" x14ac:dyDescent="0.3">
      <c r="B1615" s="255"/>
      <c r="C1615" s="2"/>
      <c r="D1615" s="2"/>
      <c r="E1615" s="2"/>
      <c r="F1615" s="2"/>
      <c r="G1615" s="2"/>
      <c r="H1615" s="2"/>
      <c r="I1615" s="2"/>
      <c r="J1615" s="2"/>
      <c r="K1615" s="2"/>
      <c r="L1615" s="2"/>
      <c r="M1615" s="2"/>
      <c r="N1615" s="2"/>
      <c r="O1615" s="2"/>
      <c r="P1615" s="2"/>
      <c r="Q1615" s="2"/>
      <c r="R1615" s="2"/>
      <c r="S1615" s="2"/>
    </row>
    <row r="1616" spans="2:19" ht="13.5" x14ac:dyDescent="0.3">
      <c r="B1616" s="255"/>
      <c r="C1616" s="2"/>
      <c r="D1616" s="2"/>
      <c r="E1616" s="2"/>
      <c r="F1616" s="2"/>
      <c r="G1616" s="2"/>
      <c r="H1616" s="2"/>
      <c r="I1616" s="2"/>
      <c r="J1616" s="2"/>
      <c r="K1616" s="2"/>
      <c r="L1616" s="2"/>
      <c r="M1616" s="2"/>
      <c r="N1616" s="2"/>
      <c r="O1616" s="2"/>
      <c r="P1616" s="2"/>
      <c r="Q1616" s="2"/>
      <c r="R1616" s="2"/>
      <c r="S1616" s="2"/>
    </row>
    <row r="1617" spans="2:19" ht="13.5" x14ac:dyDescent="0.3">
      <c r="B1617" s="255"/>
      <c r="C1617" s="2"/>
      <c r="D1617" s="2"/>
      <c r="E1617" s="2"/>
      <c r="F1617" s="2"/>
      <c r="G1617" s="2"/>
      <c r="H1617" s="2"/>
      <c r="I1617" s="2"/>
      <c r="J1617" s="2"/>
      <c r="K1617" s="2"/>
      <c r="L1617" s="2"/>
      <c r="M1617" s="2"/>
      <c r="N1617" s="2"/>
      <c r="O1617" s="2"/>
      <c r="P1617" s="2"/>
      <c r="Q1617" s="2"/>
      <c r="R1617" s="2"/>
      <c r="S1617" s="2"/>
    </row>
    <row r="1618" spans="2:19" ht="13.5" x14ac:dyDescent="0.3">
      <c r="B1618" s="255"/>
      <c r="C1618" s="2"/>
      <c r="D1618" s="2"/>
      <c r="E1618" s="2"/>
      <c r="F1618" s="2"/>
      <c r="G1618" s="2"/>
      <c r="H1618" s="2"/>
      <c r="I1618" s="2"/>
      <c r="J1618" s="2"/>
      <c r="K1618" s="2"/>
      <c r="L1618" s="2"/>
      <c r="M1618" s="2"/>
      <c r="N1618" s="2"/>
      <c r="O1618" s="2"/>
      <c r="P1618" s="2"/>
      <c r="Q1618" s="2"/>
      <c r="R1618" s="2"/>
      <c r="S1618" s="2"/>
    </row>
    <row r="1619" spans="2:19" ht="13.5" x14ac:dyDescent="0.3">
      <c r="B1619" s="255"/>
      <c r="C1619" s="2"/>
      <c r="D1619" s="2"/>
      <c r="E1619" s="2"/>
      <c r="F1619" s="2"/>
      <c r="G1619" s="2"/>
      <c r="H1619" s="2"/>
      <c r="I1619" s="2"/>
      <c r="J1619" s="2"/>
      <c r="K1619" s="2"/>
      <c r="L1619" s="2"/>
      <c r="M1619" s="2"/>
      <c r="N1619" s="2"/>
      <c r="O1619" s="2"/>
      <c r="P1619" s="2"/>
      <c r="Q1619" s="2"/>
      <c r="R1619" s="2"/>
      <c r="S1619" s="2"/>
    </row>
    <row r="1620" spans="2:19" ht="13.5" x14ac:dyDescent="0.3">
      <c r="B1620" s="255"/>
      <c r="C1620" s="2"/>
      <c r="D1620" s="2"/>
      <c r="E1620" s="2"/>
      <c r="F1620" s="2"/>
      <c r="G1620" s="2"/>
      <c r="H1620" s="2"/>
      <c r="I1620" s="2"/>
      <c r="J1620" s="2"/>
      <c r="K1620" s="2"/>
      <c r="L1620" s="2"/>
      <c r="M1620" s="2"/>
      <c r="N1620" s="2"/>
      <c r="O1620" s="2"/>
      <c r="P1620" s="2"/>
      <c r="Q1620" s="2"/>
      <c r="R1620" s="2"/>
      <c r="S1620" s="2"/>
    </row>
    <row r="1621" spans="2:19" ht="13.5" x14ac:dyDescent="0.3">
      <c r="B1621" s="255"/>
      <c r="C1621" s="2"/>
      <c r="D1621" s="2"/>
      <c r="E1621" s="2"/>
      <c r="F1621" s="2"/>
      <c r="G1621" s="2"/>
      <c r="H1621" s="2"/>
      <c r="I1621" s="2"/>
      <c r="J1621" s="2"/>
      <c r="K1621" s="2"/>
      <c r="L1621" s="2"/>
      <c r="M1621" s="2"/>
      <c r="N1621" s="2"/>
      <c r="O1621" s="2"/>
      <c r="P1621" s="2"/>
      <c r="Q1621" s="2"/>
      <c r="R1621" s="2"/>
      <c r="S1621" s="2"/>
    </row>
    <row r="1622" spans="2:19" ht="13.5" x14ac:dyDescent="0.3">
      <c r="B1622" s="255"/>
      <c r="C1622" s="2"/>
      <c r="D1622" s="2"/>
      <c r="E1622" s="2"/>
      <c r="F1622" s="2"/>
      <c r="G1622" s="2"/>
      <c r="H1622" s="2"/>
      <c r="I1622" s="2"/>
      <c r="J1622" s="2"/>
      <c r="K1622" s="2"/>
      <c r="L1622" s="2"/>
      <c r="M1622" s="2"/>
      <c r="N1622" s="2"/>
      <c r="O1622" s="2"/>
      <c r="P1622" s="2"/>
      <c r="Q1622" s="2"/>
      <c r="R1622" s="2"/>
      <c r="S1622" s="2"/>
    </row>
    <row r="1623" spans="2:19" ht="13.5" x14ac:dyDescent="0.3">
      <c r="B1623" s="255"/>
      <c r="C1623" s="2"/>
      <c r="D1623" s="2"/>
      <c r="E1623" s="2"/>
      <c r="F1623" s="2"/>
      <c r="G1623" s="2"/>
      <c r="H1623" s="2"/>
      <c r="I1623" s="2"/>
      <c r="J1623" s="2"/>
      <c r="K1623" s="2"/>
      <c r="L1623" s="2"/>
      <c r="M1623" s="2"/>
      <c r="N1623" s="2"/>
      <c r="O1623" s="2"/>
      <c r="P1623" s="2"/>
      <c r="Q1623" s="2"/>
      <c r="R1623" s="2"/>
      <c r="S1623" s="2"/>
    </row>
    <row r="1624" spans="2:19" ht="13.5" x14ac:dyDescent="0.3">
      <c r="B1624" s="255"/>
      <c r="C1624" s="2"/>
      <c r="D1624" s="2"/>
      <c r="E1624" s="2"/>
      <c r="F1624" s="2"/>
      <c r="G1624" s="2"/>
      <c r="H1624" s="2"/>
      <c r="I1624" s="2"/>
      <c r="J1624" s="2"/>
      <c r="K1624" s="2"/>
      <c r="L1624" s="2"/>
      <c r="M1624" s="2"/>
      <c r="N1624" s="2"/>
      <c r="O1624" s="2"/>
      <c r="P1624" s="2"/>
      <c r="Q1624" s="2"/>
      <c r="R1624" s="2"/>
      <c r="S1624" s="2"/>
    </row>
    <row r="1625" spans="2:19" ht="13.5" x14ac:dyDescent="0.3">
      <c r="B1625" s="255"/>
      <c r="C1625" s="2"/>
      <c r="D1625" s="2"/>
      <c r="E1625" s="2"/>
      <c r="F1625" s="2"/>
      <c r="G1625" s="2"/>
      <c r="H1625" s="2"/>
      <c r="I1625" s="2"/>
      <c r="J1625" s="2"/>
      <c r="K1625" s="2"/>
      <c r="L1625" s="2"/>
      <c r="M1625" s="2"/>
      <c r="N1625" s="2"/>
      <c r="O1625" s="2"/>
      <c r="P1625" s="2"/>
      <c r="Q1625" s="2"/>
      <c r="R1625" s="2"/>
      <c r="S1625" s="2"/>
    </row>
    <row r="1626" spans="2:19" ht="13.5" x14ac:dyDescent="0.3">
      <c r="B1626" s="255"/>
      <c r="C1626" s="2"/>
      <c r="D1626" s="2"/>
      <c r="E1626" s="2"/>
      <c r="F1626" s="2"/>
      <c r="G1626" s="2"/>
      <c r="H1626" s="2"/>
      <c r="I1626" s="2"/>
      <c r="J1626" s="2"/>
      <c r="K1626" s="2"/>
      <c r="L1626" s="2"/>
      <c r="M1626" s="2"/>
      <c r="N1626" s="2"/>
      <c r="O1626" s="2"/>
      <c r="P1626" s="2"/>
      <c r="Q1626" s="2"/>
      <c r="R1626" s="2"/>
      <c r="S1626" s="2"/>
    </row>
    <row r="1627" spans="2:19" ht="13.5" x14ac:dyDescent="0.3">
      <c r="B1627" s="255"/>
      <c r="C1627" s="2"/>
      <c r="D1627" s="2"/>
      <c r="E1627" s="2"/>
      <c r="F1627" s="2"/>
      <c r="G1627" s="2"/>
      <c r="H1627" s="2"/>
      <c r="I1627" s="2"/>
      <c r="J1627" s="2"/>
      <c r="K1627" s="2"/>
      <c r="L1627" s="2"/>
      <c r="M1627" s="2"/>
      <c r="N1627" s="2"/>
      <c r="O1627" s="2"/>
      <c r="P1627" s="2"/>
      <c r="Q1627" s="2"/>
      <c r="R1627" s="2"/>
      <c r="S1627" s="2"/>
    </row>
    <row r="1628" spans="2:19" ht="13.5" x14ac:dyDescent="0.3">
      <c r="B1628" s="255"/>
      <c r="C1628" s="2"/>
      <c r="D1628" s="2"/>
      <c r="E1628" s="2"/>
      <c r="F1628" s="2"/>
      <c r="G1628" s="2"/>
      <c r="H1628" s="2"/>
      <c r="I1628" s="2"/>
      <c r="J1628" s="2"/>
      <c r="K1628" s="2"/>
      <c r="L1628" s="2"/>
      <c r="M1628" s="2"/>
      <c r="N1628" s="2"/>
      <c r="O1628" s="2"/>
      <c r="P1628" s="2"/>
      <c r="Q1628" s="2"/>
      <c r="R1628" s="2"/>
      <c r="S1628" s="2"/>
    </row>
    <row r="1629" spans="2:19" ht="13.5" x14ac:dyDescent="0.3">
      <c r="B1629" s="255"/>
      <c r="C1629" s="2"/>
      <c r="D1629" s="2"/>
      <c r="E1629" s="2"/>
      <c r="F1629" s="2"/>
      <c r="G1629" s="2"/>
      <c r="H1629" s="2"/>
      <c r="I1629" s="2"/>
      <c r="J1629" s="2"/>
      <c r="K1629" s="2"/>
      <c r="L1629" s="2"/>
      <c r="M1629" s="2"/>
      <c r="N1629" s="2"/>
      <c r="O1629" s="2"/>
      <c r="P1629" s="2"/>
      <c r="Q1629" s="2"/>
      <c r="R1629" s="2"/>
      <c r="S1629" s="2"/>
    </row>
    <row r="1630" spans="2:19" ht="13.5" x14ac:dyDescent="0.3">
      <c r="B1630" s="255"/>
      <c r="C1630" s="2"/>
      <c r="D1630" s="2"/>
      <c r="E1630" s="2"/>
      <c r="F1630" s="2"/>
      <c r="G1630" s="2"/>
      <c r="H1630" s="2"/>
      <c r="I1630" s="2"/>
      <c r="J1630" s="2"/>
      <c r="K1630" s="2"/>
      <c r="L1630" s="2"/>
      <c r="M1630" s="2"/>
      <c r="N1630" s="2"/>
      <c r="O1630" s="2"/>
      <c r="P1630" s="2"/>
      <c r="Q1630" s="2"/>
      <c r="R1630" s="2"/>
      <c r="S1630" s="2"/>
    </row>
    <row r="1631" spans="2:19" ht="13.5" x14ac:dyDescent="0.3">
      <c r="B1631" s="255"/>
      <c r="C1631" s="2"/>
      <c r="D1631" s="2"/>
      <c r="E1631" s="2"/>
      <c r="F1631" s="2"/>
      <c r="G1631" s="2"/>
      <c r="H1631" s="2"/>
      <c r="I1631" s="2"/>
      <c r="J1631" s="2"/>
      <c r="K1631" s="2"/>
      <c r="L1631" s="2"/>
      <c r="M1631" s="2"/>
      <c r="N1631" s="2"/>
      <c r="O1631" s="2"/>
      <c r="P1631" s="2"/>
      <c r="Q1631" s="2"/>
      <c r="R1631" s="2"/>
      <c r="S1631" s="2"/>
    </row>
    <row r="1632" spans="2:19" ht="13.5" x14ac:dyDescent="0.3">
      <c r="B1632" s="255"/>
      <c r="C1632" s="2"/>
      <c r="D1632" s="2"/>
      <c r="E1632" s="2"/>
      <c r="F1632" s="2"/>
      <c r="G1632" s="2"/>
      <c r="H1632" s="2"/>
      <c r="I1632" s="2"/>
      <c r="J1632" s="2"/>
      <c r="K1632" s="2"/>
      <c r="L1632" s="2"/>
      <c r="M1632" s="2"/>
      <c r="N1632" s="2"/>
      <c r="O1632" s="2"/>
      <c r="P1632" s="2"/>
      <c r="Q1632" s="2"/>
      <c r="R1632" s="2"/>
      <c r="S1632" s="2"/>
    </row>
    <row r="1633" spans="2:19" ht="13.5" x14ac:dyDescent="0.3">
      <c r="B1633" s="255"/>
      <c r="C1633" s="2"/>
      <c r="D1633" s="2"/>
      <c r="E1633" s="2"/>
      <c r="F1633" s="2"/>
      <c r="G1633" s="2"/>
      <c r="H1633" s="2"/>
      <c r="I1633" s="2"/>
      <c r="J1633" s="2"/>
      <c r="K1633" s="2"/>
      <c r="L1633" s="2"/>
      <c r="M1633" s="2"/>
      <c r="N1633" s="2"/>
      <c r="O1633" s="2"/>
      <c r="P1633" s="2"/>
      <c r="Q1633" s="2"/>
      <c r="R1633" s="2"/>
      <c r="S1633" s="2"/>
    </row>
    <row r="1634" spans="2:19" ht="13.5" x14ac:dyDescent="0.3">
      <c r="B1634" s="255"/>
      <c r="C1634" s="2"/>
      <c r="D1634" s="2"/>
      <c r="E1634" s="2"/>
      <c r="F1634" s="2"/>
      <c r="G1634" s="2"/>
      <c r="H1634" s="2"/>
      <c r="I1634" s="2"/>
      <c r="J1634" s="2"/>
      <c r="K1634" s="2"/>
      <c r="L1634" s="2"/>
      <c r="M1634" s="2"/>
      <c r="N1634" s="2"/>
      <c r="O1634" s="2"/>
      <c r="P1634" s="2"/>
      <c r="Q1634" s="2"/>
      <c r="R1634" s="2"/>
      <c r="S1634" s="2"/>
    </row>
    <row r="1635" spans="2:19" ht="13.5" x14ac:dyDescent="0.3">
      <c r="B1635" s="255"/>
      <c r="C1635" s="2"/>
      <c r="D1635" s="2"/>
      <c r="E1635" s="2"/>
      <c r="F1635" s="2"/>
      <c r="G1635" s="2"/>
      <c r="H1635" s="2"/>
      <c r="I1635" s="2"/>
      <c r="J1635" s="2"/>
      <c r="K1635" s="2"/>
      <c r="L1635" s="2"/>
      <c r="M1635" s="2"/>
      <c r="N1635" s="2"/>
      <c r="O1635" s="2"/>
      <c r="P1635" s="2"/>
      <c r="Q1635" s="2"/>
      <c r="R1635" s="2"/>
      <c r="S1635" s="2"/>
    </row>
    <row r="1636" spans="2:19" ht="13.5" x14ac:dyDescent="0.3">
      <c r="B1636" s="255"/>
      <c r="C1636" s="2"/>
      <c r="D1636" s="2"/>
      <c r="E1636" s="2"/>
      <c r="F1636" s="2"/>
      <c r="G1636" s="2"/>
      <c r="H1636" s="2"/>
      <c r="I1636" s="2"/>
      <c r="J1636" s="2"/>
      <c r="K1636" s="2"/>
      <c r="L1636" s="2"/>
      <c r="M1636" s="2"/>
      <c r="N1636" s="2"/>
      <c r="O1636" s="2"/>
      <c r="P1636" s="2"/>
      <c r="Q1636" s="2"/>
      <c r="R1636" s="2"/>
      <c r="S1636" s="2"/>
    </row>
    <row r="1637" spans="2:19" ht="13.5" x14ac:dyDescent="0.3">
      <c r="B1637" s="255"/>
      <c r="C1637" s="2"/>
      <c r="D1637" s="2"/>
      <c r="E1637" s="2"/>
      <c r="F1637" s="2"/>
      <c r="G1637" s="2"/>
      <c r="H1637" s="2"/>
      <c r="I1637" s="2"/>
      <c r="J1637" s="2"/>
      <c r="K1637" s="2"/>
      <c r="L1637" s="2"/>
      <c r="M1637" s="2"/>
      <c r="N1637" s="2"/>
      <c r="O1637" s="2"/>
      <c r="P1637" s="2"/>
      <c r="Q1637" s="2"/>
      <c r="R1637" s="2"/>
      <c r="S1637" s="2"/>
    </row>
    <row r="1638" spans="2:19" ht="13.5" x14ac:dyDescent="0.3">
      <c r="B1638" s="255"/>
      <c r="C1638" s="2"/>
      <c r="D1638" s="2"/>
      <c r="E1638" s="2"/>
      <c r="F1638" s="2"/>
      <c r="G1638" s="2"/>
      <c r="H1638" s="2"/>
      <c r="I1638" s="2"/>
      <c r="J1638" s="2"/>
      <c r="K1638" s="2"/>
      <c r="L1638" s="2"/>
      <c r="M1638" s="2"/>
      <c r="N1638" s="2"/>
      <c r="O1638" s="2"/>
      <c r="P1638" s="2"/>
      <c r="Q1638" s="2"/>
      <c r="R1638" s="2"/>
      <c r="S1638" s="2"/>
    </row>
    <row r="1639" spans="2:19" ht="13.5" x14ac:dyDescent="0.3">
      <c r="B1639" s="255"/>
      <c r="C1639" s="2"/>
      <c r="D1639" s="2"/>
      <c r="E1639" s="2"/>
      <c r="F1639" s="2"/>
      <c r="G1639" s="2"/>
      <c r="H1639" s="2"/>
      <c r="I1639" s="2"/>
      <c r="J1639" s="2"/>
      <c r="K1639" s="2"/>
      <c r="L1639" s="2"/>
      <c r="M1639" s="2"/>
      <c r="N1639" s="2"/>
      <c r="O1639" s="2"/>
      <c r="P1639" s="2"/>
      <c r="Q1639" s="2"/>
      <c r="R1639" s="2"/>
      <c r="S1639" s="2"/>
    </row>
    <row r="1640" spans="2:19" ht="13.5" x14ac:dyDescent="0.3">
      <c r="B1640" s="255"/>
      <c r="C1640" s="2"/>
      <c r="D1640" s="2"/>
      <c r="E1640" s="2"/>
      <c r="F1640" s="2"/>
      <c r="G1640" s="2"/>
      <c r="H1640" s="2"/>
      <c r="I1640" s="2"/>
      <c r="J1640" s="2"/>
      <c r="K1640" s="2"/>
      <c r="L1640" s="2"/>
      <c r="M1640" s="2"/>
      <c r="N1640" s="2"/>
      <c r="O1640" s="2"/>
      <c r="P1640" s="2"/>
      <c r="Q1640" s="2"/>
      <c r="R1640" s="2"/>
      <c r="S1640" s="2"/>
    </row>
    <row r="1641" spans="2:19" ht="13.5" x14ac:dyDescent="0.3">
      <c r="B1641" s="255"/>
      <c r="C1641" s="2"/>
      <c r="D1641" s="2"/>
      <c r="E1641" s="2"/>
      <c r="F1641" s="2"/>
      <c r="G1641" s="2"/>
      <c r="H1641" s="2"/>
      <c r="I1641" s="2"/>
      <c r="J1641" s="2"/>
      <c r="K1641" s="2"/>
      <c r="L1641" s="2"/>
      <c r="M1641" s="2"/>
      <c r="N1641" s="2"/>
      <c r="O1641" s="2"/>
      <c r="P1641" s="2"/>
      <c r="Q1641" s="2"/>
      <c r="R1641" s="2"/>
      <c r="S1641" s="2"/>
    </row>
    <row r="1642" spans="2:19" ht="13.5" x14ac:dyDescent="0.3">
      <c r="B1642" s="255"/>
      <c r="C1642" s="2"/>
      <c r="D1642" s="2"/>
      <c r="E1642" s="2"/>
      <c r="F1642" s="2"/>
      <c r="G1642" s="2"/>
      <c r="H1642" s="2"/>
      <c r="I1642" s="2"/>
      <c r="J1642" s="2"/>
      <c r="K1642" s="2"/>
      <c r="L1642" s="2"/>
      <c r="M1642" s="2"/>
      <c r="N1642" s="2"/>
      <c r="O1642" s="2"/>
      <c r="P1642" s="2"/>
      <c r="Q1642" s="2"/>
      <c r="R1642" s="2"/>
      <c r="S1642" s="2"/>
    </row>
    <row r="1643" spans="2:19" ht="13.5" x14ac:dyDescent="0.3">
      <c r="B1643" s="255"/>
      <c r="C1643" s="2"/>
      <c r="D1643" s="2"/>
      <c r="E1643" s="2"/>
      <c r="F1643" s="2"/>
      <c r="G1643" s="2"/>
      <c r="H1643" s="2"/>
      <c r="I1643" s="2"/>
      <c r="J1643" s="2"/>
      <c r="K1643" s="2"/>
      <c r="L1643" s="2"/>
      <c r="M1643" s="2"/>
      <c r="N1643" s="2"/>
      <c r="O1643" s="2"/>
      <c r="P1643" s="2"/>
      <c r="Q1643" s="2"/>
      <c r="R1643" s="2"/>
      <c r="S1643" s="2"/>
    </row>
    <row r="1644" spans="2:19" ht="13.5" x14ac:dyDescent="0.3">
      <c r="B1644" s="255"/>
      <c r="C1644" s="2"/>
      <c r="D1644" s="2"/>
      <c r="E1644" s="2"/>
      <c r="F1644" s="2"/>
      <c r="G1644" s="2"/>
      <c r="H1644" s="2"/>
      <c r="I1644" s="2"/>
      <c r="J1644" s="2"/>
      <c r="K1644" s="2"/>
      <c r="L1644" s="2"/>
      <c r="M1644" s="2"/>
      <c r="N1644" s="2"/>
      <c r="O1644" s="2"/>
      <c r="P1644" s="2"/>
      <c r="Q1644" s="2"/>
      <c r="R1644" s="2"/>
      <c r="S1644" s="2"/>
    </row>
    <row r="1645" spans="2:19" ht="13.5" x14ac:dyDescent="0.3">
      <c r="B1645" s="255"/>
      <c r="C1645" s="2"/>
      <c r="D1645" s="2"/>
      <c r="E1645" s="2"/>
      <c r="F1645" s="2"/>
      <c r="G1645" s="2"/>
      <c r="H1645" s="2"/>
      <c r="I1645" s="2"/>
      <c r="J1645" s="2"/>
      <c r="K1645" s="2"/>
      <c r="L1645" s="2"/>
      <c r="M1645" s="2"/>
      <c r="N1645" s="2"/>
      <c r="O1645" s="2"/>
      <c r="P1645" s="2"/>
      <c r="Q1645" s="2"/>
      <c r="R1645" s="2"/>
      <c r="S1645" s="2"/>
    </row>
    <row r="1646" spans="2:19" ht="13.5" x14ac:dyDescent="0.3">
      <c r="B1646" s="255"/>
      <c r="C1646" s="2"/>
      <c r="D1646" s="2"/>
      <c r="E1646" s="2"/>
      <c r="F1646" s="2"/>
      <c r="G1646" s="2"/>
      <c r="H1646" s="2"/>
      <c r="I1646" s="2"/>
      <c r="J1646" s="2"/>
      <c r="K1646" s="2"/>
      <c r="L1646" s="2"/>
      <c r="M1646" s="2"/>
      <c r="N1646" s="2"/>
      <c r="O1646" s="2"/>
      <c r="P1646" s="2"/>
      <c r="Q1646" s="2"/>
      <c r="R1646" s="2"/>
      <c r="S1646" s="2"/>
    </row>
    <row r="1647" spans="2:19" ht="13.5" x14ac:dyDescent="0.3">
      <c r="B1647" s="255"/>
      <c r="C1647" s="2"/>
      <c r="D1647" s="2"/>
      <c r="E1647" s="2"/>
      <c r="F1647" s="2"/>
      <c r="G1647" s="2"/>
      <c r="H1647" s="2"/>
      <c r="I1647" s="2"/>
      <c r="J1647" s="2"/>
      <c r="K1647" s="2"/>
      <c r="L1647" s="2"/>
      <c r="M1647" s="2"/>
      <c r="N1647" s="2"/>
      <c r="O1647" s="2"/>
      <c r="P1647" s="2"/>
      <c r="Q1647" s="2"/>
      <c r="R1647" s="2"/>
      <c r="S1647" s="2"/>
    </row>
    <row r="1648" spans="2:19" ht="13.5" x14ac:dyDescent="0.3">
      <c r="B1648" s="255"/>
      <c r="C1648" s="2"/>
      <c r="D1648" s="2"/>
      <c r="E1648" s="2"/>
      <c r="F1648" s="2"/>
      <c r="G1648" s="2"/>
      <c r="H1648" s="2"/>
      <c r="I1648" s="2"/>
      <c r="J1648" s="2"/>
      <c r="K1648" s="2"/>
      <c r="L1648" s="2"/>
      <c r="M1648" s="2"/>
      <c r="N1648" s="2"/>
      <c r="O1648" s="2"/>
      <c r="P1648" s="2"/>
      <c r="Q1648" s="2"/>
      <c r="R1648" s="2"/>
      <c r="S1648" s="2"/>
    </row>
    <row r="1649" spans="2:19" ht="13.5" x14ac:dyDescent="0.3">
      <c r="B1649" s="255"/>
      <c r="C1649" s="2"/>
      <c r="D1649" s="2"/>
      <c r="E1649" s="2"/>
      <c r="F1649" s="2"/>
      <c r="G1649" s="2"/>
      <c r="H1649" s="2"/>
      <c r="I1649" s="2"/>
      <c r="J1649" s="2"/>
      <c r="K1649" s="2"/>
      <c r="L1649" s="2"/>
      <c r="M1649" s="2"/>
      <c r="N1649" s="2"/>
      <c r="O1649" s="2"/>
      <c r="P1649" s="2"/>
      <c r="Q1649" s="2"/>
      <c r="R1649" s="2"/>
      <c r="S1649" s="2"/>
    </row>
    <row r="1650" spans="2:19" ht="13.5" x14ac:dyDescent="0.3">
      <c r="B1650" s="255"/>
      <c r="C1650" s="2"/>
      <c r="D1650" s="2"/>
      <c r="E1650" s="2"/>
      <c r="F1650" s="2"/>
      <c r="G1650" s="2"/>
      <c r="H1650" s="2"/>
      <c r="I1650" s="2"/>
      <c r="J1650" s="2"/>
      <c r="K1650" s="2"/>
      <c r="L1650" s="2"/>
      <c r="M1650" s="2"/>
      <c r="N1650" s="2"/>
      <c r="O1650" s="2"/>
      <c r="P1650" s="2"/>
      <c r="Q1650" s="2"/>
      <c r="R1650" s="2"/>
      <c r="S1650" s="2"/>
    </row>
    <row r="1651" spans="2:19" ht="13.5" x14ac:dyDescent="0.3">
      <c r="B1651" s="255"/>
      <c r="C1651" s="2"/>
      <c r="D1651" s="2"/>
      <c r="E1651" s="2"/>
      <c r="F1651" s="2"/>
      <c r="G1651" s="2"/>
      <c r="H1651" s="2"/>
      <c r="I1651" s="2"/>
      <c r="J1651" s="2"/>
      <c r="K1651" s="2"/>
      <c r="L1651" s="2"/>
      <c r="M1651" s="2"/>
      <c r="N1651" s="2"/>
      <c r="O1651" s="2"/>
      <c r="P1651" s="2"/>
      <c r="Q1651" s="2"/>
      <c r="R1651" s="2"/>
      <c r="S1651" s="2"/>
    </row>
    <row r="1652" spans="2:19" ht="13.5" x14ac:dyDescent="0.3">
      <c r="B1652" s="255"/>
      <c r="C1652" s="2"/>
      <c r="D1652" s="2"/>
      <c r="E1652" s="2"/>
      <c r="F1652" s="2"/>
      <c r="G1652" s="2"/>
      <c r="H1652" s="2"/>
      <c r="I1652" s="2"/>
      <c r="J1652" s="2"/>
      <c r="K1652" s="2"/>
      <c r="L1652" s="2"/>
      <c r="M1652" s="2"/>
      <c r="N1652" s="2"/>
      <c r="O1652" s="2"/>
      <c r="P1652" s="2"/>
      <c r="Q1652" s="2"/>
      <c r="R1652" s="2"/>
      <c r="S1652" s="2"/>
    </row>
    <row r="1653" spans="2:19" ht="13.5" x14ac:dyDescent="0.3">
      <c r="B1653" s="255"/>
      <c r="C1653" s="2"/>
      <c r="D1653" s="2"/>
      <c r="E1653" s="2"/>
      <c r="F1653" s="2"/>
      <c r="G1653" s="2"/>
      <c r="H1653" s="2"/>
      <c r="I1653" s="2"/>
      <c r="J1653" s="2"/>
      <c r="K1653" s="2"/>
      <c r="L1653" s="2"/>
      <c r="M1653" s="2"/>
      <c r="N1653" s="2"/>
      <c r="O1653" s="2"/>
      <c r="P1653" s="2"/>
      <c r="Q1653" s="2"/>
      <c r="R1653" s="2"/>
      <c r="S1653" s="2"/>
    </row>
    <row r="1654" spans="2:19" ht="13.5" x14ac:dyDescent="0.3">
      <c r="B1654" s="255"/>
      <c r="C1654" s="2"/>
      <c r="D1654" s="2"/>
      <c r="E1654" s="2"/>
      <c r="F1654" s="2"/>
      <c r="G1654" s="2"/>
      <c r="H1654" s="2"/>
      <c r="I1654" s="2"/>
      <c r="J1654" s="2"/>
      <c r="K1654" s="2"/>
      <c r="L1654" s="2"/>
      <c r="M1654" s="2"/>
      <c r="N1654" s="2"/>
      <c r="O1654" s="2"/>
      <c r="P1654" s="2"/>
      <c r="Q1654" s="2"/>
      <c r="R1654" s="2"/>
      <c r="S1654" s="2"/>
    </row>
    <row r="1655" spans="2:19" ht="13.5" x14ac:dyDescent="0.3">
      <c r="B1655" s="255"/>
      <c r="C1655" s="2"/>
      <c r="D1655" s="2"/>
      <c r="E1655" s="2"/>
      <c r="F1655" s="2"/>
      <c r="G1655" s="2"/>
      <c r="H1655" s="2"/>
      <c r="I1655" s="2"/>
      <c r="J1655" s="2"/>
      <c r="K1655" s="2"/>
      <c r="L1655" s="2"/>
      <c r="M1655" s="2"/>
      <c r="N1655" s="2"/>
      <c r="O1655" s="2"/>
      <c r="P1655" s="2"/>
      <c r="Q1655" s="2"/>
      <c r="R1655" s="2"/>
      <c r="S1655" s="2"/>
    </row>
    <row r="1656" spans="2:19" ht="13.5" x14ac:dyDescent="0.3">
      <c r="B1656" s="255"/>
      <c r="C1656" s="2"/>
      <c r="D1656" s="2"/>
      <c r="E1656" s="2"/>
      <c r="F1656" s="2"/>
      <c r="G1656" s="2"/>
      <c r="H1656" s="2"/>
      <c r="I1656" s="2"/>
      <c r="J1656" s="2"/>
      <c r="K1656" s="2"/>
      <c r="L1656" s="2"/>
      <c r="M1656" s="2"/>
      <c r="N1656" s="2"/>
      <c r="O1656" s="2"/>
      <c r="P1656" s="2"/>
      <c r="Q1656" s="2"/>
      <c r="R1656" s="2"/>
      <c r="S1656" s="2"/>
    </row>
    <row r="1657" spans="2:19" ht="13.5" x14ac:dyDescent="0.3">
      <c r="B1657" s="255"/>
      <c r="C1657" s="2"/>
      <c r="D1657" s="2"/>
      <c r="E1657" s="2"/>
      <c r="F1657" s="2"/>
      <c r="G1657" s="2"/>
      <c r="H1657" s="2"/>
      <c r="I1657" s="2"/>
      <c r="J1657" s="2"/>
      <c r="K1657" s="2"/>
      <c r="L1657" s="2"/>
      <c r="M1657" s="2"/>
      <c r="N1657" s="2"/>
      <c r="O1657" s="2"/>
      <c r="P1657" s="2"/>
      <c r="Q1657" s="2"/>
      <c r="R1657" s="2"/>
      <c r="S1657" s="2"/>
    </row>
    <row r="1658" spans="2:19" ht="13.5" x14ac:dyDescent="0.3">
      <c r="B1658" s="255"/>
      <c r="C1658" s="2"/>
      <c r="D1658" s="2"/>
      <c r="E1658" s="2"/>
      <c r="F1658" s="2"/>
      <c r="G1658" s="2"/>
      <c r="H1658" s="2"/>
      <c r="I1658" s="2"/>
      <c r="J1658" s="2"/>
      <c r="K1658" s="2"/>
      <c r="L1658" s="2"/>
      <c r="M1658" s="2"/>
      <c r="N1658" s="2"/>
      <c r="O1658" s="2"/>
      <c r="P1658" s="2"/>
      <c r="Q1658" s="2"/>
      <c r="R1658" s="2"/>
      <c r="S1658" s="2"/>
    </row>
    <row r="1659" spans="2:19" ht="13.5" x14ac:dyDescent="0.3">
      <c r="B1659" s="255"/>
      <c r="C1659" s="2"/>
      <c r="D1659" s="2"/>
      <c r="E1659" s="2"/>
      <c r="F1659" s="2"/>
      <c r="G1659" s="2"/>
      <c r="H1659" s="2"/>
      <c r="I1659" s="2"/>
      <c r="J1659" s="2"/>
      <c r="K1659" s="2"/>
      <c r="L1659" s="2"/>
      <c r="M1659" s="2"/>
      <c r="N1659" s="2"/>
      <c r="O1659" s="2"/>
      <c r="P1659" s="2"/>
      <c r="Q1659" s="2"/>
      <c r="R1659" s="2"/>
      <c r="S1659" s="2"/>
    </row>
    <row r="1660" spans="2:19" ht="13.5" x14ac:dyDescent="0.3">
      <c r="B1660" s="255"/>
      <c r="C1660" s="2"/>
      <c r="D1660" s="2"/>
      <c r="E1660" s="2"/>
      <c r="F1660" s="2"/>
      <c r="G1660" s="2"/>
      <c r="H1660" s="2"/>
      <c r="I1660" s="2"/>
      <c r="J1660" s="2"/>
      <c r="K1660" s="2"/>
      <c r="L1660" s="2"/>
      <c r="M1660" s="2"/>
      <c r="N1660" s="2"/>
      <c r="O1660" s="2"/>
      <c r="P1660" s="2"/>
      <c r="Q1660" s="2"/>
      <c r="R1660" s="2"/>
      <c r="S1660" s="2"/>
    </row>
    <row r="1661" spans="2:19" ht="13.5" x14ac:dyDescent="0.3">
      <c r="B1661" s="255"/>
      <c r="C1661" s="2"/>
      <c r="D1661" s="2"/>
      <c r="E1661" s="2"/>
      <c r="F1661" s="2"/>
      <c r="G1661" s="2"/>
      <c r="H1661" s="2"/>
      <c r="I1661" s="2"/>
      <c r="J1661" s="2"/>
      <c r="K1661" s="2"/>
      <c r="L1661" s="2"/>
      <c r="M1661" s="2"/>
      <c r="N1661" s="2"/>
      <c r="O1661" s="2"/>
      <c r="P1661" s="2"/>
      <c r="Q1661" s="2"/>
      <c r="R1661" s="2"/>
      <c r="S1661" s="2"/>
    </row>
    <row r="1662" spans="2:19" ht="13.5" x14ac:dyDescent="0.3">
      <c r="B1662" s="255"/>
      <c r="C1662" s="2"/>
      <c r="D1662" s="2"/>
      <c r="E1662" s="2"/>
      <c r="F1662" s="2"/>
      <c r="G1662" s="2"/>
      <c r="H1662" s="2"/>
      <c r="I1662" s="2"/>
      <c r="J1662" s="2"/>
      <c r="K1662" s="2"/>
      <c r="L1662" s="2"/>
      <c r="M1662" s="2"/>
      <c r="N1662" s="2"/>
      <c r="O1662" s="2"/>
      <c r="P1662" s="2"/>
      <c r="Q1662" s="2"/>
      <c r="R1662" s="2"/>
      <c r="S1662" s="2"/>
    </row>
    <row r="1663" spans="2:19" ht="13.5" x14ac:dyDescent="0.3">
      <c r="B1663" s="255"/>
      <c r="C1663" s="2"/>
      <c r="D1663" s="2"/>
      <c r="E1663" s="2"/>
      <c r="F1663" s="2"/>
      <c r="G1663" s="2"/>
      <c r="H1663" s="2"/>
      <c r="I1663" s="2"/>
      <c r="J1663" s="2"/>
      <c r="K1663" s="2"/>
      <c r="L1663" s="2"/>
      <c r="M1663" s="2"/>
      <c r="N1663" s="2"/>
      <c r="O1663" s="2"/>
      <c r="P1663" s="2"/>
      <c r="Q1663" s="2"/>
      <c r="R1663" s="2"/>
      <c r="S1663" s="2"/>
    </row>
    <row r="1664" spans="2:19" ht="13.5" x14ac:dyDescent="0.3">
      <c r="B1664" s="255"/>
      <c r="C1664" s="2"/>
      <c r="D1664" s="2"/>
      <c r="E1664" s="2"/>
      <c r="F1664" s="2"/>
      <c r="G1664" s="2"/>
      <c r="H1664" s="2"/>
      <c r="I1664" s="2"/>
      <c r="J1664" s="2"/>
      <c r="K1664" s="2"/>
      <c r="L1664" s="2"/>
      <c r="M1664" s="2"/>
      <c r="N1664" s="2"/>
      <c r="O1664" s="2"/>
      <c r="P1664" s="2"/>
      <c r="Q1664" s="2"/>
      <c r="R1664" s="2"/>
      <c r="S1664" s="2"/>
    </row>
    <row r="1665" spans="2:19" ht="13.5" x14ac:dyDescent="0.3">
      <c r="B1665" s="255"/>
      <c r="C1665" s="2"/>
      <c r="D1665" s="2"/>
      <c r="E1665" s="2"/>
      <c r="F1665" s="2"/>
      <c r="G1665" s="2"/>
      <c r="H1665" s="2"/>
      <c r="I1665" s="2"/>
      <c r="J1665" s="2"/>
      <c r="K1665" s="2"/>
      <c r="L1665" s="2"/>
      <c r="M1665" s="2"/>
      <c r="N1665" s="2"/>
      <c r="O1665" s="2"/>
      <c r="P1665" s="2"/>
      <c r="Q1665" s="2"/>
      <c r="R1665" s="2"/>
      <c r="S1665" s="2"/>
    </row>
    <row r="1666" spans="2:19" ht="13.5" x14ac:dyDescent="0.3">
      <c r="B1666" s="255"/>
      <c r="C1666" s="2"/>
      <c r="D1666" s="2"/>
      <c r="E1666" s="2"/>
      <c r="F1666" s="2"/>
      <c r="G1666" s="2"/>
      <c r="H1666" s="2"/>
      <c r="I1666" s="2"/>
      <c r="J1666" s="2"/>
      <c r="K1666" s="2"/>
      <c r="L1666" s="2"/>
      <c r="M1666" s="2"/>
      <c r="N1666" s="2"/>
      <c r="O1666" s="2"/>
      <c r="P1666" s="2"/>
      <c r="Q1666" s="2"/>
      <c r="R1666" s="2"/>
      <c r="S1666" s="2"/>
    </row>
    <row r="1667" spans="2:19" ht="13.5" x14ac:dyDescent="0.3">
      <c r="B1667" s="255"/>
      <c r="C1667" s="2"/>
      <c r="D1667" s="2"/>
      <c r="E1667" s="2"/>
      <c r="F1667" s="2"/>
      <c r="G1667" s="2"/>
      <c r="H1667" s="2"/>
      <c r="I1667" s="2"/>
      <c r="J1667" s="2"/>
      <c r="K1667" s="2"/>
      <c r="L1667" s="2"/>
      <c r="M1667" s="2"/>
      <c r="N1667" s="2"/>
      <c r="O1667" s="2"/>
      <c r="P1667" s="2"/>
      <c r="Q1667" s="2"/>
      <c r="R1667" s="2"/>
      <c r="S1667" s="2"/>
    </row>
    <row r="1668" spans="2:19" ht="13.5" x14ac:dyDescent="0.3">
      <c r="B1668" s="255"/>
      <c r="C1668" s="2"/>
      <c r="D1668" s="2"/>
      <c r="E1668" s="2"/>
      <c r="F1668" s="2"/>
      <c r="G1668" s="2"/>
      <c r="H1668" s="2"/>
      <c r="I1668" s="2"/>
      <c r="J1668" s="2"/>
      <c r="K1668" s="2"/>
      <c r="L1668" s="2"/>
      <c r="M1668" s="2"/>
      <c r="N1668" s="2"/>
      <c r="O1668" s="2"/>
      <c r="P1668" s="2"/>
      <c r="Q1668" s="2"/>
      <c r="R1668" s="2"/>
      <c r="S1668" s="2"/>
    </row>
    <row r="1669" spans="2:19" ht="13.5" x14ac:dyDescent="0.3">
      <c r="B1669" s="255"/>
      <c r="C1669" s="2"/>
      <c r="D1669" s="2"/>
      <c r="E1669" s="2"/>
      <c r="F1669" s="2"/>
      <c r="G1669" s="2"/>
      <c r="H1669" s="2"/>
      <c r="I1669" s="2"/>
      <c r="J1669" s="2"/>
      <c r="K1669" s="2"/>
      <c r="L1669" s="2"/>
      <c r="M1669" s="2"/>
      <c r="N1669" s="2"/>
      <c r="O1669" s="2"/>
      <c r="P1669" s="2"/>
      <c r="Q1669" s="2"/>
      <c r="R1669" s="2"/>
      <c r="S1669" s="2"/>
    </row>
    <row r="1670" spans="2:19" ht="13.5" x14ac:dyDescent="0.3">
      <c r="B1670" s="255"/>
      <c r="C1670" s="2"/>
      <c r="D1670" s="2"/>
      <c r="E1670" s="2"/>
      <c r="F1670" s="2"/>
      <c r="G1670" s="2"/>
      <c r="H1670" s="2"/>
      <c r="I1670" s="2"/>
      <c r="J1670" s="2"/>
      <c r="K1670" s="2"/>
      <c r="L1670" s="2"/>
      <c r="M1670" s="2"/>
      <c r="N1670" s="2"/>
      <c r="O1670" s="2"/>
      <c r="P1670" s="2"/>
      <c r="Q1670" s="2"/>
      <c r="R1670" s="2"/>
      <c r="S1670" s="2"/>
    </row>
    <row r="1671" spans="2:19" ht="13.5" x14ac:dyDescent="0.3">
      <c r="B1671" s="255"/>
      <c r="C1671" s="2"/>
      <c r="D1671" s="2"/>
      <c r="E1671" s="2"/>
      <c r="F1671" s="2"/>
      <c r="G1671" s="2"/>
      <c r="H1671" s="2"/>
      <c r="I1671" s="2"/>
      <c r="J1671" s="2"/>
      <c r="K1671" s="2"/>
      <c r="L1671" s="2"/>
      <c r="M1671" s="2"/>
      <c r="N1671" s="2"/>
      <c r="O1671" s="2"/>
      <c r="P1671" s="2"/>
      <c r="Q1671" s="2"/>
      <c r="R1671" s="2"/>
      <c r="S1671" s="2"/>
    </row>
    <row r="1672" spans="2:19" ht="13.5" x14ac:dyDescent="0.3">
      <c r="B1672" s="255"/>
      <c r="C1672" s="2"/>
      <c r="D1672" s="2"/>
      <c r="E1672" s="2"/>
      <c r="F1672" s="2"/>
      <c r="G1672" s="2"/>
      <c r="H1672" s="2"/>
      <c r="I1672" s="2"/>
      <c r="J1672" s="2"/>
      <c r="K1672" s="2"/>
      <c r="L1672" s="2"/>
      <c r="M1672" s="2"/>
      <c r="N1672" s="2"/>
      <c r="O1672" s="2"/>
      <c r="P1672" s="2"/>
      <c r="Q1672" s="2"/>
      <c r="R1672" s="2"/>
      <c r="S1672" s="2"/>
    </row>
    <row r="1673" spans="2:19" ht="13.5" x14ac:dyDescent="0.3">
      <c r="B1673" s="255"/>
      <c r="C1673" s="2"/>
      <c r="D1673" s="2"/>
      <c r="E1673" s="2"/>
      <c r="F1673" s="2"/>
      <c r="G1673" s="2"/>
      <c r="H1673" s="2"/>
      <c r="I1673" s="2"/>
      <c r="J1673" s="2"/>
      <c r="K1673" s="2"/>
      <c r="L1673" s="2"/>
      <c r="M1673" s="2"/>
      <c r="N1673" s="2"/>
      <c r="O1673" s="2"/>
      <c r="P1673" s="2"/>
      <c r="Q1673" s="2"/>
      <c r="R1673" s="2"/>
      <c r="S1673" s="2"/>
    </row>
    <row r="1674" spans="2:19" ht="13.5" x14ac:dyDescent="0.3">
      <c r="B1674" s="255"/>
      <c r="C1674" s="2"/>
      <c r="D1674" s="2"/>
      <c r="E1674" s="2"/>
      <c r="F1674" s="2"/>
      <c r="G1674" s="2"/>
      <c r="H1674" s="2"/>
      <c r="I1674" s="2"/>
      <c r="J1674" s="2"/>
      <c r="K1674" s="2"/>
      <c r="L1674" s="2"/>
      <c r="M1674" s="2"/>
      <c r="N1674" s="2"/>
      <c r="O1674" s="2"/>
      <c r="P1674" s="2"/>
      <c r="Q1674" s="2"/>
      <c r="R1674" s="2"/>
      <c r="S1674" s="2"/>
    </row>
    <row r="1675" spans="2:19" ht="13.5" x14ac:dyDescent="0.3">
      <c r="B1675" s="255"/>
      <c r="C1675" s="2"/>
      <c r="D1675" s="2"/>
      <c r="E1675" s="2"/>
      <c r="F1675" s="2"/>
      <c r="G1675" s="2"/>
      <c r="H1675" s="2"/>
      <c r="I1675" s="2"/>
      <c r="J1675" s="2"/>
      <c r="K1675" s="2"/>
      <c r="L1675" s="2"/>
      <c r="M1675" s="2"/>
      <c r="N1675" s="2"/>
      <c r="O1675" s="2"/>
      <c r="P1675" s="2"/>
      <c r="Q1675" s="2"/>
      <c r="R1675" s="2"/>
      <c r="S1675" s="2"/>
    </row>
    <row r="1676" spans="2:19" ht="13.5" x14ac:dyDescent="0.3">
      <c r="B1676" s="255"/>
      <c r="C1676" s="2"/>
      <c r="D1676" s="2"/>
      <c r="E1676" s="2"/>
      <c r="F1676" s="2"/>
      <c r="G1676" s="2"/>
      <c r="H1676" s="2"/>
      <c r="I1676" s="2"/>
      <c r="J1676" s="2"/>
      <c r="K1676" s="2"/>
      <c r="L1676" s="2"/>
      <c r="M1676" s="2"/>
      <c r="N1676" s="2"/>
      <c r="O1676" s="2"/>
      <c r="P1676" s="2"/>
      <c r="Q1676" s="2"/>
      <c r="R1676" s="2"/>
      <c r="S1676" s="2"/>
    </row>
    <row r="1677" spans="2:19" ht="13.5" x14ac:dyDescent="0.3">
      <c r="B1677" s="255"/>
      <c r="C1677" s="2"/>
      <c r="D1677" s="2"/>
      <c r="E1677" s="2"/>
      <c r="F1677" s="2"/>
      <c r="G1677" s="2"/>
      <c r="H1677" s="2"/>
      <c r="I1677" s="2"/>
      <c r="J1677" s="2"/>
      <c r="K1677" s="2"/>
      <c r="L1677" s="2"/>
      <c r="M1677" s="2"/>
      <c r="N1677" s="2"/>
      <c r="O1677" s="2"/>
      <c r="P1677" s="2"/>
      <c r="Q1677" s="2"/>
      <c r="R1677" s="2"/>
      <c r="S1677" s="2"/>
    </row>
    <row r="1678" spans="2:19" ht="13.5" x14ac:dyDescent="0.3">
      <c r="B1678" s="255"/>
      <c r="C1678" s="2"/>
      <c r="D1678" s="2"/>
      <c r="E1678" s="2"/>
      <c r="F1678" s="2"/>
      <c r="G1678" s="2"/>
      <c r="H1678" s="2"/>
      <c r="I1678" s="2"/>
      <c r="J1678" s="2"/>
      <c r="K1678" s="2"/>
      <c r="L1678" s="2"/>
      <c r="M1678" s="2"/>
      <c r="N1678" s="2"/>
      <c r="O1678" s="2"/>
      <c r="P1678" s="2"/>
      <c r="Q1678" s="2"/>
      <c r="R1678" s="2"/>
      <c r="S1678" s="2"/>
    </row>
    <row r="1679" spans="2:19" ht="13.5" x14ac:dyDescent="0.3">
      <c r="B1679" s="255"/>
      <c r="C1679" s="2"/>
      <c r="D1679" s="2"/>
      <c r="E1679" s="2"/>
      <c r="F1679" s="2"/>
      <c r="G1679" s="2"/>
      <c r="H1679" s="2"/>
      <c r="I1679" s="2"/>
      <c r="J1679" s="2"/>
      <c r="K1679" s="2"/>
      <c r="L1679" s="2"/>
      <c r="M1679" s="2"/>
      <c r="N1679" s="2"/>
      <c r="O1679" s="2"/>
      <c r="P1679" s="2"/>
      <c r="Q1679" s="2"/>
      <c r="R1679" s="2"/>
      <c r="S1679" s="2"/>
    </row>
    <row r="1680" spans="2:19" ht="13.5" x14ac:dyDescent="0.3">
      <c r="B1680" s="255"/>
      <c r="C1680" s="2"/>
      <c r="D1680" s="2"/>
      <c r="E1680" s="2"/>
      <c r="F1680" s="2"/>
      <c r="G1680" s="2"/>
      <c r="H1680" s="2"/>
      <c r="I1680" s="2"/>
      <c r="J1680" s="2"/>
      <c r="K1680" s="2"/>
      <c r="L1680" s="2"/>
      <c r="M1680" s="2"/>
      <c r="N1680" s="2"/>
      <c r="O1680" s="2"/>
      <c r="P1680" s="2"/>
      <c r="Q1680" s="2"/>
      <c r="R1680" s="2"/>
      <c r="S1680" s="2"/>
    </row>
    <row r="1681" spans="2:19" ht="13.5" x14ac:dyDescent="0.3">
      <c r="B1681" s="255"/>
      <c r="C1681" s="2"/>
      <c r="D1681" s="2"/>
      <c r="E1681" s="2"/>
      <c r="F1681" s="2"/>
      <c r="G1681" s="2"/>
      <c r="H1681" s="2"/>
      <c r="I1681" s="2"/>
      <c r="J1681" s="2"/>
      <c r="K1681" s="2"/>
      <c r="L1681" s="2"/>
      <c r="M1681" s="2"/>
      <c r="N1681" s="2"/>
      <c r="O1681" s="2"/>
      <c r="P1681" s="2"/>
      <c r="Q1681" s="2"/>
      <c r="R1681" s="2"/>
      <c r="S1681" s="2"/>
    </row>
    <row r="1682" spans="2:19" ht="13.5" x14ac:dyDescent="0.3">
      <c r="B1682" s="255"/>
      <c r="C1682" s="2"/>
      <c r="D1682" s="2"/>
      <c r="E1682" s="2"/>
      <c r="F1682" s="2"/>
      <c r="G1682" s="2"/>
      <c r="H1682" s="2"/>
      <c r="I1682" s="2"/>
      <c r="J1682" s="2"/>
      <c r="K1682" s="2"/>
      <c r="L1682" s="2"/>
      <c r="M1682" s="2"/>
      <c r="N1682" s="2"/>
      <c r="O1682" s="2"/>
      <c r="P1682" s="2"/>
      <c r="Q1682" s="2"/>
      <c r="R1682" s="2"/>
      <c r="S1682" s="2"/>
    </row>
    <row r="1683" spans="2:19" ht="13.5" x14ac:dyDescent="0.3">
      <c r="B1683" s="255"/>
      <c r="C1683" s="2"/>
      <c r="D1683" s="2"/>
      <c r="E1683" s="2"/>
      <c r="F1683" s="2"/>
      <c r="G1683" s="2"/>
      <c r="H1683" s="2"/>
      <c r="I1683" s="2"/>
      <c r="J1683" s="2"/>
      <c r="K1683" s="2"/>
      <c r="L1683" s="2"/>
      <c r="M1683" s="2"/>
      <c r="N1683" s="2"/>
      <c r="O1683" s="2"/>
      <c r="P1683" s="2"/>
      <c r="Q1683" s="2"/>
      <c r="R1683" s="2"/>
      <c r="S1683" s="2"/>
    </row>
    <row r="1684" spans="2:19" ht="13.5" x14ac:dyDescent="0.3">
      <c r="B1684" s="255"/>
      <c r="C1684" s="2"/>
      <c r="D1684" s="2"/>
      <c r="E1684" s="2"/>
      <c r="F1684" s="2"/>
      <c r="G1684" s="2"/>
      <c r="H1684" s="2"/>
      <c r="I1684" s="2"/>
      <c r="J1684" s="2"/>
      <c r="K1684" s="2"/>
      <c r="L1684" s="2"/>
      <c r="M1684" s="2"/>
      <c r="N1684" s="2"/>
      <c r="O1684" s="2"/>
      <c r="P1684" s="2"/>
      <c r="Q1684" s="2"/>
      <c r="R1684" s="2"/>
      <c r="S1684" s="2"/>
    </row>
    <row r="1685" spans="2:19" ht="13.5" x14ac:dyDescent="0.3">
      <c r="B1685" s="255"/>
      <c r="C1685" s="2"/>
      <c r="D1685" s="2"/>
      <c r="E1685" s="2"/>
      <c r="F1685" s="2"/>
      <c r="G1685" s="2"/>
      <c r="H1685" s="2"/>
      <c r="I1685" s="2"/>
      <c r="J1685" s="2"/>
      <c r="K1685" s="2"/>
      <c r="L1685" s="2"/>
      <c r="M1685" s="2"/>
      <c r="N1685" s="2"/>
      <c r="O1685" s="2"/>
      <c r="P1685" s="2"/>
      <c r="Q1685" s="2"/>
      <c r="R1685" s="2"/>
      <c r="S1685" s="2"/>
    </row>
    <row r="1686" spans="2:19" ht="13.5" x14ac:dyDescent="0.3">
      <c r="B1686" s="255"/>
      <c r="C1686" s="2"/>
      <c r="D1686" s="2"/>
      <c r="E1686" s="2"/>
      <c r="F1686" s="2"/>
      <c r="G1686" s="2"/>
      <c r="H1686" s="2"/>
      <c r="I1686" s="2"/>
      <c r="J1686" s="2"/>
      <c r="K1686" s="2"/>
      <c r="L1686" s="2"/>
      <c r="M1686" s="2"/>
      <c r="N1686" s="2"/>
      <c r="O1686" s="2"/>
      <c r="P1686" s="2"/>
      <c r="Q1686" s="2"/>
      <c r="R1686" s="2"/>
      <c r="S1686" s="2"/>
    </row>
    <row r="1687" spans="2:19" ht="13.5" x14ac:dyDescent="0.3">
      <c r="B1687" s="255"/>
      <c r="C1687" s="2"/>
      <c r="D1687" s="2"/>
      <c r="E1687" s="2"/>
      <c r="F1687" s="2"/>
      <c r="G1687" s="2"/>
      <c r="H1687" s="2"/>
      <c r="I1687" s="2"/>
      <c r="J1687" s="2"/>
      <c r="K1687" s="2"/>
      <c r="L1687" s="2"/>
      <c r="M1687" s="2"/>
      <c r="N1687" s="2"/>
      <c r="O1687" s="2"/>
      <c r="P1687" s="2"/>
      <c r="Q1687" s="2"/>
      <c r="R1687" s="2"/>
      <c r="S1687" s="2"/>
    </row>
    <row r="1688" spans="2:19" ht="13.5" x14ac:dyDescent="0.3">
      <c r="B1688" s="255"/>
      <c r="C1688" s="2"/>
      <c r="D1688" s="2"/>
      <c r="E1688" s="2"/>
      <c r="F1688" s="2"/>
      <c r="G1688" s="2"/>
      <c r="H1688" s="2"/>
      <c r="I1688" s="2"/>
      <c r="J1688" s="2"/>
      <c r="K1688" s="2"/>
      <c r="L1688" s="2"/>
      <c r="M1688" s="2"/>
      <c r="N1688" s="2"/>
      <c r="O1688" s="2"/>
      <c r="P1688" s="2"/>
      <c r="Q1688" s="2"/>
      <c r="R1688" s="2"/>
      <c r="S1688" s="2"/>
    </row>
    <row r="1689" spans="2:19" ht="13.5" x14ac:dyDescent="0.3">
      <c r="B1689" s="255"/>
      <c r="C1689" s="2"/>
      <c r="D1689" s="2"/>
      <c r="E1689" s="2"/>
      <c r="F1689" s="2"/>
      <c r="G1689" s="2"/>
      <c r="H1689" s="2"/>
      <c r="I1689" s="2"/>
      <c r="J1689" s="2"/>
      <c r="K1689" s="2"/>
      <c r="L1689" s="2"/>
      <c r="M1689" s="2"/>
      <c r="N1689" s="2"/>
      <c r="O1689" s="2"/>
      <c r="P1689" s="2"/>
      <c r="Q1689" s="2"/>
      <c r="R1689" s="2"/>
      <c r="S1689" s="2"/>
    </row>
    <row r="1690" spans="2:19" ht="13.5" x14ac:dyDescent="0.3">
      <c r="B1690" s="255"/>
      <c r="C1690" s="2"/>
      <c r="D1690" s="2"/>
      <c r="E1690" s="2"/>
      <c r="F1690" s="2"/>
      <c r="G1690" s="2"/>
      <c r="H1690" s="2"/>
      <c r="I1690" s="2"/>
      <c r="J1690" s="2"/>
      <c r="K1690" s="2"/>
      <c r="L1690" s="2"/>
      <c r="M1690" s="2"/>
      <c r="N1690" s="2"/>
      <c r="O1690" s="2"/>
      <c r="P1690" s="2"/>
      <c r="Q1690" s="2"/>
      <c r="R1690" s="2"/>
      <c r="S1690" s="2"/>
    </row>
    <row r="1691" spans="2:19" ht="13.5" x14ac:dyDescent="0.3">
      <c r="B1691" s="255"/>
      <c r="C1691" s="2"/>
      <c r="D1691" s="2"/>
      <c r="E1691" s="2"/>
      <c r="F1691" s="2"/>
      <c r="G1691" s="2"/>
      <c r="H1691" s="2"/>
      <c r="I1691" s="2"/>
      <c r="J1691" s="2"/>
      <c r="K1691" s="2"/>
      <c r="L1691" s="2"/>
      <c r="M1691" s="2"/>
      <c r="N1691" s="2"/>
      <c r="O1691" s="2"/>
      <c r="P1691" s="2"/>
      <c r="Q1691" s="2"/>
      <c r="R1691" s="2"/>
      <c r="S1691" s="2"/>
    </row>
    <row r="1692" spans="2:19" ht="13.5" x14ac:dyDescent="0.3">
      <c r="B1692" s="255"/>
      <c r="C1692" s="2"/>
      <c r="D1692" s="2"/>
      <c r="E1692" s="2"/>
      <c r="F1692" s="2"/>
      <c r="G1692" s="2"/>
      <c r="H1692" s="2"/>
      <c r="I1692" s="2"/>
      <c r="J1692" s="2"/>
      <c r="K1692" s="2"/>
      <c r="L1692" s="2"/>
      <c r="M1692" s="2"/>
      <c r="N1692" s="2"/>
      <c r="O1692" s="2"/>
      <c r="P1692" s="2"/>
      <c r="Q1692" s="2"/>
      <c r="R1692" s="2"/>
      <c r="S1692" s="2"/>
    </row>
    <row r="1693" spans="2:19" ht="13.5" x14ac:dyDescent="0.3">
      <c r="B1693" s="255"/>
      <c r="C1693" s="2"/>
      <c r="D1693" s="2"/>
      <c r="E1693" s="2"/>
      <c r="F1693" s="2"/>
      <c r="G1693" s="2"/>
      <c r="H1693" s="2"/>
      <c r="I1693" s="2"/>
      <c r="J1693" s="2"/>
      <c r="K1693" s="2"/>
      <c r="L1693" s="2"/>
      <c r="M1693" s="2"/>
      <c r="N1693" s="2"/>
      <c r="O1693" s="2"/>
      <c r="P1693" s="2"/>
      <c r="Q1693" s="2"/>
      <c r="R1693" s="2"/>
      <c r="S1693" s="2"/>
    </row>
    <row r="1694" spans="2:19" ht="13.5" x14ac:dyDescent="0.3">
      <c r="B1694" s="255"/>
      <c r="C1694" s="2"/>
      <c r="D1694" s="2"/>
      <c r="E1694" s="2"/>
      <c r="F1694" s="2"/>
      <c r="G1694" s="2"/>
      <c r="H1694" s="2"/>
      <c r="I1694" s="2"/>
      <c r="J1694" s="2"/>
      <c r="K1694" s="2"/>
      <c r="L1694" s="2"/>
      <c r="M1694" s="2"/>
      <c r="N1694" s="2"/>
      <c r="O1694" s="2"/>
      <c r="P1694" s="2"/>
      <c r="Q1694" s="2"/>
      <c r="R1694" s="2"/>
      <c r="S1694" s="2"/>
    </row>
    <row r="1695" spans="2:19" ht="13.5" x14ac:dyDescent="0.3">
      <c r="B1695" s="255"/>
      <c r="C1695" s="2"/>
      <c r="D1695" s="2"/>
      <c r="E1695" s="2"/>
      <c r="F1695" s="2"/>
      <c r="G1695" s="2"/>
      <c r="H1695" s="2"/>
      <c r="I1695" s="2"/>
      <c r="J1695" s="2"/>
      <c r="K1695" s="2"/>
      <c r="L1695" s="2"/>
      <c r="M1695" s="2"/>
      <c r="N1695" s="2"/>
      <c r="O1695" s="2"/>
      <c r="P1695" s="2"/>
      <c r="Q1695" s="2"/>
      <c r="R1695" s="2"/>
      <c r="S1695" s="2"/>
    </row>
    <row r="1696" spans="2:19" ht="13.5" x14ac:dyDescent="0.3">
      <c r="B1696" s="255"/>
      <c r="C1696" s="2"/>
      <c r="D1696" s="2"/>
      <c r="E1696" s="2"/>
      <c r="F1696" s="2"/>
      <c r="G1696" s="2"/>
      <c r="H1696" s="2"/>
      <c r="I1696" s="2"/>
      <c r="J1696" s="2"/>
      <c r="K1696" s="2"/>
      <c r="L1696" s="2"/>
      <c r="M1696" s="2"/>
      <c r="N1696" s="2"/>
      <c r="O1696" s="2"/>
      <c r="P1696" s="2"/>
      <c r="Q1696" s="2"/>
      <c r="R1696" s="2"/>
      <c r="S1696" s="2"/>
    </row>
    <row r="1697" spans="2:19" ht="13.5" x14ac:dyDescent="0.3">
      <c r="B1697" s="255"/>
      <c r="C1697" s="2"/>
      <c r="D1697" s="2"/>
      <c r="E1697" s="2"/>
      <c r="F1697" s="2"/>
      <c r="G1697" s="2"/>
      <c r="H1697" s="2"/>
      <c r="I1697" s="2"/>
      <c r="J1697" s="2"/>
      <c r="K1697" s="2"/>
      <c r="L1697" s="2"/>
      <c r="M1697" s="2"/>
      <c r="N1697" s="2"/>
      <c r="O1697" s="2"/>
      <c r="P1697" s="2"/>
      <c r="Q1697" s="2"/>
      <c r="R1697" s="2"/>
      <c r="S1697" s="2"/>
    </row>
    <row r="1698" spans="2:19" ht="13.5" x14ac:dyDescent="0.3">
      <c r="B1698" s="255"/>
      <c r="C1698" s="2"/>
      <c r="D1698" s="2"/>
      <c r="E1698" s="2"/>
      <c r="F1698" s="2"/>
      <c r="G1698" s="2"/>
      <c r="H1698" s="2"/>
      <c r="I1698" s="2"/>
      <c r="J1698" s="2"/>
      <c r="K1698" s="2"/>
      <c r="L1698" s="2"/>
      <c r="M1698" s="2"/>
      <c r="N1698" s="2"/>
      <c r="O1698" s="2"/>
      <c r="P1698" s="2"/>
      <c r="Q1698" s="2"/>
      <c r="R1698" s="2"/>
      <c r="S1698" s="2"/>
    </row>
    <row r="1699" spans="2:19" ht="13.5" x14ac:dyDescent="0.3">
      <c r="B1699" s="255"/>
      <c r="C1699" s="2"/>
      <c r="D1699" s="2"/>
      <c r="E1699" s="2"/>
      <c r="F1699" s="2"/>
      <c r="G1699" s="2"/>
      <c r="H1699" s="2"/>
      <c r="I1699" s="2"/>
      <c r="J1699" s="2"/>
      <c r="K1699" s="2"/>
      <c r="L1699" s="2"/>
      <c r="M1699" s="2"/>
      <c r="N1699" s="2"/>
      <c r="O1699" s="2"/>
      <c r="P1699" s="2"/>
      <c r="Q1699" s="2"/>
      <c r="R1699" s="2"/>
      <c r="S1699" s="2"/>
    </row>
    <row r="1700" spans="2:19" ht="13.5" x14ac:dyDescent="0.3">
      <c r="B1700" s="255"/>
      <c r="C1700" s="2"/>
      <c r="D1700" s="2"/>
      <c r="E1700" s="2"/>
      <c r="F1700" s="2"/>
      <c r="G1700" s="2"/>
      <c r="H1700" s="2"/>
      <c r="I1700" s="2"/>
      <c r="J1700" s="2"/>
      <c r="K1700" s="2"/>
      <c r="L1700" s="2"/>
      <c r="M1700" s="2"/>
      <c r="N1700" s="2"/>
      <c r="O1700" s="2"/>
      <c r="P1700" s="2"/>
      <c r="Q1700" s="2"/>
      <c r="R1700" s="2"/>
      <c r="S1700" s="2"/>
    </row>
    <row r="1701" spans="2:19" ht="13.5" x14ac:dyDescent="0.3">
      <c r="B1701" s="255"/>
      <c r="C1701" s="2"/>
      <c r="D1701" s="2"/>
      <c r="E1701" s="2"/>
      <c r="F1701" s="2"/>
      <c r="G1701" s="2"/>
      <c r="H1701" s="2"/>
      <c r="I1701" s="2"/>
      <c r="J1701" s="2"/>
      <c r="K1701" s="2"/>
      <c r="L1701" s="2"/>
      <c r="M1701" s="2"/>
      <c r="N1701" s="2"/>
      <c r="O1701" s="2"/>
      <c r="P1701" s="2"/>
      <c r="Q1701" s="2"/>
      <c r="R1701" s="2"/>
      <c r="S1701" s="2"/>
    </row>
    <row r="1702" spans="2:19" ht="13.5" x14ac:dyDescent="0.3">
      <c r="B1702" s="255"/>
      <c r="C1702" s="2"/>
      <c r="D1702" s="2"/>
      <c r="E1702" s="2"/>
      <c r="F1702" s="2"/>
      <c r="G1702" s="2"/>
      <c r="H1702" s="2"/>
      <c r="I1702" s="2"/>
      <c r="J1702" s="2"/>
      <c r="K1702" s="2"/>
      <c r="L1702" s="2"/>
      <c r="M1702" s="2"/>
      <c r="N1702" s="2"/>
      <c r="O1702" s="2"/>
      <c r="P1702" s="2"/>
      <c r="Q1702" s="2"/>
      <c r="R1702" s="2"/>
      <c r="S1702" s="2"/>
    </row>
    <row r="1703" spans="2:19" ht="13.5" x14ac:dyDescent="0.3">
      <c r="B1703" s="255"/>
      <c r="C1703" s="2"/>
      <c r="D1703" s="2"/>
      <c r="E1703" s="2"/>
      <c r="F1703" s="2"/>
      <c r="G1703" s="2"/>
      <c r="H1703" s="2"/>
      <c r="I1703" s="2"/>
      <c r="J1703" s="2"/>
      <c r="K1703" s="2"/>
      <c r="L1703" s="2"/>
      <c r="M1703" s="2"/>
      <c r="N1703" s="2"/>
      <c r="O1703" s="2"/>
      <c r="P1703" s="2"/>
      <c r="Q1703" s="2"/>
      <c r="R1703" s="2"/>
      <c r="S1703" s="2"/>
    </row>
    <row r="1704" spans="2:19" ht="13.5" x14ac:dyDescent="0.3">
      <c r="B1704" s="255"/>
      <c r="C1704" s="2"/>
      <c r="D1704" s="2"/>
      <c r="E1704" s="2"/>
      <c r="F1704" s="2"/>
      <c r="G1704" s="2"/>
      <c r="H1704" s="2"/>
      <c r="I1704" s="2"/>
      <c r="J1704" s="2"/>
      <c r="K1704" s="2"/>
      <c r="L1704" s="2"/>
      <c r="M1704" s="2"/>
      <c r="N1704" s="2"/>
      <c r="O1704" s="2"/>
      <c r="P1704" s="2"/>
      <c r="Q1704" s="2"/>
      <c r="R1704" s="2"/>
      <c r="S1704" s="2"/>
    </row>
    <row r="1705" spans="2:19" ht="13.5" x14ac:dyDescent="0.3">
      <c r="B1705" s="255"/>
      <c r="C1705" s="2"/>
      <c r="D1705" s="2"/>
      <c r="E1705" s="2"/>
      <c r="F1705" s="2"/>
      <c r="G1705" s="2"/>
      <c r="H1705" s="2"/>
      <c r="I1705" s="2"/>
      <c r="J1705" s="2"/>
      <c r="K1705" s="2"/>
      <c r="L1705" s="2"/>
      <c r="M1705" s="2"/>
      <c r="N1705" s="2"/>
      <c r="O1705" s="2"/>
      <c r="P1705" s="2"/>
      <c r="Q1705" s="2"/>
      <c r="R1705" s="2"/>
      <c r="S1705" s="2"/>
    </row>
    <row r="1706" spans="2:19" ht="13.5" x14ac:dyDescent="0.3">
      <c r="B1706" s="255"/>
      <c r="C1706" s="2"/>
      <c r="D1706" s="2"/>
      <c r="E1706" s="2"/>
      <c r="F1706" s="2"/>
      <c r="G1706" s="2"/>
      <c r="H1706" s="2"/>
      <c r="I1706" s="2"/>
      <c r="J1706" s="2"/>
      <c r="K1706" s="2"/>
      <c r="L1706" s="2"/>
      <c r="M1706" s="2"/>
      <c r="N1706" s="2"/>
      <c r="O1706" s="2"/>
      <c r="P1706" s="2"/>
      <c r="Q1706" s="2"/>
      <c r="R1706" s="2"/>
      <c r="S1706" s="2"/>
    </row>
    <row r="1707" spans="2:19" ht="13.5" x14ac:dyDescent="0.3">
      <c r="B1707" s="255"/>
      <c r="C1707" s="2"/>
      <c r="D1707" s="2"/>
      <c r="E1707" s="2"/>
      <c r="F1707" s="2"/>
      <c r="G1707" s="2"/>
      <c r="H1707" s="2"/>
      <c r="I1707" s="2"/>
      <c r="J1707" s="2"/>
      <c r="K1707" s="2"/>
      <c r="L1707" s="2"/>
      <c r="M1707" s="2"/>
      <c r="N1707" s="2"/>
      <c r="O1707" s="2"/>
      <c r="P1707" s="2"/>
      <c r="Q1707" s="2"/>
      <c r="R1707" s="2"/>
      <c r="S1707" s="2"/>
    </row>
    <row r="1708" spans="2:19" ht="13.5" x14ac:dyDescent="0.3">
      <c r="B1708" s="255"/>
      <c r="C1708" s="2"/>
      <c r="D1708" s="2"/>
      <c r="E1708" s="2"/>
      <c r="F1708" s="2"/>
      <c r="G1708" s="2"/>
      <c r="H1708" s="2"/>
      <c r="I1708" s="2"/>
      <c r="J1708" s="2"/>
      <c r="K1708" s="2"/>
      <c r="L1708" s="2"/>
      <c r="M1708" s="2"/>
      <c r="N1708" s="2"/>
      <c r="O1708" s="2"/>
      <c r="P1708" s="2"/>
      <c r="Q1708" s="2"/>
      <c r="R1708" s="2"/>
      <c r="S1708" s="2"/>
    </row>
    <row r="1709" spans="2:19" ht="13.5" x14ac:dyDescent="0.3">
      <c r="B1709" s="255"/>
      <c r="C1709" s="2"/>
      <c r="D1709" s="2"/>
      <c r="E1709" s="2"/>
      <c r="F1709" s="2"/>
      <c r="G1709" s="2"/>
      <c r="H1709" s="2"/>
      <c r="I1709" s="2"/>
      <c r="J1709" s="2"/>
      <c r="K1709" s="2"/>
      <c r="L1709" s="2"/>
      <c r="M1709" s="2"/>
      <c r="N1709" s="2"/>
      <c r="O1709" s="2"/>
      <c r="P1709" s="2"/>
      <c r="Q1709" s="2"/>
      <c r="R1709" s="2"/>
      <c r="S1709" s="2"/>
    </row>
    <row r="1710" spans="2:19" ht="13.5" x14ac:dyDescent="0.3">
      <c r="B1710" s="255"/>
      <c r="C1710" s="2"/>
      <c r="D1710" s="2"/>
      <c r="E1710" s="2"/>
      <c r="F1710" s="2"/>
      <c r="G1710" s="2"/>
      <c r="H1710" s="2"/>
      <c r="I1710" s="2"/>
      <c r="J1710" s="2"/>
      <c r="K1710" s="2"/>
      <c r="L1710" s="2"/>
      <c r="M1710" s="2"/>
      <c r="N1710" s="2"/>
      <c r="O1710" s="2"/>
      <c r="P1710" s="2"/>
      <c r="Q1710" s="2"/>
      <c r="R1710" s="2"/>
      <c r="S1710" s="2"/>
    </row>
    <row r="1711" spans="2:19" ht="13.5" x14ac:dyDescent="0.3">
      <c r="B1711" s="255"/>
      <c r="C1711" s="2"/>
      <c r="D1711" s="2"/>
      <c r="E1711" s="2"/>
      <c r="F1711" s="2"/>
      <c r="G1711" s="2"/>
      <c r="H1711" s="2"/>
      <c r="I1711" s="2"/>
      <c r="J1711" s="2"/>
      <c r="K1711" s="2"/>
      <c r="L1711" s="2"/>
      <c r="M1711" s="2"/>
      <c r="N1711" s="2"/>
      <c r="O1711" s="2"/>
      <c r="P1711" s="2"/>
      <c r="Q1711" s="2"/>
      <c r="R1711" s="2"/>
      <c r="S1711" s="2"/>
    </row>
    <row r="1712" spans="2:19" ht="13.5" x14ac:dyDescent="0.3">
      <c r="B1712" s="255"/>
      <c r="C1712" s="2"/>
      <c r="D1712" s="2"/>
      <c r="E1712" s="2"/>
      <c r="F1712" s="2"/>
      <c r="G1712" s="2"/>
      <c r="H1712" s="2"/>
      <c r="I1712" s="2"/>
      <c r="J1712" s="2"/>
      <c r="K1712" s="2"/>
      <c r="L1712" s="2"/>
      <c r="M1712" s="2"/>
      <c r="N1712" s="2"/>
      <c r="O1712" s="2"/>
      <c r="P1712" s="2"/>
      <c r="Q1712" s="2"/>
      <c r="R1712" s="2"/>
      <c r="S1712" s="2"/>
    </row>
    <row r="1713" spans="2:19" ht="13.5" x14ac:dyDescent="0.3">
      <c r="B1713" s="255"/>
      <c r="C1713" s="2"/>
      <c r="D1713" s="2"/>
      <c r="E1713" s="2"/>
      <c r="F1713" s="2"/>
      <c r="G1713" s="2"/>
      <c r="H1713" s="2"/>
      <c r="I1713" s="2"/>
      <c r="J1713" s="2"/>
      <c r="K1713" s="2"/>
      <c r="L1713" s="2"/>
      <c r="M1713" s="2"/>
      <c r="N1713" s="2"/>
      <c r="O1713" s="2"/>
      <c r="P1713" s="2"/>
      <c r="Q1713" s="2"/>
      <c r="R1713" s="2"/>
      <c r="S1713" s="2"/>
    </row>
    <row r="1714" spans="2:19" ht="13.5" x14ac:dyDescent="0.3">
      <c r="B1714" s="255"/>
      <c r="C1714" s="2"/>
      <c r="D1714" s="2"/>
      <c r="E1714" s="2"/>
      <c r="F1714" s="2"/>
      <c r="G1714" s="2"/>
      <c r="H1714" s="2"/>
      <c r="I1714" s="2"/>
      <c r="J1714" s="2"/>
      <c r="K1714" s="2"/>
      <c r="L1714" s="2"/>
      <c r="M1714" s="2"/>
      <c r="N1714" s="2"/>
      <c r="O1714" s="2"/>
      <c r="P1714" s="2"/>
      <c r="Q1714" s="2"/>
      <c r="R1714" s="2"/>
      <c r="S1714" s="2"/>
    </row>
    <row r="1715" spans="2:19" ht="13.5" x14ac:dyDescent="0.3">
      <c r="B1715" s="255"/>
      <c r="C1715" s="2"/>
      <c r="D1715" s="2"/>
      <c r="E1715" s="2"/>
      <c r="F1715" s="2"/>
      <c r="G1715" s="2"/>
      <c r="H1715" s="2"/>
      <c r="I1715" s="2"/>
      <c r="J1715" s="2"/>
      <c r="K1715" s="2"/>
      <c r="L1715" s="2"/>
      <c r="M1715" s="2"/>
      <c r="N1715" s="2"/>
      <c r="O1715" s="2"/>
      <c r="P1715" s="2"/>
      <c r="Q1715" s="2"/>
      <c r="R1715" s="2"/>
      <c r="S1715" s="2"/>
    </row>
    <row r="1716" spans="2:19" ht="13.5" x14ac:dyDescent="0.3">
      <c r="B1716" s="255"/>
      <c r="C1716" s="2"/>
      <c r="D1716" s="2"/>
      <c r="E1716" s="2"/>
      <c r="F1716" s="2"/>
      <c r="G1716" s="2"/>
      <c r="H1716" s="2"/>
      <c r="I1716" s="2"/>
      <c r="J1716" s="2"/>
      <c r="K1716" s="2"/>
      <c r="L1716" s="2"/>
      <c r="M1716" s="2"/>
      <c r="N1716" s="2"/>
      <c r="O1716" s="2"/>
      <c r="P1716" s="2"/>
      <c r="Q1716" s="2"/>
      <c r="R1716" s="2"/>
      <c r="S1716" s="2"/>
    </row>
    <row r="1717" spans="2:19" ht="13.5" x14ac:dyDescent="0.3">
      <c r="B1717" s="255"/>
      <c r="C1717" s="2"/>
      <c r="D1717" s="2"/>
      <c r="E1717" s="2"/>
      <c r="F1717" s="2"/>
      <c r="G1717" s="2"/>
      <c r="H1717" s="2"/>
      <c r="I1717" s="2"/>
      <c r="J1717" s="2"/>
      <c r="K1717" s="2"/>
      <c r="L1717" s="2"/>
      <c r="M1717" s="2"/>
      <c r="N1717" s="2"/>
      <c r="O1717" s="2"/>
      <c r="P1717" s="2"/>
      <c r="Q1717" s="2"/>
      <c r="R1717" s="2"/>
      <c r="S1717" s="2"/>
    </row>
    <row r="1718" spans="2:19" ht="13.5" x14ac:dyDescent="0.3">
      <c r="B1718" s="255"/>
      <c r="C1718" s="2"/>
      <c r="D1718" s="2"/>
      <c r="E1718" s="2"/>
      <c r="F1718" s="2"/>
      <c r="G1718" s="2"/>
      <c r="H1718" s="2"/>
      <c r="I1718" s="2"/>
      <c r="J1718" s="2"/>
      <c r="K1718" s="2"/>
      <c r="L1718" s="2"/>
      <c r="M1718" s="2"/>
      <c r="N1718" s="2"/>
      <c r="O1718" s="2"/>
      <c r="P1718" s="2"/>
      <c r="Q1718" s="2"/>
      <c r="R1718" s="2"/>
      <c r="S1718" s="2"/>
    </row>
    <row r="1719" spans="2:19" ht="13.5" x14ac:dyDescent="0.3">
      <c r="B1719" s="255"/>
      <c r="C1719" s="2"/>
      <c r="D1719" s="2"/>
      <c r="E1719" s="2"/>
      <c r="F1719" s="2"/>
      <c r="G1719" s="2"/>
      <c r="H1719" s="2"/>
      <c r="I1719" s="2"/>
      <c r="J1719" s="2"/>
      <c r="K1719" s="2"/>
      <c r="L1719" s="2"/>
      <c r="M1719" s="2"/>
      <c r="N1719" s="2"/>
      <c r="O1719" s="2"/>
      <c r="P1719" s="2"/>
      <c r="Q1719" s="2"/>
      <c r="R1719" s="2"/>
      <c r="S1719" s="2"/>
    </row>
    <row r="1720" spans="2:19" ht="13.5" x14ac:dyDescent="0.3">
      <c r="B1720" s="255"/>
      <c r="C1720" s="2"/>
      <c r="D1720" s="2"/>
      <c r="E1720" s="2"/>
      <c r="F1720" s="2"/>
      <c r="G1720" s="2"/>
      <c r="H1720" s="2"/>
      <c r="I1720" s="2"/>
      <c r="J1720" s="2"/>
      <c r="K1720" s="2"/>
      <c r="L1720" s="2"/>
      <c r="M1720" s="2"/>
      <c r="N1720" s="2"/>
      <c r="O1720" s="2"/>
      <c r="P1720" s="2"/>
      <c r="Q1720" s="2"/>
      <c r="R1720" s="2"/>
      <c r="S1720" s="2"/>
    </row>
    <row r="1721" spans="2:19" ht="13.5" x14ac:dyDescent="0.3">
      <c r="B1721" s="255"/>
      <c r="C1721" s="2"/>
      <c r="D1721" s="2"/>
      <c r="E1721" s="2"/>
      <c r="F1721" s="2"/>
      <c r="G1721" s="2"/>
      <c r="H1721" s="2"/>
      <c r="I1721" s="2"/>
      <c r="J1721" s="2"/>
      <c r="K1721" s="2"/>
      <c r="L1721" s="2"/>
      <c r="M1721" s="2"/>
      <c r="N1721" s="2"/>
      <c r="O1721" s="2"/>
      <c r="P1721" s="2"/>
      <c r="Q1721" s="2"/>
      <c r="R1721" s="2"/>
      <c r="S1721" s="2"/>
    </row>
    <row r="1722" spans="2:19" ht="13.5" x14ac:dyDescent="0.3">
      <c r="B1722" s="255"/>
      <c r="C1722" s="2"/>
      <c r="D1722" s="2"/>
      <c r="E1722" s="2"/>
      <c r="F1722" s="2"/>
      <c r="G1722" s="2"/>
      <c r="H1722" s="2"/>
      <c r="I1722" s="2"/>
      <c r="J1722" s="2"/>
      <c r="K1722" s="2"/>
      <c r="L1722" s="2"/>
      <c r="M1722" s="2"/>
      <c r="N1722" s="2"/>
      <c r="O1722" s="2"/>
      <c r="P1722" s="2"/>
      <c r="Q1722" s="2"/>
      <c r="R1722" s="2"/>
      <c r="S1722" s="2"/>
    </row>
    <row r="1723" spans="2:19" ht="13.5" x14ac:dyDescent="0.3">
      <c r="B1723" s="255"/>
      <c r="C1723" s="2"/>
      <c r="D1723" s="2"/>
      <c r="E1723" s="2"/>
      <c r="F1723" s="2"/>
      <c r="G1723" s="2"/>
      <c r="H1723" s="2"/>
      <c r="I1723" s="2"/>
      <c r="J1723" s="2"/>
      <c r="K1723" s="2"/>
      <c r="L1723" s="2"/>
      <c r="M1723" s="2"/>
      <c r="N1723" s="2"/>
      <c r="O1723" s="2"/>
      <c r="P1723" s="2"/>
      <c r="Q1723" s="2"/>
      <c r="R1723" s="2"/>
      <c r="S1723" s="2"/>
    </row>
    <row r="1724" spans="2:19" ht="13.5" x14ac:dyDescent="0.3">
      <c r="B1724" s="255"/>
      <c r="C1724" s="2"/>
      <c r="D1724" s="2"/>
      <c r="E1724" s="2"/>
      <c r="F1724" s="2"/>
      <c r="G1724" s="2"/>
      <c r="H1724" s="2"/>
      <c r="I1724" s="2"/>
      <c r="J1724" s="2"/>
      <c r="K1724" s="2"/>
      <c r="L1724" s="2"/>
      <c r="M1724" s="2"/>
      <c r="N1724" s="2"/>
      <c r="O1724" s="2"/>
      <c r="P1724" s="2"/>
      <c r="Q1724" s="2"/>
      <c r="R1724" s="2"/>
      <c r="S1724" s="2"/>
    </row>
    <row r="1725" spans="2:19" ht="13.5" x14ac:dyDescent="0.3">
      <c r="B1725" s="255"/>
      <c r="C1725" s="2"/>
      <c r="D1725" s="2"/>
      <c r="E1725" s="2"/>
      <c r="F1725" s="2"/>
      <c r="G1725" s="2"/>
      <c r="H1725" s="2"/>
      <c r="I1725" s="2"/>
      <c r="J1725" s="2"/>
      <c r="K1725" s="2"/>
      <c r="L1725" s="2"/>
      <c r="M1725" s="2"/>
      <c r="N1725" s="2"/>
      <c r="O1725" s="2"/>
      <c r="P1725" s="2"/>
      <c r="Q1725" s="2"/>
      <c r="R1725" s="2"/>
      <c r="S1725" s="2"/>
    </row>
    <row r="1726" spans="2:19" ht="13.5" x14ac:dyDescent="0.3">
      <c r="B1726" s="255"/>
      <c r="C1726" s="2"/>
      <c r="D1726" s="2"/>
      <c r="E1726" s="2"/>
      <c r="F1726" s="2"/>
      <c r="G1726" s="2"/>
      <c r="H1726" s="2"/>
      <c r="I1726" s="2"/>
      <c r="J1726" s="2"/>
      <c r="K1726" s="2"/>
      <c r="L1726" s="2"/>
      <c r="M1726" s="2"/>
      <c r="N1726" s="2"/>
      <c r="O1726" s="2"/>
      <c r="P1726" s="2"/>
      <c r="Q1726" s="2"/>
      <c r="R1726" s="2"/>
      <c r="S1726" s="2"/>
    </row>
    <row r="1727" spans="2:19" ht="13.5" x14ac:dyDescent="0.3">
      <c r="B1727" s="255"/>
      <c r="C1727" s="2"/>
      <c r="D1727" s="2"/>
      <c r="E1727" s="2"/>
      <c r="F1727" s="2"/>
      <c r="G1727" s="2"/>
      <c r="H1727" s="2"/>
      <c r="I1727" s="2"/>
      <c r="J1727" s="2"/>
      <c r="K1727" s="2"/>
      <c r="L1727" s="2"/>
      <c r="M1727" s="2"/>
      <c r="N1727" s="2"/>
      <c r="O1727" s="2"/>
      <c r="P1727" s="2"/>
      <c r="Q1727" s="2"/>
      <c r="R1727" s="2"/>
      <c r="S1727" s="2"/>
    </row>
    <row r="1728" spans="2:19" ht="13.5" x14ac:dyDescent="0.3">
      <c r="B1728" s="255"/>
      <c r="C1728" s="2"/>
      <c r="D1728" s="2"/>
      <c r="E1728" s="2"/>
      <c r="F1728" s="2"/>
      <c r="G1728" s="2"/>
      <c r="H1728" s="2"/>
      <c r="I1728" s="2"/>
      <c r="J1728" s="2"/>
      <c r="K1728" s="2"/>
      <c r="L1728" s="2"/>
      <c r="M1728" s="2"/>
      <c r="N1728" s="2"/>
      <c r="O1728" s="2"/>
      <c r="P1728" s="2"/>
      <c r="Q1728" s="2"/>
      <c r="R1728" s="2"/>
      <c r="S1728" s="2"/>
    </row>
    <row r="1729" spans="2:19" ht="13.5" x14ac:dyDescent="0.3">
      <c r="B1729" s="255"/>
      <c r="C1729" s="2"/>
      <c r="D1729" s="2"/>
      <c r="E1729" s="2"/>
      <c r="F1729" s="2"/>
      <c r="G1729" s="2"/>
      <c r="H1729" s="2"/>
      <c r="I1729" s="2"/>
      <c r="J1729" s="2"/>
      <c r="K1729" s="2"/>
      <c r="L1729" s="2"/>
      <c r="M1729" s="2"/>
      <c r="N1729" s="2"/>
      <c r="O1729" s="2"/>
      <c r="P1729" s="2"/>
      <c r="Q1729" s="2"/>
      <c r="R1729" s="2"/>
      <c r="S1729" s="2"/>
    </row>
    <row r="1730" spans="2:19" ht="13.5" x14ac:dyDescent="0.3">
      <c r="B1730" s="255"/>
      <c r="C1730" s="2"/>
      <c r="D1730" s="2"/>
      <c r="E1730" s="2"/>
      <c r="F1730" s="2"/>
      <c r="G1730" s="2"/>
      <c r="H1730" s="2"/>
      <c r="I1730" s="2"/>
      <c r="J1730" s="2"/>
      <c r="K1730" s="2"/>
      <c r="L1730" s="2"/>
      <c r="M1730" s="2"/>
      <c r="N1730" s="2"/>
      <c r="O1730" s="2"/>
      <c r="P1730" s="2"/>
      <c r="Q1730" s="2"/>
      <c r="R1730" s="2"/>
      <c r="S1730" s="2"/>
    </row>
    <row r="1731" spans="2:19" ht="13.5" x14ac:dyDescent="0.3">
      <c r="B1731" s="255"/>
      <c r="C1731" s="2"/>
      <c r="D1731" s="2"/>
      <c r="E1731" s="2"/>
      <c r="F1731" s="2"/>
      <c r="G1731" s="2"/>
      <c r="H1731" s="2"/>
      <c r="I1731" s="2"/>
      <c r="J1731" s="2"/>
      <c r="K1731" s="2"/>
      <c r="L1731" s="2"/>
      <c r="M1731" s="2"/>
      <c r="N1731" s="2"/>
      <c r="O1731" s="2"/>
      <c r="P1731" s="2"/>
      <c r="Q1731" s="2"/>
      <c r="R1731" s="2"/>
      <c r="S1731" s="2"/>
    </row>
    <row r="1732" spans="2:19" ht="13.5" x14ac:dyDescent="0.3">
      <c r="B1732" s="255"/>
      <c r="C1732" s="2"/>
      <c r="D1732" s="2"/>
      <c r="E1732" s="2"/>
      <c r="F1732" s="2"/>
      <c r="G1732" s="2"/>
      <c r="H1732" s="2"/>
      <c r="I1732" s="2"/>
      <c r="J1732" s="2"/>
      <c r="K1732" s="2"/>
      <c r="L1732" s="2"/>
      <c r="M1732" s="2"/>
      <c r="N1732" s="2"/>
      <c r="O1732" s="2"/>
      <c r="P1732" s="2"/>
      <c r="Q1732" s="2"/>
      <c r="R1732" s="2"/>
      <c r="S1732" s="2"/>
    </row>
    <row r="1733" spans="2:19" ht="13.5" x14ac:dyDescent="0.3">
      <c r="B1733" s="255"/>
      <c r="C1733" s="2"/>
      <c r="D1733" s="2"/>
      <c r="E1733" s="2"/>
      <c r="F1733" s="2"/>
      <c r="G1733" s="2"/>
      <c r="H1733" s="2"/>
      <c r="I1733" s="2"/>
      <c r="J1733" s="2"/>
      <c r="K1733" s="2"/>
      <c r="L1733" s="2"/>
      <c r="M1733" s="2"/>
      <c r="N1733" s="2"/>
      <c r="O1733" s="2"/>
      <c r="P1733" s="2"/>
      <c r="Q1733" s="2"/>
      <c r="R1733" s="2"/>
      <c r="S1733" s="2"/>
    </row>
    <row r="1734" spans="2:19" ht="13.5" x14ac:dyDescent="0.3">
      <c r="B1734" s="255"/>
      <c r="C1734" s="2"/>
      <c r="D1734" s="2"/>
      <c r="E1734" s="2"/>
      <c r="F1734" s="2"/>
      <c r="G1734" s="2"/>
      <c r="H1734" s="2"/>
      <c r="I1734" s="2"/>
      <c r="J1734" s="2"/>
      <c r="K1734" s="2"/>
      <c r="L1734" s="2"/>
      <c r="M1734" s="2"/>
      <c r="N1734" s="2"/>
      <c r="O1734" s="2"/>
      <c r="P1734" s="2"/>
      <c r="Q1734" s="2"/>
      <c r="R1734" s="2"/>
      <c r="S1734" s="2"/>
    </row>
    <row r="1735" spans="2:19" ht="13.5" x14ac:dyDescent="0.3">
      <c r="B1735" s="255"/>
      <c r="C1735" s="2"/>
      <c r="D1735" s="2"/>
      <c r="E1735" s="2"/>
      <c r="F1735" s="2"/>
      <c r="G1735" s="2"/>
      <c r="H1735" s="2"/>
      <c r="I1735" s="2"/>
      <c r="J1735" s="2"/>
      <c r="K1735" s="2"/>
      <c r="L1735" s="2"/>
      <c r="M1735" s="2"/>
      <c r="N1735" s="2"/>
      <c r="O1735" s="2"/>
      <c r="P1735" s="2"/>
      <c r="Q1735" s="2"/>
      <c r="R1735" s="2"/>
      <c r="S1735" s="2"/>
    </row>
    <row r="1736" spans="2:19" ht="13.5" x14ac:dyDescent="0.3">
      <c r="B1736" s="255"/>
      <c r="C1736" s="2"/>
      <c r="D1736" s="2"/>
      <c r="E1736" s="2"/>
      <c r="F1736" s="2"/>
      <c r="G1736" s="2"/>
      <c r="H1736" s="2"/>
      <c r="I1736" s="2"/>
      <c r="J1736" s="2"/>
      <c r="K1736" s="2"/>
      <c r="L1736" s="2"/>
      <c r="M1736" s="2"/>
      <c r="N1736" s="2"/>
      <c r="O1736" s="2"/>
      <c r="P1736" s="2"/>
      <c r="Q1736" s="2"/>
      <c r="R1736" s="2"/>
      <c r="S1736" s="2"/>
    </row>
    <row r="1737" spans="2:19" ht="13.5" x14ac:dyDescent="0.3">
      <c r="B1737" s="255"/>
      <c r="C1737" s="2"/>
      <c r="D1737" s="2"/>
      <c r="E1737" s="2"/>
      <c r="F1737" s="2"/>
      <c r="G1737" s="2"/>
      <c r="H1737" s="2"/>
      <c r="I1737" s="2"/>
      <c r="J1737" s="2"/>
      <c r="K1737" s="2"/>
      <c r="L1737" s="2"/>
      <c r="M1737" s="2"/>
      <c r="N1737" s="2"/>
      <c r="O1737" s="2"/>
      <c r="P1737" s="2"/>
      <c r="Q1737" s="2"/>
      <c r="R1737" s="2"/>
      <c r="S1737" s="2"/>
    </row>
    <row r="1738" spans="2:19" ht="13.5" x14ac:dyDescent="0.3">
      <c r="B1738" s="255"/>
      <c r="C1738" s="2"/>
      <c r="D1738" s="2"/>
      <c r="E1738" s="2"/>
      <c r="F1738" s="2"/>
      <c r="G1738" s="2"/>
      <c r="H1738" s="2"/>
      <c r="I1738" s="2"/>
      <c r="J1738" s="2"/>
      <c r="K1738" s="2"/>
      <c r="L1738" s="2"/>
      <c r="M1738" s="2"/>
      <c r="N1738" s="2"/>
      <c r="O1738" s="2"/>
      <c r="P1738" s="2"/>
      <c r="Q1738" s="2"/>
      <c r="R1738" s="2"/>
      <c r="S1738" s="2"/>
    </row>
    <row r="1739" spans="2:19" ht="13.5" x14ac:dyDescent="0.3">
      <c r="B1739" s="255"/>
      <c r="C1739" s="2"/>
      <c r="D1739" s="2"/>
      <c r="E1739" s="2"/>
      <c r="F1739" s="2"/>
      <c r="G1739" s="2"/>
      <c r="H1739" s="2"/>
      <c r="I1739" s="2"/>
      <c r="J1739" s="2"/>
      <c r="K1739" s="2"/>
      <c r="L1739" s="2"/>
      <c r="M1739" s="2"/>
      <c r="N1739" s="2"/>
      <c r="O1739" s="2"/>
      <c r="P1739" s="2"/>
      <c r="Q1739" s="2"/>
      <c r="R1739" s="2"/>
      <c r="S1739" s="2"/>
    </row>
    <row r="1740" spans="2:19" ht="13.5" x14ac:dyDescent="0.3">
      <c r="B1740" s="255"/>
      <c r="C1740" s="2"/>
      <c r="D1740" s="2"/>
      <c r="E1740" s="2"/>
      <c r="F1740" s="2"/>
      <c r="G1740" s="2"/>
      <c r="H1740" s="2"/>
      <c r="I1740" s="2"/>
      <c r="J1740" s="2"/>
      <c r="K1740" s="2"/>
      <c r="L1740" s="2"/>
      <c r="M1740" s="2"/>
      <c r="N1740" s="2"/>
      <c r="O1740" s="2"/>
      <c r="P1740" s="2"/>
      <c r="Q1740" s="2"/>
      <c r="R1740" s="2"/>
      <c r="S1740" s="2"/>
    </row>
    <row r="1741" spans="2:19" ht="13.5" x14ac:dyDescent="0.3">
      <c r="B1741" s="255"/>
      <c r="C1741" s="2"/>
      <c r="D1741" s="2"/>
      <c r="E1741" s="2"/>
      <c r="F1741" s="2"/>
      <c r="G1741" s="2"/>
      <c r="H1741" s="2"/>
      <c r="I1741" s="2"/>
      <c r="J1741" s="2"/>
      <c r="K1741" s="2"/>
      <c r="L1741" s="2"/>
      <c r="M1741" s="2"/>
      <c r="N1741" s="2"/>
      <c r="O1741" s="2"/>
      <c r="P1741" s="2"/>
      <c r="Q1741" s="2"/>
      <c r="R1741" s="2"/>
      <c r="S1741" s="2"/>
    </row>
    <row r="1742" spans="2:19" ht="13.5" x14ac:dyDescent="0.3">
      <c r="B1742" s="255"/>
      <c r="C1742" s="2"/>
      <c r="D1742" s="2"/>
      <c r="E1742" s="2"/>
      <c r="F1742" s="2"/>
      <c r="G1742" s="2"/>
      <c r="H1742" s="2"/>
      <c r="I1742" s="2"/>
      <c r="J1742" s="2"/>
      <c r="K1742" s="2"/>
      <c r="L1742" s="2"/>
      <c r="M1742" s="2"/>
      <c r="N1742" s="2"/>
      <c r="O1742" s="2"/>
      <c r="P1742" s="2"/>
      <c r="Q1742" s="2"/>
      <c r="R1742" s="2"/>
      <c r="S1742" s="2"/>
    </row>
    <row r="1743" spans="2:19" ht="13.5" x14ac:dyDescent="0.3">
      <c r="B1743" s="255"/>
      <c r="C1743" s="2"/>
      <c r="D1743" s="2"/>
      <c r="E1743" s="2"/>
      <c r="F1743" s="2"/>
      <c r="G1743" s="2"/>
      <c r="H1743" s="2"/>
      <c r="I1743" s="2"/>
      <c r="J1743" s="2"/>
      <c r="K1743" s="2"/>
      <c r="L1743" s="2"/>
      <c r="M1743" s="2"/>
      <c r="N1743" s="2"/>
      <c r="O1743" s="2"/>
      <c r="P1743" s="2"/>
      <c r="Q1743" s="2"/>
      <c r="R1743" s="2"/>
      <c r="S1743" s="2"/>
    </row>
    <row r="1744" spans="2:19" ht="13.5" x14ac:dyDescent="0.3">
      <c r="B1744" s="255"/>
      <c r="C1744" s="2"/>
      <c r="D1744" s="2"/>
      <c r="E1744" s="2"/>
      <c r="F1744" s="2"/>
      <c r="G1744" s="2"/>
      <c r="H1744" s="2"/>
      <c r="I1744" s="2"/>
      <c r="J1744" s="2"/>
      <c r="K1744" s="2"/>
      <c r="L1744" s="2"/>
      <c r="M1744" s="2"/>
      <c r="N1744" s="2"/>
      <c r="O1744" s="2"/>
      <c r="P1744" s="2"/>
      <c r="Q1744" s="2"/>
      <c r="R1744" s="2"/>
      <c r="S1744" s="2"/>
    </row>
    <row r="1745" spans="2:19" ht="13.5" x14ac:dyDescent="0.3">
      <c r="B1745" s="255"/>
      <c r="C1745" s="2"/>
      <c r="D1745" s="2"/>
      <c r="E1745" s="2"/>
      <c r="F1745" s="2"/>
      <c r="G1745" s="2"/>
      <c r="H1745" s="2"/>
      <c r="I1745" s="2"/>
      <c r="J1745" s="2"/>
      <c r="K1745" s="2"/>
      <c r="L1745" s="2"/>
      <c r="M1745" s="2"/>
      <c r="N1745" s="2"/>
      <c r="O1745" s="2"/>
      <c r="P1745" s="2"/>
      <c r="Q1745" s="2"/>
      <c r="R1745" s="2"/>
      <c r="S1745" s="2"/>
    </row>
    <row r="1746" spans="2:19" ht="13.5" x14ac:dyDescent="0.3">
      <c r="B1746" s="255"/>
      <c r="C1746" s="2"/>
      <c r="D1746" s="2"/>
      <c r="E1746" s="2"/>
      <c r="F1746" s="2"/>
      <c r="G1746" s="2"/>
      <c r="H1746" s="2"/>
      <c r="I1746" s="2"/>
      <c r="J1746" s="2"/>
      <c r="K1746" s="2"/>
      <c r="L1746" s="2"/>
      <c r="M1746" s="2"/>
      <c r="N1746" s="2"/>
      <c r="O1746" s="2"/>
      <c r="P1746" s="2"/>
      <c r="Q1746" s="2"/>
      <c r="R1746" s="2"/>
      <c r="S1746" s="2"/>
    </row>
    <row r="1747" spans="2:19" ht="13.5" x14ac:dyDescent="0.3">
      <c r="B1747" s="255"/>
      <c r="C1747" s="2"/>
      <c r="D1747" s="2"/>
      <c r="E1747" s="2"/>
      <c r="F1747" s="2"/>
      <c r="G1747" s="2"/>
      <c r="H1747" s="2"/>
      <c r="I1747" s="2"/>
      <c r="J1747" s="2"/>
      <c r="K1747" s="2"/>
      <c r="L1747" s="2"/>
      <c r="M1747" s="2"/>
      <c r="N1747" s="2"/>
      <c r="O1747" s="2"/>
      <c r="P1747" s="2"/>
      <c r="Q1747" s="2"/>
      <c r="R1747" s="2"/>
      <c r="S1747" s="2"/>
    </row>
    <row r="1748" spans="2:19" ht="13.5" x14ac:dyDescent="0.3">
      <c r="B1748" s="255"/>
      <c r="C1748" s="2"/>
      <c r="D1748" s="2"/>
      <c r="E1748" s="2"/>
      <c r="F1748" s="2"/>
      <c r="G1748" s="2"/>
      <c r="H1748" s="2"/>
      <c r="I1748" s="2"/>
      <c r="J1748" s="2"/>
      <c r="K1748" s="2"/>
      <c r="L1748" s="2"/>
      <c r="M1748" s="2"/>
      <c r="N1748" s="2"/>
      <c r="O1748" s="2"/>
      <c r="P1748" s="2"/>
      <c r="Q1748" s="2"/>
      <c r="R1748" s="2"/>
      <c r="S1748" s="2"/>
    </row>
    <row r="1749" spans="2:19" ht="13.5" x14ac:dyDescent="0.3">
      <c r="B1749" s="255"/>
      <c r="C1749" s="2"/>
      <c r="D1749" s="2"/>
      <c r="E1749" s="2"/>
      <c r="F1749" s="2"/>
      <c r="G1749" s="2"/>
      <c r="H1749" s="2"/>
      <c r="I1749" s="2"/>
      <c r="J1749" s="2"/>
      <c r="K1749" s="2"/>
      <c r="L1749" s="2"/>
      <c r="M1749" s="2"/>
      <c r="N1749" s="2"/>
      <c r="O1749" s="2"/>
      <c r="P1749" s="2"/>
      <c r="Q1749" s="2"/>
      <c r="R1749" s="2"/>
      <c r="S1749" s="2"/>
    </row>
    <row r="1750" spans="2:19" ht="13.5" x14ac:dyDescent="0.3">
      <c r="B1750" s="255"/>
      <c r="C1750" s="2"/>
      <c r="D1750" s="2"/>
      <c r="E1750" s="2"/>
      <c r="F1750" s="2"/>
      <c r="G1750" s="2"/>
      <c r="H1750" s="2"/>
      <c r="I1750" s="2"/>
      <c r="J1750" s="2"/>
      <c r="K1750" s="2"/>
      <c r="L1750" s="2"/>
      <c r="M1750" s="2"/>
      <c r="N1750" s="2"/>
      <c r="O1750" s="2"/>
      <c r="P1750" s="2"/>
      <c r="Q1750" s="2"/>
      <c r="R1750" s="2"/>
      <c r="S1750" s="2"/>
    </row>
    <row r="1751" spans="2:19" ht="13.5" x14ac:dyDescent="0.3">
      <c r="B1751" s="255"/>
      <c r="C1751" s="2"/>
      <c r="D1751" s="2"/>
      <c r="E1751" s="2"/>
      <c r="F1751" s="2"/>
      <c r="G1751" s="2"/>
      <c r="H1751" s="2"/>
      <c r="I1751" s="2"/>
      <c r="J1751" s="2"/>
      <c r="K1751" s="2"/>
      <c r="L1751" s="2"/>
      <c r="M1751" s="2"/>
      <c r="N1751" s="2"/>
      <c r="O1751" s="2"/>
      <c r="P1751" s="2"/>
      <c r="Q1751" s="2"/>
      <c r="R1751" s="2"/>
      <c r="S1751" s="2"/>
    </row>
    <row r="1752" spans="2:19" ht="13.5" x14ac:dyDescent="0.3">
      <c r="B1752" s="255"/>
      <c r="C1752" s="2"/>
      <c r="D1752" s="2"/>
      <c r="E1752" s="2"/>
      <c r="F1752" s="2"/>
      <c r="G1752" s="2"/>
      <c r="H1752" s="2"/>
      <c r="I1752" s="2"/>
      <c r="J1752" s="2"/>
      <c r="K1752" s="2"/>
      <c r="L1752" s="2"/>
      <c r="M1752" s="2"/>
      <c r="N1752" s="2"/>
      <c r="O1752" s="2"/>
      <c r="P1752" s="2"/>
      <c r="Q1752" s="2"/>
      <c r="R1752" s="2"/>
      <c r="S1752" s="2"/>
    </row>
    <row r="1753" spans="2:19" ht="13.5" x14ac:dyDescent="0.3">
      <c r="B1753" s="255"/>
      <c r="C1753" s="2"/>
      <c r="D1753" s="2"/>
      <c r="E1753" s="2"/>
      <c r="F1753" s="2"/>
      <c r="G1753" s="2"/>
      <c r="H1753" s="2"/>
      <c r="I1753" s="2"/>
      <c r="J1753" s="2"/>
      <c r="K1753" s="2"/>
      <c r="L1753" s="2"/>
      <c r="M1753" s="2"/>
      <c r="N1753" s="2"/>
      <c r="O1753" s="2"/>
      <c r="P1753" s="2"/>
      <c r="Q1753" s="2"/>
      <c r="R1753" s="2"/>
      <c r="S1753" s="2"/>
    </row>
    <row r="1754" spans="2:19" ht="13.5" x14ac:dyDescent="0.3">
      <c r="B1754" s="255"/>
      <c r="C1754" s="2"/>
      <c r="D1754" s="2"/>
      <c r="E1754" s="2"/>
      <c r="F1754" s="2"/>
      <c r="G1754" s="2"/>
      <c r="H1754" s="2"/>
      <c r="I1754" s="2"/>
      <c r="J1754" s="2"/>
      <c r="K1754" s="2"/>
      <c r="L1754" s="2"/>
      <c r="M1754" s="2"/>
      <c r="N1754" s="2"/>
      <c r="O1754" s="2"/>
      <c r="P1754" s="2"/>
      <c r="Q1754" s="2"/>
      <c r="R1754" s="2"/>
      <c r="S1754" s="2"/>
    </row>
    <row r="1755" spans="2:19" ht="13.5" x14ac:dyDescent="0.3">
      <c r="B1755" s="255"/>
      <c r="C1755" s="2"/>
      <c r="D1755" s="2"/>
      <c r="E1755" s="2"/>
      <c r="F1755" s="2"/>
      <c r="G1755" s="2"/>
      <c r="H1755" s="2"/>
      <c r="I1755" s="2"/>
      <c r="J1755" s="2"/>
      <c r="K1755" s="2"/>
      <c r="L1755" s="2"/>
      <c r="M1755" s="2"/>
      <c r="N1755" s="2"/>
      <c r="O1755" s="2"/>
      <c r="P1755" s="2"/>
      <c r="Q1755" s="2"/>
      <c r="R1755" s="2"/>
      <c r="S1755" s="2"/>
    </row>
    <row r="1756" spans="2:19" ht="13.5" x14ac:dyDescent="0.3">
      <c r="B1756" s="255"/>
      <c r="C1756" s="2"/>
      <c r="D1756" s="2"/>
      <c r="E1756" s="2"/>
      <c r="F1756" s="2"/>
      <c r="G1756" s="2"/>
      <c r="H1756" s="2"/>
      <c r="I1756" s="2"/>
      <c r="J1756" s="2"/>
      <c r="K1756" s="2"/>
      <c r="L1756" s="2"/>
      <c r="M1756" s="2"/>
      <c r="N1756" s="2"/>
      <c r="O1756" s="2"/>
      <c r="P1756" s="2"/>
      <c r="Q1756" s="2"/>
      <c r="R1756" s="2"/>
      <c r="S1756" s="2"/>
    </row>
    <row r="1757" spans="2:19" ht="13.5" x14ac:dyDescent="0.3">
      <c r="B1757" s="255"/>
      <c r="C1757" s="2"/>
      <c r="D1757" s="2"/>
      <c r="E1757" s="2"/>
      <c r="F1757" s="2"/>
      <c r="G1757" s="2"/>
      <c r="H1757" s="2"/>
      <c r="I1757" s="2"/>
      <c r="J1757" s="2"/>
      <c r="K1757" s="2"/>
      <c r="L1757" s="2"/>
      <c r="M1757" s="2"/>
      <c r="N1757" s="2"/>
      <c r="O1757" s="2"/>
      <c r="P1757" s="2"/>
      <c r="Q1757" s="2"/>
      <c r="R1757" s="2"/>
      <c r="S1757" s="2"/>
    </row>
    <row r="1758" spans="2:19" ht="13.5" x14ac:dyDescent="0.3">
      <c r="B1758" s="255"/>
      <c r="C1758" s="2"/>
      <c r="D1758" s="2"/>
      <c r="E1758" s="2"/>
      <c r="F1758" s="2"/>
      <c r="G1758" s="2"/>
      <c r="H1758" s="2"/>
      <c r="I1758" s="2"/>
      <c r="J1758" s="2"/>
      <c r="K1758" s="2"/>
      <c r="L1758" s="2"/>
      <c r="M1758" s="2"/>
      <c r="N1758" s="2"/>
      <c r="O1758" s="2"/>
      <c r="P1758" s="2"/>
      <c r="Q1758" s="2"/>
      <c r="R1758" s="2"/>
      <c r="S1758" s="2"/>
    </row>
    <row r="1759" spans="2:19" ht="13.5" x14ac:dyDescent="0.3">
      <c r="B1759" s="255"/>
      <c r="C1759" s="2"/>
      <c r="D1759" s="2"/>
      <c r="E1759" s="2"/>
      <c r="F1759" s="2"/>
      <c r="G1759" s="2"/>
      <c r="H1759" s="2"/>
      <c r="I1759" s="2"/>
      <c r="J1759" s="2"/>
      <c r="K1759" s="2"/>
      <c r="L1759" s="2"/>
      <c r="M1759" s="2"/>
      <c r="N1759" s="2"/>
      <c r="O1759" s="2"/>
      <c r="P1759" s="2"/>
      <c r="Q1759" s="2"/>
      <c r="R1759" s="2"/>
      <c r="S1759" s="2"/>
    </row>
    <row r="1760" spans="2:19" ht="13.5" x14ac:dyDescent="0.3">
      <c r="B1760" s="255"/>
      <c r="C1760" s="2"/>
      <c r="D1760" s="2"/>
      <c r="E1760" s="2"/>
      <c r="F1760" s="2"/>
      <c r="G1760" s="2"/>
      <c r="H1760" s="2"/>
      <c r="I1760" s="2"/>
      <c r="J1760" s="2"/>
      <c r="K1760" s="2"/>
      <c r="L1760" s="2"/>
      <c r="M1760" s="2"/>
      <c r="N1760" s="2"/>
      <c r="O1760" s="2"/>
      <c r="P1760" s="2"/>
      <c r="Q1760" s="2"/>
      <c r="R1760" s="2"/>
      <c r="S1760" s="2"/>
    </row>
    <row r="1761" spans="2:19" ht="13.5" x14ac:dyDescent="0.3">
      <c r="B1761" s="255"/>
      <c r="C1761" s="2"/>
      <c r="D1761" s="2"/>
      <c r="E1761" s="2"/>
      <c r="F1761" s="2"/>
      <c r="G1761" s="2"/>
      <c r="H1761" s="2"/>
      <c r="I1761" s="2"/>
      <c r="J1761" s="2"/>
      <c r="K1761" s="2"/>
      <c r="L1761" s="2"/>
      <c r="M1761" s="2"/>
      <c r="N1761" s="2"/>
      <c r="O1761" s="2"/>
      <c r="P1761" s="2"/>
      <c r="Q1761" s="2"/>
      <c r="R1761" s="2"/>
      <c r="S1761" s="2"/>
    </row>
    <row r="1762" spans="2:19" ht="13.5" x14ac:dyDescent="0.3">
      <c r="B1762" s="255"/>
      <c r="C1762" s="2"/>
      <c r="D1762" s="2"/>
      <c r="E1762" s="2"/>
      <c r="F1762" s="2"/>
      <c r="G1762" s="2"/>
      <c r="H1762" s="2"/>
      <c r="I1762" s="2"/>
      <c r="J1762" s="2"/>
      <c r="K1762" s="2"/>
      <c r="L1762" s="2"/>
      <c r="M1762" s="2"/>
      <c r="N1762" s="2"/>
      <c r="O1762" s="2"/>
      <c r="P1762" s="2"/>
      <c r="Q1762" s="2"/>
      <c r="R1762" s="2"/>
      <c r="S1762" s="2"/>
    </row>
    <row r="1763" spans="2:19" ht="13.5" x14ac:dyDescent="0.3">
      <c r="B1763" s="255"/>
      <c r="C1763" s="2"/>
      <c r="D1763" s="2"/>
      <c r="E1763" s="2"/>
      <c r="F1763" s="2"/>
      <c r="G1763" s="2"/>
      <c r="H1763" s="2"/>
      <c r="I1763" s="2"/>
      <c r="J1763" s="2"/>
      <c r="K1763" s="2"/>
      <c r="L1763" s="2"/>
      <c r="M1763" s="2"/>
      <c r="N1763" s="2"/>
      <c r="O1763" s="2"/>
      <c r="P1763" s="2"/>
      <c r="Q1763" s="2"/>
      <c r="R1763" s="2"/>
      <c r="S1763" s="2"/>
    </row>
    <row r="1764" spans="2:19" ht="13.5" x14ac:dyDescent="0.3">
      <c r="B1764" s="255"/>
      <c r="C1764" s="2"/>
      <c r="D1764" s="2"/>
      <c r="E1764" s="2"/>
      <c r="F1764" s="2"/>
      <c r="G1764" s="2"/>
      <c r="H1764" s="2"/>
      <c r="I1764" s="2"/>
      <c r="J1764" s="2"/>
      <c r="K1764" s="2"/>
      <c r="L1764" s="2"/>
      <c r="M1764" s="2"/>
      <c r="N1764" s="2"/>
      <c r="O1764" s="2"/>
      <c r="P1764" s="2"/>
      <c r="Q1764" s="2"/>
      <c r="R1764" s="2"/>
      <c r="S1764" s="2"/>
    </row>
    <row r="1765" spans="2:19" ht="13.5" x14ac:dyDescent="0.3">
      <c r="B1765" s="255"/>
      <c r="C1765" s="2"/>
      <c r="D1765" s="2"/>
      <c r="E1765" s="2"/>
      <c r="F1765" s="2"/>
      <c r="G1765" s="2"/>
      <c r="H1765" s="2"/>
      <c r="I1765" s="2"/>
      <c r="J1765" s="2"/>
      <c r="K1765" s="2"/>
      <c r="L1765" s="2"/>
      <c r="M1765" s="2"/>
      <c r="N1765" s="2"/>
      <c r="O1765" s="2"/>
      <c r="P1765" s="2"/>
      <c r="Q1765" s="2"/>
      <c r="R1765" s="2"/>
      <c r="S1765" s="2"/>
    </row>
    <row r="1766" spans="2:19" ht="13.5" x14ac:dyDescent="0.3">
      <c r="B1766" s="255"/>
      <c r="C1766" s="2"/>
      <c r="D1766" s="2"/>
      <c r="E1766" s="2"/>
      <c r="F1766" s="2"/>
      <c r="G1766" s="2"/>
      <c r="H1766" s="2"/>
      <c r="I1766" s="2"/>
      <c r="J1766" s="2"/>
      <c r="K1766" s="2"/>
      <c r="L1766" s="2"/>
      <c r="M1766" s="2"/>
      <c r="N1766" s="2"/>
      <c r="O1766" s="2"/>
      <c r="P1766" s="2"/>
      <c r="Q1766" s="2"/>
      <c r="R1766" s="2"/>
      <c r="S1766" s="2"/>
    </row>
    <row r="1767" spans="2:19" ht="13.5" x14ac:dyDescent="0.3">
      <c r="B1767" s="255"/>
      <c r="C1767" s="2"/>
      <c r="D1767" s="2"/>
      <c r="E1767" s="2"/>
      <c r="F1767" s="2"/>
      <c r="G1767" s="2"/>
      <c r="H1767" s="2"/>
      <c r="I1767" s="2"/>
      <c r="J1767" s="2"/>
      <c r="K1767" s="2"/>
      <c r="L1767" s="2"/>
      <c r="M1767" s="2"/>
      <c r="N1767" s="2"/>
      <c r="O1767" s="2"/>
      <c r="P1767" s="2"/>
      <c r="Q1767" s="2"/>
      <c r="R1767" s="2"/>
      <c r="S1767" s="2"/>
    </row>
    <row r="1768" spans="2:19" ht="13.5" x14ac:dyDescent="0.3">
      <c r="B1768" s="255"/>
      <c r="C1768" s="2"/>
      <c r="D1768" s="2"/>
      <c r="E1768" s="2"/>
      <c r="F1768" s="2"/>
      <c r="G1768" s="2"/>
      <c r="H1768" s="2"/>
      <c r="I1768" s="2"/>
      <c r="J1768" s="2"/>
      <c r="K1768" s="2"/>
      <c r="L1768" s="2"/>
      <c r="M1768" s="2"/>
      <c r="N1768" s="2"/>
      <c r="O1768" s="2"/>
      <c r="P1768" s="2"/>
      <c r="Q1768" s="2"/>
      <c r="R1768" s="2"/>
      <c r="S1768" s="2"/>
    </row>
    <row r="1769" spans="2:19" ht="13.5" x14ac:dyDescent="0.3">
      <c r="B1769" s="255"/>
      <c r="C1769" s="2"/>
      <c r="D1769" s="2"/>
      <c r="E1769" s="2"/>
      <c r="F1769" s="2"/>
      <c r="G1769" s="2"/>
      <c r="H1769" s="2"/>
      <c r="I1769" s="2"/>
      <c r="J1769" s="2"/>
      <c r="K1769" s="2"/>
      <c r="L1769" s="2"/>
      <c r="M1769" s="2"/>
      <c r="N1769" s="2"/>
      <c r="O1769" s="2"/>
      <c r="P1769" s="2"/>
      <c r="Q1769" s="2"/>
      <c r="R1769" s="2"/>
      <c r="S1769" s="2"/>
    </row>
    <row r="1770" spans="2:19" ht="13.5" x14ac:dyDescent="0.3">
      <c r="B1770" s="255"/>
      <c r="C1770" s="2"/>
      <c r="D1770" s="2"/>
      <c r="E1770" s="2"/>
      <c r="F1770" s="2"/>
      <c r="G1770" s="2"/>
      <c r="H1770" s="2"/>
      <c r="I1770" s="2"/>
      <c r="J1770" s="2"/>
      <c r="K1770" s="2"/>
      <c r="L1770" s="2"/>
      <c r="M1770" s="2"/>
      <c r="N1770" s="2"/>
      <c r="O1770" s="2"/>
      <c r="P1770" s="2"/>
      <c r="Q1770" s="2"/>
      <c r="R1770" s="2"/>
      <c r="S1770" s="2"/>
    </row>
    <row r="1771" spans="2:19" ht="13.5" x14ac:dyDescent="0.3">
      <c r="B1771" s="255"/>
      <c r="C1771" s="2"/>
      <c r="D1771" s="2"/>
      <c r="E1771" s="2"/>
      <c r="F1771" s="2"/>
      <c r="G1771" s="2"/>
      <c r="H1771" s="2"/>
      <c r="I1771" s="2"/>
      <c r="J1771" s="2"/>
      <c r="K1771" s="2"/>
      <c r="L1771" s="2"/>
      <c r="M1771" s="2"/>
      <c r="N1771" s="2"/>
      <c r="O1771" s="2"/>
      <c r="P1771" s="2"/>
      <c r="Q1771" s="2"/>
      <c r="R1771" s="2"/>
      <c r="S1771" s="2"/>
    </row>
    <row r="1772" spans="2:19" ht="13.5" x14ac:dyDescent="0.3">
      <c r="B1772" s="255"/>
      <c r="C1772" s="2"/>
      <c r="D1772" s="2"/>
      <c r="E1772" s="2"/>
      <c r="F1772" s="2"/>
      <c r="G1772" s="2"/>
      <c r="H1772" s="2"/>
      <c r="I1772" s="2"/>
      <c r="J1772" s="2"/>
      <c r="K1772" s="2"/>
      <c r="L1772" s="2"/>
      <c r="M1772" s="2"/>
      <c r="N1772" s="2"/>
      <c r="O1772" s="2"/>
      <c r="P1772" s="2"/>
      <c r="Q1772" s="2"/>
      <c r="R1772" s="2"/>
      <c r="S1772" s="2"/>
    </row>
    <row r="1773" spans="2:19" ht="13.5" x14ac:dyDescent="0.3">
      <c r="B1773" s="255"/>
      <c r="C1773" s="2"/>
      <c r="D1773" s="2"/>
      <c r="E1773" s="2"/>
      <c r="F1773" s="2"/>
      <c r="G1773" s="2"/>
      <c r="H1773" s="2"/>
      <c r="I1773" s="2"/>
      <c r="J1773" s="2"/>
      <c r="K1773" s="2"/>
      <c r="L1773" s="2"/>
      <c r="M1773" s="2"/>
      <c r="N1773" s="2"/>
      <c r="O1773" s="2"/>
      <c r="P1773" s="2"/>
      <c r="Q1773" s="2"/>
      <c r="R1773" s="2"/>
      <c r="S1773" s="2"/>
    </row>
    <row r="1774" spans="2:19" ht="13.5" x14ac:dyDescent="0.3">
      <c r="B1774" s="255"/>
      <c r="C1774" s="2"/>
      <c r="D1774" s="2"/>
      <c r="E1774" s="2"/>
      <c r="F1774" s="2"/>
      <c r="G1774" s="2"/>
      <c r="H1774" s="2"/>
      <c r="I1774" s="2"/>
      <c r="J1774" s="2"/>
      <c r="K1774" s="2"/>
      <c r="L1774" s="2"/>
      <c r="M1774" s="2"/>
      <c r="N1774" s="2"/>
      <c r="O1774" s="2"/>
      <c r="P1774" s="2"/>
      <c r="Q1774" s="2"/>
      <c r="R1774" s="2"/>
      <c r="S1774" s="2"/>
    </row>
    <row r="1775" spans="2:19" ht="13.5" x14ac:dyDescent="0.3">
      <c r="B1775" s="255"/>
      <c r="C1775" s="2"/>
      <c r="D1775" s="2"/>
      <c r="E1775" s="2"/>
      <c r="F1775" s="2"/>
      <c r="G1775" s="2"/>
      <c r="H1775" s="2"/>
      <c r="I1775" s="2"/>
      <c r="J1775" s="2"/>
      <c r="K1775" s="2"/>
      <c r="L1775" s="2"/>
      <c r="M1775" s="2"/>
      <c r="N1775" s="2"/>
      <c r="O1775" s="2"/>
      <c r="P1775" s="2"/>
      <c r="Q1775" s="2"/>
      <c r="R1775" s="2"/>
      <c r="S1775" s="2"/>
    </row>
    <row r="1776" spans="2:19" ht="13.5" x14ac:dyDescent="0.3">
      <c r="B1776" s="255"/>
      <c r="C1776" s="2"/>
      <c r="D1776" s="2"/>
      <c r="E1776" s="2"/>
      <c r="F1776" s="2"/>
      <c r="G1776" s="2"/>
      <c r="H1776" s="2"/>
      <c r="I1776" s="2"/>
      <c r="J1776" s="2"/>
      <c r="K1776" s="2"/>
      <c r="L1776" s="2"/>
      <c r="M1776" s="2"/>
      <c r="N1776" s="2"/>
      <c r="O1776" s="2"/>
      <c r="P1776" s="2"/>
      <c r="Q1776" s="2"/>
      <c r="R1776" s="2"/>
      <c r="S1776" s="2"/>
    </row>
    <row r="1777" spans="2:19" ht="13.5" x14ac:dyDescent="0.3">
      <c r="B1777" s="255"/>
      <c r="C1777" s="2"/>
      <c r="D1777" s="2"/>
      <c r="E1777" s="2"/>
      <c r="F1777" s="2"/>
      <c r="G1777" s="2"/>
      <c r="H1777" s="2"/>
      <c r="I1777" s="2"/>
      <c r="J1777" s="2"/>
      <c r="K1777" s="2"/>
      <c r="L1777" s="2"/>
      <c r="M1777" s="2"/>
      <c r="N1777" s="2"/>
      <c r="O1777" s="2"/>
      <c r="P1777" s="2"/>
      <c r="Q1777" s="2"/>
      <c r="R1777" s="2"/>
      <c r="S1777" s="2"/>
    </row>
    <row r="1778" spans="2:19" ht="13.5" x14ac:dyDescent="0.3">
      <c r="B1778" s="255"/>
      <c r="C1778" s="2"/>
      <c r="D1778" s="2"/>
      <c r="E1778" s="2"/>
      <c r="F1778" s="2"/>
      <c r="G1778" s="2"/>
      <c r="H1778" s="2"/>
      <c r="I1778" s="2"/>
      <c r="J1778" s="2"/>
      <c r="K1778" s="2"/>
      <c r="L1778" s="2"/>
      <c r="M1778" s="2"/>
      <c r="N1778" s="2"/>
      <c r="O1778" s="2"/>
      <c r="P1778" s="2"/>
      <c r="Q1778" s="2"/>
      <c r="R1778" s="2"/>
      <c r="S1778" s="2"/>
    </row>
    <row r="1779" spans="2:19" ht="13.5" x14ac:dyDescent="0.3">
      <c r="B1779" s="255"/>
      <c r="C1779" s="2"/>
      <c r="D1779" s="2"/>
      <c r="E1779" s="2"/>
      <c r="F1779" s="2"/>
      <c r="G1779" s="2"/>
      <c r="H1779" s="2"/>
      <c r="I1779" s="2"/>
      <c r="J1779" s="2"/>
      <c r="K1779" s="2"/>
      <c r="L1779" s="2"/>
      <c r="M1779" s="2"/>
      <c r="N1779" s="2"/>
      <c r="O1779" s="2"/>
      <c r="P1779" s="2"/>
      <c r="Q1779" s="2"/>
      <c r="R1779" s="2"/>
      <c r="S1779" s="2"/>
    </row>
  </sheetData>
  <mergeCells count="2">
    <mergeCell ref="L6:N6"/>
    <mergeCell ref="L5:N5"/>
  </mergeCells>
  <pageMargins left="0" right="0" top="0" bottom="0" header="0.3" footer="0.3"/>
  <pageSetup paperSize="281" scale="70" orientation="landscape" horizontalDpi="4294967293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:V883"/>
  <sheetViews>
    <sheetView zoomScale="85" zoomScaleNormal="85" workbookViewId="0">
      <pane xSplit="1" ySplit="5" topLeftCell="B863" activePane="bottomRight" state="frozen"/>
      <selection activeCell="G1725" sqref="G1725"/>
      <selection pane="topRight" activeCell="G1725" sqref="G1725"/>
      <selection pane="bottomLeft" activeCell="G1725" sqref="G1725"/>
      <selection pane="bottomRight" activeCell="G1725" sqref="G1725"/>
    </sheetView>
  </sheetViews>
  <sheetFormatPr defaultRowHeight="15" x14ac:dyDescent="0.25"/>
  <cols>
    <col min="2" max="2" width="16.85546875" customWidth="1"/>
    <col min="3" max="3" width="36.28515625" customWidth="1"/>
    <col min="4" max="4" width="55.140625" style="42" customWidth="1"/>
    <col min="5" max="5" width="57.140625" customWidth="1"/>
    <col min="6" max="6" width="9.140625" customWidth="1"/>
    <col min="7" max="7" width="17.140625" style="6" customWidth="1"/>
    <col min="8" max="8" width="13.140625" style="6" customWidth="1"/>
    <col min="9" max="9" width="16.7109375" style="6" customWidth="1"/>
    <col min="10" max="10" width="7.140625" customWidth="1"/>
    <col min="11" max="11" width="14.28515625" style="6" customWidth="1"/>
    <col min="12" max="12" width="9" style="43" customWidth="1"/>
    <col min="13" max="13" width="13.7109375" style="43" customWidth="1"/>
    <col min="14" max="14" width="5.140625" customWidth="1"/>
    <col min="15" max="15" width="14.28515625" style="6" customWidth="1"/>
    <col min="16" max="16" width="9" style="43" customWidth="1"/>
    <col min="17" max="17" width="13.7109375" style="43" customWidth="1"/>
    <col min="19" max="19" width="12.28515625" customWidth="1"/>
    <col min="20" max="20" width="36.42578125" customWidth="1"/>
    <col min="22" max="22" width="10.28515625" customWidth="1"/>
  </cols>
  <sheetData>
    <row r="2" spans="2:22" x14ac:dyDescent="0.25">
      <c r="B2" t="s">
        <v>114</v>
      </c>
      <c r="C2" t="s">
        <v>115</v>
      </c>
    </row>
    <row r="5" spans="2:22" ht="44.25" customHeight="1" thickBot="1" x14ac:dyDescent="0.3">
      <c r="B5" s="44" t="s">
        <v>116</v>
      </c>
      <c r="C5" s="44" t="s">
        <v>117</v>
      </c>
      <c r="D5" s="45" t="s">
        <v>118</v>
      </c>
      <c r="E5" s="44" t="s">
        <v>36</v>
      </c>
      <c r="G5" s="46" t="s">
        <v>119</v>
      </c>
      <c r="H5" s="47" t="s">
        <v>120</v>
      </c>
      <c r="I5" s="47" t="s">
        <v>121</v>
      </c>
      <c r="K5" s="48" t="s">
        <v>122</v>
      </c>
      <c r="L5" s="49" t="s">
        <v>123</v>
      </c>
      <c r="M5" s="49" t="s">
        <v>124</v>
      </c>
      <c r="O5" s="48" t="s">
        <v>125</v>
      </c>
      <c r="P5" s="49" t="s">
        <v>126</v>
      </c>
      <c r="Q5" s="49" t="s">
        <v>127</v>
      </c>
      <c r="S5" s="50" t="s">
        <v>128</v>
      </c>
      <c r="T5" s="50" t="s">
        <v>129</v>
      </c>
      <c r="V5" s="51" t="s">
        <v>130</v>
      </c>
    </row>
    <row r="6" spans="2:22" s="61" customFormat="1" ht="32.25" customHeight="1" thickTop="1" thickBot="1" x14ac:dyDescent="0.3">
      <c r="B6" s="59" t="s">
        <v>685</v>
      </c>
      <c r="C6" s="59" t="s">
        <v>686</v>
      </c>
      <c r="D6" s="60" t="str">
        <f t="shared" ref="D6:D69" si="0">(C6&amp;"/"&amp;B6)</f>
        <v>3F FORTUNE SHOPPER'S CORP./445-988-535-000</v>
      </c>
      <c r="E6" s="59" t="s">
        <v>571</v>
      </c>
      <c r="G6" s="62">
        <v>1171100</v>
      </c>
      <c r="H6" s="63" t="s">
        <v>134</v>
      </c>
      <c r="I6" s="63" t="str">
        <f t="shared" ref="I6:I69" si="1">(H6&amp;""&amp;G6)</f>
        <v>BPI1171100</v>
      </c>
      <c r="K6" s="64">
        <v>1900001</v>
      </c>
      <c r="L6" s="65" t="s">
        <v>123</v>
      </c>
      <c r="M6" s="65" t="str">
        <f>(L6&amp;""&amp;K6)</f>
        <v>CV1900001</v>
      </c>
      <c r="O6" s="64">
        <v>1900001</v>
      </c>
      <c r="P6" s="65" t="s">
        <v>126</v>
      </c>
      <c r="Q6" s="65" t="str">
        <f t="shared" ref="Q6:Q69" si="2">(P6&amp;""&amp;O6)</f>
        <v>JV1900001</v>
      </c>
      <c r="S6" s="62"/>
      <c r="T6" s="66" t="s">
        <v>135</v>
      </c>
      <c r="V6" s="67" t="s">
        <v>136</v>
      </c>
    </row>
    <row r="7" spans="2:22" s="61" customFormat="1" ht="32.25" customHeight="1" thickTop="1" thickBot="1" x14ac:dyDescent="0.3">
      <c r="B7" s="59" t="s">
        <v>472</v>
      </c>
      <c r="C7" s="59" t="s">
        <v>473</v>
      </c>
      <c r="D7" s="60" t="str">
        <f t="shared" si="0"/>
        <v>A&amp;S CAD PLOTTING &amp; PRINTING SERVICES/949-148-831-000</v>
      </c>
      <c r="E7" s="59" t="s">
        <v>443</v>
      </c>
      <c r="G7" s="68">
        <f>+G6+1</f>
        <v>1171101</v>
      </c>
      <c r="H7" s="63" t="s">
        <v>134</v>
      </c>
      <c r="I7" s="68" t="str">
        <f t="shared" si="1"/>
        <v>BPI1171101</v>
      </c>
      <c r="K7" s="64">
        <f>+K6+1</f>
        <v>1900002</v>
      </c>
      <c r="L7" s="65" t="s">
        <v>123</v>
      </c>
      <c r="M7" s="65" t="str">
        <f t="shared" ref="M7:M70" si="3">(L7&amp;""&amp;K7)</f>
        <v>CV1900002</v>
      </c>
      <c r="O7" s="64">
        <v>1900001</v>
      </c>
      <c r="P7" s="65" t="s">
        <v>126</v>
      </c>
      <c r="Q7" s="65" t="str">
        <f t="shared" si="2"/>
        <v>JV1900001</v>
      </c>
      <c r="S7" s="69"/>
      <c r="T7" s="70" t="s">
        <v>140</v>
      </c>
      <c r="V7" s="67" t="s">
        <v>141</v>
      </c>
    </row>
    <row r="8" spans="2:22" s="61" customFormat="1" ht="32.25" customHeight="1" thickTop="1" thickBot="1" x14ac:dyDescent="0.3">
      <c r="B8" s="59" t="s">
        <v>749</v>
      </c>
      <c r="C8" s="59" t="s">
        <v>750</v>
      </c>
      <c r="D8" s="72" t="str">
        <f t="shared" si="0"/>
        <v>ABACUS BOOK AND CASD CORP. (NATIONAL BOOKSTORE/000-299-299-025</v>
      </c>
      <c r="E8" s="59" t="s">
        <v>751</v>
      </c>
      <c r="G8" s="68">
        <f t="shared" ref="G8:G71" si="4">+G7+1</f>
        <v>1171102</v>
      </c>
      <c r="H8" s="63" t="s">
        <v>134</v>
      </c>
      <c r="I8" s="68" t="str">
        <f t="shared" si="1"/>
        <v>BPI1171102</v>
      </c>
      <c r="K8" s="64">
        <f t="shared" ref="K8:K71" si="5">+K7+1</f>
        <v>1900003</v>
      </c>
      <c r="L8" s="65" t="s">
        <v>123</v>
      </c>
      <c r="M8" s="65" t="str">
        <f t="shared" si="3"/>
        <v>CV1900003</v>
      </c>
      <c r="O8" s="64">
        <v>1900001</v>
      </c>
      <c r="P8" s="65" t="s">
        <v>126</v>
      </c>
      <c r="Q8" s="65" t="str">
        <f t="shared" si="2"/>
        <v>JV1900001</v>
      </c>
      <c r="S8" s="69"/>
      <c r="T8" s="70" t="s">
        <v>145</v>
      </c>
    </row>
    <row r="9" spans="2:22" s="61" customFormat="1" ht="32.25" customHeight="1" thickTop="1" thickBot="1" x14ac:dyDescent="0.3">
      <c r="B9" s="59" t="s">
        <v>746</v>
      </c>
      <c r="C9" s="59" t="s">
        <v>38</v>
      </c>
      <c r="D9" s="72" t="str">
        <f t="shared" si="0"/>
        <v>ACE HARDWARE/200-035-311-011</v>
      </c>
      <c r="E9" s="59" t="s">
        <v>547</v>
      </c>
      <c r="G9" s="68">
        <f t="shared" si="4"/>
        <v>1171103</v>
      </c>
      <c r="H9" s="63" t="s">
        <v>134</v>
      </c>
      <c r="I9" s="68" t="str">
        <f t="shared" si="1"/>
        <v>BPI1171103</v>
      </c>
      <c r="K9" s="64">
        <f t="shared" si="5"/>
        <v>1900004</v>
      </c>
      <c r="L9" s="65" t="s">
        <v>123</v>
      </c>
      <c r="M9" s="65" t="str">
        <f t="shared" si="3"/>
        <v>CV1900004</v>
      </c>
      <c r="O9" s="64">
        <v>1900001</v>
      </c>
      <c r="P9" s="65" t="s">
        <v>126</v>
      </c>
      <c r="Q9" s="65" t="str">
        <f t="shared" si="2"/>
        <v>JV1900001</v>
      </c>
      <c r="S9" s="69"/>
      <c r="T9" s="70" t="s">
        <v>149</v>
      </c>
    </row>
    <row r="10" spans="2:22" s="61" customFormat="1" ht="32.25" customHeight="1" thickTop="1" thickBot="1" x14ac:dyDescent="0.3">
      <c r="B10" s="59" t="s">
        <v>608</v>
      </c>
      <c r="C10" s="59" t="s">
        <v>527</v>
      </c>
      <c r="D10" s="60" t="str">
        <f t="shared" si="0"/>
        <v>AERO SKY MARKETING/157-693-245-000</v>
      </c>
      <c r="E10" s="59" t="s">
        <v>528</v>
      </c>
      <c r="G10" s="68">
        <f t="shared" si="4"/>
        <v>1171104</v>
      </c>
      <c r="H10" s="63" t="s">
        <v>134</v>
      </c>
      <c r="I10" s="68" t="str">
        <f t="shared" si="1"/>
        <v>BPI1171104</v>
      </c>
      <c r="K10" s="64">
        <f t="shared" si="5"/>
        <v>1900005</v>
      </c>
      <c r="L10" s="65" t="s">
        <v>123</v>
      </c>
      <c r="M10" s="65" t="str">
        <f t="shared" si="3"/>
        <v>CV1900005</v>
      </c>
      <c r="O10" s="64">
        <v>1900001</v>
      </c>
      <c r="P10" s="65" t="s">
        <v>126</v>
      </c>
      <c r="Q10" s="65" t="str">
        <f t="shared" si="2"/>
        <v>JV1900001</v>
      </c>
      <c r="S10" s="69"/>
      <c r="T10" s="70" t="s">
        <v>153</v>
      </c>
    </row>
    <row r="11" spans="2:22" s="61" customFormat="1" ht="32.25" customHeight="1" thickTop="1" thickBot="1" x14ac:dyDescent="0.3">
      <c r="B11" s="59" t="s">
        <v>677</v>
      </c>
      <c r="C11" s="59" t="s">
        <v>678</v>
      </c>
      <c r="D11" s="60" t="str">
        <f t="shared" si="0"/>
        <v>AKH ANTONIO'S BAR NGRILL/006-441-237-000</v>
      </c>
      <c r="E11" s="59" t="s">
        <v>672</v>
      </c>
      <c r="G11" s="68">
        <f t="shared" si="4"/>
        <v>1171105</v>
      </c>
      <c r="H11" s="63" t="s">
        <v>134</v>
      </c>
      <c r="I11" s="68" t="str">
        <f t="shared" si="1"/>
        <v>BPI1171105</v>
      </c>
      <c r="K11" s="64">
        <f t="shared" si="5"/>
        <v>1900006</v>
      </c>
      <c r="L11" s="65" t="s">
        <v>123</v>
      </c>
      <c r="M11" s="65" t="str">
        <f t="shared" si="3"/>
        <v>CV1900006</v>
      </c>
      <c r="O11" s="64">
        <v>1900001</v>
      </c>
      <c r="P11" s="65" t="s">
        <v>126</v>
      </c>
      <c r="Q11" s="65" t="str">
        <f t="shared" si="2"/>
        <v>JV1900001</v>
      </c>
      <c r="S11" s="69"/>
      <c r="T11" s="70" t="s">
        <v>157</v>
      </c>
    </row>
    <row r="12" spans="2:22" s="61" customFormat="1" ht="32.25" customHeight="1" thickTop="1" thickBot="1" x14ac:dyDescent="0.3">
      <c r="B12" s="59" t="s">
        <v>996</v>
      </c>
      <c r="C12" s="59" t="s">
        <v>997</v>
      </c>
      <c r="D12" s="60" t="str">
        <f t="shared" si="0"/>
        <v>AKL FUEL ACCESS INC./427-536-692-000</v>
      </c>
      <c r="E12" s="76" t="s">
        <v>998</v>
      </c>
      <c r="G12" s="68">
        <f t="shared" si="4"/>
        <v>1171106</v>
      </c>
      <c r="H12" s="63" t="s">
        <v>134</v>
      </c>
      <c r="I12" s="68" t="str">
        <f t="shared" si="1"/>
        <v>BPI1171106</v>
      </c>
      <c r="K12" s="64">
        <f t="shared" si="5"/>
        <v>1900007</v>
      </c>
      <c r="L12" s="65" t="s">
        <v>123</v>
      </c>
      <c r="M12" s="65" t="str">
        <f t="shared" si="3"/>
        <v>CV1900007</v>
      </c>
      <c r="O12" s="64">
        <v>1900001</v>
      </c>
      <c r="P12" s="65" t="s">
        <v>126</v>
      </c>
      <c r="Q12" s="65" t="str">
        <f t="shared" si="2"/>
        <v>JV1900001</v>
      </c>
      <c r="S12" s="69"/>
      <c r="T12" s="70" t="s">
        <v>161</v>
      </c>
    </row>
    <row r="13" spans="2:22" s="61" customFormat="1" ht="32.25" customHeight="1" thickTop="1" thickBot="1" x14ac:dyDescent="0.3">
      <c r="B13" s="59" t="s">
        <v>375</v>
      </c>
      <c r="C13" s="59" t="s">
        <v>376</v>
      </c>
      <c r="D13" s="60" t="str">
        <f t="shared" si="0"/>
        <v>AL AND G ALUMINUM SUPPLY/494-918-027-000</v>
      </c>
      <c r="E13" s="59" t="s">
        <v>235</v>
      </c>
      <c r="G13" s="68">
        <f t="shared" si="4"/>
        <v>1171107</v>
      </c>
      <c r="H13" s="63" t="s">
        <v>134</v>
      </c>
      <c r="I13" s="68" t="str">
        <f t="shared" si="1"/>
        <v>BPI1171107</v>
      </c>
      <c r="K13" s="64">
        <f t="shared" si="5"/>
        <v>1900008</v>
      </c>
      <c r="L13" s="65" t="s">
        <v>123</v>
      </c>
      <c r="M13" s="65" t="str">
        <f t="shared" si="3"/>
        <v>CV1900008</v>
      </c>
      <c r="O13" s="64">
        <v>1900001</v>
      </c>
      <c r="P13" s="65" t="s">
        <v>126</v>
      </c>
      <c r="Q13" s="65" t="str">
        <f t="shared" si="2"/>
        <v>JV1900001</v>
      </c>
      <c r="S13" s="69"/>
      <c r="T13" s="70" t="s">
        <v>164</v>
      </c>
    </row>
    <row r="14" spans="2:22" s="61" customFormat="1" ht="32.25" customHeight="1" thickTop="1" thickBot="1" x14ac:dyDescent="0.3">
      <c r="B14" s="145" t="s">
        <v>859</v>
      </c>
      <c r="C14" s="145" t="s">
        <v>860</v>
      </c>
      <c r="D14" s="146" t="str">
        <f t="shared" si="0"/>
        <v>AMALGATED PROPERTIES AND MANAGEMENT CORP./480-749-787-000</v>
      </c>
      <c r="E14" s="147" t="s">
        <v>49</v>
      </c>
      <c r="G14" s="68">
        <f t="shared" si="4"/>
        <v>1171108</v>
      </c>
      <c r="H14" s="63" t="s">
        <v>134</v>
      </c>
      <c r="I14" s="68" t="str">
        <f t="shared" si="1"/>
        <v>BPI1171108</v>
      </c>
      <c r="K14" s="64">
        <f t="shared" si="5"/>
        <v>1900009</v>
      </c>
      <c r="L14" s="65" t="s">
        <v>123</v>
      </c>
      <c r="M14" s="65" t="str">
        <f t="shared" si="3"/>
        <v>CV1900009</v>
      </c>
      <c r="O14" s="64">
        <v>1900001</v>
      </c>
      <c r="P14" s="65" t="s">
        <v>126</v>
      </c>
      <c r="Q14" s="65" t="str">
        <f t="shared" si="2"/>
        <v>JV1900001</v>
      </c>
      <c r="S14" s="68"/>
      <c r="T14" s="71" t="s">
        <v>168</v>
      </c>
    </row>
    <row r="15" spans="2:22" s="61" customFormat="1" ht="32.25" customHeight="1" thickTop="1" thickBot="1" x14ac:dyDescent="0.3">
      <c r="B15" s="59" t="s">
        <v>413</v>
      </c>
      <c r="C15" s="59" t="s">
        <v>414</v>
      </c>
      <c r="D15" s="60" t="str">
        <f t="shared" si="0"/>
        <v>AMESCO DRUG/008-024-612-003</v>
      </c>
      <c r="E15" s="59" t="s">
        <v>415</v>
      </c>
      <c r="G15" s="68">
        <f t="shared" si="4"/>
        <v>1171109</v>
      </c>
      <c r="H15" s="63" t="s">
        <v>134</v>
      </c>
      <c r="I15" s="68" t="str">
        <f t="shared" si="1"/>
        <v>BPI1171109</v>
      </c>
      <c r="K15" s="64">
        <f t="shared" si="5"/>
        <v>1900010</v>
      </c>
      <c r="L15" s="65" t="s">
        <v>123</v>
      </c>
      <c r="M15" s="65" t="str">
        <f t="shared" si="3"/>
        <v>CV1900010</v>
      </c>
      <c r="O15" s="64">
        <v>1900001</v>
      </c>
      <c r="P15" s="65" t="s">
        <v>126</v>
      </c>
      <c r="Q15" s="65" t="str">
        <f t="shared" si="2"/>
        <v>JV1900001</v>
      </c>
      <c r="S15" s="68"/>
      <c r="T15" s="71" t="s">
        <v>171</v>
      </c>
    </row>
    <row r="16" spans="2:22" s="61" customFormat="1" ht="32.25" customHeight="1" thickTop="1" thickBot="1" x14ac:dyDescent="0.3">
      <c r="B16" s="156" t="s">
        <v>1024</v>
      </c>
      <c r="C16" s="156" t="s">
        <v>414</v>
      </c>
      <c r="D16" s="60" t="str">
        <f t="shared" si="0"/>
        <v>AMESCO DRUG/008-024-612-015</v>
      </c>
      <c r="E16" s="156" t="s">
        <v>1028</v>
      </c>
      <c r="G16" s="68">
        <f t="shared" si="4"/>
        <v>1171110</v>
      </c>
      <c r="H16" s="63" t="s">
        <v>134</v>
      </c>
      <c r="I16" s="68" t="str">
        <f t="shared" si="1"/>
        <v>BPI1171110</v>
      </c>
      <c r="K16" s="64">
        <f t="shared" si="5"/>
        <v>1900011</v>
      </c>
      <c r="L16" s="65" t="s">
        <v>123</v>
      </c>
      <c r="M16" s="65" t="str">
        <f t="shared" si="3"/>
        <v>CV1900011</v>
      </c>
      <c r="O16" s="64">
        <v>1900001</v>
      </c>
      <c r="P16" s="65" t="s">
        <v>126</v>
      </c>
      <c r="Q16" s="65" t="str">
        <f t="shared" si="2"/>
        <v>JV1900001</v>
      </c>
      <c r="S16" s="101"/>
      <c r="T16" s="102" t="s">
        <v>175</v>
      </c>
    </row>
    <row r="17" spans="2:20" s="61" customFormat="1" ht="32.25" customHeight="1" thickTop="1" thickBot="1" x14ac:dyDescent="0.3">
      <c r="B17" s="59" t="s">
        <v>131</v>
      </c>
      <c r="C17" s="59" t="s">
        <v>132</v>
      </c>
      <c r="D17" s="60" t="str">
        <f t="shared" si="0"/>
        <v>AP CARGO LOGISTIC NETWORK CORP/005-247-530-010</v>
      </c>
      <c r="E17" s="59" t="s">
        <v>133</v>
      </c>
      <c r="G17" s="68">
        <f t="shared" si="4"/>
        <v>1171111</v>
      </c>
      <c r="H17" s="63" t="s">
        <v>134</v>
      </c>
      <c r="I17" s="68" t="str">
        <f t="shared" si="1"/>
        <v>BPI1171111</v>
      </c>
      <c r="K17" s="64">
        <f t="shared" si="5"/>
        <v>1900012</v>
      </c>
      <c r="L17" s="65" t="s">
        <v>123</v>
      </c>
      <c r="M17" s="65" t="str">
        <f t="shared" si="3"/>
        <v>CV1900012</v>
      </c>
      <c r="O17" s="64">
        <v>1900001</v>
      </c>
      <c r="P17" s="65" t="s">
        <v>126</v>
      </c>
      <c r="Q17" s="65" t="str">
        <f t="shared" si="2"/>
        <v>JV1900001</v>
      </c>
      <c r="S17" s="68"/>
      <c r="T17" s="71" t="s">
        <v>178</v>
      </c>
    </row>
    <row r="18" spans="2:20" s="61" customFormat="1" ht="32.25" customHeight="1" thickTop="1" thickBot="1" x14ac:dyDescent="0.3">
      <c r="B18" s="59" t="s">
        <v>362</v>
      </c>
      <c r="C18" s="59" t="s">
        <v>363</v>
      </c>
      <c r="D18" s="60" t="str">
        <f t="shared" si="0"/>
        <v>ARADO ENTERPRISES/484-679-445-000</v>
      </c>
      <c r="E18" s="59" t="s">
        <v>177</v>
      </c>
      <c r="G18" s="68">
        <f t="shared" si="4"/>
        <v>1171112</v>
      </c>
      <c r="H18" s="63" t="s">
        <v>134</v>
      </c>
      <c r="I18" s="68" t="str">
        <f t="shared" si="1"/>
        <v>BPI1171112</v>
      </c>
      <c r="K18" s="64">
        <f t="shared" si="5"/>
        <v>1900013</v>
      </c>
      <c r="L18" s="65" t="s">
        <v>123</v>
      </c>
      <c r="M18" s="65" t="str">
        <f t="shared" si="3"/>
        <v>CV1900013</v>
      </c>
      <c r="O18" s="64">
        <v>1900001</v>
      </c>
      <c r="P18" s="65" t="s">
        <v>126</v>
      </c>
      <c r="Q18" s="65" t="str">
        <f t="shared" si="2"/>
        <v>JV1900001</v>
      </c>
      <c r="S18" s="68"/>
      <c r="T18" s="71" t="s">
        <v>180</v>
      </c>
    </row>
    <row r="19" spans="2:20" s="61" customFormat="1" ht="32.25" customHeight="1" thickTop="1" thickBot="1" x14ac:dyDescent="0.3">
      <c r="B19" s="145" t="s">
        <v>855</v>
      </c>
      <c r="C19" s="145" t="s">
        <v>856</v>
      </c>
      <c r="D19" s="146" t="str">
        <f t="shared" si="0"/>
        <v>ARANDA ENGINEERING SERVICES/108-604-760-000</v>
      </c>
      <c r="E19" s="147" t="s">
        <v>857</v>
      </c>
      <c r="G19" s="68">
        <f t="shared" si="4"/>
        <v>1171113</v>
      </c>
      <c r="H19" s="63" t="s">
        <v>134</v>
      </c>
      <c r="I19" s="68" t="str">
        <f t="shared" si="1"/>
        <v>BPI1171113</v>
      </c>
      <c r="K19" s="64">
        <f t="shared" si="5"/>
        <v>1900014</v>
      </c>
      <c r="L19" s="65" t="s">
        <v>123</v>
      </c>
      <c r="M19" s="65" t="str">
        <f t="shared" si="3"/>
        <v>CV1900014</v>
      </c>
      <c r="O19" s="64">
        <v>1900001</v>
      </c>
      <c r="P19" s="65" t="s">
        <v>126</v>
      </c>
      <c r="Q19" s="65" t="str">
        <f t="shared" si="2"/>
        <v>JV1900001</v>
      </c>
      <c r="S19" s="68"/>
      <c r="T19" s="71" t="s">
        <v>182</v>
      </c>
    </row>
    <row r="20" spans="2:20" s="61" customFormat="1" ht="32.25" customHeight="1" thickTop="1" thickBot="1" x14ac:dyDescent="0.3">
      <c r="B20" s="59" t="s">
        <v>273</v>
      </c>
      <c r="C20" s="59" t="s">
        <v>274</v>
      </c>
      <c r="D20" s="60" t="str">
        <f t="shared" si="0"/>
        <v>ASIA GLASS PALACE, INC./000-073-706-006</v>
      </c>
      <c r="E20" s="59" t="s">
        <v>275</v>
      </c>
      <c r="G20" s="68">
        <f t="shared" si="4"/>
        <v>1171114</v>
      </c>
      <c r="H20" s="63" t="s">
        <v>134</v>
      </c>
      <c r="I20" s="68" t="str">
        <f t="shared" si="1"/>
        <v>BPI1171114</v>
      </c>
      <c r="K20" s="64">
        <f t="shared" si="5"/>
        <v>1900015</v>
      </c>
      <c r="L20" s="65" t="s">
        <v>123</v>
      </c>
      <c r="M20" s="65" t="str">
        <f t="shared" si="3"/>
        <v>CV1900015</v>
      </c>
      <c r="O20" s="64">
        <v>1900001</v>
      </c>
      <c r="P20" s="65" t="s">
        <v>126</v>
      </c>
      <c r="Q20" s="65" t="str">
        <f t="shared" si="2"/>
        <v>JV1900001</v>
      </c>
      <c r="S20" s="101"/>
      <c r="T20" s="102" t="s">
        <v>186</v>
      </c>
    </row>
    <row r="21" spans="2:20" s="61" customFormat="1" ht="32.25" customHeight="1" thickTop="1" thickBot="1" x14ac:dyDescent="0.3">
      <c r="B21" s="59" t="s">
        <v>946</v>
      </c>
      <c r="C21" s="59" t="s">
        <v>947</v>
      </c>
      <c r="D21" s="60" t="str">
        <f t="shared" si="0"/>
        <v>ATIN INDUSTRIAL HARDWARE SUPPLIES INC./009-410-605-000</v>
      </c>
      <c r="E21" s="76" t="s">
        <v>325</v>
      </c>
      <c r="G21" s="68">
        <f t="shared" si="4"/>
        <v>1171115</v>
      </c>
      <c r="H21" s="63" t="s">
        <v>134</v>
      </c>
      <c r="I21" s="68" t="str">
        <f t="shared" si="1"/>
        <v>BPI1171115</v>
      </c>
      <c r="K21" s="64">
        <f t="shared" si="5"/>
        <v>1900016</v>
      </c>
      <c r="L21" s="65" t="s">
        <v>123</v>
      </c>
      <c r="M21" s="65" t="str">
        <f t="shared" si="3"/>
        <v>CV1900016</v>
      </c>
      <c r="O21" s="64">
        <v>1900001</v>
      </c>
      <c r="P21" s="65" t="s">
        <v>126</v>
      </c>
      <c r="Q21" s="65" t="str">
        <f t="shared" si="2"/>
        <v>JV1900001</v>
      </c>
      <c r="S21" s="101"/>
      <c r="T21" s="102" t="s">
        <v>189</v>
      </c>
    </row>
    <row r="22" spans="2:20" s="61" customFormat="1" ht="32.25" customHeight="1" thickTop="1" thickBot="1" x14ac:dyDescent="0.3">
      <c r="B22" s="59" t="s">
        <v>718</v>
      </c>
      <c r="C22" s="59" t="s">
        <v>719</v>
      </c>
      <c r="D22" s="60" t="str">
        <f t="shared" si="0"/>
        <v>ATTY. KAREN VALEN S. DE LEON-PADERNAL/175-478-799-000</v>
      </c>
      <c r="E22" s="59" t="s">
        <v>39</v>
      </c>
      <c r="G22" s="68">
        <f t="shared" si="4"/>
        <v>1171116</v>
      </c>
      <c r="H22" s="63" t="s">
        <v>134</v>
      </c>
      <c r="I22" s="68" t="str">
        <f t="shared" si="1"/>
        <v>BPI1171116</v>
      </c>
      <c r="K22" s="64">
        <f t="shared" si="5"/>
        <v>1900017</v>
      </c>
      <c r="L22" s="65" t="s">
        <v>123</v>
      </c>
      <c r="M22" s="65" t="str">
        <f t="shared" si="3"/>
        <v>CV1900017</v>
      </c>
      <c r="O22" s="64">
        <v>1900001</v>
      </c>
      <c r="P22" s="65" t="s">
        <v>126</v>
      </c>
      <c r="Q22" s="65" t="str">
        <f t="shared" si="2"/>
        <v>JV1900001</v>
      </c>
      <c r="S22" s="68"/>
      <c r="T22" s="71" t="s">
        <v>772</v>
      </c>
    </row>
    <row r="23" spans="2:20" s="61" customFormat="1" ht="32.25" customHeight="1" thickTop="1" thickBot="1" x14ac:dyDescent="0.3">
      <c r="B23" s="59" t="s">
        <v>364</v>
      </c>
      <c r="C23" s="59" t="s">
        <v>365</v>
      </c>
      <c r="D23" s="60" t="str">
        <f t="shared" si="0"/>
        <v>AVZ COCO LUMBER/926-912-061-002</v>
      </c>
      <c r="E23" s="59" t="s">
        <v>352</v>
      </c>
      <c r="G23" s="68">
        <f t="shared" si="4"/>
        <v>1171117</v>
      </c>
      <c r="H23" s="63" t="s">
        <v>134</v>
      </c>
      <c r="I23" s="68" t="str">
        <f t="shared" si="1"/>
        <v>BPI1171117</v>
      </c>
      <c r="K23" s="64">
        <f t="shared" si="5"/>
        <v>1900018</v>
      </c>
      <c r="L23" s="65" t="s">
        <v>123</v>
      </c>
      <c r="M23" s="65" t="str">
        <f t="shared" si="3"/>
        <v>CV1900018</v>
      </c>
      <c r="O23" s="64">
        <v>1900001</v>
      </c>
      <c r="P23" s="65" t="s">
        <v>126</v>
      </c>
      <c r="Q23" s="65" t="str">
        <f t="shared" si="2"/>
        <v>JV1900001</v>
      </c>
      <c r="S23" s="68"/>
      <c r="T23" s="71" t="s">
        <v>773</v>
      </c>
    </row>
    <row r="24" spans="2:20" s="61" customFormat="1" ht="32.25" customHeight="1" thickTop="1" thickBot="1" x14ac:dyDescent="0.3">
      <c r="B24" s="59" t="s">
        <v>679</v>
      </c>
      <c r="C24" s="59" t="s">
        <v>680</v>
      </c>
      <c r="D24" s="60" t="str">
        <f t="shared" si="0"/>
        <v>AZON'S BONELESS LECHON/212-846-291-004</v>
      </c>
      <c r="E24" s="59" t="s">
        <v>262</v>
      </c>
      <c r="G24" s="68">
        <f t="shared" si="4"/>
        <v>1171118</v>
      </c>
      <c r="H24" s="63" t="s">
        <v>134</v>
      </c>
      <c r="I24" s="68" t="str">
        <f t="shared" si="1"/>
        <v>BPI1171118</v>
      </c>
      <c r="K24" s="64">
        <f t="shared" si="5"/>
        <v>1900019</v>
      </c>
      <c r="L24" s="65" t="s">
        <v>123</v>
      </c>
      <c r="M24" s="65" t="str">
        <f t="shared" si="3"/>
        <v>CV1900019</v>
      </c>
      <c r="O24" s="64">
        <v>1900001</v>
      </c>
      <c r="P24" s="65" t="s">
        <v>126</v>
      </c>
      <c r="Q24" s="65" t="str">
        <f t="shared" si="2"/>
        <v>JV1900001</v>
      </c>
      <c r="S24" s="101"/>
      <c r="T24" s="102" t="s">
        <v>774</v>
      </c>
    </row>
    <row r="25" spans="2:20" s="61" customFormat="1" ht="32.25" customHeight="1" thickTop="1" thickBot="1" x14ac:dyDescent="0.3">
      <c r="B25" s="59" t="s">
        <v>654</v>
      </c>
      <c r="C25" s="59" t="s">
        <v>655</v>
      </c>
      <c r="D25" s="60" t="str">
        <f t="shared" si="0"/>
        <v>BEARING CENTER &amp; MACHINERY, INC./000-081-273-1248</v>
      </c>
      <c r="E25" s="59" t="s">
        <v>475</v>
      </c>
      <c r="G25" s="68">
        <f t="shared" si="4"/>
        <v>1171119</v>
      </c>
      <c r="H25" s="63" t="s">
        <v>134</v>
      </c>
      <c r="I25" s="68" t="str">
        <f t="shared" si="1"/>
        <v>BPI1171119</v>
      </c>
      <c r="K25" s="64">
        <f t="shared" si="5"/>
        <v>1900020</v>
      </c>
      <c r="L25" s="65" t="s">
        <v>123</v>
      </c>
      <c r="M25" s="65" t="str">
        <f t="shared" si="3"/>
        <v>CV1900020</v>
      </c>
      <c r="O25" s="64">
        <v>1900001</v>
      </c>
      <c r="P25" s="65" t="s">
        <v>126</v>
      </c>
      <c r="Q25" s="65" t="str">
        <f t="shared" si="2"/>
        <v>JV1900001</v>
      </c>
      <c r="S25" s="101"/>
      <c r="T25" s="102" t="s">
        <v>775</v>
      </c>
    </row>
    <row r="26" spans="2:20" s="61" customFormat="1" ht="32.25" customHeight="1" thickTop="1" thickBot="1" x14ac:dyDescent="0.3">
      <c r="B26" s="59" t="s">
        <v>950</v>
      </c>
      <c r="C26" s="59" t="s">
        <v>951</v>
      </c>
      <c r="D26" s="60" t="str">
        <f t="shared" si="0"/>
        <v>BEGUIR FOOD INC./009-764-107-000</v>
      </c>
      <c r="E26" s="76" t="s">
        <v>729</v>
      </c>
      <c r="G26" s="68">
        <f t="shared" si="4"/>
        <v>1171120</v>
      </c>
      <c r="H26" s="63" t="s">
        <v>134</v>
      </c>
      <c r="I26" s="68" t="str">
        <f t="shared" si="1"/>
        <v>BPI1171120</v>
      </c>
      <c r="K26" s="64">
        <f t="shared" si="5"/>
        <v>1900021</v>
      </c>
      <c r="L26" s="65" t="s">
        <v>123</v>
      </c>
      <c r="M26" s="65" t="str">
        <f t="shared" si="3"/>
        <v>CV1900021</v>
      </c>
      <c r="O26" s="64">
        <v>1900001</v>
      </c>
      <c r="P26" s="65" t="s">
        <v>126</v>
      </c>
      <c r="Q26" s="65" t="str">
        <f t="shared" si="2"/>
        <v>JV1900001</v>
      </c>
      <c r="S26" s="68"/>
      <c r="T26" s="71" t="s">
        <v>530</v>
      </c>
    </row>
    <row r="27" spans="2:20" s="61" customFormat="1" ht="32.25" customHeight="1" thickTop="1" thickBot="1" x14ac:dyDescent="0.3">
      <c r="B27" s="59" t="s">
        <v>198</v>
      </c>
      <c r="C27" s="59" t="s">
        <v>199</v>
      </c>
      <c r="D27" s="60" t="str">
        <f t="shared" si="0"/>
        <v>BLY ALUMINUM AND GLASS SUPPLY, INC/005-160-067-000</v>
      </c>
      <c r="E27" s="59" t="s">
        <v>200</v>
      </c>
      <c r="G27" s="68">
        <f t="shared" si="4"/>
        <v>1171121</v>
      </c>
      <c r="H27" s="63" t="s">
        <v>134</v>
      </c>
      <c r="I27" s="68" t="str">
        <f t="shared" si="1"/>
        <v>BPI1171121</v>
      </c>
      <c r="K27" s="64">
        <f t="shared" si="5"/>
        <v>1900022</v>
      </c>
      <c r="L27" s="65" t="s">
        <v>123</v>
      </c>
      <c r="M27" s="65" t="str">
        <f t="shared" si="3"/>
        <v>CV1900022</v>
      </c>
      <c r="O27" s="64">
        <v>1900001</v>
      </c>
      <c r="P27" s="65" t="s">
        <v>126</v>
      </c>
      <c r="Q27" s="65" t="str">
        <f t="shared" si="2"/>
        <v>JV1900001</v>
      </c>
      <c r="S27" s="68"/>
      <c r="T27" s="71" t="s">
        <v>776</v>
      </c>
    </row>
    <row r="28" spans="2:20" s="61" customFormat="1" ht="32.25" customHeight="1" thickTop="1" thickBot="1" x14ac:dyDescent="0.3">
      <c r="B28" s="59" t="s">
        <v>50</v>
      </c>
      <c r="C28" s="59" t="s">
        <v>237</v>
      </c>
      <c r="D28" s="60" t="str">
        <f t="shared" si="0"/>
        <v>BODEGA ADVANCES/000-000-000-000</v>
      </c>
      <c r="E28" s="59"/>
      <c r="G28" s="68">
        <f t="shared" si="4"/>
        <v>1171122</v>
      </c>
      <c r="H28" s="63" t="s">
        <v>134</v>
      </c>
      <c r="I28" s="68" t="str">
        <f t="shared" si="1"/>
        <v>BPI1171122</v>
      </c>
      <c r="K28" s="64">
        <f t="shared" si="5"/>
        <v>1900023</v>
      </c>
      <c r="L28" s="65" t="s">
        <v>123</v>
      </c>
      <c r="M28" s="65" t="str">
        <f t="shared" si="3"/>
        <v>CV1900023</v>
      </c>
      <c r="O28" s="64">
        <v>1900001</v>
      </c>
      <c r="P28" s="65" t="s">
        <v>126</v>
      </c>
      <c r="Q28" s="65" t="str">
        <f t="shared" si="2"/>
        <v>JV1900001</v>
      </c>
      <c r="S28" s="71"/>
      <c r="T28" t="s">
        <v>784</v>
      </c>
    </row>
    <row r="29" spans="2:20" s="61" customFormat="1" ht="32.25" customHeight="1" thickTop="1" thickBot="1" x14ac:dyDescent="0.3">
      <c r="B29" s="59" t="s">
        <v>725</v>
      </c>
      <c r="C29" s="59" t="s">
        <v>726</v>
      </c>
      <c r="D29" s="60" t="str">
        <f t="shared" si="0"/>
        <v>BOGSER'S BY THE SEA RESTAURANT/941-305-288-001</v>
      </c>
      <c r="E29" s="59" t="s">
        <v>454</v>
      </c>
      <c r="G29" s="68">
        <f t="shared" si="4"/>
        <v>1171123</v>
      </c>
      <c r="H29" s="63" t="s">
        <v>134</v>
      </c>
      <c r="I29" s="68" t="str">
        <f t="shared" si="1"/>
        <v>BPI1171123</v>
      </c>
      <c r="K29" s="64">
        <f t="shared" si="5"/>
        <v>1900024</v>
      </c>
      <c r="L29" s="65" t="s">
        <v>123</v>
      </c>
      <c r="M29" s="65" t="str">
        <f t="shared" si="3"/>
        <v>CV1900024</v>
      </c>
      <c r="O29" s="64">
        <v>1900001</v>
      </c>
      <c r="P29" s="65" t="s">
        <v>126</v>
      </c>
      <c r="Q29" s="65" t="str">
        <f t="shared" si="2"/>
        <v>JV1900001</v>
      </c>
      <c r="S29" s="102"/>
      <c r="T29" s="102" t="s">
        <v>785</v>
      </c>
    </row>
    <row r="30" spans="2:20" s="61" customFormat="1" ht="32.25" customHeight="1" thickTop="1" thickBot="1" x14ac:dyDescent="0.3">
      <c r="B30" s="59" t="s">
        <v>50</v>
      </c>
      <c r="C30" s="59" t="s">
        <v>307</v>
      </c>
      <c r="D30" s="60" t="str">
        <f t="shared" si="0"/>
        <v>BOMBALES ADVERTISING/000-000-000-000</v>
      </c>
      <c r="E30" s="59" t="s">
        <v>308</v>
      </c>
      <c r="G30" s="68">
        <f t="shared" si="4"/>
        <v>1171124</v>
      </c>
      <c r="H30" s="63" t="s">
        <v>134</v>
      </c>
      <c r="I30" s="68" t="str">
        <f t="shared" si="1"/>
        <v>BPI1171124</v>
      </c>
      <c r="K30" s="64">
        <f t="shared" si="5"/>
        <v>1900025</v>
      </c>
      <c r="L30" s="65" t="s">
        <v>123</v>
      </c>
      <c r="M30" s="65" t="str">
        <f t="shared" si="3"/>
        <v>CV1900025</v>
      </c>
      <c r="O30" s="64">
        <v>1900001</v>
      </c>
      <c r="P30" s="65" t="s">
        <v>126</v>
      </c>
      <c r="Q30" s="65" t="str">
        <f t="shared" si="2"/>
        <v>JV1900001</v>
      </c>
      <c r="S30" s="71"/>
      <c r="T30" s="71" t="s">
        <v>786</v>
      </c>
    </row>
    <row r="31" spans="2:20" s="61" customFormat="1" ht="32.25" customHeight="1" thickTop="1" thickBot="1" x14ac:dyDescent="0.3">
      <c r="B31" s="59" t="s">
        <v>403</v>
      </c>
      <c r="C31" s="59" t="s">
        <v>404</v>
      </c>
      <c r="D31" s="60" t="str">
        <f t="shared" si="0"/>
        <v>BON HAI HARDWARE/415-554-850-000</v>
      </c>
      <c r="E31" s="59" t="s">
        <v>405</v>
      </c>
      <c r="G31" s="68">
        <f t="shared" si="4"/>
        <v>1171125</v>
      </c>
      <c r="H31" s="63" t="s">
        <v>134</v>
      </c>
      <c r="I31" s="68" t="str">
        <f t="shared" si="1"/>
        <v>BPI1171125</v>
      </c>
      <c r="K31" s="64">
        <f t="shared" si="5"/>
        <v>1900026</v>
      </c>
      <c r="L31" s="65" t="s">
        <v>123</v>
      </c>
      <c r="M31" s="65" t="str">
        <f t="shared" si="3"/>
        <v>CV1900026</v>
      </c>
      <c r="O31" s="64">
        <v>1900001</v>
      </c>
      <c r="P31" s="65" t="s">
        <v>126</v>
      </c>
      <c r="Q31" s="65" t="str">
        <f t="shared" si="2"/>
        <v>JV1900001</v>
      </c>
      <c r="S31" s="71"/>
      <c r="T31" s="71" t="s">
        <v>787</v>
      </c>
    </row>
    <row r="32" spans="2:20" s="61" customFormat="1" ht="32.25" customHeight="1" thickTop="1" thickBot="1" x14ac:dyDescent="0.3">
      <c r="B32" s="59" t="s">
        <v>425</v>
      </c>
      <c r="C32" s="59" t="s">
        <v>426</v>
      </c>
      <c r="D32" s="60" t="str">
        <f t="shared" si="0"/>
        <v>BRANESMA TRAPAL SUPPLY/153-684-853-000</v>
      </c>
      <c r="E32" s="59" t="s">
        <v>293</v>
      </c>
      <c r="G32" s="68">
        <f t="shared" si="4"/>
        <v>1171126</v>
      </c>
      <c r="H32" s="63" t="s">
        <v>134</v>
      </c>
      <c r="I32" s="68" t="str">
        <f t="shared" si="1"/>
        <v>BPI1171126</v>
      </c>
      <c r="K32" s="64">
        <f t="shared" si="5"/>
        <v>1900027</v>
      </c>
      <c r="L32" s="65" t="s">
        <v>123</v>
      </c>
      <c r="M32" s="65" t="str">
        <f t="shared" si="3"/>
        <v>CV1900027</v>
      </c>
      <c r="O32" s="64">
        <v>1900001</v>
      </c>
      <c r="P32" s="65" t="s">
        <v>126</v>
      </c>
      <c r="Q32" s="65" t="str">
        <f t="shared" si="2"/>
        <v>JV1900001</v>
      </c>
      <c r="S32" s="71"/>
      <c r="T32" s="71" t="s">
        <v>788</v>
      </c>
    </row>
    <row r="33" spans="2:20" s="61" customFormat="1" ht="32.25" customHeight="1" thickTop="1" thickBot="1" x14ac:dyDescent="0.3">
      <c r="B33" s="59" t="s">
        <v>933</v>
      </c>
      <c r="C33" s="59" t="s">
        <v>930</v>
      </c>
      <c r="D33" s="60" t="str">
        <f t="shared" si="0"/>
        <v>C&amp;W VIDEO CENTER/102-672-998-000</v>
      </c>
      <c r="E33" s="76" t="s">
        <v>443</v>
      </c>
      <c r="G33" s="68">
        <f t="shared" si="4"/>
        <v>1171127</v>
      </c>
      <c r="H33" s="63" t="s">
        <v>134</v>
      </c>
      <c r="I33" s="68" t="str">
        <f t="shared" si="1"/>
        <v>BPI1171127</v>
      </c>
      <c r="K33" s="64">
        <f t="shared" si="5"/>
        <v>1900028</v>
      </c>
      <c r="L33" s="65" t="s">
        <v>123</v>
      </c>
      <c r="M33" s="65" t="str">
        <f t="shared" si="3"/>
        <v>CV1900028</v>
      </c>
      <c r="O33" s="64">
        <v>1900001</v>
      </c>
      <c r="P33" s="65" t="s">
        <v>126</v>
      </c>
      <c r="Q33" s="65" t="str">
        <f t="shared" si="2"/>
        <v>JV1900001</v>
      </c>
      <c r="S33" s="71"/>
      <c r="T33" s="71" t="s">
        <v>789</v>
      </c>
    </row>
    <row r="34" spans="2:20" s="61" customFormat="1" ht="32.25" customHeight="1" thickTop="1" thickBot="1" x14ac:dyDescent="0.3">
      <c r="B34" s="59" t="s">
        <v>766</v>
      </c>
      <c r="C34" s="59" t="s">
        <v>767</v>
      </c>
      <c r="D34" s="72" t="str">
        <f t="shared" si="0"/>
        <v>CADMIUM CORPORATION/436-001-281-000</v>
      </c>
      <c r="E34" s="59" t="s">
        <v>768</v>
      </c>
      <c r="G34" s="68">
        <f t="shared" si="4"/>
        <v>1171128</v>
      </c>
      <c r="H34" s="63" t="s">
        <v>134</v>
      </c>
      <c r="I34" s="68" t="str">
        <f t="shared" si="1"/>
        <v>BPI1171128</v>
      </c>
      <c r="K34" s="64">
        <f t="shared" si="5"/>
        <v>1900029</v>
      </c>
      <c r="L34" s="65" t="s">
        <v>123</v>
      </c>
      <c r="M34" s="65" t="str">
        <f t="shared" si="3"/>
        <v>CV1900029</v>
      </c>
      <c r="O34" s="64">
        <v>1900001</v>
      </c>
      <c r="P34" s="65" t="s">
        <v>126</v>
      </c>
      <c r="Q34" s="65" t="str">
        <f t="shared" si="2"/>
        <v>JV1900001</v>
      </c>
      <c r="S34" s="71"/>
      <c r="T34" s="71" t="s">
        <v>790</v>
      </c>
    </row>
    <row r="35" spans="2:20" s="61" customFormat="1" ht="32.25" customHeight="1" thickTop="1" thickBot="1" x14ac:dyDescent="0.3">
      <c r="B35" s="59" t="s">
        <v>701</v>
      </c>
      <c r="C35" s="59" t="s">
        <v>702</v>
      </c>
      <c r="D35" s="60" t="str">
        <f t="shared" si="0"/>
        <v>CAFÉ JULIETA/418-672-126-002</v>
      </c>
      <c r="E35" s="59" t="s">
        <v>435</v>
      </c>
      <c r="G35" s="68">
        <f t="shared" si="4"/>
        <v>1171129</v>
      </c>
      <c r="H35" s="63" t="s">
        <v>134</v>
      </c>
      <c r="I35" s="68" t="str">
        <f t="shared" si="1"/>
        <v>BPI1171129</v>
      </c>
      <c r="K35" s="64">
        <f t="shared" si="5"/>
        <v>1900030</v>
      </c>
      <c r="L35" s="65" t="s">
        <v>123</v>
      </c>
      <c r="M35" s="65" t="str">
        <f t="shared" si="3"/>
        <v>CV1900030</v>
      </c>
      <c r="O35" s="64">
        <v>1900001</v>
      </c>
      <c r="P35" s="65" t="s">
        <v>126</v>
      </c>
      <c r="Q35" s="65" t="str">
        <f t="shared" si="2"/>
        <v>JV1900001</v>
      </c>
      <c r="S35" s="71"/>
      <c r="T35" s="71" t="s">
        <v>791</v>
      </c>
    </row>
    <row r="36" spans="2:20" s="61" customFormat="1" ht="32.25" customHeight="1" thickTop="1" thickBot="1" x14ac:dyDescent="0.3">
      <c r="B36" s="59" t="s">
        <v>524</v>
      </c>
      <c r="C36" s="59" t="s">
        <v>525</v>
      </c>
      <c r="D36" s="60" t="str">
        <f t="shared" si="0"/>
        <v>CELEA HARDWARE &amp; LUMBER DEALER/942-503-551-000</v>
      </c>
      <c r="E36" s="59" t="s">
        <v>526</v>
      </c>
      <c r="G36" s="68">
        <f t="shared" si="4"/>
        <v>1171130</v>
      </c>
      <c r="H36" s="63" t="s">
        <v>134</v>
      </c>
      <c r="I36" s="68" t="str">
        <f t="shared" si="1"/>
        <v>BPI1171130</v>
      </c>
      <c r="K36" s="64">
        <f t="shared" si="5"/>
        <v>1900031</v>
      </c>
      <c r="L36" s="65" t="s">
        <v>123</v>
      </c>
      <c r="M36" s="65" t="str">
        <f t="shared" si="3"/>
        <v>CV1900031</v>
      </c>
      <c r="O36" s="64">
        <v>1900001</v>
      </c>
      <c r="P36" s="65" t="s">
        <v>126</v>
      </c>
      <c r="Q36" s="65" t="str">
        <f t="shared" si="2"/>
        <v>JV1900001</v>
      </c>
      <c r="S36" s="71"/>
      <c r="T36" s="71" t="s">
        <v>858</v>
      </c>
    </row>
    <row r="37" spans="2:20" s="61" customFormat="1" ht="32.25" customHeight="1" thickTop="1" thickBot="1" x14ac:dyDescent="0.3">
      <c r="B37" s="59" t="s">
        <v>50</v>
      </c>
      <c r="C37" s="59" t="s">
        <v>574</v>
      </c>
      <c r="D37" s="60" t="str">
        <f t="shared" si="0"/>
        <v>CHALABAN METAL ROOF ENTERPRISES/000-000-000-000</v>
      </c>
      <c r="E37" s="59" t="s">
        <v>575</v>
      </c>
      <c r="G37" s="68">
        <f t="shared" si="4"/>
        <v>1171131</v>
      </c>
      <c r="H37" s="63" t="s">
        <v>134</v>
      </c>
      <c r="I37" s="68" t="str">
        <f t="shared" si="1"/>
        <v>BPI1171131</v>
      </c>
      <c r="K37" s="64">
        <f t="shared" si="5"/>
        <v>1900032</v>
      </c>
      <c r="L37" s="65" t="s">
        <v>123</v>
      </c>
      <c r="M37" s="65" t="str">
        <f t="shared" si="3"/>
        <v>CV1900032</v>
      </c>
      <c r="O37" s="64">
        <v>1900001</v>
      </c>
      <c r="P37" s="65" t="s">
        <v>126</v>
      </c>
      <c r="Q37" s="65" t="str">
        <f t="shared" si="2"/>
        <v>JV1900001</v>
      </c>
      <c r="S37" s="71"/>
      <c r="T37" s="71" t="s">
        <v>1029</v>
      </c>
    </row>
    <row r="38" spans="2:20" s="61" customFormat="1" ht="32.25" customHeight="1" thickTop="1" thickBot="1" x14ac:dyDescent="0.3">
      <c r="B38" s="59" t="s">
        <v>219</v>
      </c>
      <c r="C38" s="59" t="s">
        <v>220</v>
      </c>
      <c r="D38" s="60" t="str">
        <f t="shared" si="0"/>
        <v>CHEMBOND IND'L SUPPLY, INC/426-176-496-000</v>
      </c>
      <c r="E38" s="59" t="s">
        <v>221</v>
      </c>
      <c r="G38" s="68">
        <f t="shared" si="4"/>
        <v>1171132</v>
      </c>
      <c r="H38" s="63" t="s">
        <v>134</v>
      </c>
      <c r="I38" s="68" t="str">
        <f t="shared" si="1"/>
        <v>BPI1171132</v>
      </c>
      <c r="K38" s="64">
        <f t="shared" si="5"/>
        <v>1900033</v>
      </c>
      <c r="L38" s="65" t="s">
        <v>123</v>
      </c>
      <c r="M38" s="65" t="str">
        <f t="shared" si="3"/>
        <v>CV1900033</v>
      </c>
      <c r="O38" s="64">
        <v>1900001</v>
      </c>
      <c r="P38" s="65" t="s">
        <v>126</v>
      </c>
      <c r="Q38" s="65" t="str">
        <f t="shared" si="2"/>
        <v>JV1900001</v>
      </c>
      <c r="S38" s="71"/>
      <c r="T38" s="71" t="s">
        <v>1053</v>
      </c>
    </row>
    <row r="39" spans="2:20" s="61" customFormat="1" ht="32.25" customHeight="1" thickTop="1" thickBot="1" x14ac:dyDescent="0.3">
      <c r="B39" s="59" t="s">
        <v>722</v>
      </c>
      <c r="C39" s="59" t="s">
        <v>723</v>
      </c>
      <c r="D39" s="60" t="str">
        <f t="shared" si="0"/>
        <v>CHENGCO TRADING/100-080-445-000</v>
      </c>
      <c r="E39" s="59" t="s">
        <v>724</v>
      </c>
      <c r="G39" s="68">
        <f t="shared" si="4"/>
        <v>1171133</v>
      </c>
      <c r="H39" s="63" t="s">
        <v>134</v>
      </c>
      <c r="I39" s="68" t="str">
        <f t="shared" si="1"/>
        <v>BPI1171133</v>
      </c>
      <c r="K39" s="64">
        <f t="shared" si="5"/>
        <v>1900034</v>
      </c>
      <c r="L39" s="65" t="s">
        <v>123</v>
      </c>
      <c r="M39" s="65" t="str">
        <f t="shared" si="3"/>
        <v>CV1900034</v>
      </c>
      <c r="O39" s="64">
        <v>1900001</v>
      </c>
      <c r="P39" s="65" t="s">
        <v>126</v>
      </c>
      <c r="Q39" s="65" t="str">
        <f t="shared" si="2"/>
        <v>JV1900001</v>
      </c>
      <c r="S39" s="71"/>
      <c r="T39" s="71" t="s">
        <v>1067</v>
      </c>
    </row>
    <row r="40" spans="2:20" s="61" customFormat="1" ht="32.25" customHeight="1" thickTop="1" thickBot="1" x14ac:dyDescent="0.3">
      <c r="B40" s="59" t="s">
        <v>759</v>
      </c>
      <c r="C40" s="59" t="s">
        <v>760</v>
      </c>
      <c r="D40" s="72" t="str">
        <f t="shared" si="0"/>
        <v>CHILI PARK SEAFOODS MIX/155-475-354-004</v>
      </c>
      <c r="E40" s="59" t="s">
        <v>177</v>
      </c>
      <c r="G40" s="68">
        <f t="shared" si="4"/>
        <v>1171134</v>
      </c>
      <c r="H40" s="63" t="s">
        <v>134</v>
      </c>
      <c r="I40" s="68" t="str">
        <f t="shared" si="1"/>
        <v>BPI1171134</v>
      </c>
      <c r="K40" s="64">
        <f t="shared" si="5"/>
        <v>1900035</v>
      </c>
      <c r="L40" s="65" t="s">
        <v>123</v>
      </c>
      <c r="M40" s="65" t="str">
        <f t="shared" si="3"/>
        <v>CV1900035</v>
      </c>
      <c r="O40" s="64">
        <v>1900001</v>
      </c>
      <c r="P40" s="65" t="s">
        <v>126</v>
      </c>
      <c r="Q40" s="65" t="str">
        <f t="shared" si="2"/>
        <v>JV1900001</v>
      </c>
      <c r="S40" s="71"/>
      <c r="T40" s="71" t="s">
        <v>1068</v>
      </c>
    </row>
    <row r="41" spans="2:20" s="61" customFormat="1" ht="32.25" customHeight="1" thickTop="1" thickBot="1" x14ac:dyDescent="0.3">
      <c r="B41" s="59" t="s">
        <v>983</v>
      </c>
      <c r="C41" s="59" t="s">
        <v>921</v>
      </c>
      <c r="D41" s="60" t="str">
        <f t="shared" si="0"/>
        <v>CHOICE MART CATALUNAN/006-171-689-050</v>
      </c>
      <c r="E41" s="76" t="s">
        <v>936</v>
      </c>
      <c r="G41" s="68">
        <f t="shared" si="4"/>
        <v>1171135</v>
      </c>
      <c r="H41" s="63" t="s">
        <v>134</v>
      </c>
      <c r="I41" s="68" t="str">
        <f t="shared" si="1"/>
        <v>BPI1171135</v>
      </c>
      <c r="K41" s="64">
        <f t="shared" si="5"/>
        <v>1900036</v>
      </c>
      <c r="L41" s="65" t="s">
        <v>123</v>
      </c>
      <c r="M41" s="65" t="str">
        <f t="shared" si="3"/>
        <v>CV1900036</v>
      </c>
      <c r="O41" s="64">
        <v>1900001</v>
      </c>
      <c r="P41" s="65" t="s">
        <v>126</v>
      </c>
      <c r="Q41" s="65" t="str">
        <f t="shared" si="2"/>
        <v>JV1900001</v>
      </c>
      <c r="S41" s="71"/>
      <c r="T41" s="71" t="s">
        <v>1069</v>
      </c>
    </row>
    <row r="42" spans="2:20" s="61" customFormat="1" ht="32.25" customHeight="1" thickTop="1" thickBot="1" x14ac:dyDescent="0.3">
      <c r="B42" s="59" t="s">
        <v>483</v>
      </c>
      <c r="C42" s="59" t="s">
        <v>484</v>
      </c>
      <c r="D42" s="60" t="str">
        <f t="shared" si="0"/>
        <v>CISA MARKTING CO. INCOPARATED/000-074-291-002</v>
      </c>
      <c r="E42" s="59" t="s">
        <v>49</v>
      </c>
      <c r="G42" s="68">
        <f t="shared" si="4"/>
        <v>1171136</v>
      </c>
      <c r="H42" s="63" t="s">
        <v>134</v>
      </c>
      <c r="I42" s="68" t="str">
        <f t="shared" si="1"/>
        <v>BPI1171136</v>
      </c>
      <c r="K42" s="64">
        <f t="shared" si="5"/>
        <v>1900037</v>
      </c>
      <c r="L42" s="65" t="s">
        <v>123</v>
      </c>
      <c r="M42" s="65" t="str">
        <f t="shared" si="3"/>
        <v>CV1900037</v>
      </c>
      <c r="O42" s="64">
        <v>1900001</v>
      </c>
      <c r="P42" s="65" t="s">
        <v>126</v>
      </c>
      <c r="Q42" s="65" t="str">
        <f t="shared" si="2"/>
        <v>JV1900001</v>
      </c>
      <c r="S42" s="71"/>
      <c r="T42" s="71" t="s">
        <v>1070</v>
      </c>
    </row>
    <row r="43" spans="2:20" s="61" customFormat="1" ht="32.25" customHeight="1" thickTop="1" thickBot="1" x14ac:dyDescent="0.3">
      <c r="B43" s="59" t="s">
        <v>43</v>
      </c>
      <c r="C43" s="59" t="s">
        <v>41</v>
      </c>
      <c r="D43" s="60" t="str">
        <f t="shared" si="0"/>
        <v>CITI HARDWARE BACOLOD, INC./005-919-438-012</v>
      </c>
      <c r="E43" s="59" t="s">
        <v>373</v>
      </c>
      <c r="G43" s="68">
        <f t="shared" si="4"/>
        <v>1171137</v>
      </c>
      <c r="H43" s="63" t="s">
        <v>134</v>
      </c>
      <c r="I43" s="68" t="str">
        <f t="shared" si="1"/>
        <v>BPI1171137</v>
      </c>
      <c r="K43" s="64">
        <f t="shared" si="5"/>
        <v>1900038</v>
      </c>
      <c r="L43" s="65" t="s">
        <v>123</v>
      </c>
      <c r="M43" s="65" t="str">
        <f t="shared" si="3"/>
        <v>CV1900038</v>
      </c>
      <c r="O43" s="64">
        <v>1900001</v>
      </c>
      <c r="P43" s="65" t="s">
        <v>126</v>
      </c>
      <c r="Q43" s="65" t="str">
        <f t="shared" si="2"/>
        <v>JV1900001</v>
      </c>
      <c r="S43" s="71"/>
      <c r="T43" s="71" t="s">
        <v>1071</v>
      </c>
    </row>
    <row r="44" spans="2:20" s="61" customFormat="1" ht="32.25" customHeight="1" thickTop="1" thickBot="1" x14ac:dyDescent="0.3">
      <c r="B44" s="59" t="s">
        <v>981</v>
      </c>
      <c r="C44" s="59" t="s">
        <v>982</v>
      </c>
      <c r="D44" s="60" t="str">
        <f t="shared" si="0"/>
        <v>CITISTAR SHOPPING CENTER INC./421-227-621-003</v>
      </c>
      <c r="E44" s="76" t="s">
        <v>936</v>
      </c>
      <c r="G44" s="68">
        <f t="shared" si="4"/>
        <v>1171138</v>
      </c>
      <c r="H44" s="63" t="s">
        <v>134</v>
      </c>
      <c r="I44" s="68" t="str">
        <f t="shared" si="1"/>
        <v>BPI1171138</v>
      </c>
      <c r="K44" s="64">
        <f t="shared" si="5"/>
        <v>1900039</v>
      </c>
      <c r="L44" s="65" t="s">
        <v>123</v>
      </c>
      <c r="M44" s="65" t="str">
        <f t="shared" si="3"/>
        <v>CV1900039</v>
      </c>
      <c r="O44" s="64">
        <v>1900001</v>
      </c>
      <c r="P44" s="65" t="s">
        <v>126</v>
      </c>
      <c r="Q44" s="65" t="str">
        <f t="shared" si="2"/>
        <v>JV1900001</v>
      </c>
      <c r="S44" s="71"/>
      <c r="T44" s="71"/>
    </row>
    <row r="45" spans="2:20" s="61" customFormat="1" ht="32.25" customHeight="1" thickTop="1" thickBot="1" x14ac:dyDescent="0.3">
      <c r="B45" s="59" t="s">
        <v>50</v>
      </c>
      <c r="C45" s="59" t="s">
        <v>573</v>
      </c>
      <c r="D45" s="60" t="str">
        <f t="shared" si="0"/>
        <v>CL  LAO DESIGN/000-000-000-000</v>
      </c>
      <c r="E45" s="59" t="s">
        <v>177</v>
      </c>
      <c r="G45" s="68">
        <f t="shared" si="4"/>
        <v>1171139</v>
      </c>
      <c r="H45" s="63" t="s">
        <v>134</v>
      </c>
      <c r="I45" s="68" t="str">
        <f t="shared" si="1"/>
        <v>BPI1171139</v>
      </c>
      <c r="K45" s="64">
        <f t="shared" si="5"/>
        <v>1900040</v>
      </c>
      <c r="L45" s="65" t="s">
        <v>123</v>
      </c>
      <c r="M45" s="65" t="str">
        <f t="shared" si="3"/>
        <v>CV1900040</v>
      </c>
      <c r="O45" s="64">
        <v>1900001</v>
      </c>
      <c r="P45" s="65" t="s">
        <v>126</v>
      </c>
      <c r="Q45" s="65" t="str">
        <f t="shared" si="2"/>
        <v>JV1900001</v>
      </c>
      <c r="S45" s="71"/>
      <c r="T45" s="71"/>
    </row>
    <row r="46" spans="2:20" s="61" customFormat="1" ht="32.25" customHeight="1" thickTop="1" thickBot="1" x14ac:dyDescent="0.3">
      <c r="B46" s="59" t="s">
        <v>50</v>
      </c>
      <c r="C46" s="59" t="s">
        <v>572</v>
      </c>
      <c r="D46" s="60" t="str">
        <f t="shared" si="0"/>
        <v>CL LAO/000-000-000-000</v>
      </c>
      <c r="E46" s="59" t="s">
        <v>177</v>
      </c>
      <c r="G46" s="68">
        <f t="shared" si="4"/>
        <v>1171140</v>
      </c>
      <c r="H46" s="63" t="s">
        <v>134</v>
      </c>
      <c r="I46" s="68" t="str">
        <f t="shared" si="1"/>
        <v>BPI1171140</v>
      </c>
      <c r="K46" s="64">
        <f t="shared" si="5"/>
        <v>1900041</v>
      </c>
      <c r="L46" s="65" t="s">
        <v>123</v>
      </c>
      <c r="M46" s="65" t="str">
        <f t="shared" si="3"/>
        <v>CV1900041</v>
      </c>
      <c r="O46" s="64">
        <v>1900001</v>
      </c>
      <c r="P46" s="65" t="s">
        <v>126</v>
      </c>
      <c r="Q46" s="65" t="str">
        <f t="shared" si="2"/>
        <v>JV1900001</v>
      </c>
      <c r="S46" s="71"/>
      <c r="T46" s="71"/>
    </row>
    <row r="47" spans="2:20" s="61" customFormat="1" ht="32.25" customHeight="1" thickTop="1" thickBot="1" x14ac:dyDescent="0.3">
      <c r="B47" s="59"/>
      <c r="C47" s="59" t="s">
        <v>873</v>
      </c>
      <c r="D47" s="60" t="str">
        <f t="shared" si="0"/>
        <v>CL LAO DESIGN/</v>
      </c>
      <c r="E47" s="76" t="s">
        <v>177</v>
      </c>
      <c r="G47" s="68">
        <f t="shared" si="4"/>
        <v>1171141</v>
      </c>
      <c r="H47" s="63" t="s">
        <v>134</v>
      </c>
      <c r="I47" s="68" t="str">
        <f t="shared" si="1"/>
        <v>BPI1171141</v>
      </c>
      <c r="K47" s="64">
        <f t="shared" si="5"/>
        <v>1900042</v>
      </c>
      <c r="L47" s="65" t="s">
        <v>123</v>
      </c>
      <c r="M47" s="65" t="str">
        <f t="shared" si="3"/>
        <v>CV1900042</v>
      </c>
      <c r="O47" s="64">
        <v>1900001</v>
      </c>
      <c r="P47" s="65" t="s">
        <v>126</v>
      </c>
      <c r="Q47" s="65" t="str">
        <f t="shared" si="2"/>
        <v>JV1900001</v>
      </c>
      <c r="S47" s="71"/>
      <c r="T47" s="71"/>
    </row>
    <row r="48" spans="2:20" s="61" customFormat="1" ht="32.25" customHeight="1" thickTop="1" thickBot="1" x14ac:dyDescent="0.3">
      <c r="B48" s="59" t="s">
        <v>691</v>
      </c>
      <c r="C48" s="59" t="s">
        <v>692</v>
      </c>
      <c r="D48" s="60" t="str">
        <f t="shared" si="0"/>
        <v>CLLM ENTERPRISES/234-584-769-000</v>
      </c>
      <c r="E48" s="59" t="s">
        <v>475</v>
      </c>
      <c r="G48" s="68">
        <f t="shared" si="4"/>
        <v>1171142</v>
      </c>
      <c r="H48" s="63" t="s">
        <v>134</v>
      </c>
      <c r="I48" s="68" t="str">
        <f t="shared" si="1"/>
        <v>BPI1171142</v>
      </c>
      <c r="K48" s="64">
        <f t="shared" si="5"/>
        <v>1900043</v>
      </c>
      <c r="L48" s="65" t="s">
        <v>123</v>
      </c>
      <c r="M48" s="65" t="str">
        <f t="shared" si="3"/>
        <v>CV1900043</v>
      </c>
      <c r="O48" s="64">
        <v>1900001</v>
      </c>
      <c r="P48" s="65" t="s">
        <v>126</v>
      </c>
      <c r="Q48" s="65" t="str">
        <f t="shared" si="2"/>
        <v>JV1900001</v>
      </c>
      <c r="S48" s="71"/>
      <c r="T48" s="71"/>
    </row>
    <row r="49" spans="2:20" s="61" customFormat="1" ht="32.25" customHeight="1" thickTop="1" thickBot="1" x14ac:dyDescent="0.3">
      <c r="B49" s="59" t="s">
        <v>266</v>
      </c>
      <c r="C49" s="59" t="s">
        <v>267</v>
      </c>
      <c r="D49" s="60" t="str">
        <f t="shared" si="0"/>
        <v>CM INTERIORS/195-403-038-001</v>
      </c>
      <c r="E49" s="59" t="s">
        <v>192</v>
      </c>
      <c r="G49" s="68">
        <f t="shared" si="4"/>
        <v>1171143</v>
      </c>
      <c r="H49" s="63" t="s">
        <v>134</v>
      </c>
      <c r="I49" s="68" t="str">
        <f t="shared" si="1"/>
        <v>BPI1171143</v>
      </c>
      <c r="K49" s="64">
        <f t="shared" si="5"/>
        <v>1900044</v>
      </c>
      <c r="L49" s="65" t="s">
        <v>123</v>
      </c>
      <c r="M49" s="65" t="str">
        <f t="shared" si="3"/>
        <v>CV1900044</v>
      </c>
      <c r="O49" s="64">
        <v>1900001</v>
      </c>
      <c r="P49" s="65" t="s">
        <v>126</v>
      </c>
      <c r="Q49" s="65" t="str">
        <f t="shared" si="2"/>
        <v>JV1900001</v>
      </c>
      <c r="S49" s="71"/>
      <c r="T49" s="71"/>
    </row>
    <row r="50" spans="2:20" s="61" customFormat="1" ht="32.25" customHeight="1" thickTop="1" thickBot="1" x14ac:dyDescent="0.3">
      <c r="B50" s="59" t="s">
        <v>433</v>
      </c>
      <c r="C50" s="59" t="s">
        <v>434</v>
      </c>
      <c r="D50" s="60" t="str">
        <f t="shared" si="0"/>
        <v>COCO'S SOUTH BISTRO/000-076-775-007</v>
      </c>
      <c r="E50" s="59" t="s">
        <v>435</v>
      </c>
      <c r="G50" s="68">
        <f t="shared" si="4"/>
        <v>1171144</v>
      </c>
      <c r="H50" s="63" t="s">
        <v>134</v>
      </c>
      <c r="I50" s="68" t="str">
        <f t="shared" si="1"/>
        <v>BPI1171144</v>
      </c>
      <c r="K50" s="64">
        <f t="shared" si="5"/>
        <v>1900045</v>
      </c>
      <c r="L50" s="65" t="s">
        <v>123</v>
      </c>
      <c r="M50" s="65" t="str">
        <f t="shared" si="3"/>
        <v>CV1900045</v>
      </c>
      <c r="O50" s="64">
        <v>1900001</v>
      </c>
      <c r="P50" s="65" t="s">
        <v>126</v>
      </c>
      <c r="Q50" s="65" t="str">
        <f t="shared" si="2"/>
        <v>JV1900001</v>
      </c>
      <c r="S50" s="71"/>
      <c r="T50" s="71"/>
    </row>
    <row r="51" spans="2:20" s="61" customFormat="1" ht="32.25" customHeight="1" thickTop="1" thickBot="1" x14ac:dyDescent="0.3">
      <c r="B51" s="59" t="s">
        <v>194</v>
      </c>
      <c r="C51" s="59" t="s">
        <v>195</v>
      </c>
      <c r="D51" s="60" t="str">
        <f t="shared" si="0"/>
        <v>COLOURLAND, INC/005-159-766-001</v>
      </c>
      <c r="E51" s="59" t="s">
        <v>196</v>
      </c>
      <c r="G51" s="68">
        <f t="shared" si="4"/>
        <v>1171145</v>
      </c>
      <c r="H51" s="63" t="s">
        <v>134</v>
      </c>
      <c r="I51" s="68" t="str">
        <f t="shared" si="1"/>
        <v>BPI1171145</v>
      </c>
      <c r="K51" s="64">
        <f t="shared" si="5"/>
        <v>1900046</v>
      </c>
      <c r="L51" s="65" t="s">
        <v>123</v>
      </c>
      <c r="M51" s="65" t="str">
        <f t="shared" si="3"/>
        <v>CV1900046</v>
      </c>
      <c r="O51" s="64">
        <v>1900001</v>
      </c>
      <c r="P51" s="65" t="s">
        <v>126</v>
      </c>
      <c r="Q51" s="65" t="str">
        <f t="shared" si="2"/>
        <v>JV1900001</v>
      </c>
      <c r="S51" s="71"/>
      <c r="T51" s="71"/>
    </row>
    <row r="52" spans="2:20" s="61" customFormat="1" ht="32.25" customHeight="1" thickTop="1" thickBot="1" x14ac:dyDescent="0.3">
      <c r="B52" s="59" t="s">
        <v>294</v>
      </c>
      <c r="C52" s="59" t="s">
        <v>295</v>
      </c>
      <c r="D52" s="60" t="str">
        <f t="shared" si="0"/>
        <v>CONSTRUCTION &amp; HARDWARE SUPPLY, INC./005-159-791-000</v>
      </c>
      <c r="E52" s="59" t="s">
        <v>296</v>
      </c>
      <c r="G52" s="68">
        <f t="shared" si="4"/>
        <v>1171146</v>
      </c>
      <c r="H52" s="63" t="s">
        <v>134</v>
      </c>
      <c r="I52" s="68" t="str">
        <f t="shared" si="1"/>
        <v>BPI1171146</v>
      </c>
      <c r="K52" s="64">
        <f t="shared" si="5"/>
        <v>1900047</v>
      </c>
      <c r="L52" s="65" t="s">
        <v>123</v>
      </c>
      <c r="M52" s="65" t="str">
        <f t="shared" si="3"/>
        <v>CV1900047</v>
      </c>
      <c r="O52" s="64">
        <v>1900001</v>
      </c>
      <c r="P52" s="65" t="s">
        <v>126</v>
      </c>
      <c r="Q52" s="65" t="str">
        <f t="shared" si="2"/>
        <v>JV1900001</v>
      </c>
      <c r="S52" s="71"/>
      <c r="T52" s="71"/>
    </row>
    <row r="53" spans="2:20" s="61" customFormat="1" ht="32.25" customHeight="1" thickTop="1" thickBot="1" x14ac:dyDescent="0.3">
      <c r="B53" s="59" t="s">
        <v>627</v>
      </c>
      <c r="C53" s="59" t="s">
        <v>628</v>
      </c>
      <c r="D53" s="60" t="str">
        <f t="shared" si="0"/>
        <v>CRUZADA AUTO SUPPLY/135-455-084-000</v>
      </c>
      <c r="E53" s="59" t="s">
        <v>48</v>
      </c>
      <c r="G53" s="68">
        <f t="shared" si="4"/>
        <v>1171147</v>
      </c>
      <c r="H53" s="63" t="s">
        <v>134</v>
      </c>
      <c r="I53" s="68" t="str">
        <f t="shared" si="1"/>
        <v>BPI1171147</v>
      </c>
      <c r="K53" s="64">
        <f t="shared" si="5"/>
        <v>1900048</v>
      </c>
      <c r="L53" s="65" t="s">
        <v>123</v>
      </c>
      <c r="M53" s="65" t="str">
        <f t="shared" si="3"/>
        <v>CV1900048</v>
      </c>
      <c r="O53" s="64">
        <v>1900001</v>
      </c>
      <c r="P53" s="65" t="s">
        <v>126</v>
      </c>
      <c r="Q53" s="65" t="str">
        <f t="shared" si="2"/>
        <v>JV1900001</v>
      </c>
      <c r="S53" s="71"/>
      <c r="T53" s="71"/>
    </row>
    <row r="54" spans="2:20" s="61" customFormat="1" ht="32.25" customHeight="1" thickTop="1" thickBot="1" x14ac:dyDescent="0.3">
      <c r="B54" s="59" t="s">
        <v>629</v>
      </c>
      <c r="C54" s="59" t="s">
        <v>630</v>
      </c>
      <c r="D54" s="60" t="str">
        <f t="shared" si="0"/>
        <v>C-SKIES HARDWARE/453-941-603-000</v>
      </c>
      <c r="E54" s="59" t="s">
        <v>48</v>
      </c>
      <c r="G54" s="68">
        <f t="shared" si="4"/>
        <v>1171148</v>
      </c>
      <c r="H54" s="63" t="s">
        <v>134</v>
      </c>
      <c r="I54" s="68" t="str">
        <f t="shared" si="1"/>
        <v>BPI1171148</v>
      </c>
      <c r="K54" s="64">
        <f t="shared" si="5"/>
        <v>1900049</v>
      </c>
      <c r="L54" s="65" t="s">
        <v>123</v>
      </c>
      <c r="M54" s="65" t="str">
        <f t="shared" si="3"/>
        <v>CV1900049</v>
      </c>
      <c r="O54" s="64">
        <v>1900001</v>
      </c>
      <c r="P54" s="65" t="s">
        <v>126</v>
      </c>
      <c r="Q54" s="65" t="str">
        <f t="shared" si="2"/>
        <v>JV1900001</v>
      </c>
      <c r="S54" s="71"/>
      <c r="T54" s="71"/>
    </row>
    <row r="55" spans="2:20" s="61" customFormat="1" ht="32.25" customHeight="1" thickTop="1" thickBot="1" x14ac:dyDescent="0.3">
      <c r="B55" s="59" t="s">
        <v>495</v>
      </c>
      <c r="C55" s="59" t="s">
        <v>496</v>
      </c>
      <c r="D55" s="60" t="str">
        <f t="shared" si="0"/>
        <v>CUSTOMER FRONTLINE SOLUTION INC./006-909-073-092</v>
      </c>
      <c r="E55" s="59" t="s">
        <v>497</v>
      </c>
      <c r="G55" s="68">
        <f t="shared" si="4"/>
        <v>1171149</v>
      </c>
      <c r="H55" s="63" t="s">
        <v>134</v>
      </c>
      <c r="I55" s="68" t="str">
        <f t="shared" si="1"/>
        <v>BPI1171149</v>
      </c>
      <c r="K55" s="64">
        <f t="shared" si="5"/>
        <v>1900050</v>
      </c>
      <c r="L55" s="65" t="s">
        <v>123</v>
      </c>
      <c r="M55" s="65" t="str">
        <f t="shared" si="3"/>
        <v>CV1900050</v>
      </c>
      <c r="O55" s="64">
        <v>1900001</v>
      </c>
      <c r="P55" s="65" t="s">
        <v>126</v>
      </c>
      <c r="Q55" s="65" t="str">
        <f t="shared" si="2"/>
        <v>JV1900001</v>
      </c>
      <c r="S55" s="71"/>
      <c r="T55" s="71"/>
    </row>
    <row r="56" spans="2:20" s="61" customFormat="1" ht="32.25" customHeight="1" thickTop="1" thickBot="1" x14ac:dyDescent="0.3">
      <c r="B56" s="59" t="s">
        <v>294</v>
      </c>
      <c r="C56" s="59" t="s">
        <v>427</v>
      </c>
      <c r="D56" s="60" t="str">
        <f t="shared" si="0"/>
        <v>DAVAO BAYAN CONSTRUCTION &amp; HARDWARE/005-159-791-000</v>
      </c>
      <c r="E56" s="59" t="s">
        <v>428</v>
      </c>
      <c r="G56" s="68">
        <f t="shared" si="4"/>
        <v>1171150</v>
      </c>
      <c r="H56" s="63" t="s">
        <v>134</v>
      </c>
      <c r="I56" s="68" t="str">
        <f t="shared" si="1"/>
        <v>BPI1171150</v>
      </c>
      <c r="K56" s="64">
        <f t="shared" si="5"/>
        <v>1900051</v>
      </c>
      <c r="L56" s="65" t="s">
        <v>123</v>
      </c>
      <c r="M56" s="65" t="str">
        <f t="shared" si="3"/>
        <v>CV1900051</v>
      </c>
      <c r="O56" s="64">
        <v>1900001</v>
      </c>
      <c r="P56" s="65" t="s">
        <v>126</v>
      </c>
      <c r="Q56" s="65" t="str">
        <f t="shared" si="2"/>
        <v>JV1900001</v>
      </c>
      <c r="S56" s="71"/>
      <c r="T56" s="71"/>
    </row>
    <row r="57" spans="2:20" s="61" customFormat="1" ht="32.25" customHeight="1" thickTop="1" thickBot="1" x14ac:dyDescent="0.3">
      <c r="B57" s="59" t="s">
        <v>552</v>
      </c>
      <c r="C57" s="59" t="s">
        <v>553</v>
      </c>
      <c r="D57" s="60" t="str">
        <f t="shared" si="0"/>
        <v>DAVAO BOHOL TRADING/100-084-983-000</v>
      </c>
      <c r="E57" s="59" t="s">
        <v>475</v>
      </c>
      <c r="G57" s="68">
        <f t="shared" si="4"/>
        <v>1171151</v>
      </c>
      <c r="H57" s="63" t="s">
        <v>134</v>
      </c>
      <c r="I57" s="68" t="str">
        <f t="shared" si="1"/>
        <v>BPI1171151</v>
      </c>
      <c r="K57" s="64">
        <f t="shared" si="5"/>
        <v>1900052</v>
      </c>
      <c r="L57" s="65" t="s">
        <v>123</v>
      </c>
      <c r="M57" s="65" t="str">
        <f t="shared" si="3"/>
        <v>CV1900052</v>
      </c>
      <c r="O57" s="64">
        <v>1900001</v>
      </c>
      <c r="P57" s="65" t="s">
        <v>126</v>
      </c>
      <c r="Q57" s="65" t="str">
        <f t="shared" si="2"/>
        <v>JV1900001</v>
      </c>
      <c r="S57" s="71"/>
      <c r="T57" s="71"/>
    </row>
    <row r="58" spans="2:20" s="61" customFormat="1" ht="32.25" customHeight="1" thickTop="1" thickBot="1" x14ac:dyDescent="0.3">
      <c r="B58" s="59" t="s">
        <v>25</v>
      </c>
      <c r="C58" s="59" t="s">
        <v>179</v>
      </c>
      <c r="D58" s="60" t="str">
        <f t="shared" si="0"/>
        <v>DAVAO CITIHARDWARE INC/005-172-745-000</v>
      </c>
      <c r="E58" s="59" t="s">
        <v>39</v>
      </c>
      <c r="G58" s="68">
        <f t="shared" si="4"/>
        <v>1171152</v>
      </c>
      <c r="H58" s="63" t="s">
        <v>134</v>
      </c>
      <c r="I58" s="68" t="str">
        <f t="shared" si="1"/>
        <v>BPI1171152</v>
      </c>
      <c r="K58" s="64">
        <f t="shared" si="5"/>
        <v>1900053</v>
      </c>
      <c r="L58" s="65" t="s">
        <v>123</v>
      </c>
      <c r="M58" s="65" t="str">
        <f t="shared" si="3"/>
        <v>CV1900053</v>
      </c>
      <c r="O58" s="64">
        <v>1900001</v>
      </c>
      <c r="P58" s="65" t="s">
        <v>126</v>
      </c>
      <c r="Q58" s="65" t="str">
        <f t="shared" si="2"/>
        <v>JV1900001</v>
      </c>
      <c r="S58" s="71"/>
      <c r="T58" s="71"/>
    </row>
    <row r="59" spans="2:20" s="61" customFormat="1" ht="32.25" customHeight="1" thickTop="1" thickBot="1" x14ac:dyDescent="0.3">
      <c r="B59" s="59" t="s">
        <v>42</v>
      </c>
      <c r="C59" s="59" t="s">
        <v>40</v>
      </c>
      <c r="D59" s="60" t="str">
        <f t="shared" si="0"/>
        <v>DAVAO CITY TIMES TRADING/000-074-650-000</v>
      </c>
      <c r="E59" s="59" t="s">
        <v>443</v>
      </c>
      <c r="G59" s="68">
        <f t="shared" si="4"/>
        <v>1171153</v>
      </c>
      <c r="H59" s="63" t="s">
        <v>134</v>
      </c>
      <c r="I59" s="68" t="str">
        <f t="shared" si="1"/>
        <v>BPI1171153</v>
      </c>
      <c r="K59" s="64">
        <f t="shared" si="5"/>
        <v>1900054</v>
      </c>
      <c r="L59" s="65" t="s">
        <v>123</v>
      </c>
      <c r="M59" s="65" t="str">
        <f t="shared" si="3"/>
        <v>CV1900054</v>
      </c>
      <c r="O59" s="64">
        <v>1900001</v>
      </c>
      <c r="P59" s="65" t="s">
        <v>126</v>
      </c>
      <c r="Q59" s="65" t="str">
        <f t="shared" si="2"/>
        <v>JV1900001</v>
      </c>
      <c r="S59" s="71"/>
      <c r="T59" s="71"/>
    </row>
    <row r="60" spans="2:20" s="61" customFormat="1" ht="32.25" customHeight="1" thickTop="1" thickBot="1" x14ac:dyDescent="0.3">
      <c r="B60" s="59" t="s">
        <v>507</v>
      </c>
      <c r="C60" s="59" t="s">
        <v>508</v>
      </c>
      <c r="D60" s="60" t="str">
        <f t="shared" si="0"/>
        <v>DAVAO DATAN HARDWARE AND PARTS/124-049-449-00</v>
      </c>
      <c r="E60" s="59" t="s">
        <v>344</v>
      </c>
      <c r="G60" s="68">
        <f t="shared" si="4"/>
        <v>1171154</v>
      </c>
      <c r="H60" s="63" t="s">
        <v>134</v>
      </c>
      <c r="I60" s="68" t="str">
        <f t="shared" si="1"/>
        <v>BPI1171154</v>
      </c>
      <c r="K60" s="64">
        <f t="shared" si="5"/>
        <v>1900055</v>
      </c>
      <c r="L60" s="65" t="s">
        <v>123</v>
      </c>
      <c r="M60" s="65" t="str">
        <f t="shared" si="3"/>
        <v>CV1900055</v>
      </c>
      <c r="O60" s="64">
        <v>1900001</v>
      </c>
      <c r="P60" s="65" t="s">
        <v>126</v>
      </c>
      <c r="Q60" s="65" t="str">
        <f t="shared" si="2"/>
        <v>JV1900001</v>
      </c>
      <c r="S60" s="71"/>
      <c r="T60" s="71"/>
    </row>
    <row r="61" spans="2:20" s="61" customFormat="1" ht="32.25" customHeight="1" thickTop="1" thickBot="1" x14ac:dyDescent="0.3">
      <c r="B61" s="59" t="s">
        <v>631</v>
      </c>
      <c r="C61" s="59" t="s">
        <v>632</v>
      </c>
      <c r="D61" s="60" t="str">
        <f t="shared" si="0"/>
        <v>DAVAO ECONOMIC AUTO PARTS CENTER, INC./004-748-346-000</v>
      </c>
      <c r="E61" s="59" t="s">
        <v>446</v>
      </c>
      <c r="G61" s="68">
        <f t="shared" si="4"/>
        <v>1171155</v>
      </c>
      <c r="H61" s="63" t="s">
        <v>134</v>
      </c>
      <c r="I61" s="68" t="str">
        <f t="shared" si="1"/>
        <v>BPI1171155</v>
      </c>
      <c r="K61" s="64">
        <f t="shared" si="5"/>
        <v>1900056</v>
      </c>
      <c r="L61" s="65" t="s">
        <v>123</v>
      </c>
      <c r="M61" s="65" t="str">
        <f t="shared" si="3"/>
        <v>CV1900056</v>
      </c>
      <c r="O61" s="64">
        <v>1900001</v>
      </c>
      <c r="P61" s="65" t="s">
        <v>126</v>
      </c>
      <c r="Q61" s="65" t="str">
        <f t="shared" si="2"/>
        <v>JV1900001</v>
      </c>
      <c r="S61" s="71"/>
      <c r="T61" s="71"/>
    </row>
    <row r="62" spans="2:20" s="61" customFormat="1" ht="32.25" customHeight="1" thickTop="1" thickBot="1" x14ac:dyDescent="0.3">
      <c r="B62" s="59" t="s">
        <v>201</v>
      </c>
      <c r="C62" s="59" t="s">
        <v>202</v>
      </c>
      <c r="D62" s="60" t="str">
        <f t="shared" si="0"/>
        <v>DAVAO ELECTRICAL SALES/169-367-328-003</v>
      </c>
      <c r="E62" s="59" t="s">
        <v>203</v>
      </c>
      <c r="G62" s="68">
        <f t="shared" si="4"/>
        <v>1171156</v>
      </c>
      <c r="H62" s="63" t="s">
        <v>134</v>
      </c>
      <c r="I62" s="68" t="str">
        <f t="shared" si="1"/>
        <v>BPI1171156</v>
      </c>
      <c r="K62" s="64">
        <f t="shared" si="5"/>
        <v>1900057</v>
      </c>
      <c r="L62" s="65" t="s">
        <v>123</v>
      </c>
      <c r="M62" s="65" t="str">
        <f t="shared" si="3"/>
        <v>CV1900057</v>
      </c>
      <c r="O62" s="64">
        <v>1900001</v>
      </c>
      <c r="P62" s="65" t="s">
        <v>126</v>
      </c>
      <c r="Q62" s="65" t="str">
        <f t="shared" si="2"/>
        <v>JV1900001</v>
      </c>
      <c r="S62" s="71"/>
      <c r="T62" s="71"/>
    </row>
    <row r="63" spans="2:20" s="61" customFormat="1" ht="32.25" customHeight="1" thickTop="1" thickBot="1" x14ac:dyDescent="0.3">
      <c r="B63" s="59" t="s">
        <v>255</v>
      </c>
      <c r="C63" s="59" t="s">
        <v>256</v>
      </c>
      <c r="D63" s="60" t="str">
        <f t="shared" si="0"/>
        <v>DAVAO EVERFLEX ELECTRICAL &amp; GLASSWARE/100-079-484-000</v>
      </c>
      <c r="E63" s="59" t="s">
        <v>203</v>
      </c>
      <c r="G63" s="68">
        <f t="shared" si="4"/>
        <v>1171157</v>
      </c>
      <c r="H63" s="63" t="s">
        <v>134</v>
      </c>
      <c r="I63" s="68" t="str">
        <f t="shared" si="1"/>
        <v>BPI1171157</v>
      </c>
      <c r="K63" s="64">
        <f t="shared" si="5"/>
        <v>1900058</v>
      </c>
      <c r="L63" s="65" t="s">
        <v>123</v>
      </c>
      <c r="M63" s="65" t="str">
        <f t="shared" si="3"/>
        <v>CV1900058</v>
      </c>
      <c r="O63" s="64">
        <v>1900001</v>
      </c>
      <c r="P63" s="65" t="s">
        <v>126</v>
      </c>
      <c r="Q63" s="65" t="str">
        <f t="shared" si="2"/>
        <v>JV1900001</v>
      </c>
      <c r="S63" s="71"/>
      <c r="T63" s="71"/>
    </row>
    <row r="64" spans="2:20" s="61" customFormat="1" ht="32.25" customHeight="1" thickTop="1" thickBot="1" x14ac:dyDescent="0.3">
      <c r="B64" s="59" t="s">
        <v>297</v>
      </c>
      <c r="C64" s="59" t="s">
        <v>298</v>
      </c>
      <c r="D64" s="60" t="str">
        <f t="shared" si="0"/>
        <v>DAVAO GENERAL HARDWARE CO./003-739-571-000</v>
      </c>
      <c r="E64" s="59" t="s">
        <v>299</v>
      </c>
      <c r="G64" s="68">
        <f t="shared" si="4"/>
        <v>1171158</v>
      </c>
      <c r="H64" s="63" t="s">
        <v>134</v>
      </c>
      <c r="I64" s="68" t="str">
        <f t="shared" si="1"/>
        <v>BPI1171158</v>
      </c>
      <c r="K64" s="64">
        <f t="shared" si="5"/>
        <v>1900059</v>
      </c>
      <c r="L64" s="65" t="s">
        <v>123</v>
      </c>
      <c r="M64" s="65" t="str">
        <f t="shared" si="3"/>
        <v>CV1900059</v>
      </c>
      <c r="O64" s="64">
        <v>1900001</v>
      </c>
      <c r="P64" s="65" t="s">
        <v>126</v>
      </c>
      <c r="Q64" s="65" t="str">
        <f t="shared" si="2"/>
        <v>JV1900001</v>
      </c>
      <c r="S64" s="71"/>
      <c r="T64" s="71"/>
    </row>
    <row r="65" spans="2:20" s="61" customFormat="1" ht="32.25" customHeight="1" thickTop="1" thickBot="1" x14ac:dyDescent="0.3">
      <c r="B65" s="59" t="s">
        <v>393</v>
      </c>
      <c r="C65" s="59" t="s">
        <v>394</v>
      </c>
      <c r="D65" s="60" t="str">
        <f t="shared" si="0"/>
        <v>DAVAO GUERRERO BOLT SUPPLY/279-945-509-000</v>
      </c>
      <c r="E65" s="59" t="s">
        <v>325</v>
      </c>
      <c r="G65" s="68">
        <f t="shared" si="4"/>
        <v>1171159</v>
      </c>
      <c r="H65" s="63" t="s">
        <v>134</v>
      </c>
      <c r="I65" s="68" t="str">
        <f t="shared" si="1"/>
        <v>BPI1171159</v>
      </c>
      <c r="K65" s="64">
        <f t="shared" si="5"/>
        <v>1900060</v>
      </c>
      <c r="L65" s="65" t="s">
        <v>123</v>
      </c>
      <c r="M65" s="65" t="str">
        <f t="shared" si="3"/>
        <v>CV1900060</v>
      </c>
      <c r="O65" s="64">
        <v>1900001</v>
      </c>
      <c r="P65" s="65" t="s">
        <v>126</v>
      </c>
      <c r="Q65" s="65" t="str">
        <f t="shared" si="2"/>
        <v>JV1900001</v>
      </c>
      <c r="S65" s="71"/>
      <c r="T65" s="71"/>
    </row>
    <row r="66" spans="2:20" s="61" customFormat="1" ht="32.25" customHeight="1" thickTop="1" thickBot="1" x14ac:dyDescent="0.3">
      <c r="B66" s="59" t="s">
        <v>958</v>
      </c>
      <c r="C66" s="59" t="s">
        <v>892</v>
      </c>
      <c r="D66" s="60" t="str">
        <f t="shared" si="0"/>
        <v>DAVAO HOME BUILDERS CENTER/160-903-173-0003</v>
      </c>
      <c r="E66" s="76" t="s">
        <v>959</v>
      </c>
      <c r="G66" s="68">
        <f t="shared" si="4"/>
        <v>1171160</v>
      </c>
      <c r="H66" s="63" t="s">
        <v>134</v>
      </c>
      <c r="I66" s="68" t="str">
        <f t="shared" si="1"/>
        <v>BPI1171160</v>
      </c>
      <c r="K66" s="64">
        <f t="shared" si="5"/>
        <v>1900061</v>
      </c>
      <c r="L66" s="65" t="s">
        <v>123</v>
      </c>
      <c r="M66" s="65" t="str">
        <f t="shared" si="3"/>
        <v>CV1900061</v>
      </c>
      <c r="O66" s="64">
        <v>1900001</v>
      </c>
      <c r="P66" s="65" t="s">
        <v>126</v>
      </c>
      <c r="Q66" s="65" t="str">
        <f t="shared" si="2"/>
        <v>JV1900001</v>
      </c>
      <c r="S66" s="71"/>
      <c r="T66" s="71"/>
    </row>
    <row r="67" spans="2:20" s="61" customFormat="1" ht="32.25" customHeight="1" thickTop="1" thickBot="1" x14ac:dyDescent="0.3">
      <c r="B67" s="59" t="s">
        <v>619</v>
      </c>
      <c r="C67" s="59" t="s">
        <v>620</v>
      </c>
      <c r="D67" s="60" t="str">
        <f t="shared" si="0"/>
        <v>DAVAO IKKIN CAR CARE CENTER/947-608-075-000</v>
      </c>
      <c r="E67" s="59" t="s">
        <v>621</v>
      </c>
      <c r="G67" s="68">
        <f t="shared" si="4"/>
        <v>1171161</v>
      </c>
      <c r="H67" s="63" t="s">
        <v>134</v>
      </c>
      <c r="I67" s="68" t="str">
        <f t="shared" si="1"/>
        <v>BPI1171161</v>
      </c>
      <c r="K67" s="64">
        <f t="shared" si="5"/>
        <v>1900062</v>
      </c>
      <c r="L67" s="65" t="s">
        <v>123</v>
      </c>
      <c r="M67" s="65" t="str">
        <f t="shared" si="3"/>
        <v>CV1900062</v>
      </c>
      <c r="O67" s="64">
        <v>1900001</v>
      </c>
      <c r="P67" s="65" t="s">
        <v>126</v>
      </c>
      <c r="Q67" s="65" t="str">
        <f t="shared" si="2"/>
        <v>JV1900001</v>
      </c>
      <c r="S67" s="71"/>
      <c r="T67" s="71"/>
    </row>
    <row r="68" spans="2:20" s="61" customFormat="1" ht="32.25" customHeight="1" thickTop="1" thickBot="1" x14ac:dyDescent="0.3">
      <c r="B68" s="59" t="s">
        <v>512</v>
      </c>
      <c r="C68" s="59" t="s">
        <v>513</v>
      </c>
      <c r="D68" s="60" t="str">
        <f t="shared" si="0"/>
        <v>DAVAO KENSHIN PARTS SUPPLY and HARDWARE/946-932-829-000</v>
      </c>
      <c r="E68" s="59" t="s">
        <v>506</v>
      </c>
      <c r="G68" s="68">
        <f t="shared" si="4"/>
        <v>1171162</v>
      </c>
      <c r="H68" s="63" t="s">
        <v>134</v>
      </c>
      <c r="I68" s="68" t="str">
        <f t="shared" si="1"/>
        <v>BPI1171162</v>
      </c>
      <c r="K68" s="64">
        <f t="shared" si="5"/>
        <v>1900063</v>
      </c>
      <c r="L68" s="65" t="s">
        <v>123</v>
      </c>
      <c r="M68" s="65" t="str">
        <f t="shared" si="3"/>
        <v>CV1900063</v>
      </c>
      <c r="O68" s="64">
        <v>1900001</v>
      </c>
      <c r="P68" s="65" t="s">
        <v>126</v>
      </c>
      <c r="Q68" s="65" t="str">
        <f t="shared" si="2"/>
        <v>JV1900001</v>
      </c>
      <c r="S68" s="71"/>
      <c r="T68" s="71"/>
    </row>
    <row r="69" spans="2:20" s="61" customFormat="1" ht="32.25" customHeight="1" thickTop="1" thickBot="1" x14ac:dyDescent="0.3">
      <c r="B69" s="59" t="s">
        <v>769</v>
      </c>
      <c r="C69" s="59" t="s">
        <v>770</v>
      </c>
      <c r="D69" s="72" t="str">
        <f t="shared" si="0"/>
        <v>DAVAO KIAN BEE TRADING/100-079*-033-000</v>
      </c>
      <c r="E69" s="59" t="s">
        <v>475</v>
      </c>
      <c r="G69" s="68">
        <f t="shared" si="4"/>
        <v>1171163</v>
      </c>
      <c r="H69" s="63" t="s">
        <v>134</v>
      </c>
      <c r="I69" s="68" t="str">
        <f t="shared" si="1"/>
        <v>BPI1171163</v>
      </c>
      <c r="K69" s="64">
        <f t="shared" si="5"/>
        <v>1900064</v>
      </c>
      <c r="L69" s="65" t="s">
        <v>123</v>
      </c>
      <c r="M69" s="65" t="str">
        <f t="shared" si="3"/>
        <v>CV1900064</v>
      </c>
      <c r="O69" s="64">
        <v>1900001</v>
      </c>
      <c r="P69" s="65" t="s">
        <v>126</v>
      </c>
      <c r="Q69" s="65" t="str">
        <f t="shared" si="2"/>
        <v>JV1900001</v>
      </c>
      <c r="S69" s="71"/>
      <c r="T69" s="71"/>
    </row>
    <row r="70" spans="2:20" s="61" customFormat="1" ht="32.25" customHeight="1" thickTop="1" thickBot="1" x14ac:dyDescent="0.3">
      <c r="B70" s="59" t="s">
        <v>461</v>
      </c>
      <c r="C70" s="59" t="s">
        <v>462</v>
      </c>
      <c r="D70" s="60" t="str">
        <f t="shared" ref="D70:D133" si="6">(C70&amp;"/"&amp;B70)</f>
        <v>DAVAO LIGHT &amp; POWER CO., INC/000-553-043-000</v>
      </c>
      <c r="E70" s="59" t="s">
        <v>34</v>
      </c>
      <c r="G70" s="68">
        <f t="shared" si="4"/>
        <v>1171164</v>
      </c>
      <c r="H70" s="63" t="s">
        <v>134</v>
      </c>
      <c r="I70" s="68" t="str">
        <f t="shared" ref="I70:I133" si="7">(H70&amp;""&amp;G70)</f>
        <v>BPI1171164</v>
      </c>
      <c r="K70" s="64">
        <f t="shared" si="5"/>
        <v>1900065</v>
      </c>
      <c r="L70" s="65" t="s">
        <v>123</v>
      </c>
      <c r="M70" s="65" t="str">
        <f t="shared" si="3"/>
        <v>CV1900065</v>
      </c>
      <c r="O70" s="64">
        <v>1900001</v>
      </c>
      <c r="P70" s="65" t="s">
        <v>126</v>
      </c>
      <c r="Q70" s="65" t="str">
        <f t="shared" ref="Q70:Q133" si="8">(P70&amp;""&amp;O70)</f>
        <v>JV1900001</v>
      </c>
      <c r="S70" s="71"/>
      <c r="T70" s="71"/>
    </row>
    <row r="71" spans="2:20" s="61" customFormat="1" ht="32.25" customHeight="1" thickTop="1" thickBot="1" x14ac:dyDescent="0.3">
      <c r="B71" s="59" t="s">
        <v>569</v>
      </c>
      <c r="C71" s="59" t="s">
        <v>570</v>
      </c>
      <c r="D71" s="60" t="str">
        <f t="shared" si="6"/>
        <v>DAVAO LITO'S GRILL/911-602-982-000</v>
      </c>
      <c r="E71" s="59" t="s">
        <v>177</v>
      </c>
      <c r="G71" s="68">
        <f t="shared" si="4"/>
        <v>1171165</v>
      </c>
      <c r="H71" s="63" t="s">
        <v>134</v>
      </c>
      <c r="I71" s="68" t="str">
        <f t="shared" si="7"/>
        <v>BPI1171165</v>
      </c>
      <c r="K71" s="64">
        <f t="shared" si="5"/>
        <v>1900066</v>
      </c>
      <c r="L71" s="65" t="s">
        <v>123</v>
      </c>
      <c r="M71" s="65" t="str">
        <f t="shared" ref="M71:M134" si="9">(L71&amp;""&amp;K71)</f>
        <v>CV1900066</v>
      </c>
      <c r="O71" s="64">
        <v>1900001</v>
      </c>
      <c r="P71" s="65" t="s">
        <v>126</v>
      </c>
      <c r="Q71" s="65" t="str">
        <f t="shared" si="8"/>
        <v>JV1900001</v>
      </c>
      <c r="S71" s="71"/>
      <c r="T71" s="71"/>
    </row>
    <row r="72" spans="2:20" s="61" customFormat="1" ht="32.25" customHeight="1" thickTop="1" thickBot="1" x14ac:dyDescent="0.3">
      <c r="B72" s="59" t="s">
        <v>225</v>
      </c>
      <c r="C72" s="59" t="s">
        <v>226</v>
      </c>
      <c r="D72" s="60" t="str">
        <f t="shared" si="6"/>
        <v>DAVAO NXTGEN ENTERPRISE CORPORATION/437-834-919-004</v>
      </c>
      <c r="E72" s="59" t="s">
        <v>227</v>
      </c>
      <c r="G72" s="68">
        <f t="shared" ref="G72:G112" si="10">+G71+1</f>
        <v>1171166</v>
      </c>
      <c r="H72" s="63" t="s">
        <v>134</v>
      </c>
      <c r="I72" s="68" t="str">
        <f t="shared" si="7"/>
        <v>BPI1171166</v>
      </c>
      <c r="K72" s="64">
        <f t="shared" ref="K72:K135" si="11">+K71+1</f>
        <v>1900067</v>
      </c>
      <c r="L72" s="65" t="s">
        <v>123</v>
      </c>
      <c r="M72" s="65" t="str">
        <f t="shared" si="9"/>
        <v>CV1900067</v>
      </c>
      <c r="O72" s="64">
        <v>1900001</v>
      </c>
      <c r="P72" s="65" t="s">
        <v>126</v>
      </c>
      <c r="Q72" s="65" t="str">
        <f t="shared" si="8"/>
        <v>JV1900001</v>
      </c>
      <c r="S72" s="71"/>
      <c r="T72" s="71"/>
    </row>
    <row r="73" spans="2:20" s="61" customFormat="1" ht="32.25" customHeight="1" thickTop="1" thickBot="1" x14ac:dyDescent="0.3">
      <c r="B73" s="59" t="s">
        <v>539</v>
      </c>
      <c r="C73" s="59" t="s">
        <v>540</v>
      </c>
      <c r="D73" s="60" t="str">
        <f t="shared" si="6"/>
        <v>DAVAO OUGI'S FOOD AND BEVERAGES INC./009-989-495-000</v>
      </c>
      <c r="E73" s="59" t="s">
        <v>541</v>
      </c>
      <c r="G73" s="68">
        <f t="shared" si="10"/>
        <v>1171167</v>
      </c>
      <c r="H73" s="63" t="s">
        <v>134</v>
      </c>
      <c r="I73" s="68" t="str">
        <f t="shared" si="7"/>
        <v>BPI1171167</v>
      </c>
      <c r="K73" s="64">
        <f t="shared" si="11"/>
        <v>1900068</v>
      </c>
      <c r="L73" s="65" t="s">
        <v>123</v>
      </c>
      <c r="M73" s="65" t="str">
        <f t="shared" si="9"/>
        <v>CV1900068</v>
      </c>
      <c r="O73" s="64">
        <v>1900001</v>
      </c>
      <c r="P73" s="65" t="s">
        <v>126</v>
      </c>
      <c r="Q73" s="65" t="str">
        <f t="shared" si="8"/>
        <v>JV1900001</v>
      </c>
      <c r="S73" s="71"/>
      <c r="T73" s="71"/>
    </row>
    <row r="74" spans="2:20" s="61" customFormat="1" ht="32.25" customHeight="1" thickTop="1" thickBot="1" x14ac:dyDescent="0.3">
      <c r="B74" s="59" t="s">
        <v>252</v>
      </c>
      <c r="C74" s="59" t="s">
        <v>253</v>
      </c>
      <c r="D74" s="60" t="str">
        <f t="shared" si="6"/>
        <v>DAVAO REACH GLOBAL DISTRIBUTORS CORP/006-179-147-002</v>
      </c>
      <c r="E74" s="59" t="s">
        <v>254</v>
      </c>
      <c r="G74" s="68">
        <f t="shared" si="10"/>
        <v>1171168</v>
      </c>
      <c r="H74" s="63" t="s">
        <v>134</v>
      </c>
      <c r="I74" s="68" t="str">
        <f t="shared" si="7"/>
        <v>BPI1171168</v>
      </c>
      <c r="K74" s="64">
        <f t="shared" si="11"/>
        <v>1900069</v>
      </c>
      <c r="L74" s="65" t="s">
        <v>123</v>
      </c>
      <c r="M74" s="65" t="str">
        <f t="shared" si="9"/>
        <v>CV1900069</v>
      </c>
      <c r="O74" s="64">
        <v>1900001</v>
      </c>
      <c r="P74" s="65" t="s">
        <v>126</v>
      </c>
      <c r="Q74" s="65" t="str">
        <f t="shared" si="8"/>
        <v>JV1900001</v>
      </c>
      <c r="S74" s="71"/>
      <c r="T74" s="71"/>
    </row>
    <row r="75" spans="2:20" s="61" customFormat="1" ht="32.25" customHeight="1" thickTop="1" thickBot="1" x14ac:dyDescent="0.3">
      <c r="B75" s="59" t="s">
        <v>388</v>
      </c>
      <c r="C75" s="59" t="s">
        <v>389</v>
      </c>
      <c r="D75" s="60" t="str">
        <f t="shared" si="6"/>
        <v>DAVAO SYSTEMS PRODUCTS &amp; IND'L/274-644-052-000</v>
      </c>
      <c r="E75" s="59" t="s">
        <v>357</v>
      </c>
      <c r="G75" s="68">
        <f t="shared" si="10"/>
        <v>1171169</v>
      </c>
      <c r="H75" s="63" t="s">
        <v>134</v>
      </c>
      <c r="I75" s="68" t="str">
        <f t="shared" si="7"/>
        <v>BPI1171169</v>
      </c>
      <c r="K75" s="64">
        <f t="shared" si="11"/>
        <v>1900070</v>
      </c>
      <c r="L75" s="65" t="s">
        <v>123</v>
      </c>
      <c r="M75" s="65" t="str">
        <f t="shared" si="9"/>
        <v>CV1900070</v>
      </c>
      <c r="O75" s="64">
        <v>1900001</v>
      </c>
      <c r="P75" s="65" t="s">
        <v>126</v>
      </c>
      <c r="Q75" s="65" t="str">
        <f t="shared" si="8"/>
        <v>JV1900001</v>
      </c>
      <c r="S75" s="71"/>
      <c r="T75" s="71"/>
    </row>
    <row r="76" spans="2:20" s="61" customFormat="1" ht="32.25" customHeight="1" thickTop="1" thickBot="1" x14ac:dyDescent="0.3">
      <c r="B76" s="59" t="s">
        <v>603</v>
      </c>
      <c r="C76" s="59" t="s">
        <v>395</v>
      </c>
      <c r="D76" s="60" t="str">
        <f t="shared" si="6"/>
        <v>DAVAO UNITED EDUCATIONAL SUPPLIES, INC./004-751-415-000</v>
      </c>
      <c r="E76" s="59" t="s">
        <v>203</v>
      </c>
      <c r="G76" s="68">
        <f t="shared" si="10"/>
        <v>1171170</v>
      </c>
      <c r="H76" s="63" t="s">
        <v>134</v>
      </c>
      <c r="I76" s="68" t="str">
        <f t="shared" si="7"/>
        <v>BPI1171170</v>
      </c>
      <c r="K76" s="64">
        <f t="shared" si="11"/>
        <v>1900071</v>
      </c>
      <c r="L76" s="65" t="s">
        <v>123</v>
      </c>
      <c r="M76" s="65" t="str">
        <f t="shared" si="9"/>
        <v>CV1900071</v>
      </c>
      <c r="O76" s="64">
        <v>1900001</v>
      </c>
      <c r="P76" s="65" t="s">
        <v>126</v>
      </c>
      <c r="Q76" s="65" t="str">
        <f t="shared" si="8"/>
        <v>JV1900001</v>
      </c>
      <c r="S76" s="71"/>
      <c r="T76" s="71"/>
    </row>
    <row r="77" spans="2:20" s="61" customFormat="1" ht="32.25" customHeight="1" thickTop="1" thickBot="1" x14ac:dyDescent="0.3">
      <c r="B77" s="59" t="s">
        <v>312</v>
      </c>
      <c r="C77" s="59" t="s">
        <v>316</v>
      </c>
      <c r="D77" s="60" t="str">
        <f t="shared" si="6"/>
        <v>DCWD - CONSPLY/000-261-243-000</v>
      </c>
      <c r="E77" s="59" t="s">
        <v>235</v>
      </c>
      <c r="G77" s="68">
        <f t="shared" si="10"/>
        <v>1171171</v>
      </c>
      <c r="H77" s="63" t="s">
        <v>134</v>
      </c>
      <c r="I77" s="68" t="str">
        <f t="shared" si="7"/>
        <v>BPI1171171</v>
      </c>
      <c r="K77" s="64">
        <f t="shared" si="11"/>
        <v>1900072</v>
      </c>
      <c r="L77" s="65" t="s">
        <v>123</v>
      </c>
      <c r="M77" s="65" t="str">
        <f t="shared" si="9"/>
        <v>CV1900072</v>
      </c>
      <c r="O77" s="64">
        <v>1900001</v>
      </c>
      <c r="P77" s="65" t="s">
        <v>126</v>
      </c>
      <c r="Q77" s="65" t="str">
        <f t="shared" si="8"/>
        <v>JV1900001</v>
      </c>
      <c r="S77" s="71"/>
      <c r="T77" s="71"/>
    </row>
    <row r="78" spans="2:20" s="61" customFormat="1" ht="32.25" customHeight="1" thickTop="1" thickBot="1" x14ac:dyDescent="0.3">
      <c r="B78" s="59" t="s">
        <v>312</v>
      </c>
      <c r="C78" s="59" t="s">
        <v>313</v>
      </c>
      <c r="D78" s="60" t="str">
        <f t="shared" si="6"/>
        <v>DCWD - OFC/000-261-243-000</v>
      </c>
      <c r="E78" s="59" t="s">
        <v>235</v>
      </c>
      <c r="G78" s="68">
        <f t="shared" si="10"/>
        <v>1171172</v>
      </c>
      <c r="H78" s="63" t="s">
        <v>134</v>
      </c>
      <c r="I78" s="68" t="str">
        <f t="shared" si="7"/>
        <v>BPI1171172</v>
      </c>
      <c r="K78" s="64">
        <f t="shared" si="11"/>
        <v>1900073</v>
      </c>
      <c r="L78" s="65" t="s">
        <v>123</v>
      </c>
      <c r="M78" s="65" t="str">
        <f t="shared" si="9"/>
        <v>CV1900073</v>
      </c>
      <c r="O78" s="64">
        <v>1900001</v>
      </c>
      <c r="P78" s="65" t="s">
        <v>126</v>
      </c>
      <c r="Q78" s="65" t="str">
        <f t="shared" si="8"/>
        <v>JV1900001</v>
      </c>
      <c r="S78" s="71"/>
      <c r="T78" s="71"/>
    </row>
    <row r="79" spans="2:20" s="61" customFormat="1" ht="32.25" customHeight="1" thickTop="1" thickBot="1" x14ac:dyDescent="0.3">
      <c r="B79" s="59" t="s">
        <v>312</v>
      </c>
      <c r="C79" s="59" t="s">
        <v>966</v>
      </c>
      <c r="D79" s="60" t="str">
        <f t="shared" si="6"/>
        <v>DCWD OFC/000-261-243-000</v>
      </c>
      <c r="E79" s="76" t="s">
        <v>235</v>
      </c>
      <c r="G79" s="68">
        <f t="shared" si="10"/>
        <v>1171173</v>
      </c>
      <c r="H79" s="63" t="s">
        <v>134</v>
      </c>
      <c r="I79" s="68" t="str">
        <f t="shared" si="7"/>
        <v>BPI1171173</v>
      </c>
      <c r="K79" s="64">
        <f t="shared" si="11"/>
        <v>1900074</v>
      </c>
      <c r="L79" s="65" t="s">
        <v>123</v>
      </c>
      <c r="M79" s="65" t="str">
        <f t="shared" si="9"/>
        <v>CV1900074</v>
      </c>
      <c r="O79" s="64">
        <v>1900001</v>
      </c>
      <c r="P79" s="65" t="s">
        <v>126</v>
      </c>
      <c r="Q79" s="65" t="str">
        <f t="shared" si="8"/>
        <v>JV1900001</v>
      </c>
      <c r="S79" s="71"/>
      <c r="T79" s="71"/>
    </row>
    <row r="80" spans="2:20" s="61" customFormat="1" ht="32.25" customHeight="1" thickTop="1" thickBot="1" x14ac:dyDescent="0.3">
      <c r="B80" s="59" t="s">
        <v>556</v>
      </c>
      <c r="C80" s="59" t="s">
        <v>557</v>
      </c>
      <c r="D80" s="60" t="str">
        <f t="shared" si="6"/>
        <v>DDIS, INC./006-408-276-000</v>
      </c>
      <c r="E80" s="59" t="s">
        <v>457</v>
      </c>
      <c r="G80" s="68">
        <f t="shared" si="10"/>
        <v>1171174</v>
      </c>
      <c r="H80" s="63" t="s">
        <v>134</v>
      </c>
      <c r="I80" s="68" t="str">
        <f t="shared" si="7"/>
        <v>BPI1171174</v>
      </c>
      <c r="K80" s="64">
        <f t="shared" si="11"/>
        <v>1900075</v>
      </c>
      <c r="L80" s="65" t="s">
        <v>123</v>
      </c>
      <c r="M80" s="65" t="str">
        <f t="shared" si="9"/>
        <v>CV1900075</v>
      </c>
      <c r="O80" s="64">
        <v>1900001</v>
      </c>
      <c r="P80" s="65" t="s">
        <v>126</v>
      </c>
      <c r="Q80" s="65" t="str">
        <f t="shared" si="8"/>
        <v>JV1900001</v>
      </c>
      <c r="S80" s="71"/>
      <c r="T80" s="71"/>
    </row>
    <row r="81" spans="2:20" s="61" customFormat="1" ht="32.25" customHeight="1" thickTop="1" thickBot="1" x14ac:dyDescent="0.3">
      <c r="B81" s="59" t="s">
        <v>516</v>
      </c>
      <c r="C81" s="59" t="s">
        <v>517</v>
      </c>
      <c r="D81" s="60" t="str">
        <f t="shared" si="6"/>
        <v>DECO HUNGTA, INC./432-639-969-001</v>
      </c>
      <c r="E81" s="59" t="s">
        <v>518</v>
      </c>
      <c r="G81" s="68">
        <f t="shared" si="10"/>
        <v>1171175</v>
      </c>
      <c r="H81" s="63" t="s">
        <v>134</v>
      </c>
      <c r="I81" s="68" t="str">
        <f t="shared" si="7"/>
        <v>BPI1171175</v>
      </c>
      <c r="K81" s="64">
        <f t="shared" si="11"/>
        <v>1900076</v>
      </c>
      <c r="L81" s="65" t="s">
        <v>123</v>
      </c>
      <c r="M81" s="65" t="str">
        <f t="shared" si="9"/>
        <v>CV1900076</v>
      </c>
      <c r="O81" s="64">
        <v>1900001</v>
      </c>
      <c r="P81" s="65" t="s">
        <v>126</v>
      </c>
      <c r="Q81" s="65" t="str">
        <f t="shared" si="8"/>
        <v>JV1900001</v>
      </c>
      <c r="S81" s="71"/>
      <c r="T81" s="71"/>
    </row>
    <row r="82" spans="2:20" s="61" customFormat="1" ht="32.25" customHeight="1" thickTop="1" thickBot="1" x14ac:dyDescent="0.3">
      <c r="B82" s="59" t="s">
        <v>50</v>
      </c>
      <c r="C82" s="59" t="s">
        <v>302</v>
      </c>
      <c r="D82" s="60" t="str">
        <f t="shared" si="6"/>
        <v>DELIVERY RECEIPT - VERGEL/000-000-000-000</v>
      </c>
      <c r="E82" s="59"/>
      <c r="G82" s="68">
        <f t="shared" si="10"/>
        <v>1171176</v>
      </c>
      <c r="H82" s="63" t="s">
        <v>134</v>
      </c>
      <c r="I82" s="68" t="str">
        <f t="shared" si="7"/>
        <v>BPI1171176</v>
      </c>
      <c r="K82" s="64">
        <f t="shared" si="11"/>
        <v>1900077</v>
      </c>
      <c r="L82" s="65" t="s">
        <v>123</v>
      </c>
      <c r="M82" s="65" t="str">
        <f t="shared" si="9"/>
        <v>CV1900077</v>
      </c>
      <c r="O82" s="64">
        <v>1900001</v>
      </c>
      <c r="P82" s="65" t="s">
        <v>126</v>
      </c>
      <c r="Q82" s="65" t="str">
        <f t="shared" si="8"/>
        <v>JV1900001</v>
      </c>
      <c r="S82" s="71"/>
      <c r="T82" s="71"/>
    </row>
    <row r="83" spans="2:20" s="61" customFormat="1" ht="32.25" customHeight="1" thickTop="1" thickBot="1" x14ac:dyDescent="0.3">
      <c r="B83" s="59" t="s">
        <v>50</v>
      </c>
      <c r="C83" s="59" t="s">
        <v>319</v>
      </c>
      <c r="D83" s="60" t="str">
        <f t="shared" si="6"/>
        <v>DENNIS VILLASENCIO - VARIOUS PROJECTS/000-000-000-000</v>
      </c>
      <c r="E83" s="59" t="s">
        <v>34</v>
      </c>
      <c r="G83" s="68">
        <f t="shared" si="10"/>
        <v>1171177</v>
      </c>
      <c r="H83" s="63" t="s">
        <v>134</v>
      </c>
      <c r="I83" s="68" t="str">
        <f t="shared" si="7"/>
        <v>BPI1171177</v>
      </c>
      <c r="K83" s="64">
        <f t="shared" si="11"/>
        <v>1900078</v>
      </c>
      <c r="L83" s="65" t="s">
        <v>123</v>
      </c>
      <c r="M83" s="65" t="str">
        <f t="shared" si="9"/>
        <v>CV1900078</v>
      </c>
      <c r="O83" s="64">
        <v>1900001</v>
      </c>
      <c r="P83" s="65" t="s">
        <v>126</v>
      </c>
      <c r="Q83" s="65" t="str">
        <f t="shared" si="8"/>
        <v>JV1900001</v>
      </c>
      <c r="S83" s="71"/>
      <c r="T83" s="71"/>
    </row>
    <row r="84" spans="2:20" s="61" customFormat="1" ht="32.25" customHeight="1" thickTop="1" thickBot="1" x14ac:dyDescent="0.3">
      <c r="B84" s="59" t="s">
        <v>331</v>
      </c>
      <c r="C84" s="59" t="s">
        <v>332</v>
      </c>
      <c r="D84" s="60" t="str">
        <f t="shared" si="6"/>
        <v>DIAZ MARKETING/268-054-558-000</v>
      </c>
      <c r="E84" s="59" t="s">
        <v>211</v>
      </c>
      <c r="G84" s="68">
        <f t="shared" si="10"/>
        <v>1171178</v>
      </c>
      <c r="H84" s="63" t="s">
        <v>134</v>
      </c>
      <c r="I84" s="68" t="str">
        <f t="shared" si="7"/>
        <v>BPI1171178</v>
      </c>
      <c r="K84" s="64">
        <f t="shared" si="11"/>
        <v>1900079</v>
      </c>
      <c r="L84" s="65" t="s">
        <v>123</v>
      </c>
      <c r="M84" s="65" t="str">
        <f t="shared" si="9"/>
        <v>CV1900079</v>
      </c>
      <c r="O84" s="64">
        <v>1900001</v>
      </c>
      <c r="P84" s="65" t="s">
        <v>126</v>
      </c>
      <c r="Q84" s="65" t="str">
        <f t="shared" si="8"/>
        <v>JV1900001</v>
      </c>
      <c r="S84" s="71"/>
      <c r="T84" s="71"/>
    </row>
    <row r="85" spans="2:20" s="61" customFormat="1" ht="32.25" customHeight="1" thickTop="1" thickBot="1" x14ac:dyDescent="0.3">
      <c r="B85" s="59" t="s">
        <v>514</v>
      </c>
      <c r="C85" s="59" t="s">
        <v>515</v>
      </c>
      <c r="D85" s="60" t="str">
        <f t="shared" si="6"/>
        <v>DIGITEL MOBILE PHILS.,INC/245-396-526-048</v>
      </c>
      <c r="E85" s="59" t="s">
        <v>432</v>
      </c>
      <c r="G85" s="68">
        <f t="shared" si="10"/>
        <v>1171179</v>
      </c>
      <c r="H85" s="63" t="s">
        <v>134</v>
      </c>
      <c r="I85" s="68" t="str">
        <f t="shared" si="7"/>
        <v>BPI1171179</v>
      </c>
      <c r="K85" s="64">
        <f t="shared" si="11"/>
        <v>1900080</v>
      </c>
      <c r="L85" s="65" t="s">
        <v>123</v>
      </c>
      <c r="M85" s="65" t="str">
        <f t="shared" si="9"/>
        <v>CV1900080</v>
      </c>
      <c r="O85" s="64">
        <v>1900001</v>
      </c>
      <c r="P85" s="65" t="s">
        <v>126</v>
      </c>
      <c r="Q85" s="65" t="str">
        <f t="shared" si="8"/>
        <v>JV1900001</v>
      </c>
      <c r="S85" s="71"/>
      <c r="T85" s="71"/>
    </row>
    <row r="86" spans="2:20" s="61" customFormat="1" ht="32.25" customHeight="1" thickTop="1" thickBot="1" x14ac:dyDescent="0.3">
      <c r="B86" s="59" t="s">
        <v>514</v>
      </c>
      <c r="C86" s="59" t="s">
        <v>515</v>
      </c>
      <c r="D86" s="60" t="str">
        <f t="shared" si="6"/>
        <v>DIGITEL MOBILE PHILS.,INC/245-396-526-048</v>
      </c>
      <c r="E86" s="76" t="s">
        <v>432</v>
      </c>
      <c r="G86" s="68">
        <f t="shared" si="10"/>
        <v>1171180</v>
      </c>
      <c r="H86" s="63" t="s">
        <v>134</v>
      </c>
      <c r="I86" s="68" t="str">
        <f t="shared" si="7"/>
        <v>BPI1171180</v>
      </c>
      <c r="K86" s="64">
        <f t="shared" si="11"/>
        <v>1900081</v>
      </c>
      <c r="L86" s="65" t="s">
        <v>123</v>
      </c>
      <c r="M86" s="65" t="str">
        <f t="shared" si="9"/>
        <v>CV1900081</v>
      </c>
      <c r="O86" s="64">
        <v>1900001</v>
      </c>
      <c r="P86" s="65" t="s">
        <v>126</v>
      </c>
      <c r="Q86" s="65" t="str">
        <f t="shared" si="8"/>
        <v>JV1900001</v>
      </c>
      <c r="S86" s="71"/>
      <c r="T86" s="71"/>
    </row>
    <row r="87" spans="2:20" s="61" customFormat="1" ht="32.25" customHeight="1" thickTop="1" thickBot="1" x14ac:dyDescent="0.3">
      <c r="B87" s="59" t="s">
        <v>228</v>
      </c>
      <c r="C87" s="59" t="s">
        <v>229</v>
      </c>
      <c r="D87" s="60" t="str">
        <f t="shared" si="6"/>
        <v>DISA HARDWARE/915-577-584-000</v>
      </c>
      <c r="E87" s="59" t="s">
        <v>230</v>
      </c>
      <c r="G87" s="68">
        <f t="shared" si="10"/>
        <v>1171181</v>
      </c>
      <c r="H87" s="63" t="s">
        <v>134</v>
      </c>
      <c r="I87" s="68" t="str">
        <f t="shared" si="7"/>
        <v>BPI1171181</v>
      </c>
      <c r="K87" s="64">
        <f t="shared" si="11"/>
        <v>1900082</v>
      </c>
      <c r="L87" s="65" t="s">
        <v>123</v>
      </c>
      <c r="M87" s="65" t="str">
        <f t="shared" si="9"/>
        <v>CV1900082</v>
      </c>
      <c r="O87" s="64">
        <v>1900001</v>
      </c>
      <c r="P87" s="65" t="s">
        <v>126</v>
      </c>
      <c r="Q87" s="65" t="str">
        <f t="shared" si="8"/>
        <v>JV1900001</v>
      </c>
      <c r="S87" s="71"/>
      <c r="T87" s="71"/>
    </row>
    <row r="88" spans="2:20" s="61" customFormat="1" ht="32.25" customHeight="1" thickTop="1" thickBot="1" x14ac:dyDescent="0.3">
      <c r="B88" s="59" t="s">
        <v>314</v>
      </c>
      <c r="C88" s="59" t="s">
        <v>315</v>
      </c>
      <c r="D88" s="60" t="str">
        <f t="shared" si="6"/>
        <v>DLPC - OFC/000-553-043-00000</v>
      </c>
      <c r="E88" s="59"/>
      <c r="G88" s="68">
        <f t="shared" si="10"/>
        <v>1171182</v>
      </c>
      <c r="H88" s="63" t="s">
        <v>134</v>
      </c>
      <c r="I88" s="68" t="str">
        <f t="shared" si="7"/>
        <v>BPI1171182</v>
      </c>
      <c r="K88" s="64">
        <f t="shared" si="11"/>
        <v>1900083</v>
      </c>
      <c r="L88" s="65" t="s">
        <v>123</v>
      </c>
      <c r="M88" s="65" t="str">
        <f t="shared" si="9"/>
        <v>CV1900083</v>
      </c>
      <c r="O88" s="64">
        <v>1900001</v>
      </c>
      <c r="P88" s="65" t="s">
        <v>126</v>
      </c>
      <c r="Q88" s="65" t="str">
        <f t="shared" si="8"/>
        <v>JV1900001</v>
      </c>
      <c r="S88" s="71"/>
      <c r="T88" s="71"/>
    </row>
    <row r="89" spans="2:20" s="61" customFormat="1" ht="32.25" customHeight="1" thickTop="1" thickBot="1" x14ac:dyDescent="0.3">
      <c r="B89" s="59" t="s">
        <v>656</v>
      </c>
      <c r="C89" s="59" t="s">
        <v>657</v>
      </c>
      <c r="D89" s="60" t="str">
        <f t="shared" si="6"/>
        <v>DMD ELECTRONICS PARTS &amp; SERVICES/153-795-439-002</v>
      </c>
      <c r="E89" s="59" t="s">
        <v>658</v>
      </c>
      <c r="G89" s="68">
        <f t="shared" si="10"/>
        <v>1171183</v>
      </c>
      <c r="H89" s="63" t="s">
        <v>134</v>
      </c>
      <c r="I89" s="68" t="str">
        <f t="shared" si="7"/>
        <v>BPI1171183</v>
      </c>
      <c r="K89" s="64">
        <f t="shared" si="11"/>
        <v>1900084</v>
      </c>
      <c r="L89" s="65" t="s">
        <v>123</v>
      </c>
      <c r="M89" s="65" t="str">
        <f t="shared" si="9"/>
        <v>CV1900084</v>
      </c>
      <c r="O89" s="64">
        <v>1900001</v>
      </c>
      <c r="P89" s="65" t="s">
        <v>126</v>
      </c>
      <c r="Q89" s="65" t="str">
        <f t="shared" si="8"/>
        <v>JV1900001</v>
      </c>
      <c r="S89" s="71"/>
      <c r="T89" s="71"/>
    </row>
    <row r="90" spans="2:20" s="61" customFormat="1" ht="32.25" customHeight="1" thickTop="1" thickBot="1" x14ac:dyDescent="0.3">
      <c r="B90" s="59" t="s">
        <v>458</v>
      </c>
      <c r="C90" s="59" t="s">
        <v>459</v>
      </c>
      <c r="D90" s="60" t="str">
        <f t="shared" si="6"/>
        <v>DMT OXYGEN &amp; ACETYLENE ENTERPRISES/905-080-721-000</v>
      </c>
      <c r="E90" s="59" t="s">
        <v>460</v>
      </c>
      <c r="G90" s="68">
        <f t="shared" si="10"/>
        <v>1171184</v>
      </c>
      <c r="H90" s="63" t="s">
        <v>134</v>
      </c>
      <c r="I90" s="68" t="str">
        <f t="shared" si="7"/>
        <v>BPI1171184</v>
      </c>
      <c r="K90" s="64">
        <f t="shared" si="11"/>
        <v>1900085</v>
      </c>
      <c r="L90" s="65" t="s">
        <v>123</v>
      </c>
      <c r="M90" s="65" t="str">
        <f t="shared" si="9"/>
        <v>CV1900085</v>
      </c>
      <c r="O90" s="64">
        <v>1900001</v>
      </c>
      <c r="P90" s="65" t="s">
        <v>126</v>
      </c>
      <c r="Q90" s="65" t="str">
        <f t="shared" si="8"/>
        <v>JV1900001</v>
      </c>
      <c r="S90" s="71"/>
      <c r="T90" s="71"/>
    </row>
    <row r="91" spans="2:20" s="61" customFormat="1" ht="32.25" customHeight="1" thickTop="1" thickBot="1" x14ac:dyDescent="0.3">
      <c r="B91" s="59" t="s">
        <v>633</v>
      </c>
      <c r="C91" s="59" t="s">
        <v>634</v>
      </c>
      <c r="D91" s="60" t="str">
        <f t="shared" si="6"/>
        <v>DNJ UNLAD MOTORCYCLE PARTS &amp; ACCESSORIES/280-579-978-002</v>
      </c>
      <c r="E91" s="59" t="s">
        <v>626</v>
      </c>
      <c r="G91" s="68">
        <f t="shared" si="10"/>
        <v>1171185</v>
      </c>
      <c r="H91" s="63" t="s">
        <v>134</v>
      </c>
      <c r="I91" s="68" t="str">
        <f t="shared" si="7"/>
        <v>BPI1171185</v>
      </c>
      <c r="K91" s="64">
        <f t="shared" si="11"/>
        <v>1900086</v>
      </c>
      <c r="L91" s="65" t="s">
        <v>123</v>
      </c>
      <c r="M91" s="65" t="str">
        <f t="shared" si="9"/>
        <v>CV1900086</v>
      </c>
      <c r="O91" s="64">
        <v>1900001</v>
      </c>
      <c r="P91" s="65" t="s">
        <v>126</v>
      </c>
      <c r="Q91" s="65" t="str">
        <f t="shared" si="8"/>
        <v>JV1900001</v>
      </c>
      <c r="S91" s="71"/>
      <c r="T91" s="71"/>
    </row>
    <row r="92" spans="2:20" s="61" customFormat="1" ht="32.25" customHeight="1" thickTop="1" thickBot="1" x14ac:dyDescent="0.3">
      <c r="B92" s="59" t="s">
        <v>371</v>
      </c>
      <c r="C92" s="59" t="s">
        <v>372</v>
      </c>
      <c r="D92" s="60" t="str">
        <f t="shared" si="6"/>
        <v>DOLORES AND DARLA SHELL GAS STATION/919-918-226-000</v>
      </c>
      <c r="E92" s="59" t="s">
        <v>230</v>
      </c>
      <c r="G92" s="68">
        <f t="shared" si="10"/>
        <v>1171186</v>
      </c>
      <c r="H92" s="63" t="s">
        <v>134</v>
      </c>
      <c r="I92" s="68" t="str">
        <f t="shared" si="7"/>
        <v>BPI1171186</v>
      </c>
      <c r="K92" s="64">
        <f t="shared" si="11"/>
        <v>1900087</v>
      </c>
      <c r="L92" s="65" t="s">
        <v>123</v>
      </c>
      <c r="M92" s="65" t="str">
        <f t="shared" si="9"/>
        <v>CV1900087</v>
      </c>
      <c r="O92" s="64">
        <v>1900001</v>
      </c>
      <c r="P92" s="65" t="s">
        <v>126</v>
      </c>
      <c r="Q92" s="65" t="str">
        <f t="shared" si="8"/>
        <v>JV1900001</v>
      </c>
      <c r="S92" s="71"/>
      <c r="T92" s="71"/>
    </row>
    <row r="93" spans="2:20" s="61" customFormat="1" ht="32.25" customHeight="1" thickTop="1" thickBot="1" x14ac:dyDescent="0.3">
      <c r="B93" s="59" t="s">
        <v>335</v>
      </c>
      <c r="C93" s="59" t="s">
        <v>336</v>
      </c>
      <c r="D93" s="60" t="str">
        <f t="shared" si="6"/>
        <v>DOMINGO JAIME JR. CAMINADE/273-399-978-000</v>
      </c>
      <c r="E93" s="59" t="s">
        <v>290</v>
      </c>
      <c r="G93" s="68">
        <f t="shared" si="10"/>
        <v>1171187</v>
      </c>
      <c r="H93" s="63" t="s">
        <v>134</v>
      </c>
      <c r="I93" s="68" t="str">
        <f t="shared" si="7"/>
        <v>BPI1171187</v>
      </c>
      <c r="K93" s="64">
        <f t="shared" si="11"/>
        <v>1900088</v>
      </c>
      <c r="L93" s="65" t="s">
        <v>123</v>
      </c>
      <c r="M93" s="65" t="str">
        <f t="shared" si="9"/>
        <v>CV1900088</v>
      </c>
      <c r="O93" s="64">
        <v>1900001</v>
      </c>
      <c r="P93" s="65" t="s">
        <v>126</v>
      </c>
      <c r="Q93" s="65" t="str">
        <f t="shared" si="8"/>
        <v>JV1900001</v>
      </c>
      <c r="S93" s="71"/>
      <c r="T93" s="71"/>
    </row>
    <row r="94" spans="2:20" s="61" customFormat="1" ht="32.25" customHeight="1" thickTop="1" thickBot="1" x14ac:dyDescent="0.3">
      <c r="B94" s="59" t="s">
        <v>46</v>
      </c>
      <c r="C94" s="59" t="s">
        <v>687</v>
      </c>
      <c r="D94" s="60" t="str">
        <f t="shared" si="6"/>
        <v>DSG SON'S GROUP, INC./000-074-902-000</v>
      </c>
      <c r="E94" s="59" t="s">
        <v>216</v>
      </c>
      <c r="G94" s="68">
        <f t="shared" si="10"/>
        <v>1171188</v>
      </c>
      <c r="H94" s="63" t="s">
        <v>134</v>
      </c>
      <c r="I94" s="68" t="str">
        <f t="shared" si="7"/>
        <v>BPI1171188</v>
      </c>
      <c r="K94" s="64">
        <f t="shared" si="11"/>
        <v>1900089</v>
      </c>
      <c r="L94" s="65" t="s">
        <v>123</v>
      </c>
      <c r="M94" s="65" t="str">
        <f t="shared" si="9"/>
        <v>CV1900089</v>
      </c>
      <c r="O94" s="64">
        <v>1900001</v>
      </c>
      <c r="P94" s="65" t="s">
        <v>126</v>
      </c>
      <c r="Q94" s="65" t="str">
        <f t="shared" si="8"/>
        <v>JV1900001</v>
      </c>
      <c r="S94" s="71"/>
      <c r="T94" s="71"/>
    </row>
    <row r="95" spans="2:20" s="61" customFormat="1" ht="32.25" customHeight="1" thickTop="1" thickBot="1" x14ac:dyDescent="0.3">
      <c r="B95" s="59" t="s">
        <v>662</v>
      </c>
      <c r="C95" s="59" t="s">
        <v>663</v>
      </c>
      <c r="D95" s="60" t="str">
        <f t="shared" si="6"/>
        <v>E.S. DIESEL CALIBRATION AND MACHINE SHOP/103-159-693-000</v>
      </c>
      <c r="E95" s="59" t="s">
        <v>664</v>
      </c>
      <c r="G95" s="68">
        <f t="shared" si="10"/>
        <v>1171189</v>
      </c>
      <c r="H95" s="63" t="s">
        <v>134</v>
      </c>
      <c r="I95" s="68" t="str">
        <f t="shared" si="7"/>
        <v>BPI1171189</v>
      </c>
      <c r="K95" s="64">
        <f t="shared" si="11"/>
        <v>1900090</v>
      </c>
      <c r="L95" s="65" t="s">
        <v>123</v>
      </c>
      <c r="M95" s="65" t="str">
        <f t="shared" si="9"/>
        <v>CV1900090</v>
      </c>
      <c r="O95" s="64">
        <v>1900001</v>
      </c>
      <c r="P95" s="65" t="s">
        <v>126</v>
      </c>
      <c r="Q95" s="65" t="str">
        <f t="shared" si="8"/>
        <v>JV1900001</v>
      </c>
      <c r="S95" s="71"/>
      <c r="T95" s="71"/>
    </row>
    <row r="96" spans="2:20" s="61" customFormat="1" ht="32.25" customHeight="1" thickTop="1" thickBot="1" x14ac:dyDescent="0.3">
      <c r="B96" s="59" t="s">
        <v>964</v>
      </c>
      <c r="C96" s="59" t="s">
        <v>926</v>
      </c>
      <c r="D96" s="60" t="str">
        <f t="shared" si="6"/>
        <v>EASTERN PETROLUEM CORP./005-179-156-00032</v>
      </c>
      <c r="E96" s="76" t="s">
        <v>965</v>
      </c>
      <c r="G96" s="68">
        <f t="shared" si="10"/>
        <v>1171190</v>
      </c>
      <c r="H96" s="63" t="s">
        <v>134</v>
      </c>
      <c r="I96" s="68" t="str">
        <f t="shared" si="7"/>
        <v>BPI1171190</v>
      </c>
      <c r="K96" s="64">
        <f t="shared" si="11"/>
        <v>1900091</v>
      </c>
      <c r="L96" s="65" t="s">
        <v>123</v>
      </c>
      <c r="M96" s="65" t="str">
        <f t="shared" si="9"/>
        <v>CV1900091</v>
      </c>
      <c r="O96" s="64">
        <v>1900001</v>
      </c>
      <c r="P96" s="65" t="s">
        <v>126</v>
      </c>
      <c r="Q96" s="65" t="str">
        <f t="shared" si="8"/>
        <v>JV1900001</v>
      </c>
      <c r="S96" s="71"/>
      <c r="T96" s="71"/>
    </row>
    <row r="97" spans="2:20" s="61" customFormat="1" ht="32.25" customHeight="1" thickTop="1" thickBot="1" x14ac:dyDescent="0.3">
      <c r="B97" s="59" t="s">
        <v>326</v>
      </c>
      <c r="C97" s="59" t="s">
        <v>327</v>
      </c>
      <c r="D97" s="60" t="str">
        <f t="shared" si="6"/>
        <v>ECO EDGE HOME INTERIORS &amp; SUPPLIES, INC./287-673-590-000</v>
      </c>
      <c r="E97" s="59" t="s">
        <v>328</v>
      </c>
      <c r="G97" s="68">
        <f t="shared" si="10"/>
        <v>1171191</v>
      </c>
      <c r="H97" s="63" t="s">
        <v>134</v>
      </c>
      <c r="I97" s="68" t="str">
        <f t="shared" si="7"/>
        <v>BPI1171191</v>
      </c>
      <c r="K97" s="64">
        <f t="shared" si="11"/>
        <v>1900092</v>
      </c>
      <c r="L97" s="65" t="s">
        <v>123</v>
      </c>
      <c r="M97" s="65" t="str">
        <f t="shared" si="9"/>
        <v>CV1900092</v>
      </c>
      <c r="O97" s="64">
        <v>1900001</v>
      </c>
      <c r="P97" s="65" t="s">
        <v>126</v>
      </c>
      <c r="Q97" s="65" t="str">
        <f t="shared" si="8"/>
        <v>JV1900001</v>
      </c>
      <c r="S97" s="71"/>
      <c r="T97" s="71"/>
    </row>
    <row r="98" spans="2:20" s="61" customFormat="1" ht="32.25" customHeight="1" thickTop="1" thickBot="1" x14ac:dyDescent="0.3">
      <c r="B98" s="59" t="s">
        <v>50</v>
      </c>
      <c r="C98" s="59" t="s">
        <v>236</v>
      </c>
      <c r="D98" s="60" t="str">
        <f t="shared" si="6"/>
        <v>ECOLAND ADVANCES/000-000-000-000</v>
      </c>
      <c r="E98" s="59"/>
      <c r="G98" s="68">
        <f t="shared" si="10"/>
        <v>1171192</v>
      </c>
      <c r="H98" s="63" t="s">
        <v>134</v>
      </c>
      <c r="I98" s="68" t="str">
        <f t="shared" si="7"/>
        <v>BPI1171192</v>
      </c>
      <c r="K98" s="64">
        <f t="shared" si="11"/>
        <v>1900093</v>
      </c>
      <c r="L98" s="65" t="s">
        <v>123</v>
      </c>
      <c r="M98" s="65" t="str">
        <f t="shared" si="9"/>
        <v>CV1900093</v>
      </c>
      <c r="O98" s="64">
        <v>1900001</v>
      </c>
      <c r="P98" s="65" t="s">
        <v>126</v>
      </c>
      <c r="Q98" s="65" t="str">
        <f t="shared" si="8"/>
        <v>JV1900001</v>
      </c>
      <c r="S98" s="71"/>
      <c r="T98" s="71"/>
    </row>
    <row r="99" spans="2:20" s="61" customFormat="1" ht="32.25" customHeight="1" thickTop="1" thickBot="1" x14ac:dyDescent="0.3">
      <c r="B99" s="59" t="s">
        <v>358</v>
      </c>
      <c r="C99" s="59" t="s">
        <v>359</v>
      </c>
      <c r="D99" s="60" t="str">
        <f t="shared" si="6"/>
        <v>ECOLAND CALTEX GAS STATION/100-075-933-000</v>
      </c>
      <c r="E99" s="59" t="s">
        <v>177</v>
      </c>
      <c r="G99" s="68">
        <f t="shared" si="10"/>
        <v>1171193</v>
      </c>
      <c r="H99" s="63" t="s">
        <v>134</v>
      </c>
      <c r="I99" s="68" t="str">
        <f t="shared" si="7"/>
        <v>BPI1171193</v>
      </c>
      <c r="K99" s="64">
        <f t="shared" si="11"/>
        <v>1900094</v>
      </c>
      <c r="L99" s="65" t="s">
        <v>123</v>
      </c>
      <c r="M99" s="65" t="str">
        <f t="shared" si="9"/>
        <v>CV1900094</v>
      </c>
      <c r="O99" s="64">
        <v>1900001</v>
      </c>
      <c r="P99" s="65" t="s">
        <v>126</v>
      </c>
      <c r="Q99" s="65" t="str">
        <f t="shared" si="8"/>
        <v>JV1900001</v>
      </c>
      <c r="S99" s="71"/>
      <c r="T99" s="71"/>
    </row>
    <row r="100" spans="2:20" s="61" customFormat="1" ht="32.25" customHeight="1" thickTop="1" thickBot="1" x14ac:dyDescent="0.3">
      <c r="B100" s="59" t="s">
        <v>50</v>
      </c>
      <c r="C100" s="59" t="s">
        <v>276</v>
      </c>
      <c r="D100" s="60" t="str">
        <f t="shared" si="6"/>
        <v>ECOLAND PAYROLL 8/18/000-000-000-000</v>
      </c>
      <c r="E100" s="59"/>
      <c r="G100" s="68">
        <f t="shared" si="10"/>
        <v>1171194</v>
      </c>
      <c r="H100" s="63" t="s">
        <v>134</v>
      </c>
      <c r="I100" s="68" t="str">
        <f t="shared" si="7"/>
        <v>BPI1171194</v>
      </c>
      <c r="K100" s="64">
        <f t="shared" si="11"/>
        <v>1900095</v>
      </c>
      <c r="L100" s="65" t="s">
        <v>123</v>
      </c>
      <c r="M100" s="65" t="str">
        <f t="shared" si="9"/>
        <v>CV1900095</v>
      </c>
      <c r="O100" s="64">
        <v>1900001</v>
      </c>
      <c r="P100" s="65" t="s">
        <v>126</v>
      </c>
      <c r="Q100" s="65" t="str">
        <f t="shared" si="8"/>
        <v>JV1900001</v>
      </c>
      <c r="S100" s="71"/>
      <c r="T100" s="71"/>
    </row>
    <row r="101" spans="2:20" s="61" customFormat="1" ht="32.25" customHeight="1" thickTop="1" thickBot="1" x14ac:dyDescent="0.3">
      <c r="B101" s="59" t="s">
        <v>50</v>
      </c>
      <c r="C101" s="59" t="s">
        <v>649</v>
      </c>
      <c r="D101" s="60" t="str">
        <f t="shared" si="6"/>
        <v>EDEN / OFFICE PARTY/000-000-000-000</v>
      </c>
      <c r="E101" s="59">
        <v>0</v>
      </c>
      <c r="G101" s="68">
        <f t="shared" si="10"/>
        <v>1171195</v>
      </c>
      <c r="H101" s="63" t="s">
        <v>134</v>
      </c>
      <c r="I101" s="68" t="str">
        <f t="shared" si="7"/>
        <v>BPI1171195</v>
      </c>
      <c r="K101" s="64">
        <f t="shared" si="11"/>
        <v>1900096</v>
      </c>
      <c r="L101" s="65" t="s">
        <v>123</v>
      </c>
      <c r="M101" s="65" t="str">
        <f t="shared" si="9"/>
        <v>CV1900096</v>
      </c>
      <c r="O101" s="64">
        <v>1900001</v>
      </c>
      <c r="P101" s="65" t="s">
        <v>126</v>
      </c>
      <c r="Q101" s="65" t="str">
        <f t="shared" si="8"/>
        <v>JV1900001</v>
      </c>
      <c r="S101" s="71"/>
      <c r="T101" s="71"/>
    </row>
    <row r="102" spans="2:20" s="61" customFormat="1" ht="32.25" customHeight="1" thickTop="1" thickBot="1" x14ac:dyDescent="0.3">
      <c r="B102" s="59" t="s">
        <v>652</v>
      </c>
      <c r="C102" s="59" t="s">
        <v>653</v>
      </c>
      <c r="D102" s="60" t="str">
        <f t="shared" si="6"/>
        <v>EDEN MOUNTAIN RESORTS, INC./004-752-272-001</v>
      </c>
      <c r="E102" s="59" t="s">
        <v>235</v>
      </c>
      <c r="G102" s="68">
        <f t="shared" si="10"/>
        <v>1171196</v>
      </c>
      <c r="H102" s="63" t="s">
        <v>134</v>
      </c>
      <c r="I102" s="68" t="str">
        <f t="shared" si="7"/>
        <v>BPI1171196</v>
      </c>
      <c r="K102" s="64">
        <f t="shared" si="11"/>
        <v>1900097</v>
      </c>
      <c r="L102" s="65" t="s">
        <v>123</v>
      </c>
      <c r="M102" s="65" t="str">
        <f t="shared" si="9"/>
        <v>CV1900097</v>
      </c>
      <c r="O102" s="64">
        <v>1900001</v>
      </c>
      <c r="P102" s="65" t="s">
        <v>126</v>
      </c>
      <c r="Q102" s="65" t="str">
        <f t="shared" si="8"/>
        <v>JV1900001</v>
      </c>
      <c r="S102" s="71"/>
      <c r="T102" s="71"/>
    </row>
    <row r="103" spans="2:20" s="61" customFormat="1" ht="32.25" customHeight="1" thickTop="1" thickBot="1" x14ac:dyDescent="0.3">
      <c r="B103" s="59" t="s">
        <v>385</v>
      </c>
      <c r="C103" s="59" t="s">
        <v>386</v>
      </c>
      <c r="D103" s="60" t="str">
        <f t="shared" si="6"/>
        <v>EFAF ELECTRICAL SUPPLIES PHILS./189-759-081-000</v>
      </c>
      <c r="E103" s="59" t="s">
        <v>387</v>
      </c>
      <c r="G103" s="68">
        <f t="shared" si="10"/>
        <v>1171197</v>
      </c>
      <c r="H103" s="63" t="s">
        <v>134</v>
      </c>
      <c r="I103" s="68" t="str">
        <f t="shared" si="7"/>
        <v>BPI1171197</v>
      </c>
      <c r="K103" s="64">
        <f t="shared" si="11"/>
        <v>1900098</v>
      </c>
      <c r="L103" s="65" t="s">
        <v>123</v>
      </c>
      <c r="M103" s="65" t="str">
        <f t="shared" si="9"/>
        <v>CV1900098</v>
      </c>
      <c r="O103" s="64">
        <v>1900001</v>
      </c>
      <c r="P103" s="65" t="s">
        <v>126</v>
      </c>
      <c r="Q103" s="65" t="str">
        <f t="shared" si="8"/>
        <v>JV1900001</v>
      </c>
      <c r="S103" s="71"/>
      <c r="T103" s="71"/>
    </row>
    <row r="104" spans="2:20" s="61" customFormat="1" ht="32.25" customHeight="1" thickTop="1" thickBot="1" x14ac:dyDescent="0.3">
      <c r="B104" s="59" t="s">
        <v>665</v>
      </c>
      <c r="C104" s="59" t="s">
        <v>666</v>
      </c>
      <c r="D104" s="60" t="str">
        <f t="shared" si="6"/>
        <v>EGAP MERCHANDISE/140-042-436-000</v>
      </c>
      <c r="E104" s="59" t="s">
        <v>352</v>
      </c>
      <c r="G104" s="68">
        <f t="shared" si="10"/>
        <v>1171198</v>
      </c>
      <c r="H104" s="63" t="s">
        <v>134</v>
      </c>
      <c r="I104" s="68" t="str">
        <f t="shared" si="7"/>
        <v>BPI1171198</v>
      </c>
      <c r="K104" s="64">
        <f t="shared" si="11"/>
        <v>1900099</v>
      </c>
      <c r="L104" s="65" t="s">
        <v>123</v>
      </c>
      <c r="M104" s="65" t="str">
        <f t="shared" si="9"/>
        <v>CV1900099</v>
      </c>
      <c r="O104" s="64">
        <v>1900001</v>
      </c>
      <c r="P104" s="65" t="s">
        <v>126</v>
      </c>
      <c r="Q104" s="65" t="str">
        <f t="shared" si="8"/>
        <v>JV1900001</v>
      </c>
      <c r="S104" s="71"/>
      <c r="T104" s="71"/>
    </row>
    <row r="105" spans="2:20" s="61" customFormat="1" ht="32.25" customHeight="1" thickTop="1" thickBot="1" x14ac:dyDescent="0.3">
      <c r="B105" s="59" t="s">
        <v>209</v>
      </c>
      <c r="C105" s="59" t="s">
        <v>210</v>
      </c>
      <c r="D105" s="60" t="str">
        <f t="shared" si="6"/>
        <v>ELECTROFAB INDUSTRIAL SALES/288-365-268-000</v>
      </c>
      <c r="E105" s="59" t="s">
        <v>211</v>
      </c>
      <c r="G105" s="68">
        <f t="shared" si="10"/>
        <v>1171199</v>
      </c>
      <c r="H105" s="63" t="s">
        <v>134</v>
      </c>
      <c r="I105" s="68" t="str">
        <f t="shared" si="7"/>
        <v>BPI1171199</v>
      </c>
      <c r="K105" s="64">
        <f t="shared" si="11"/>
        <v>1900100</v>
      </c>
      <c r="L105" s="65" t="s">
        <v>123</v>
      </c>
      <c r="M105" s="65" t="str">
        <f t="shared" si="9"/>
        <v>CV1900100</v>
      </c>
      <c r="O105" s="64">
        <v>1900001</v>
      </c>
      <c r="P105" s="65" t="s">
        <v>126</v>
      </c>
      <c r="Q105" s="65" t="str">
        <f t="shared" si="8"/>
        <v>JV1900001</v>
      </c>
      <c r="S105" s="71"/>
      <c r="T105" s="71"/>
    </row>
    <row r="106" spans="2:20" s="61" customFormat="1" ht="32.25" customHeight="1" thickTop="1" thickBot="1" x14ac:dyDescent="0.3">
      <c r="B106" s="59" t="s">
        <v>943</v>
      </c>
      <c r="C106" s="59" t="s">
        <v>944</v>
      </c>
      <c r="D106" s="60" t="str">
        <f t="shared" si="6"/>
        <v>E-LIGHT ELECTRICAL, LIGHTNING &amp; SUPPLIES/177-762-712-000</v>
      </c>
      <c r="E106" s="76" t="s">
        <v>325</v>
      </c>
      <c r="G106" s="68">
        <f t="shared" si="10"/>
        <v>1171200</v>
      </c>
      <c r="H106" s="63" t="s">
        <v>134</v>
      </c>
      <c r="I106" s="68" t="str">
        <f t="shared" si="7"/>
        <v>BPI1171200</v>
      </c>
      <c r="K106" s="64">
        <f t="shared" si="11"/>
        <v>1900101</v>
      </c>
      <c r="L106" s="65" t="s">
        <v>123</v>
      </c>
      <c r="M106" s="65" t="str">
        <f t="shared" si="9"/>
        <v>CV1900101</v>
      </c>
      <c r="O106" s="64">
        <v>1900001</v>
      </c>
      <c r="P106" s="65" t="s">
        <v>126</v>
      </c>
      <c r="Q106" s="65" t="str">
        <f t="shared" si="8"/>
        <v>JV1900001</v>
      </c>
      <c r="S106" s="71"/>
      <c r="T106" s="71"/>
    </row>
    <row r="107" spans="2:20" s="61" customFormat="1" ht="32.25" customHeight="1" thickTop="1" thickBot="1" x14ac:dyDescent="0.3">
      <c r="B107" s="59" t="s">
        <v>479</v>
      </c>
      <c r="C107" s="59" t="s">
        <v>480</v>
      </c>
      <c r="D107" s="60" t="str">
        <f t="shared" si="6"/>
        <v>EMA ELECTRICAL DESIGNS &amp; ENGINEERING SEVICES/103-208-219-000</v>
      </c>
      <c r="E107" s="59" t="s">
        <v>481</v>
      </c>
      <c r="G107" s="68">
        <f t="shared" si="10"/>
        <v>1171201</v>
      </c>
      <c r="H107" s="63" t="s">
        <v>134</v>
      </c>
      <c r="I107" s="68" t="str">
        <f t="shared" si="7"/>
        <v>BPI1171201</v>
      </c>
      <c r="K107" s="64">
        <f t="shared" si="11"/>
        <v>1900102</v>
      </c>
      <c r="L107" s="65" t="s">
        <v>123</v>
      </c>
      <c r="M107" s="65" t="str">
        <f t="shared" si="9"/>
        <v>CV1900102</v>
      </c>
      <c r="O107" s="64">
        <v>1900001</v>
      </c>
      <c r="P107" s="65" t="s">
        <v>126</v>
      </c>
      <c r="Q107" s="65" t="str">
        <f t="shared" si="8"/>
        <v>JV1900001</v>
      </c>
      <c r="S107" s="71"/>
      <c r="T107" s="71"/>
    </row>
    <row r="108" spans="2:20" s="61" customFormat="1" ht="32.25" customHeight="1" thickTop="1" thickBot="1" x14ac:dyDescent="0.3">
      <c r="B108" s="59"/>
      <c r="C108" s="59" t="s">
        <v>909</v>
      </c>
      <c r="D108" s="60" t="str">
        <f t="shared" si="6"/>
        <v>ENG'R EMERLITO ALFEREZ/</v>
      </c>
      <c r="E108" s="76" t="s">
        <v>34</v>
      </c>
      <c r="G108" s="68">
        <f t="shared" si="10"/>
        <v>1171202</v>
      </c>
      <c r="H108" s="63" t="s">
        <v>134</v>
      </c>
      <c r="I108" s="68" t="str">
        <f t="shared" si="7"/>
        <v>BPI1171202</v>
      </c>
      <c r="K108" s="64">
        <f t="shared" si="11"/>
        <v>1900103</v>
      </c>
      <c r="L108" s="65" t="s">
        <v>123</v>
      </c>
      <c r="M108" s="65" t="str">
        <f t="shared" si="9"/>
        <v>CV1900103</v>
      </c>
      <c r="O108" s="64">
        <v>1900001</v>
      </c>
      <c r="P108" s="65" t="s">
        <v>126</v>
      </c>
      <c r="Q108" s="65" t="str">
        <f t="shared" si="8"/>
        <v>JV1900001</v>
      </c>
      <c r="S108" s="71"/>
      <c r="T108" s="71"/>
    </row>
    <row r="109" spans="2:20" s="61" customFormat="1" ht="32.25" customHeight="1" thickTop="1" thickBot="1" x14ac:dyDescent="0.3">
      <c r="B109" s="59" t="s">
        <v>279</v>
      </c>
      <c r="C109" s="59" t="s">
        <v>280</v>
      </c>
      <c r="D109" s="60" t="str">
        <f t="shared" si="6"/>
        <v>ENTERPRISES/931-746-637-000</v>
      </c>
      <c r="E109" s="59" t="s">
        <v>281</v>
      </c>
      <c r="G109" s="68">
        <f t="shared" si="10"/>
        <v>1171203</v>
      </c>
      <c r="H109" s="63" t="s">
        <v>134</v>
      </c>
      <c r="I109" s="68" t="str">
        <f t="shared" si="7"/>
        <v>BPI1171203</v>
      </c>
      <c r="K109" s="64">
        <f t="shared" si="11"/>
        <v>1900104</v>
      </c>
      <c r="L109" s="65" t="s">
        <v>123</v>
      </c>
      <c r="M109" s="65" t="str">
        <f t="shared" si="9"/>
        <v>CV1900104</v>
      </c>
      <c r="O109" s="64">
        <v>1900001</v>
      </c>
      <c r="P109" s="65" t="s">
        <v>126</v>
      </c>
      <c r="Q109" s="65" t="str">
        <f t="shared" si="8"/>
        <v>JV1900001</v>
      </c>
      <c r="S109" s="71"/>
      <c r="T109" s="71"/>
    </row>
    <row r="110" spans="2:20" s="61" customFormat="1" ht="32.25" customHeight="1" thickTop="1" thickBot="1" x14ac:dyDescent="0.3">
      <c r="B110" s="59" t="s">
        <v>673</v>
      </c>
      <c r="C110" s="59" t="s">
        <v>674</v>
      </c>
      <c r="D110" s="60" t="str">
        <f t="shared" si="6"/>
        <v>EO EXECUTIVE OPTICAL/200-088-519-022</v>
      </c>
      <c r="E110" s="59" t="s">
        <v>432</v>
      </c>
      <c r="G110" s="68">
        <f t="shared" si="10"/>
        <v>1171204</v>
      </c>
      <c r="H110" s="63" t="s">
        <v>134</v>
      </c>
      <c r="I110" s="68" t="str">
        <f t="shared" si="7"/>
        <v>BPI1171204</v>
      </c>
      <c r="K110" s="64">
        <f t="shared" si="11"/>
        <v>1900105</v>
      </c>
      <c r="L110" s="65" t="s">
        <v>123</v>
      </c>
      <c r="M110" s="65" t="str">
        <f t="shared" si="9"/>
        <v>CV1900105</v>
      </c>
      <c r="O110" s="64">
        <v>1900001</v>
      </c>
      <c r="P110" s="65" t="s">
        <v>126</v>
      </c>
      <c r="Q110" s="65" t="str">
        <f t="shared" si="8"/>
        <v>JV1900001</v>
      </c>
      <c r="S110" s="71"/>
      <c r="T110" s="71"/>
    </row>
    <row r="111" spans="2:20" s="61" customFormat="1" ht="32.25" customHeight="1" thickTop="1" thickBot="1" x14ac:dyDescent="0.3">
      <c r="B111" s="59" t="s">
        <v>861</v>
      </c>
      <c r="C111" s="59" t="s">
        <v>862</v>
      </c>
      <c r="D111" s="60" t="str">
        <f t="shared" si="6"/>
        <v>EUJHER SERVICES/461-522-651-000</v>
      </c>
      <c r="E111" s="76" t="s">
        <v>863</v>
      </c>
      <c r="G111" s="68">
        <f t="shared" si="10"/>
        <v>1171205</v>
      </c>
      <c r="H111" s="63" t="s">
        <v>134</v>
      </c>
      <c r="I111" s="68" t="str">
        <f t="shared" si="7"/>
        <v>BPI1171205</v>
      </c>
      <c r="K111" s="64">
        <f t="shared" si="11"/>
        <v>1900106</v>
      </c>
      <c r="L111" s="65" t="s">
        <v>123</v>
      </c>
      <c r="M111" s="65" t="str">
        <f t="shared" si="9"/>
        <v>CV1900106</v>
      </c>
      <c r="O111" s="64">
        <v>1900001</v>
      </c>
      <c r="P111" s="65" t="s">
        <v>126</v>
      </c>
      <c r="Q111" s="65" t="str">
        <f t="shared" si="8"/>
        <v>JV1900001</v>
      </c>
      <c r="S111" s="71"/>
      <c r="T111" s="71"/>
    </row>
    <row r="112" spans="2:20" s="61" customFormat="1" ht="32.25" customHeight="1" thickTop="1" thickBot="1" x14ac:dyDescent="0.3">
      <c r="B112" s="59" t="s">
        <v>558</v>
      </c>
      <c r="C112" s="59" t="s">
        <v>559</v>
      </c>
      <c r="D112" s="60" t="str">
        <f t="shared" si="6"/>
        <v>EVERSTRONG DAVAO ENTERPRISES/100-084-647-000</v>
      </c>
      <c r="E112" s="59" t="s">
        <v>560</v>
      </c>
      <c r="G112" s="68">
        <f t="shared" si="10"/>
        <v>1171206</v>
      </c>
      <c r="H112" s="63" t="s">
        <v>134</v>
      </c>
      <c r="I112" s="68" t="str">
        <f t="shared" si="7"/>
        <v>BPI1171206</v>
      </c>
      <c r="K112" s="64">
        <f t="shared" si="11"/>
        <v>1900107</v>
      </c>
      <c r="L112" s="65" t="s">
        <v>123</v>
      </c>
      <c r="M112" s="65" t="str">
        <f t="shared" si="9"/>
        <v>CV1900107</v>
      </c>
      <c r="O112" s="64">
        <v>1900001</v>
      </c>
      <c r="P112" s="65" t="s">
        <v>126</v>
      </c>
      <c r="Q112" s="65" t="str">
        <f t="shared" si="8"/>
        <v>JV1900001</v>
      </c>
      <c r="S112" s="71"/>
      <c r="T112" s="71"/>
    </row>
    <row r="113" spans="2:20" s="61" customFormat="1" ht="32.25" customHeight="1" thickTop="1" thickBot="1" x14ac:dyDescent="0.3">
      <c r="B113" s="59" t="s">
        <v>438</v>
      </c>
      <c r="C113" s="59" t="s">
        <v>439</v>
      </c>
      <c r="D113" s="60" t="str">
        <f t="shared" si="6"/>
        <v>EYE CRAFTER OPTICAL, INC./289-100-038-008</v>
      </c>
      <c r="E113" s="59" t="s">
        <v>432</v>
      </c>
      <c r="G113" s="68">
        <v>1171437</v>
      </c>
      <c r="H113" s="63" t="s">
        <v>134</v>
      </c>
      <c r="I113" s="68" t="str">
        <f t="shared" si="7"/>
        <v>BPI1171437</v>
      </c>
      <c r="K113" s="64">
        <f t="shared" si="11"/>
        <v>1900108</v>
      </c>
      <c r="L113" s="65" t="s">
        <v>123</v>
      </c>
      <c r="M113" s="65" t="str">
        <f t="shared" si="9"/>
        <v>CV1900108</v>
      </c>
      <c r="O113" s="64">
        <v>1900001</v>
      </c>
      <c r="P113" s="65" t="s">
        <v>126</v>
      </c>
      <c r="Q113" s="65" t="str">
        <f t="shared" si="8"/>
        <v>JV1900001</v>
      </c>
      <c r="S113" s="71"/>
      <c r="T113" s="71"/>
    </row>
    <row r="114" spans="2:20" s="61" customFormat="1" ht="32.25" customHeight="1" thickTop="1" thickBot="1" x14ac:dyDescent="0.3">
      <c r="B114" s="59" t="s">
        <v>711</v>
      </c>
      <c r="C114" s="59" t="s">
        <v>712</v>
      </c>
      <c r="D114" s="60" t="str">
        <f t="shared" si="6"/>
        <v>EZGAB CORPORATON/407-405-526-000</v>
      </c>
      <c r="E114" s="59" t="s">
        <v>713</v>
      </c>
      <c r="G114" s="68">
        <v>1171438</v>
      </c>
      <c r="H114" s="63" t="s">
        <v>134</v>
      </c>
      <c r="I114" s="68" t="str">
        <f t="shared" si="7"/>
        <v>BPI1171438</v>
      </c>
      <c r="K114" s="64">
        <f t="shared" si="11"/>
        <v>1900109</v>
      </c>
      <c r="L114" s="65" t="s">
        <v>123</v>
      </c>
      <c r="M114" s="65" t="str">
        <f t="shared" si="9"/>
        <v>CV1900109</v>
      </c>
      <c r="O114" s="64">
        <v>1900001</v>
      </c>
      <c r="P114" s="65" t="s">
        <v>126</v>
      </c>
      <c r="Q114" s="65" t="str">
        <f t="shared" si="8"/>
        <v>JV1900001</v>
      </c>
      <c r="S114" s="71"/>
      <c r="T114" s="71"/>
    </row>
    <row r="115" spans="2:20" s="61" customFormat="1" ht="32.25" customHeight="1" thickTop="1" thickBot="1" x14ac:dyDescent="0.3">
      <c r="B115" s="59" t="s">
        <v>688</v>
      </c>
      <c r="C115" s="59" t="s">
        <v>689</v>
      </c>
      <c r="D115" s="60" t="str">
        <f t="shared" si="6"/>
        <v>FABULOUS JEANS &amp; SHIRTS &amp; GEN. MDSE/203-559-494-018</v>
      </c>
      <c r="E115" s="59" t="s">
        <v>690</v>
      </c>
      <c r="G115" s="68">
        <v>1171439</v>
      </c>
      <c r="H115" s="63" t="s">
        <v>134</v>
      </c>
      <c r="I115" s="68" t="str">
        <f t="shared" si="7"/>
        <v>BPI1171439</v>
      </c>
      <c r="K115" s="64">
        <f t="shared" si="11"/>
        <v>1900110</v>
      </c>
      <c r="L115" s="65" t="s">
        <v>123</v>
      </c>
      <c r="M115" s="65" t="str">
        <f t="shared" si="9"/>
        <v>CV1900110</v>
      </c>
      <c r="O115" s="64">
        <v>1900001</v>
      </c>
      <c r="P115" s="65" t="s">
        <v>126</v>
      </c>
      <c r="Q115" s="65" t="str">
        <f t="shared" si="8"/>
        <v>JV1900001</v>
      </c>
      <c r="S115" s="71"/>
      <c r="T115" s="71"/>
    </row>
    <row r="116" spans="2:20" s="61" customFormat="1" ht="32.25" customHeight="1" thickTop="1" thickBot="1" x14ac:dyDescent="0.3">
      <c r="B116" s="59" t="s">
        <v>986</v>
      </c>
      <c r="C116" s="59" t="s">
        <v>987</v>
      </c>
      <c r="D116" s="60" t="str">
        <f t="shared" si="6"/>
        <v>FB SHUTTER AND SERVICES /132-369-404-000</v>
      </c>
      <c r="E116" s="76" t="s">
        <v>248</v>
      </c>
      <c r="G116" s="68">
        <v>1171440</v>
      </c>
      <c r="H116" s="63" t="s">
        <v>134</v>
      </c>
      <c r="I116" s="68" t="str">
        <f t="shared" si="7"/>
        <v>BPI1171440</v>
      </c>
      <c r="K116" s="64">
        <f t="shared" si="11"/>
        <v>1900111</v>
      </c>
      <c r="L116" s="65" t="s">
        <v>123</v>
      </c>
      <c r="M116" s="65" t="str">
        <f t="shared" si="9"/>
        <v>CV1900111</v>
      </c>
      <c r="O116" s="64">
        <v>1900001</v>
      </c>
      <c r="P116" s="65" t="s">
        <v>126</v>
      </c>
      <c r="Q116" s="65" t="str">
        <f t="shared" si="8"/>
        <v>JV1900001</v>
      </c>
      <c r="S116" s="71"/>
      <c r="T116" s="71"/>
    </row>
    <row r="117" spans="2:20" s="61" customFormat="1" ht="32.25" customHeight="1" thickTop="1" thickBot="1" x14ac:dyDescent="0.3">
      <c r="B117" s="59" t="s">
        <v>990</v>
      </c>
      <c r="C117" s="59" t="s">
        <v>991</v>
      </c>
      <c r="D117" s="60" t="str">
        <f t="shared" si="6"/>
        <v>FELCRIS SUPERMARKET INC./000-075-733 (033)</v>
      </c>
      <c r="E117" s="76" t="s">
        <v>992</v>
      </c>
      <c r="G117" s="68">
        <v>1171441</v>
      </c>
      <c r="H117" s="63" t="s">
        <v>134</v>
      </c>
      <c r="I117" s="68" t="str">
        <f t="shared" si="7"/>
        <v>BPI1171441</v>
      </c>
      <c r="K117" s="64">
        <f t="shared" si="11"/>
        <v>1900112</v>
      </c>
      <c r="L117" s="65" t="s">
        <v>123</v>
      </c>
      <c r="M117" s="65" t="str">
        <f t="shared" si="9"/>
        <v>CV1900112</v>
      </c>
      <c r="O117" s="64">
        <v>1900001</v>
      </c>
      <c r="P117" s="65" t="s">
        <v>126</v>
      </c>
      <c r="Q117" s="65" t="str">
        <f t="shared" si="8"/>
        <v>JV1900001</v>
      </c>
      <c r="S117" s="71"/>
      <c r="T117" s="71"/>
    </row>
    <row r="118" spans="2:20" s="61" customFormat="1" ht="32.25" customHeight="1" thickTop="1" thickBot="1" x14ac:dyDescent="0.3">
      <c r="B118" s="59" t="s">
        <v>695</v>
      </c>
      <c r="C118" s="59" t="s">
        <v>696</v>
      </c>
      <c r="D118" s="60" t="str">
        <f t="shared" si="6"/>
        <v>FELMART LECHON/462-205-103-000</v>
      </c>
      <c r="E118" s="59" t="s">
        <v>49</v>
      </c>
      <c r="G118" s="68">
        <v>1171442</v>
      </c>
      <c r="H118" s="63" t="s">
        <v>134</v>
      </c>
      <c r="I118" s="68" t="str">
        <f t="shared" si="7"/>
        <v>BPI1171442</v>
      </c>
      <c r="K118" s="64">
        <f t="shared" si="11"/>
        <v>1900113</v>
      </c>
      <c r="L118" s="65" t="s">
        <v>123</v>
      </c>
      <c r="M118" s="65" t="str">
        <f t="shared" si="9"/>
        <v>CV1900113</v>
      </c>
      <c r="O118" s="64">
        <v>1900001</v>
      </c>
      <c r="P118" s="65" t="s">
        <v>126</v>
      </c>
      <c r="Q118" s="65" t="str">
        <f t="shared" si="8"/>
        <v>JV1900001</v>
      </c>
      <c r="S118" s="71"/>
      <c r="T118" s="71"/>
    </row>
    <row r="119" spans="2:20" s="61" customFormat="1" ht="32.25" customHeight="1" thickTop="1" thickBot="1" x14ac:dyDescent="0.3">
      <c r="B119" s="59" t="s">
        <v>993</v>
      </c>
      <c r="C119" s="59" t="s">
        <v>916</v>
      </c>
      <c r="D119" s="60" t="str">
        <f t="shared" si="6"/>
        <v>FERNETTE ENTERPRISES/485-205-103-000</v>
      </c>
      <c r="E119" s="76" t="s">
        <v>296</v>
      </c>
      <c r="G119" s="68">
        <v>1171443</v>
      </c>
      <c r="H119" s="63" t="s">
        <v>134</v>
      </c>
      <c r="I119" s="68" t="str">
        <f t="shared" si="7"/>
        <v>BPI1171443</v>
      </c>
      <c r="K119" s="64">
        <f t="shared" si="11"/>
        <v>1900114</v>
      </c>
      <c r="L119" s="65" t="s">
        <v>123</v>
      </c>
      <c r="M119" s="65" t="str">
        <f t="shared" si="9"/>
        <v>CV1900114</v>
      </c>
      <c r="O119" s="64">
        <v>1900001</v>
      </c>
      <c r="P119" s="65" t="s">
        <v>126</v>
      </c>
      <c r="Q119" s="65" t="str">
        <f t="shared" si="8"/>
        <v>JV1900001</v>
      </c>
      <c r="S119" s="71"/>
      <c r="T119" s="71"/>
    </row>
    <row r="120" spans="2:20" s="61" customFormat="1" ht="32.25" customHeight="1" thickTop="1" thickBot="1" x14ac:dyDescent="0.3">
      <c r="B120" s="59" t="s">
        <v>422</v>
      </c>
      <c r="C120" s="59" t="s">
        <v>423</v>
      </c>
      <c r="D120" s="60" t="str">
        <f t="shared" si="6"/>
        <v>FIRST CENTURY PARTS &amp; HARDWARE CO. INC/000-275-000</v>
      </c>
      <c r="E120" s="59" t="s">
        <v>424</v>
      </c>
      <c r="G120" s="68">
        <v>1171444</v>
      </c>
      <c r="H120" s="63" t="s">
        <v>134</v>
      </c>
      <c r="I120" s="68" t="str">
        <f t="shared" si="7"/>
        <v>BPI1171444</v>
      </c>
      <c r="K120" s="64">
        <f t="shared" si="11"/>
        <v>1900115</v>
      </c>
      <c r="L120" s="65" t="s">
        <v>123</v>
      </c>
      <c r="M120" s="65" t="str">
        <f t="shared" si="9"/>
        <v>CV1900115</v>
      </c>
      <c r="O120" s="64">
        <v>1900001</v>
      </c>
      <c r="P120" s="65" t="s">
        <v>126</v>
      </c>
      <c r="Q120" s="65" t="str">
        <f t="shared" si="8"/>
        <v>JV1900001</v>
      </c>
      <c r="S120" s="71"/>
      <c r="T120" s="71"/>
    </row>
    <row r="121" spans="2:20" s="61" customFormat="1" ht="32.25" customHeight="1" thickTop="1" thickBot="1" x14ac:dyDescent="0.3">
      <c r="B121" s="59" t="s">
        <v>755</v>
      </c>
      <c r="C121" s="59" t="s">
        <v>756</v>
      </c>
      <c r="D121" s="72" t="str">
        <f t="shared" si="6"/>
        <v>FORD DAVAO/005-816-812-000</v>
      </c>
      <c r="E121" s="59" t="s">
        <v>224</v>
      </c>
      <c r="G121" s="68">
        <v>1171445</v>
      </c>
      <c r="H121" s="63" t="s">
        <v>134</v>
      </c>
      <c r="I121" s="68" t="str">
        <f t="shared" si="7"/>
        <v>BPI1171445</v>
      </c>
      <c r="K121" s="64">
        <f t="shared" si="11"/>
        <v>1900116</v>
      </c>
      <c r="L121" s="65" t="s">
        <v>123</v>
      </c>
      <c r="M121" s="65" t="str">
        <f t="shared" si="9"/>
        <v>CV1900116</v>
      </c>
      <c r="O121" s="64">
        <v>1900001</v>
      </c>
      <c r="P121" s="65" t="s">
        <v>126</v>
      </c>
      <c r="Q121" s="65" t="str">
        <f t="shared" si="8"/>
        <v>JV1900001</v>
      </c>
      <c r="S121" s="71"/>
      <c r="T121" s="71"/>
    </row>
    <row r="122" spans="2:20" s="61" customFormat="1" ht="32.25" customHeight="1" thickTop="1" thickBot="1" x14ac:dyDescent="0.3">
      <c r="B122" s="59" t="s">
        <v>50</v>
      </c>
      <c r="C122" s="59" t="s">
        <v>659</v>
      </c>
      <c r="D122" s="60" t="str">
        <f t="shared" si="6"/>
        <v>FOUR R-E ELECTRONICS &amp; REPAIR SHOP/000-000-000-000</v>
      </c>
      <c r="E122" s="59" t="s">
        <v>443</v>
      </c>
      <c r="G122" s="68">
        <v>1171446</v>
      </c>
      <c r="H122" s="63" t="s">
        <v>134</v>
      </c>
      <c r="I122" s="68" t="str">
        <f t="shared" si="7"/>
        <v>BPI1171446</v>
      </c>
      <c r="K122" s="64">
        <f t="shared" si="11"/>
        <v>1900117</v>
      </c>
      <c r="L122" s="65" t="s">
        <v>123</v>
      </c>
      <c r="M122" s="65" t="str">
        <f t="shared" si="9"/>
        <v>CV1900117</v>
      </c>
      <c r="O122" s="64">
        <v>1900001</v>
      </c>
      <c r="P122" s="65" t="s">
        <v>126</v>
      </c>
      <c r="Q122" s="65" t="str">
        <f t="shared" si="8"/>
        <v>JV1900001</v>
      </c>
      <c r="S122" s="71"/>
      <c r="T122" s="71"/>
    </row>
    <row r="123" spans="2:20" s="61" customFormat="1" ht="32.25" customHeight="1" thickTop="1" thickBot="1" x14ac:dyDescent="0.3">
      <c r="B123" s="59" t="s">
        <v>137</v>
      </c>
      <c r="C123" s="59" t="s">
        <v>138</v>
      </c>
      <c r="D123" s="60" t="str">
        <f t="shared" si="6"/>
        <v>FREEMONT FOODS CORPORATION/003-460-168-158</v>
      </c>
      <c r="E123" s="59" t="s">
        <v>139</v>
      </c>
      <c r="G123" s="68">
        <v>1171447</v>
      </c>
      <c r="H123" s="63" t="s">
        <v>134</v>
      </c>
      <c r="I123" s="68" t="str">
        <f t="shared" si="7"/>
        <v>BPI1171447</v>
      </c>
      <c r="K123" s="64">
        <f t="shared" si="11"/>
        <v>1900118</v>
      </c>
      <c r="L123" s="65" t="s">
        <v>123</v>
      </c>
      <c r="M123" s="65" t="str">
        <f t="shared" si="9"/>
        <v>CV1900118</v>
      </c>
      <c r="O123" s="64">
        <v>1900001</v>
      </c>
      <c r="P123" s="65" t="s">
        <v>126</v>
      </c>
      <c r="Q123" s="65" t="str">
        <f t="shared" si="8"/>
        <v>JV1900001</v>
      </c>
      <c r="S123" s="71"/>
      <c r="T123" s="71"/>
    </row>
    <row r="124" spans="2:20" s="61" customFormat="1" ht="32.25" customHeight="1" thickTop="1" thickBot="1" x14ac:dyDescent="0.3">
      <c r="B124" s="59" t="s">
        <v>938</v>
      </c>
      <c r="C124" s="59" t="s">
        <v>874</v>
      </c>
      <c r="D124" s="60" t="str">
        <f t="shared" si="6"/>
        <v>FRENCH BAKER/228-598-006-001</v>
      </c>
      <c r="E124" s="76" t="s">
        <v>939</v>
      </c>
      <c r="G124" s="68">
        <v>1171448</v>
      </c>
      <c r="H124" s="63" t="s">
        <v>134</v>
      </c>
      <c r="I124" s="68" t="str">
        <f t="shared" si="7"/>
        <v>BPI1171448</v>
      </c>
      <c r="K124" s="64">
        <f t="shared" si="11"/>
        <v>1900119</v>
      </c>
      <c r="L124" s="65" t="s">
        <v>123</v>
      </c>
      <c r="M124" s="65" t="str">
        <f t="shared" si="9"/>
        <v>CV1900119</v>
      </c>
      <c r="O124" s="64">
        <v>1900001</v>
      </c>
      <c r="P124" s="65" t="s">
        <v>126</v>
      </c>
      <c r="Q124" s="65" t="str">
        <f t="shared" si="8"/>
        <v>JV1900001</v>
      </c>
      <c r="S124" s="71"/>
      <c r="T124" s="71"/>
    </row>
    <row r="125" spans="2:20" s="61" customFormat="1" ht="32.25" customHeight="1" thickTop="1" thickBot="1" x14ac:dyDescent="0.3">
      <c r="B125" s="59" t="s">
        <v>304</v>
      </c>
      <c r="C125" s="59" t="s">
        <v>369</v>
      </c>
      <c r="D125" s="60" t="str">
        <f t="shared" si="6"/>
        <v>GALVAFLEX ENTERPRISES/484-597-081-000</v>
      </c>
      <c r="E125" s="59" t="s">
        <v>248</v>
      </c>
      <c r="G125" s="68">
        <v>1171449</v>
      </c>
      <c r="H125" s="63" t="s">
        <v>134</v>
      </c>
      <c r="I125" s="68" t="str">
        <f t="shared" si="7"/>
        <v>BPI1171449</v>
      </c>
      <c r="K125" s="64">
        <f t="shared" si="11"/>
        <v>1900120</v>
      </c>
      <c r="L125" s="65" t="s">
        <v>123</v>
      </c>
      <c r="M125" s="65" t="str">
        <f t="shared" si="9"/>
        <v>CV1900120</v>
      </c>
      <c r="O125" s="64">
        <v>1900001</v>
      </c>
      <c r="P125" s="65" t="s">
        <v>126</v>
      </c>
      <c r="Q125" s="65" t="str">
        <f t="shared" si="8"/>
        <v>JV1900001</v>
      </c>
      <c r="S125" s="71"/>
      <c r="T125" s="71"/>
    </row>
    <row r="126" spans="2:20" s="61" customFormat="1" ht="32.25" customHeight="1" thickTop="1" thickBot="1" x14ac:dyDescent="0.3">
      <c r="B126" s="59" t="s">
        <v>212</v>
      </c>
      <c r="C126" s="59" t="s">
        <v>213</v>
      </c>
      <c r="D126" s="60" t="str">
        <f t="shared" si="6"/>
        <v>GDY AIRTECH ENTERPRISES/936-625-499-000</v>
      </c>
      <c r="E126" s="59" t="s">
        <v>203</v>
      </c>
      <c r="G126" s="68">
        <v>1171450</v>
      </c>
      <c r="H126" s="63" t="s">
        <v>134</v>
      </c>
      <c r="I126" s="68" t="str">
        <f t="shared" si="7"/>
        <v>BPI1171450</v>
      </c>
      <c r="K126" s="64">
        <f t="shared" si="11"/>
        <v>1900121</v>
      </c>
      <c r="L126" s="65" t="s">
        <v>123</v>
      </c>
      <c r="M126" s="65" t="str">
        <f t="shared" si="9"/>
        <v>CV1900121</v>
      </c>
      <c r="O126" s="64">
        <v>1900001</v>
      </c>
      <c r="P126" s="65" t="s">
        <v>126</v>
      </c>
      <c r="Q126" s="65" t="str">
        <f t="shared" si="8"/>
        <v>JV1900001</v>
      </c>
      <c r="S126" s="71"/>
      <c r="T126" s="71"/>
    </row>
    <row r="127" spans="2:20" s="61" customFormat="1" ht="32.25" customHeight="1" thickTop="1" thickBot="1" x14ac:dyDescent="0.3">
      <c r="B127" s="59" t="s">
        <v>737</v>
      </c>
      <c r="C127" s="59" t="s">
        <v>738</v>
      </c>
      <c r="D127" s="60" t="str">
        <f t="shared" si="6"/>
        <v>GEARTEK GADGETS/722-605-615-000</v>
      </c>
      <c r="E127" s="59" t="s">
        <v>739</v>
      </c>
      <c r="G127" s="68">
        <v>1171451</v>
      </c>
      <c r="H127" s="63" t="s">
        <v>134</v>
      </c>
      <c r="I127" s="68" t="str">
        <f t="shared" si="7"/>
        <v>BPI1171451</v>
      </c>
      <c r="K127" s="64">
        <f t="shared" si="11"/>
        <v>1900122</v>
      </c>
      <c r="L127" s="65" t="s">
        <v>123</v>
      </c>
      <c r="M127" s="65" t="str">
        <f t="shared" si="9"/>
        <v>CV1900122</v>
      </c>
      <c r="O127" s="64">
        <v>1900001</v>
      </c>
      <c r="P127" s="65" t="s">
        <v>126</v>
      </c>
      <c r="Q127" s="65" t="str">
        <f t="shared" si="8"/>
        <v>JV1900001</v>
      </c>
      <c r="S127" s="71"/>
      <c r="T127" s="71"/>
    </row>
    <row r="128" spans="2:20" s="61" customFormat="1" ht="32.25" customHeight="1" thickTop="1" thickBot="1" x14ac:dyDescent="0.3">
      <c r="B128" s="59" t="s">
        <v>937</v>
      </c>
      <c r="C128" s="59" t="s">
        <v>871</v>
      </c>
      <c r="D128" s="60" t="str">
        <f t="shared" si="6"/>
        <v>G-ELEVEN CONVENIENCE STORE/284-316-400-000</v>
      </c>
      <c r="E128" s="76" t="s">
        <v>936</v>
      </c>
      <c r="G128" s="68">
        <v>1171452</v>
      </c>
      <c r="H128" s="63" t="s">
        <v>134</v>
      </c>
      <c r="I128" s="68" t="str">
        <f t="shared" si="7"/>
        <v>BPI1171452</v>
      </c>
      <c r="K128" s="64">
        <f t="shared" si="11"/>
        <v>1900123</v>
      </c>
      <c r="L128" s="65" t="s">
        <v>123</v>
      </c>
      <c r="M128" s="65" t="str">
        <f t="shared" si="9"/>
        <v>CV1900123</v>
      </c>
      <c r="O128" s="64">
        <v>1900001</v>
      </c>
      <c r="P128" s="65" t="s">
        <v>126</v>
      </c>
      <c r="Q128" s="65" t="str">
        <f t="shared" si="8"/>
        <v>JV1900001</v>
      </c>
      <c r="S128" s="71"/>
      <c r="T128" s="71"/>
    </row>
    <row r="129" spans="2:20" s="61" customFormat="1" ht="32.25" customHeight="1" thickTop="1" thickBot="1" x14ac:dyDescent="0.3">
      <c r="B129" s="156" t="s">
        <v>1006</v>
      </c>
      <c r="C129" s="156" t="s">
        <v>1007</v>
      </c>
      <c r="D129" s="193" t="str">
        <f t="shared" si="6"/>
        <v>GERRY'S GRILL/008-040-277-000</v>
      </c>
      <c r="E129" s="156" t="s">
        <v>1008</v>
      </c>
      <c r="G129" s="68">
        <v>1171453</v>
      </c>
      <c r="H129" s="63" t="s">
        <v>134</v>
      </c>
      <c r="I129" s="68" t="str">
        <f t="shared" si="7"/>
        <v>BPI1171453</v>
      </c>
      <c r="K129" s="64">
        <f t="shared" si="11"/>
        <v>1900124</v>
      </c>
      <c r="L129" s="65" t="s">
        <v>123</v>
      </c>
      <c r="M129" s="65" t="str">
        <f t="shared" si="9"/>
        <v>CV1900124</v>
      </c>
      <c r="O129" s="64">
        <v>1900001</v>
      </c>
      <c r="P129" s="65" t="s">
        <v>126</v>
      </c>
      <c r="Q129" s="65" t="str">
        <f t="shared" si="8"/>
        <v>JV1900001</v>
      </c>
      <c r="S129" s="71"/>
      <c r="T129" s="71"/>
    </row>
    <row r="130" spans="2:20" s="61" customFormat="1" ht="32.25" customHeight="1" thickTop="1" thickBot="1" x14ac:dyDescent="0.3">
      <c r="B130" s="59" t="s">
        <v>50</v>
      </c>
      <c r="C130" s="59" t="s">
        <v>287</v>
      </c>
      <c r="D130" s="60" t="str">
        <f t="shared" si="6"/>
        <v>GIOVANNI ANGELITUD OCCUPANCY MAXX PET/000-000-000-000</v>
      </c>
      <c r="E130" s="59"/>
      <c r="G130" s="68">
        <v>1171454</v>
      </c>
      <c r="H130" s="63" t="s">
        <v>134</v>
      </c>
      <c r="I130" s="68" t="str">
        <f t="shared" si="7"/>
        <v>BPI1171454</v>
      </c>
      <c r="K130" s="64">
        <f t="shared" si="11"/>
        <v>1900125</v>
      </c>
      <c r="L130" s="65" t="s">
        <v>123</v>
      </c>
      <c r="M130" s="65" t="str">
        <f t="shared" si="9"/>
        <v>CV1900125</v>
      </c>
      <c r="O130" s="64">
        <v>1900001</v>
      </c>
      <c r="P130" s="65" t="s">
        <v>126</v>
      </c>
      <c r="Q130" s="65" t="str">
        <f t="shared" si="8"/>
        <v>JV1900001</v>
      </c>
      <c r="S130" s="71"/>
      <c r="T130" s="71"/>
    </row>
    <row r="131" spans="2:20" s="61" customFormat="1" ht="32.25" customHeight="1" thickTop="1" thickBot="1" x14ac:dyDescent="0.3">
      <c r="B131" s="59" t="s">
        <v>50</v>
      </c>
      <c r="C131" s="59" t="s">
        <v>238</v>
      </c>
      <c r="D131" s="60" t="str">
        <f t="shared" si="6"/>
        <v>GIOVANNI ANGELITUD SPM MAA/000-000-000-000</v>
      </c>
      <c r="E131" s="59"/>
      <c r="G131" s="68">
        <v>1171455</v>
      </c>
      <c r="H131" s="63" t="s">
        <v>134</v>
      </c>
      <c r="I131" s="68" t="str">
        <f t="shared" si="7"/>
        <v>BPI1171455</v>
      </c>
      <c r="K131" s="64">
        <f t="shared" si="11"/>
        <v>1900126</v>
      </c>
      <c r="L131" s="65" t="s">
        <v>123</v>
      </c>
      <c r="M131" s="65" t="str">
        <f t="shared" si="9"/>
        <v>CV1900126</v>
      </c>
      <c r="O131" s="64">
        <v>1900001</v>
      </c>
      <c r="P131" s="65" t="s">
        <v>126</v>
      </c>
      <c r="Q131" s="65" t="str">
        <f t="shared" si="8"/>
        <v>JV1900001</v>
      </c>
      <c r="S131" s="71"/>
      <c r="T131" s="71"/>
    </row>
    <row r="132" spans="2:20" s="61" customFormat="1" ht="32.25" customHeight="1" thickTop="1" thickBot="1" x14ac:dyDescent="0.3">
      <c r="B132" s="59" t="s">
        <v>533</v>
      </c>
      <c r="C132" s="59" t="s">
        <v>534</v>
      </c>
      <c r="D132" s="60" t="str">
        <f t="shared" si="6"/>
        <v>GLAMOUR RESTO N CATERER/439-691-096-002</v>
      </c>
      <c r="E132" s="59" t="s">
        <v>535</v>
      </c>
      <c r="G132" s="68">
        <v>1171456</v>
      </c>
      <c r="H132" s="63" t="s">
        <v>134</v>
      </c>
      <c r="I132" s="68" t="str">
        <f t="shared" si="7"/>
        <v>BPI1171456</v>
      </c>
      <c r="K132" s="64">
        <f t="shared" si="11"/>
        <v>1900127</v>
      </c>
      <c r="L132" s="65" t="s">
        <v>123</v>
      </c>
      <c r="M132" s="65" t="str">
        <f t="shared" si="9"/>
        <v>CV1900127</v>
      </c>
      <c r="O132" s="64">
        <v>1900001</v>
      </c>
      <c r="P132" s="65" t="s">
        <v>126</v>
      </c>
      <c r="Q132" s="65" t="str">
        <f t="shared" si="8"/>
        <v>JV1900001</v>
      </c>
      <c r="S132" s="71"/>
      <c r="T132" s="71"/>
    </row>
    <row r="133" spans="2:20" s="61" customFormat="1" ht="32.25" customHeight="1" thickTop="1" thickBot="1" x14ac:dyDescent="0.3">
      <c r="B133" s="59" t="s">
        <v>384</v>
      </c>
      <c r="C133" s="59" t="s">
        <v>29</v>
      </c>
      <c r="D133" s="60" t="str">
        <f t="shared" si="6"/>
        <v>GLOBE TELECOM INC./000-768-480-0067</v>
      </c>
      <c r="E133" s="59" t="s">
        <v>322</v>
      </c>
      <c r="G133" s="68">
        <v>1171457</v>
      </c>
      <c r="H133" s="63" t="s">
        <v>134</v>
      </c>
      <c r="I133" s="68" t="str">
        <f t="shared" si="7"/>
        <v>BPI1171457</v>
      </c>
      <c r="K133" s="64">
        <f t="shared" si="11"/>
        <v>1900128</v>
      </c>
      <c r="L133" s="65" t="s">
        <v>123</v>
      </c>
      <c r="M133" s="65" t="str">
        <f t="shared" si="9"/>
        <v>CV1900128</v>
      </c>
      <c r="O133" s="64">
        <v>1900001</v>
      </c>
      <c r="P133" s="65" t="s">
        <v>126</v>
      </c>
      <c r="Q133" s="65" t="str">
        <f t="shared" si="8"/>
        <v>JV1900001</v>
      </c>
      <c r="S133" s="71"/>
      <c r="T133" s="71"/>
    </row>
    <row r="134" spans="2:20" s="61" customFormat="1" ht="32.25" customHeight="1" thickTop="1" thickBot="1" x14ac:dyDescent="0.3">
      <c r="B134" s="59" t="s">
        <v>956</v>
      </c>
      <c r="C134" s="59" t="s">
        <v>887</v>
      </c>
      <c r="D134" s="60" t="str">
        <f t="shared" ref="D134:D197" si="12">(C134&amp;"/"&amp;B134)</f>
        <v>GOLDEN BLACKSMITH/009-549-127-001</v>
      </c>
      <c r="E134" s="76" t="s">
        <v>936</v>
      </c>
      <c r="G134" s="68">
        <v>1171458</v>
      </c>
      <c r="H134" s="63" t="s">
        <v>134</v>
      </c>
      <c r="I134" s="68" t="str">
        <f t="shared" ref="I134:I197" si="13">(H134&amp;""&amp;G134)</f>
        <v>BPI1171458</v>
      </c>
      <c r="K134" s="64">
        <f t="shared" si="11"/>
        <v>1900129</v>
      </c>
      <c r="L134" s="65" t="s">
        <v>123</v>
      </c>
      <c r="M134" s="65" t="str">
        <f t="shared" si="9"/>
        <v>CV1900129</v>
      </c>
      <c r="O134" s="64">
        <v>1900001</v>
      </c>
      <c r="P134" s="65" t="s">
        <v>126</v>
      </c>
      <c r="Q134" s="65" t="str">
        <f t="shared" ref="Q134:Q197" si="14">(P134&amp;""&amp;O134)</f>
        <v>JV1900001</v>
      </c>
      <c r="S134" s="71"/>
      <c r="T134" s="71"/>
    </row>
    <row r="135" spans="2:20" s="61" customFormat="1" ht="32.25" customHeight="1" thickTop="1" thickBot="1" x14ac:dyDescent="0.3">
      <c r="B135" s="59" t="s">
        <v>257</v>
      </c>
      <c r="C135" s="59" t="s">
        <v>258</v>
      </c>
      <c r="D135" s="60" t="str">
        <f t="shared" si="12"/>
        <v>GOLDEN GATE EXPRESS SERVICE/183-808-055-002</v>
      </c>
      <c r="E135" s="59" t="s">
        <v>259</v>
      </c>
      <c r="G135" s="68">
        <v>1171459</v>
      </c>
      <c r="H135" s="63" t="s">
        <v>134</v>
      </c>
      <c r="I135" s="68" t="str">
        <f t="shared" si="13"/>
        <v>BPI1171459</v>
      </c>
      <c r="K135" s="64">
        <f t="shared" si="11"/>
        <v>1900130</v>
      </c>
      <c r="L135" s="65" t="s">
        <v>123</v>
      </c>
      <c r="M135" s="65" t="str">
        <f t="shared" ref="M135:M198" si="15">(L135&amp;""&amp;K135)</f>
        <v>CV1900130</v>
      </c>
      <c r="O135" s="64">
        <v>1900001</v>
      </c>
      <c r="P135" s="65" t="s">
        <v>126</v>
      </c>
      <c r="Q135" s="65" t="str">
        <f t="shared" si="14"/>
        <v>JV1900001</v>
      </c>
      <c r="S135" s="71"/>
      <c r="T135" s="71"/>
    </row>
    <row r="136" spans="2:20" s="61" customFormat="1" ht="32.25" customHeight="1" thickTop="1" thickBot="1" x14ac:dyDescent="0.3">
      <c r="B136" s="59" t="s">
        <v>703</v>
      </c>
      <c r="C136" s="59" t="s">
        <v>704</v>
      </c>
      <c r="D136" s="60" t="str">
        <f t="shared" si="12"/>
        <v>GOLDEN LAKEMORE CORPOATION/404-020-129-001</v>
      </c>
      <c r="E136" s="59" t="s">
        <v>705</v>
      </c>
      <c r="G136" s="68">
        <v>1171460</v>
      </c>
      <c r="H136" s="63" t="s">
        <v>134</v>
      </c>
      <c r="I136" s="68" t="str">
        <f t="shared" si="13"/>
        <v>BPI1171460</v>
      </c>
      <c r="K136" s="64">
        <f t="shared" ref="K136:K199" si="16">+K135+1</f>
        <v>1900131</v>
      </c>
      <c r="L136" s="65" t="s">
        <v>123</v>
      </c>
      <c r="M136" s="65" t="str">
        <f t="shared" si="15"/>
        <v>CV1900131</v>
      </c>
      <c r="O136" s="64">
        <v>1900001</v>
      </c>
      <c r="P136" s="65" t="s">
        <v>126</v>
      </c>
      <c r="Q136" s="65" t="str">
        <f t="shared" si="14"/>
        <v>JV1900001</v>
      </c>
      <c r="S136" s="71"/>
      <c r="T136" s="71"/>
    </row>
    <row r="137" spans="2:20" s="61" customFormat="1" ht="32.25" customHeight="1" thickTop="1" thickBot="1" x14ac:dyDescent="0.3">
      <c r="B137" s="59" t="s">
        <v>50</v>
      </c>
      <c r="C137" s="59" t="s">
        <v>244</v>
      </c>
      <c r="D137" s="60" t="str">
        <f t="shared" si="12"/>
        <v>GOLORAN - LABOR/000-000-000-000</v>
      </c>
      <c r="E137" s="59" t="s">
        <v>243</v>
      </c>
      <c r="G137" s="68">
        <v>1171461</v>
      </c>
      <c r="H137" s="63" t="s">
        <v>134</v>
      </c>
      <c r="I137" s="68" t="str">
        <f t="shared" si="13"/>
        <v>BPI1171461</v>
      </c>
      <c r="K137" s="64">
        <f t="shared" si="16"/>
        <v>1900132</v>
      </c>
      <c r="L137" s="65" t="s">
        <v>123</v>
      </c>
      <c r="M137" s="65" t="str">
        <f t="shared" si="15"/>
        <v>CV1900132</v>
      </c>
      <c r="O137" s="64">
        <v>1900001</v>
      </c>
      <c r="P137" s="65" t="s">
        <v>126</v>
      </c>
      <c r="Q137" s="65" t="str">
        <f t="shared" si="14"/>
        <v>JV1900001</v>
      </c>
      <c r="S137" s="71"/>
      <c r="T137" s="71"/>
    </row>
    <row r="138" spans="2:20" s="61" customFormat="1" ht="32.25" customHeight="1" thickTop="1" thickBot="1" x14ac:dyDescent="0.3">
      <c r="B138" s="59" t="s">
        <v>50</v>
      </c>
      <c r="C138" s="59" t="s">
        <v>245</v>
      </c>
      <c r="D138" s="60" t="str">
        <f t="shared" si="12"/>
        <v>GOLORAN, KEVIN - LABOR/000-000-000-000</v>
      </c>
      <c r="E138" s="59" t="s">
        <v>243</v>
      </c>
      <c r="G138" s="68">
        <v>1171462</v>
      </c>
      <c r="H138" s="63" t="s">
        <v>134</v>
      </c>
      <c r="I138" s="68" t="str">
        <f t="shared" si="13"/>
        <v>BPI1171462</v>
      </c>
      <c r="K138" s="64">
        <f t="shared" si="16"/>
        <v>1900133</v>
      </c>
      <c r="L138" s="65" t="s">
        <v>123</v>
      </c>
      <c r="M138" s="65" t="str">
        <f t="shared" si="15"/>
        <v>CV1900133</v>
      </c>
      <c r="O138" s="64">
        <v>1900001</v>
      </c>
      <c r="P138" s="65" t="s">
        <v>126</v>
      </c>
      <c r="Q138" s="65" t="str">
        <f t="shared" si="14"/>
        <v>JV1900001</v>
      </c>
      <c r="S138" s="71"/>
      <c r="T138" s="71"/>
    </row>
    <row r="139" spans="2:20" s="61" customFormat="1" ht="32.25" customHeight="1" thickTop="1" thickBot="1" x14ac:dyDescent="0.3">
      <c r="B139" s="59" t="s">
        <v>681</v>
      </c>
      <c r="C139" s="59" t="s">
        <v>682</v>
      </c>
      <c r="D139" s="60" t="str">
        <f t="shared" si="12"/>
        <v>GRAND MENSENG HOTEL/000-518-668-000</v>
      </c>
      <c r="E139" s="59" t="s">
        <v>481</v>
      </c>
      <c r="G139" s="68">
        <v>1171463</v>
      </c>
      <c r="H139" s="63" t="s">
        <v>134</v>
      </c>
      <c r="I139" s="68" t="str">
        <f t="shared" si="13"/>
        <v>BPI1171463</v>
      </c>
      <c r="K139" s="64">
        <f t="shared" si="16"/>
        <v>1900134</v>
      </c>
      <c r="L139" s="65" t="s">
        <v>123</v>
      </c>
      <c r="M139" s="65" t="str">
        <f t="shared" si="15"/>
        <v>CV1900134</v>
      </c>
      <c r="O139" s="64">
        <v>1900001</v>
      </c>
      <c r="P139" s="65" t="s">
        <v>126</v>
      </c>
      <c r="Q139" s="65" t="str">
        <f t="shared" si="14"/>
        <v>JV1900001</v>
      </c>
      <c r="S139" s="71"/>
      <c r="T139" s="71"/>
    </row>
    <row r="140" spans="2:20" s="61" customFormat="1" ht="32.25" customHeight="1" thickTop="1" thickBot="1" x14ac:dyDescent="0.3">
      <c r="B140" s="59" t="s">
        <v>142</v>
      </c>
      <c r="C140" s="59" t="s">
        <v>143</v>
      </c>
      <c r="D140" s="60" t="str">
        <f t="shared" si="12"/>
        <v>GREEN TREE DJG ENTERPRISES/430-297-368-000</v>
      </c>
      <c r="E140" s="59" t="s">
        <v>144</v>
      </c>
      <c r="G140" s="68">
        <v>1171464</v>
      </c>
      <c r="H140" s="63" t="s">
        <v>134</v>
      </c>
      <c r="I140" s="68" t="str">
        <f t="shared" si="13"/>
        <v>BPI1171464</v>
      </c>
      <c r="K140" s="64">
        <f t="shared" si="16"/>
        <v>1900135</v>
      </c>
      <c r="L140" s="65" t="s">
        <v>123</v>
      </c>
      <c r="M140" s="65" t="str">
        <f t="shared" si="15"/>
        <v>CV1900135</v>
      </c>
      <c r="O140" s="64">
        <v>1900001</v>
      </c>
      <c r="P140" s="65" t="s">
        <v>126</v>
      </c>
      <c r="Q140" s="65" t="str">
        <f t="shared" si="14"/>
        <v>JV1900001</v>
      </c>
      <c r="S140" s="71"/>
      <c r="T140" s="71"/>
    </row>
    <row r="141" spans="2:20" s="61" customFormat="1" ht="32.25" customHeight="1" thickTop="1" thickBot="1" x14ac:dyDescent="0.3">
      <c r="B141" s="59" t="s">
        <v>562</v>
      </c>
      <c r="C141" s="59" t="s">
        <v>563</v>
      </c>
      <c r="D141" s="60" t="str">
        <f t="shared" si="12"/>
        <v>GREENBELT HARDWARE/450-561-1771-000</v>
      </c>
      <c r="E141" s="59" t="s">
        <v>262</v>
      </c>
      <c r="G141" s="68">
        <v>1171465</v>
      </c>
      <c r="H141" s="63" t="s">
        <v>134</v>
      </c>
      <c r="I141" s="68" t="str">
        <f t="shared" si="13"/>
        <v>BPI1171465</v>
      </c>
      <c r="K141" s="64">
        <f t="shared" si="16"/>
        <v>1900136</v>
      </c>
      <c r="L141" s="65" t="s">
        <v>123</v>
      </c>
      <c r="M141" s="65" t="str">
        <f t="shared" si="15"/>
        <v>CV1900136</v>
      </c>
      <c r="O141" s="64">
        <v>1900001</v>
      </c>
      <c r="P141" s="65" t="s">
        <v>126</v>
      </c>
      <c r="Q141" s="65" t="str">
        <f t="shared" si="14"/>
        <v>JV1900001</v>
      </c>
      <c r="S141" s="71"/>
      <c r="T141" s="71"/>
    </row>
    <row r="142" spans="2:20" s="61" customFormat="1" ht="32.25" customHeight="1" thickTop="1" thickBot="1" x14ac:dyDescent="0.3">
      <c r="B142" s="59" t="s">
        <v>249</v>
      </c>
      <c r="C142" s="59" t="s">
        <v>250</v>
      </c>
      <c r="D142" s="60" t="str">
        <f t="shared" si="12"/>
        <v>GREENTECH ELECTRONICS,CO./293-563-062-000</v>
      </c>
      <c r="E142" s="59" t="s">
        <v>251</v>
      </c>
      <c r="G142" s="68">
        <v>1171466</v>
      </c>
      <c r="H142" s="63" t="s">
        <v>134</v>
      </c>
      <c r="I142" s="68" t="str">
        <f t="shared" si="13"/>
        <v>BPI1171466</v>
      </c>
      <c r="K142" s="64">
        <f t="shared" si="16"/>
        <v>1900137</v>
      </c>
      <c r="L142" s="65" t="s">
        <v>123</v>
      </c>
      <c r="M142" s="65" t="str">
        <f t="shared" si="15"/>
        <v>CV1900137</v>
      </c>
      <c r="O142" s="64">
        <v>1900001</v>
      </c>
      <c r="P142" s="65" t="s">
        <v>126</v>
      </c>
      <c r="Q142" s="65" t="str">
        <f t="shared" si="14"/>
        <v>JV1900001</v>
      </c>
      <c r="S142" s="71"/>
      <c r="T142" s="71"/>
    </row>
    <row r="143" spans="2:20" s="61" customFormat="1" ht="32.25" customHeight="1" thickTop="1" thickBot="1" x14ac:dyDescent="0.3">
      <c r="B143" s="59" t="s">
        <v>142</v>
      </c>
      <c r="C143" s="59" t="s">
        <v>474</v>
      </c>
      <c r="D143" s="60" t="str">
        <f t="shared" si="12"/>
        <v>GREENTREE DJG ENTERPRISES/430-297-368-000</v>
      </c>
      <c r="E143" s="59" t="s">
        <v>475</v>
      </c>
      <c r="G143" s="68">
        <v>1171467</v>
      </c>
      <c r="H143" s="63" t="s">
        <v>134</v>
      </c>
      <c r="I143" s="68" t="str">
        <f t="shared" si="13"/>
        <v>BPI1171467</v>
      </c>
      <c r="K143" s="64">
        <f t="shared" si="16"/>
        <v>1900138</v>
      </c>
      <c r="L143" s="65" t="s">
        <v>123</v>
      </c>
      <c r="M143" s="65" t="str">
        <f t="shared" si="15"/>
        <v>CV1900138</v>
      </c>
      <c r="O143" s="64">
        <v>1900001</v>
      </c>
      <c r="P143" s="65" t="s">
        <v>126</v>
      </c>
      <c r="Q143" s="65" t="str">
        <f t="shared" si="14"/>
        <v>JV1900001</v>
      </c>
      <c r="S143" s="71"/>
      <c r="T143" s="71"/>
    </row>
    <row r="144" spans="2:20" s="61" customFormat="1" ht="32.25" customHeight="1" thickTop="1" thickBot="1" x14ac:dyDescent="0.3">
      <c r="B144" s="59" t="s">
        <v>320</v>
      </c>
      <c r="C144" s="59" t="s">
        <v>321</v>
      </c>
      <c r="D144" s="60" t="str">
        <f t="shared" si="12"/>
        <v>GREENWICH/000-333-173-332</v>
      </c>
      <c r="E144" s="59" t="s">
        <v>322</v>
      </c>
      <c r="G144" s="68">
        <v>1171468</v>
      </c>
      <c r="H144" s="63" t="s">
        <v>134</v>
      </c>
      <c r="I144" s="68" t="str">
        <f t="shared" si="13"/>
        <v>BPI1171468</v>
      </c>
      <c r="K144" s="64">
        <f t="shared" si="16"/>
        <v>1900139</v>
      </c>
      <c r="L144" s="65" t="s">
        <v>123</v>
      </c>
      <c r="M144" s="65" t="str">
        <f t="shared" si="15"/>
        <v>CV1900139</v>
      </c>
      <c r="O144" s="64">
        <v>1900001</v>
      </c>
      <c r="P144" s="65" t="s">
        <v>126</v>
      </c>
      <c r="Q144" s="65" t="str">
        <f t="shared" si="14"/>
        <v>JV1900001</v>
      </c>
      <c r="S144" s="71"/>
      <c r="T144" s="71"/>
    </row>
    <row r="145" spans="2:20" s="61" customFormat="1" ht="32.25" customHeight="1" thickTop="1" thickBot="1" x14ac:dyDescent="0.3">
      <c r="B145" s="59" t="s">
        <v>709</v>
      </c>
      <c r="C145" s="59" t="s">
        <v>710</v>
      </c>
      <c r="D145" s="60" t="str">
        <f t="shared" si="12"/>
        <v>GREG MOTOR PARTS &amp; HARDWARE/100-086-283-000</v>
      </c>
      <c r="E145" s="59" t="s">
        <v>475</v>
      </c>
      <c r="G145" s="68">
        <v>1171469</v>
      </c>
      <c r="H145" s="63" t="s">
        <v>134</v>
      </c>
      <c r="I145" s="68" t="str">
        <f t="shared" si="13"/>
        <v>BPI1171469</v>
      </c>
      <c r="K145" s="64">
        <f t="shared" si="16"/>
        <v>1900140</v>
      </c>
      <c r="L145" s="65" t="s">
        <v>123</v>
      </c>
      <c r="M145" s="65" t="str">
        <f t="shared" si="15"/>
        <v>CV1900140</v>
      </c>
      <c r="O145" s="64">
        <v>1900001</v>
      </c>
      <c r="P145" s="65" t="s">
        <v>126</v>
      </c>
      <c r="Q145" s="65" t="str">
        <f t="shared" si="14"/>
        <v>JV1900001</v>
      </c>
      <c r="S145" s="71"/>
      <c r="T145" s="71"/>
    </row>
    <row r="146" spans="2:20" s="61" customFormat="1" ht="32.25" customHeight="1" thickTop="1" thickBot="1" x14ac:dyDescent="0.3">
      <c r="B146" s="59" t="s">
        <v>329</v>
      </c>
      <c r="C146" s="59" t="s">
        <v>330</v>
      </c>
      <c r="D146" s="60" t="str">
        <f t="shared" si="12"/>
        <v>GROUP 101 CARS, INC./474-135-879-000</v>
      </c>
      <c r="E146" s="59" t="s">
        <v>203</v>
      </c>
      <c r="G146" s="68">
        <v>1171470</v>
      </c>
      <c r="H146" s="63" t="s">
        <v>134</v>
      </c>
      <c r="I146" s="68" t="str">
        <f t="shared" si="13"/>
        <v>BPI1171470</v>
      </c>
      <c r="K146" s="64">
        <f t="shared" si="16"/>
        <v>1900141</v>
      </c>
      <c r="L146" s="65" t="s">
        <v>123</v>
      </c>
      <c r="M146" s="65" t="str">
        <f t="shared" si="15"/>
        <v>CV1900141</v>
      </c>
      <c r="O146" s="64">
        <v>1900001</v>
      </c>
      <c r="P146" s="65" t="s">
        <v>126</v>
      </c>
      <c r="Q146" s="65" t="str">
        <f t="shared" si="14"/>
        <v>JV1900001</v>
      </c>
      <c r="S146" s="71"/>
      <c r="T146" s="71"/>
    </row>
    <row r="147" spans="2:20" s="61" customFormat="1" ht="32.25" customHeight="1" thickTop="1" thickBot="1" x14ac:dyDescent="0.3">
      <c r="B147" s="59" t="s">
        <v>268</v>
      </c>
      <c r="C147" s="59" t="s">
        <v>269</v>
      </c>
      <c r="D147" s="60" t="str">
        <f t="shared" si="12"/>
        <v>HAFELE PHILIPPINES, INC./001-707-728-012</v>
      </c>
      <c r="E147" s="59" t="s">
        <v>39</v>
      </c>
      <c r="G147" s="68">
        <v>1171471</v>
      </c>
      <c r="H147" s="63" t="s">
        <v>134</v>
      </c>
      <c r="I147" s="68" t="str">
        <f t="shared" si="13"/>
        <v>BPI1171471</v>
      </c>
      <c r="K147" s="64">
        <f t="shared" si="16"/>
        <v>1900142</v>
      </c>
      <c r="L147" s="65" t="s">
        <v>123</v>
      </c>
      <c r="M147" s="65" t="str">
        <f t="shared" si="15"/>
        <v>CV1900142</v>
      </c>
      <c r="O147" s="64">
        <v>1900001</v>
      </c>
      <c r="P147" s="65" t="s">
        <v>126</v>
      </c>
      <c r="Q147" s="65" t="str">
        <f t="shared" si="14"/>
        <v>JV1900001</v>
      </c>
      <c r="S147" s="71"/>
      <c r="T147" s="71"/>
    </row>
    <row r="148" spans="2:20" s="61" customFormat="1" ht="32.25" customHeight="1" thickTop="1" thickBot="1" x14ac:dyDescent="0.3">
      <c r="B148" s="59" t="s">
        <v>377</v>
      </c>
      <c r="C148" s="59" t="s">
        <v>378</v>
      </c>
      <c r="D148" s="60" t="str">
        <f t="shared" si="12"/>
        <v>HALIFAX GLASS &amp; ALUMINUM SUPPLY, INC./275-581-068-000</v>
      </c>
      <c r="E148" s="59" t="s">
        <v>235</v>
      </c>
      <c r="G148" s="68">
        <v>1171472</v>
      </c>
      <c r="H148" s="63" t="s">
        <v>134</v>
      </c>
      <c r="I148" s="68" t="str">
        <f t="shared" si="13"/>
        <v>BPI1171472</v>
      </c>
      <c r="K148" s="64">
        <f t="shared" si="16"/>
        <v>1900143</v>
      </c>
      <c r="L148" s="65" t="s">
        <v>123</v>
      </c>
      <c r="M148" s="65" t="str">
        <f t="shared" si="15"/>
        <v>CV1900143</v>
      </c>
      <c r="O148" s="64">
        <v>1900001</v>
      </c>
      <c r="P148" s="65" t="s">
        <v>126</v>
      </c>
      <c r="Q148" s="65" t="str">
        <f t="shared" si="14"/>
        <v>JV1900001</v>
      </c>
      <c r="S148" s="71"/>
      <c r="T148" s="71"/>
    </row>
    <row r="149" spans="2:20" s="61" customFormat="1" ht="32.25" customHeight="1" thickTop="1" thickBot="1" x14ac:dyDescent="0.3">
      <c r="B149" s="59" t="s">
        <v>667</v>
      </c>
      <c r="C149" s="59" t="s">
        <v>668</v>
      </c>
      <c r="D149" s="60" t="str">
        <f t="shared" si="12"/>
        <v>HAMAKITA HEAVY EQUIPMENT PARTS SUPPLY/128-824-012-000</v>
      </c>
      <c r="E149" s="59" t="s">
        <v>669</v>
      </c>
      <c r="G149" s="68">
        <v>1171473</v>
      </c>
      <c r="H149" s="63" t="s">
        <v>134</v>
      </c>
      <c r="I149" s="68" t="str">
        <f t="shared" si="13"/>
        <v>BPI1171473</v>
      </c>
      <c r="K149" s="64">
        <f t="shared" si="16"/>
        <v>1900144</v>
      </c>
      <c r="L149" s="65" t="s">
        <v>123</v>
      </c>
      <c r="M149" s="65" t="str">
        <f t="shared" si="15"/>
        <v>CV1900144</v>
      </c>
      <c r="O149" s="64">
        <v>1900001</v>
      </c>
      <c r="P149" s="65" t="s">
        <v>126</v>
      </c>
      <c r="Q149" s="65" t="str">
        <f t="shared" si="14"/>
        <v>JV1900001</v>
      </c>
      <c r="S149" s="71"/>
      <c r="T149" s="71"/>
    </row>
    <row r="150" spans="2:20" s="61" customFormat="1" ht="32.25" customHeight="1" thickTop="1" thickBot="1" x14ac:dyDescent="0.3">
      <c r="B150" s="59" t="s">
        <v>146</v>
      </c>
      <c r="C150" s="59" t="s">
        <v>147</v>
      </c>
      <c r="D150" s="60" t="str">
        <f t="shared" si="12"/>
        <v>HARBOUR CITY DIMSUM/469-267-413-002</v>
      </c>
      <c r="E150" s="59" t="s">
        <v>148</v>
      </c>
      <c r="G150" s="68">
        <v>1171474</v>
      </c>
      <c r="H150" s="63" t="s">
        <v>134</v>
      </c>
      <c r="I150" s="68" t="str">
        <f t="shared" si="13"/>
        <v>BPI1171474</v>
      </c>
      <c r="K150" s="64">
        <f t="shared" si="16"/>
        <v>1900145</v>
      </c>
      <c r="L150" s="65" t="s">
        <v>123</v>
      </c>
      <c r="M150" s="65" t="str">
        <f t="shared" si="15"/>
        <v>CV1900145</v>
      </c>
      <c r="O150" s="64">
        <v>1900001</v>
      </c>
      <c r="P150" s="65" t="s">
        <v>126</v>
      </c>
      <c r="Q150" s="65" t="str">
        <f t="shared" si="14"/>
        <v>JV1900001</v>
      </c>
      <c r="S150" s="71"/>
      <c r="T150" s="71"/>
    </row>
    <row r="151" spans="2:20" s="61" customFormat="1" ht="32.25" customHeight="1" thickTop="1" thickBot="1" x14ac:dyDescent="0.3">
      <c r="B151" s="59" t="s">
        <v>549</v>
      </c>
      <c r="C151" s="59" t="s">
        <v>550</v>
      </c>
      <c r="D151" s="60" t="str">
        <f t="shared" si="12"/>
        <v>HARDWAREMAXX/BUHANGIN/006-171-663-027</v>
      </c>
      <c r="E151" s="59" t="s">
        <v>305</v>
      </c>
      <c r="G151" s="68">
        <v>1171475</v>
      </c>
      <c r="H151" s="63" t="s">
        <v>134</v>
      </c>
      <c r="I151" s="68" t="str">
        <f t="shared" si="13"/>
        <v>BPI1171475</v>
      </c>
      <c r="K151" s="64">
        <f t="shared" si="16"/>
        <v>1900146</v>
      </c>
      <c r="L151" s="65" t="s">
        <v>123</v>
      </c>
      <c r="M151" s="65" t="str">
        <f t="shared" si="15"/>
        <v>CV1900146</v>
      </c>
      <c r="O151" s="64">
        <v>1900001</v>
      </c>
      <c r="P151" s="65" t="s">
        <v>126</v>
      </c>
      <c r="Q151" s="65" t="str">
        <f t="shared" si="14"/>
        <v>JV1900001</v>
      </c>
      <c r="S151" s="71"/>
      <c r="T151" s="71"/>
    </row>
    <row r="152" spans="2:20" s="61" customFormat="1" ht="32.25" customHeight="1" thickTop="1" thickBot="1" x14ac:dyDescent="0.3">
      <c r="B152" s="156" t="s">
        <v>983</v>
      </c>
      <c r="C152" s="156" t="s">
        <v>1027</v>
      </c>
      <c r="D152" s="60" t="str">
        <f t="shared" si="12"/>
        <v>HB1+PHARMACY/006-171-689-050</v>
      </c>
      <c r="E152" s="156" t="s">
        <v>768</v>
      </c>
      <c r="G152" s="68">
        <v>1171476</v>
      </c>
      <c r="H152" s="63" t="s">
        <v>134</v>
      </c>
      <c r="I152" s="68" t="str">
        <f t="shared" si="13"/>
        <v>BPI1171476</v>
      </c>
      <c r="K152" s="64">
        <f t="shared" si="16"/>
        <v>1900147</v>
      </c>
      <c r="L152" s="65" t="s">
        <v>123</v>
      </c>
      <c r="M152" s="65" t="str">
        <f t="shared" si="15"/>
        <v>CV1900147</v>
      </c>
      <c r="O152" s="64">
        <v>1900001</v>
      </c>
      <c r="P152" s="65" t="s">
        <v>126</v>
      </c>
      <c r="Q152" s="65" t="str">
        <f t="shared" si="14"/>
        <v>JV1900001</v>
      </c>
      <c r="S152" s="71"/>
      <c r="T152" s="71"/>
    </row>
    <row r="153" spans="2:20" s="61" customFormat="1" ht="32.25" customHeight="1" thickTop="1" thickBot="1" x14ac:dyDescent="0.3">
      <c r="B153" s="59" t="s">
        <v>714</v>
      </c>
      <c r="C153" s="59" t="s">
        <v>715</v>
      </c>
      <c r="D153" s="60" t="str">
        <f t="shared" si="12"/>
        <v>HELEN'S KITCHEN/453-694-241-000</v>
      </c>
      <c r="E153" s="59" t="s">
        <v>248</v>
      </c>
      <c r="G153" s="68">
        <v>1171477</v>
      </c>
      <c r="H153" s="63" t="s">
        <v>134</v>
      </c>
      <c r="I153" s="68" t="str">
        <f t="shared" si="13"/>
        <v>BPI1171477</v>
      </c>
      <c r="K153" s="64">
        <f t="shared" si="16"/>
        <v>1900148</v>
      </c>
      <c r="L153" s="65" t="s">
        <v>123</v>
      </c>
      <c r="M153" s="65" t="str">
        <f t="shared" si="15"/>
        <v>CV1900148</v>
      </c>
      <c r="O153" s="64">
        <v>1900001</v>
      </c>
      <c r="P153" s="65" t="s">
        <v>126</v>
      </c>
      <c r="Q153" s="65" t="str">
        <f t="shared" si="14"/>
        <v>JV1900001</v>
      </c>
      <c r="S153" s="71"/>
      <c r="T153" s="71"/>
    </row>
    <row r="154" spans="2:20" s="61" customFormat="1" ht="32.25" customHeight="1" thickTop="1" thickBot="1" x14ac:dyDescent="0.3">
      <c r="B154" s="59" t="s">
        <v>601</v>
      </c>
      <c r="C154" s="59" t="s">
        <v>247</v>
      </c>
      <c r="D154" s="60" t="str">
        <f t="shared" si="12"/>
        <v>HENRY'S SAND &amp; GRAVEL/131-337-537-000</v>
      </c>
      <c r="E154" s="59" t="s">
        <v>248</v>
      </c>
      <c r="G154" s="68">
        <v>1171478</v>
      </c>
      <c r="H154" s="63" t="s">
        <v>134</v>
      </c>
      <c r="I154" s="68" t="str">
        <f t="shared" si="13"/>
        <v>BPI1171478</v>
      </c>
      <c r="K154" s="64">
        <f t="shared" si="16"/>
        <v>1900149</v>
      </c>
      <c r="L154" s="65" t="s">
        <v>123</v>
      </c>
      <c r="M154" s="65" t="str">
        <f t="shared" si="15"/>
        <v>CV1900149</v>
      </c>
      <c r="O154" s="64">
        <v>1900001</v>
      </c>
      <c r="P154" s="65" t="s">
        <v>126</v>
      </c>
      <c r="Q154" s="65" t="str">
        <f t="shared" si="14"/>
        <v>JV1900001</v>
      </c>
      <c r="S154" s="71"/>
      <c r="T154" s="71"/>
    </row>
    <row r="155" spans="2:20" s="61" customFormat="1" ht="32.25" customHeight="1" thickTop="1" thickBot="1" x14ac:dyDescent="0.3">
      <c r="B155" s="59" t="s">
        <v>190</v>
      </c>
      <c r="C155" s="59" t="s">
        <v>191</v>
      </c>
      <c r="D155" s="60" t="str">
        <f t="shared" si="12"/>
        <v>HERCULES PAINT HAUS/936-880-306-001</v>
      </c>
      <c r="E155" s="59" t="s">
        <v>192</v>
      </c>
      <c r="G155" s="68">
        <v>1171479</v>
      </c>
      <c r="H155" s="63" t="s">
        <v>134</v>
      </c>
      <c r="I155" s="68" t="str">
        <f t="shared" si="13"/>
        <v>BPI1171479</v>
      </c>
      <c r="K155" s="64">
        <f t="shared" si="16"/>
        <v>1900150</v>
      </c>
      <c r="L155" s="65" t="s">
        <v>123</v>
      </c>
      <c r="M155" s="65" t="str">
        <f t="shared" si="15"/>
        <v>CV1900150</v>
      </c>
      <c r="O155" s="64">
        <v>1900001</v>
      </c>
      <c r="P155" s="65" t="s">
        <v>126</v>
      </c>
      <c r="Q155" s="65" t="str">
        <f t="shared" si="14"/>
        <v>JV1900001</v>
      </c>
      <c r="S155" s="71"/>
      <c r="T155" s="71"/>
    </row>
    <row r="156" spans="2:20" s="61" customFormat="1" ht="32.25" customHeight="1" thickTop="1" thickBot="1" x14ac:dyDescent="0.3">
      <c r="B156" s="59" t="s">
        <v>582</v>
      </c>
      <c r="C156" s="59" t="s">
        <v>583</v>
      </c>
      <c r="D156" s="60" t="str">
        <f t="shared" si="12"/>
        <v>HILTI INC./004-777-324-000</v>
      </c>
      <c r="E156" s="59" t="s">
        <v>584</v>
      </c>
      <c r="G156" s="68">
        <v>1171480</v>
      </c>
      <c r="H156" s="63" t="s">
        <v>134</v>
      </c>
      <c r="I156" s="68" t="str">
        <f t="shared" si="13"/>
        <v>BPI1171480</v>
      </c>
      <c r="K156" s="64">
        <f t="shared" si="16"/>
        <v>1900151</v>
      </c>
      <c r="L156" s="65" t="s">
        <v>123</v>
      </c>
      <c r="M156" s="65" t="str">
        <f t="shared" si="15"/>
        <v>CV1900151</v>
      </c>
      <c r="O156" s="64">
        <v>1900001</v>
      </c>
      <c r="P156" s="65" t="s">
        <v>126</v>
      </c>
      <c r="Q156" s="65" t="str">
        <f t="shared" si="14"/>
        <v>JV1900001</v>
      </c>
      <c r="S156" s="71"/>
      <c r="T156" s="71"/>
    </row>
    <row r="157" spans="2:20" s="61" customFormat="1" ht="32.25" customHeight="1" thickTop="1" thickBot="1" x14ac:dyDescent="0.3">
      <c r="B157" s="59" t="s">
        <v>452</v>
      </c>
      <c r="C157" s="59" t="s">
        <v>453</v>
      </c>
      <c r="D157" s="60" t="str">
        <f t="shared" si="12"/>
        <v>INDON HARDWARE/157-110-730-000</v>
      </c>
      <c r="E157" s="59" t="s">
        <v>454</v>
      </c>
      <c r="G157" s="68">
        <v>1171481</v>
      </c>
      <c r="H157" s="63" t="s">
        <v>134</v>
      </c>
      <c r="I157" s="68" t="str">
        <f t="shared" si="13"/>
        <v>BPI1171481</v>
      </c>
      <c r="K157" s="64">
        <f t="shared" si="16"/>
        <v>1900152</v>
      </c>
      <c r="L157" s="65" t="s">
        <v>123</v>
      </c>
      <c r="M157" s="65" t="str">
        <f t="shared" si="15"/>
        <v>CV1900152</v>
      </c>
      <c r="O157" s="64">
        <v>1900001</v>
      </c>
      <c r="P157" s="65" t="s">
        <v>126</v>
      </c>
      <c r="Q157" s="65" t="str">
        <f t="shared" si="14"/>
        <v>JV1900001</v>
      </c>
      <c r="S157" s="71"/>
      <c r="T157" s="71"/>
    </row>
    <row r="158" spans="2:20" s="61" customFormat="1" ht="32.25" customHeight="1" thickTop="1" thickBot="1" x14ac:dyDescent="0.3">
      <c r="B158" s="156" t="s">
        <v>1020</v>
      </c>
      <c r="C158" s="156" t="s">
        <v>1021</v>
      </c>
      <c r="D158" s="60" t="str">
        <f t="shared" si="12"/>
        <v>INKNOW CORPORATION/296-111-555-021</v>
      </c>
      <c r="E158" s="156" t="s">
        <v>571</v>
      </c>
      <c r="G158" s="68">
        <v>1171482</v>
      </c>
      <c r="H158" s="63" t="s">
        <v>134</v>
      </c>
      <c r="I158" s="68" t="str">
        <f t="shared" si="13"/>
        <v>BPI1171482</v>
      </c>
      <c r="K158" s="64">
        <f t="shared" si="16"/>
        <v>1900153</v>
      </c>
      <c r="L158" s="65" t="s">
        <v>123</v>
      </c>
      <c r="M158" s="65" t="str">
        <f t="shared" si="15"/>
        <v>CV1900153</v>
      </c>
      <c r="O158" s="64">
        <v>1900001</v>
      </c>
      <c r="P158" s="65" t="s">
        <v>126</v>
      </c>
      <c r="Q158" s="65" t="str">
        <f t="shared" si="14"/>
        <v>JV1900001</v>
      </c>
      <c r="S158" s="71"/>
      <c r="T158" s="71"/>
    </row>
    <row r="159" spans="2:20" s="61" customFormat="1" ht="32.25" customHeight="1" thickTop="1" thickBot="1" x14ac:dyDescent="0.3">
      <c r="B159" s="59" t="s">
        <v>50</v>
      </c>
      <c r="C159" s="59" t="s">
        <v>232</v>
      </c>
      <c r="D159" s="60" t="str">
        <f t="shared" si="12"/>
        <v>IVAN LIM NHQ/000-000-000-000</v>
      </c>
      <c r="E159" s="59" t="s">
        <v>233</v>
      </c>
      <c r="G159" s="68">
        <v>1171483</v>
      </c>
      <c r="H159" s="63" t="s">
        <v>134</v>
      </c>
      <c r="I159" s="68" t="str">
        <f t="shared" si="13"/>
        <v>BPI1171483</v>
      </c>
      <c r="K159" s="64">
        <f t="shared" si="16"/>
        <v>1900154</v>
      </c>
      <c r="L159" s="65" t="s">
        <v>123</v>
      </c>
      <c r="M159" s="65" t="str">
        <f t="shared" si="15"/>
        <v>CV1900154</v>
      </c>
      <c r="O159" s="64">
        <v>1900001</v>
      </c>
      <c r="P159" s="65" t="s">
        <v>126</v>
      </c>
      <c r="Q159" s="65" t="str">
        <f t="shared" si="14"/>
        <v>JV1900001</v>
      </c>
      <c r="S159" s="71"/>
      <c r="T159" s="71"/>
    </row>
    <row r="160" spans="2:20" s="61" customFormat="1" ht="32.25" customHeight="1" thickTop="1" thickBot="1" x14ac:dyDescent="0.3">
      <c r="B160" s="59" t="s">
        <v>44</v>
      </c>
      <c r="C160" s="59" t="s">
        <v>349</v>
      </c>
      <c r="D160" s="60" t="str">
        <f t="shared" si="12"/>
        <v>J.V.C AIRE SYSTEMS/284-876-714-002</v>
      </c>
      <c r="E160" s="59" t="s">
        <v>296</v>
      </c>
      <c r="G160" s="68">
        <v>1171484</v>
      </c>
      <c r="H160" s="63" t="s">
        <v>134</v>
      </c>
      <c r="I160" s="68" t="str">
        <f t="shared" si="13"/>
        <v>BPI1171484</v>
      </c>
      <c r="K160" s="64">
        <f t="shared" si="16"/>
        <v>1900155</v>
      </c>
      <c r="L160" s="65" t="s">
        <v>123</v>
      </c>
      <c r="M160" s="65" t="str">
        <f t="shared" si="15"/>
        <v>CV1900155</v>
      </c>
      <c r="O160" s="64">
        <v>1900001</v>
      </c>
      <c r="P160" s="65" t="s">
        <v>126</v>
      </c>
      <c r="Q160" s="65" t="str">
        <f t="shared" si="14"/>
        <v>JV1900001</v>
      </c>
      <c r="S160" s="71"/>
      <c r="T160" s="71"/>
    </row>
    <row r="161" spans="2:20" s="61" customFormat="1" ht="32.25" customHeight="1" thickTop="1" thickBot="1" x14ac:dyDescent="0.3">
      <c r="B161" s="145" t="s">
        <v>942</v>
      </c>
      <c r="C161" s="145" t="s">
        <v>869</v>
      </c>
      <c r="D161" s="146" t="str">
        <f t="shared" si="12"/>
        <v>JACKY-JCO HARDWARE AND CONSTRUCTION SUPPLY/440-274-659-000</v>
      </c>
      <c r="E161" s="147" t="s">
        <v>936</v>
      </c>
      <c r="G161" s="68">
        <v>1171485</v>
      </c>
      <c r="H161" s="63" t="s">
        <v>134</v>
      </c>
      <c r="I161" s="68" t="str">
        <f t="shared" si="13"/>
        <v>BPI1171485</v>
      </c>
      <c r="K161" s="64">
        <f t="shared" si="16"/>
        <v>1900156</v>
      </c>
      <c r="L161" s="65" t="s">
        <v>123</v>
      </c>
      <c r="M161" s="65" t="str">
        <f t="shared" si="15"/>
        <v>CV1900156</v>
      </c>
      <c r="O161" s="64">
        <v>1900001</v>
      </c>
      <c r="P161" s="65" t="s">
        <v>126</v>
      </c>
      <c r="Q161" s="65" t="str">
        <f t="shared" si="14"/>
        <v>JV1900001</v>
      </c>
      <c r="S161" s="71"/>
      <c r="T161" s="71"/>
    </row>
    <row r="162" spans="2:20" s="61" customFormat="1" ht="32.25" customHeight="1" thickTop="1" thickBot="1" x14ac:dyDescent="0.3">
      <c r="B162" s="59" t="s">
        <v>1061</v>
      </c>
      <c r="C162" s="59" t="s">
        <v>771</v>
      </c>
      <c r="D162" s="60" t="str">
        <f t="shared" si="12"/>
        <v>JAKE JOSOL /922-204-653</v>
      </c>
      <c r="E162" s="59" t="s">
        <v>34</v>
      </c>
      <c r="G162" s="68">
        <v>1171486</v>
      </c>
      <c r="H162" s="63" t="s">
        <v>134</v>
      </c>
      <c r="I162" s="68" t="str">
        <f t="shared" si="13"/>
        <v>BPI1171486</v>
      </c>
      <c r="K162" s="64">
        <f t="shared" si="16"/>
        <v>1900157</v>
      </c>
      <c r="L162" s="65" t="s">
        <v>123</v>
      </c>
      <c r="M162" s="65" t="str">
        <f t="shared" si="15"/>
        <v>CV1900157</v>
      </c>
      <c r="O162" s="64">
        <v>1900001</v>
      </c>
      <c r="P162" s="65" t="s">
        <v>126</v>
      </c>
      <c r="Q162" s="65" t="str">
        <f t="shared" si="14"/>
        <v>JV1900001</v>
      </c>
      <c r="S162" s="71"/>
      <c r="T162" s="71"/>
    </row>
    <row r="163" spans="2:20" s="61" customFormat="1" ht="32.25" customHeight="1" thickTop="1" thickBot="1" x14ac:dyDescent="0.3">
      <c r="B163" s="59" t="s">
        <v>978</v>
      </c>
      <c r="C163" s="59" t="s">
        <v>901</v>
      </c>
      <c r="D163" s="60" t="str">
        <f t="shared" si="12"/>
        <v>JAS-SIXTEEN ENTERPRISE/438-563-167-000</v>
      </c>
      <c r="E163" s="76" t="s">
        <v>955</v>
      </c>
      <c r="G163" s="68">
        <v>1171487</v>
      </c>
      <c r="H163" s="63" t="s">
        <v>134</v>
      </c>
      <c r="I163" s="68" t="str">
        <f t="shared" si="13"/>
        <v>BPI1171487</v>
      </c>
      <c r="K163" s="64">
        <f t="shared" si="16"/>
        <v>1900158</v>
      </c>
      <c r="L163" s="65" t="s">
        <v>123</v>
      </c>
      <c r="M163" s="65" t="str">
        <f t="shared" si="15"/>
        <v>CV1900158</v>
      </c>
      <c r="O163" s="64">
        <v>1900001</v>
      </c>
      <c r="P163" s="65" t="s">
        <v>126</v>
      </c>
      <c r="Q163" s="65" t="str">
        <f t="shared" si="14"/>
        <v>JV1900001</v>
      </c>
      <c r="S163" s="71"/>
      <c r="T163" s="71"/>
    </row>
    <row r="164" spans="2:20" s="61" customFormat="1" ht="32.25" customHeight="1" thickTop="1" thickBot="1" x14ac:dyDescent="0.3">
      <c r="B164" s="59" t="s">
        <v>635</v>
      </c>
      <c r="C164" s="59" t="s">
        <v>636</v>
      </c>
      <c r="D164" s="60" t="str">
        <f t="shared" si="12"/>
        <v>JEFF STAR/108-629-778-000</v>
      </c>
      <c r="E164" s="59" t="s">
        <v>446</v>
      </c>
      <c r="G164" s="68">
        <v>1171488</v>
      </c>
      <c r="H164" s="63" t="s">
        <v>134</v>
      </c>
      <c r="I164" s="68" t="str">
        <f t="shared" si="13"/>
        <v>BPI1171488</v>
      </c>
      <c r="K164" s="64">
        <f t="shared" si="16"/>
        <v>1900159</v>
      </c>
      <c r="L164" s="65" t="s">
        <v>123</v>
      </c>
      <c r="M164" s="65" t="str">
        <f t="shared" si="15"/>
        <v>CV1900159</v>
      </c>
      <c r="O164" s="64">
        <v>1900001</v>
      </c>
      <c r="P164" s="65" t="s">
        <v>126</v>
      </c>
      <c r="Q164" s="65" t="str">
        <f t="shared" si="14"/>
        <v>JV1900001</v>
      </c>
      <c r="S164" s="71"/>
      <c r="T164" s="71"/>
    </row>
    <row r="165" spans="2:20" s="61" customFormat="1" ht="32.25" customHeight="1" thickTop="1" thickBot="1" x14ac:dyDescent="0.3">
      <c r="B165" s="59" t="s">
        <v>50</v>
      </c>
      <c r="C165" s="59" t="s">
        <v>176</v>
      </c>
      <c r="D165" s="60" t="str">
        <f t="shared" si="12"/>
        <v>JOANNE LAO- CA WORKERS/000-000-000-000</v>
      </c>
      <c r="E165" s="59" t="s">
        <v>177</v>
      </c>
      <c r="G165" s="68">
        <v>1171489</v>
      </c>
      <c r="H165" s="63" t="s">
        <v>134</v>
      </c>
      <c r="I165" s="68" t="str">
        <f t="shared" si="13"/>
        <v>BPI1171489</v>
      </c>
      <c r="K165" s="64">
        <f t="shared" si="16"/>
        <v>1900160</v>
      </c>
      <c r="L165" s="65" t="s">
        <v>123</v>
      </c>
      <c r="M165" s="65" t="str">
        <f t="shared" si="15"/>
        <v>CV1900160</v>
      </c>
      <c r="O165" s="64">
        <v>1900001</v>
      </c>
      <c r="P165" s="65" t="s">
        <v>126</v>
      </c>
      <c r="Q165" s="65" t="str">
        <f t="shared" si="14"/>
        <v>JV1900001</v>
      </c>
      <c r="S165" s="71"/>
      <c r="T165" s="71"/>
    </row>
    <row r="166" spans="2:20" s="61" customFormat="1" ht="32.25" customHeight="1" thickTop="1" thickBot="1" x14ac:dyDescent="0.3">
      <c r="B166" s="59" t="s">
        <v>50</v>
      </c>
      <c r="C166" s="59" t="s">
        <v>246</v>
      </c>
      <c r="D166" s="60" t="str">
        <f t="shared" si="12"/>
        <v>JOEL MORALES/000-000-000-000</v>
      </c>
      <c r="E166" s="59"/>
      <c r="G166" s="68">
        <v>1171490</v>
      </c>
      <c r="H166" s="63" t="s">
        <v>134</v>
      </c>
      <c r="I166" s="68" t="str">
        <f t="shared" si="13"/>
        <v>BPI1171490</v>
      </c>
      <c r="K166" s="64">
        <f t="shared" si="16"/>
        <v>1900161</v>
      </c>
      <c r="L166" s="65" t="s">
        <v>123</v>
      </c>
      <c r="M166" s="65" t="str">
        <f t="shared" si="15"/>
        <v>CV1900161</v>
      </c>
      <c r="O166" s="64">
        <v>1900001</v>
      </c>
      <c r="P166" s="65" t="s">
        <v>126</v>
      </c>
      <c r="Q166" s="65" t="str">
        <f t="shared" si="14"/>
        <v>JV1900001</v>
      </c>
      <c r="S166" s="71"/>
      <c r="T166" s="71"/>
    </row>
    <row r="167" spans="2:20" s="61" customFormat="1" ht="32.25" customHeight="1" thickTop="1" thickBot="1" x14ac:dyDescent="0.3">
      <c r="B167" s="59" t="s">
        <v>50</v>
      </c>
      <c r="C167" s="59" t="s">
        <v>406</v>
      </c>
      <c r="D167" s="60" t="str">
        <f t="shared" si="12"/>
        <v>JOHN P. JOSOL/000-000-000-000</v>
      </c>
      <c r="E167" s="59" t="s">
        <v>311</v>
      </c>
      <c r="G167" s="68">
        <v>1171491</v>
      </c>
      <c r="H167" s="63" t="s">
        <v>134</v>
      </c>
      <c r="I167" s="68" t="str">
        <f t="shared" si="13"/>
        <v>BPI1171491</v>
      </c>
      <c r="K167" s="64">
        <f t="shared" si="16"/>
        <v>1900162</v>
      </c>
      <c r="L167" s="65" t="s">
        <v>123</v>
      </c>
      <c r="M167" s="65" t="str">
        <f t="shared" si="15"/>
        <v>CV1900162</v>
      </c>
      <c r="O167" s="64">
        <v>1900001</v>
      </c>
      <c r="P167" s="65" t="s">
        <v>126</v>
      </c>
      <c r="Q167" s="65" t="str">
        <f t="shared" si="14"/>
        <v>JV1900001</v>
      </c>
      <c r="S167" s="71"/>
      <c r="T167" s="71"/>
    </row>
    <row r="168" spans="2:20" s="61" customFormat="1" ht="32.25" customHeight="1" thickTop="1" thickBot="1" x14ac:dyDescent="0.3">
      <c r="B168" s="59" t="s">
        <v>940</v>
      </c>
      <c r="C168" s="59" t="s">
        <v>941</v>
      </c>
      <c r="D168" s="60" t="str">
        <f t="shared" si="12"/>
        <v>JOSEPH P. JOSOL/900-579-577-000</v>
      </c>
      <c r="E168" s="59" t="s">
        <v>311</v>
      </c>
      <c r="G168" s="68">
        <v>1171492</v>
      </c>
      <c r="H168" s="63" t="s">
        <v>134</v>
      </c>
      <c r="I168" s="68" t="str">
        <f t="shared" si="13"/>
        <v>BPI1171492</v>
      </c>
      <c r="K168" s="64">
        <f t="shared" si="16"/>
        <v>1900163</v>
      </c>
      <c r="L168" s="65" t="s">
        <v>123</v>
      </c>
      <c r="M168" s="65" t="str">
        <f t="shared" si="15"/>
        <v>CV1900163</v>
      </c>
      <c r="O168" s="64">
        <v>1900001</v>
      </c>
      <c r="P168" s="65" t="s">
        <v>126</v>
      </c>
      <c r="Q168" s="65" t="str">
        <f t="shared" si="14"/>
        <v>JV1900001</v>
      </c>
      <c r="S168" s="71"/>
      <c r="T168" s="71"/>
    </row>
    <row r="169" spans="2:20" s="61" customFormat="1" ht="32.25" customHeight="1" thickTop="1" thickBot="1" x14ac:dyDescent="0.3">
      <c r="B169" s="59" t="s">
        <v>150</v>
      </c>
      <c r="C169" s="59" t="s">
        <v>151</v>
      </c>
      <c r="D169" s="60" t="str">
        <f t="shared" si="12"/>
        <v>JOYO Marketing/404-461-835-005</v>
      </c>
      <c r="E169" s="59" t="s">
        <v>152</v>
      </c>
      <c r="G169" s="68">
        <v>1171493</v>
      </c>
      <c r="H169" s="63" t="s">
        <v>134</v>
      </c>
      <c r="I169" s="68" t="str">
        <f t="shared" si="13"/>
        <v>BPI1171493</v>
      </c>
      <c r="K169" s="64">
        <f t="shared" si="16"/>
        <v>1900164</v>
      </c>
      <c r="L169" s="65" t="s">
        <v>123</v>
      </c>
      <c r="M169" s="65" t="str">
        <f t="shared" si="15"/>
        <v>CV1900164</v>
      </c>
      <c r="O169" s="64">
        <v>1900001</v>
      </c>
      <c r="P169" s="65" t="s">
        <v>126</v>
      </c>
      <c r="Q169" s="65" t="str">
        <f t="shared" si="14"/>
        <v>JV1900001</v>
      </c>
      <c r="S169" s="71"/>
      <c r="T169" s="71"/>
    </row>
    <row r="170" spans="2:20" s="61" customFormat="1" ht="32.25" customHeight="1" thickTop="1" thickBot="1" x14ac:dyDescent="0.3">
      <c r="B170" s="59" t="s">
        <v>752</v>
      </c>
      <c r="C170" s="59" t="s">
        <v>753</v>
      </c>
      <c r="D170" s="72" t="str">
        <f t="shared" si="12"/>
        <v>JPFA SERVICE CENTER/922-061-824-000</v>
      </c>
      <c r="E170" s="59" t="s">
        <v>754</v>
      </c>
      <c r="G170" s="68">
        <v>1171494</v>
      </c>
      <c r="H170" s="63" t="s">
        <v>134</v>
      </c>
      <c r="I170" s="68" t="str">
        <f t="shared" si="13"/>
        <v>BPI1171494</v>
      </c>
      <c r="K170" s="64">
        <f t="shared" si="16"/>
        <v>1900165</v>
      </c>
      <c r="L170" s="65" t="s">
        <v>123</v>
      </c>
      <c r="M170" s="65" t="str">
        <f t="shared" si="15"/>
        <v>CV1900165</v>
      </c>
      <c r="O170" s="64">
        <v>1900001</v>
      </c>
      <c r="P170" s="65" t="s">
        <v>126</v>
      </c>
      <c r="Q170" s="65" t="str">
        <f t="shared" si="14"/>
        <v>JV1900001</v>
      </c>
      <c r="S170" s="71"/>
      <c r="T170" s="71"/>
    </row>
    <row r="171" spans="2:20" s="61" customFormat="1" ht="32.25" customHeight="1" thickTop="1" thickBot="1" x14ac:dyDescent="0.3">
      <c r="B171" s="59" t="s">
        <v>536</v>
      </c>
      <c r="C171" s="59" t="s">
        <v>537</v>
      </c>
      <c r="D171" s="60" t="str">
        <f t="shared" si="12"/>
        <v>JR MX MEMOXPRESS/007-424-197-177</v>
      </c>
      <c r="E171" s="59" t="s">
        <v>538</v>
      </c>
      <c r="G171" s="68">
        <v>1171495</v>
      </c>
      <c r="H171" s="63" t="s">
        <v>134</v>
      </c>
      <c r="I171" s="68" t="str">
        <f t="shared" si="13"/>
        <v>BPI1171495</v>
      </c>
      <c r="K171" s="64">
        <f t="shared" si="16"/>
        <v>1900166</v>
      </c>
      <c r="L171" s="65" t="s">
        <v>123</v>
      </c>
      <c r="M171" s="65" t="str">
        <f t="shared" si="15"/>
        <v>CV1900166</v>
      </c>
      <c r="O171" s="64">
        <v>1900001</v>
      </c>
      <c r="P171" s="65" t="s">
        <v>126</v>
      </c>
      <c r="Q171" s="65" t="str">
        <f t="shared" si="14"/>
        <v>JV1900001</v>
      </c>
      <c r="S171" s="71"/>
      <c r="T171" s="71"/>
    </row>
    <row r="172" spans="2:20" s="61" customFormat="1" ht="32.25" customHeight="1" thickTop="1" thickBot="1" x14ac:dyDescent="0.3">
      <c r="B172" s="59" t="s">
        <v>660</v>
      </c>
      <c r="C172" s="59" t="s">
        <v>661</v>
      </c>
      <c r="D172" s="60" t="str">
        <f t="shared" si="12"/>
        <v>JVC AIRE SYSTEM INC./010-08-415-000</v>
      </c>
      <c r="E172" s="59" t="s">
        <v>475</v>
      </c>
      <c r="G172" s="68">
        <v>1171496</v>
      </c>
      <c r="H172" s="63" t="s">
        <v>134</v>
      </c>
      <c r="I172" s="68" t="str">
        <f t="shared" si="13"/>
        <v>BPI1171496</v>
      </c>
      <c r="K172" s="64">
        <f t="shared" si="16"/>
        <v>1900167</v>
      </c>
      <c r="L172" s="65" t="s">
        <v>123</v>
      </c>
      <c r="M172" s="65" t="str">
        <f t="shared" si="15"/>
        <v>CV1900167</v>
      </c>
      <c r="O172" s="64">
        <v>1900001</v>
      </c>
      <c r="P172" s="65" t="s">
        <v>126</v>
      </c>
      <c r="Q172" s="65" t="str">
        <f t="shared" si="14"/>
        <v>JV1900001</v>
      </c>
      <c r="S172" s="71"/>
      <c r="T172" s="71"/>
    </row>
    <row r="173" spans="2:20" s="61" customFormat="1" ht="32.25" customHeight="1" thickTop="1" thickBot="1" x14ac:dyDescent="0.3">
      <c r="B173" s="59" t="s">
        <v>26</v>
      </c>
      <c r="C173" s="59" t="s">
        <v>588</v>
      </c>
      <c r="D173" s="60" t="str">
        <f t="shared" si="12"/>
        <v>KARELLA MANAGEMENT CORP/246-969-491-008</v>
      </c>
      <c r="E173" s="59" t="s">
        <v>402</v>
      </c>
      <c r="G173" s="68">
        <v>1171497</v>
      </c>
      <c r="H173" s="63" t="s">
        <v>134</v>
      </c>
      <c r="I173" s="68" t="str">
        <f t="shared" si="13"/>
        <v>BPI1171497</v>
      </c>
      <c r="K173" s="64">
        <f t="shared" si="16"/>
        <v>1900168</v>
      </c>
      <c r="L173" s="65" t="s">
        <v>123</v>
      </c>
      <c r="M173" s="65" t="str">
        <f t="shared" si="15"/>
        <v>CV1900168</v>
      </c>
      <c r="O173" s="64">
        <v>1900001</v>
      </c>
      <c r="P173" s="65" t="s">
        <v>126</v>
      </c>
      <c r="Q173" s="65" t="str">
        <f t="shared" si="14"/>
        <v>JV1900001</v>
      </c>
      <c r="S173" s="71"/>
      <c r="T173" s="71"/>
    </row>
    <row r="174" spans="2:20" s="61" customFormat="1" ht="32.25" customHeight="1" thickTop="1" thickBot="1" x14ac:dyDescent="0.3">
      <c r="B174" s="59" t="s">
        <v>519</v>
      </c>
      <c r="C174" s="59" t="s">
        <v>520</v>
      </c>
      <c r="D174" s="60" t="str">
        <f t="shared" si="12"/>
        <v>KCOPY REFILLING STATION/261-125-821-002</v>
      </c>
      <c r="E174" s="59" t="s">
        <v>206</v>
      </c>
      <c r="G174" s="68">
        <v>1171498</v>
      </c>
      <c r="H174" s="63" t="s">
        <v>134</v>
      </c>
      <c r="I174" s="68" t="str">
        <f t="shared" si="13"/>
        <v>BPI1171498</v>
      </c>
      <c r="K174" s="64">
        <f t="shared" si="16"/>
        <v>1900169</v>
      </c>
      <c r="L174" s="65" t="s">
        <v>123</v>
      </c>
      <c r="M174" s="65" t="str">
        <f t="shared" si="15"/>
        <v>CV1900169</v>
      </c>
      <c r="O174" s="64">
        <v>1900001</v>
      </c>
      <c r="P174" s="65" t="s">
        <v>126</v>
      </c>
      <c r="Q174" s="65" t="str">
        <f t="shared" si="14"/>
        <v>JV1900001</v>
      </c>
      <c r="S174" s="71"/>
      <c r="T174" s="71"/>
    </row>
    <row r="175" spans="2:20" s="61" customFormat="1" ht="32.25" customHeight="1" thickTop="1" thickBot="1" x14ac:dyDescent="0.3">
      <c r="B175" s="59" t="s">
        <v>763</v>
      </c>
      <c r="C175" s="59" t="s">
        <v>764</v>
      </c>
      <c r="D175" s="72" t="str">
        <f t="shared" si="12"/>
        <v>KEAN SOLID BLOCKS &amp; AGGREGATES INDUSTRIES CORP./434-630-290-000</v>
      </c>
      <c r="E175" s="59" t="s">
        <v>765</v>
      </c>
      <c r="G175" s="68">
        <v>1171499</v>
      </c>
      <c r="H175" s="63" t="s">
        <v>134</v>
      </c>
      <c r="I175" s="68" t="str">
        <f t="shared" si="13"/>
        <v>BPI1171499</v>
      </c>
      <c r="K175" s="64">
        <f t="shared" si="16"/>
        <v>1900170</v>
      </c>
      <c r="L175" s="65" t="s">
        <v>123</v>
      </c>
      <c r="M175" s="65" t="str">
        <f t="shared" si="15"/>
        <v>CV1900170</v>
      </c>
      <c r="O175" s="64">
        <v>1900001</v>
      </c>
      <c r="P175" s="65" t="s">
        <v>126</v>
      </c>
      <c r="Q175" s="65" t="str">
        <f t="shared" si="14"/>
        <v>JV1900001</v>
      </c>
      <c r="S175" s="71"/>
      <c r="T175" s="71"/>
    </row>
    <row r="176" spans="2:20" s="61" customFormat="1" ht="32.25" customHeight="1" thickTop="1" thickBot="1" x14ac:dyDescent="0.3">
      <c r="B176" s="156" t="s">
        <v>1009</v>
      </c>
      <c r="C176" s="156" t="s">
        <v>1010</v>
      </c>
      <c r="D176" s="193" t="str">
        <f t="shared" si="12"/>
        <v>KENT AND KL'S FASTFOOD/180-776-950-001</v>
      </c>
      <c r="E176" s="156" t="s">
        <v>739</v>
      </c>
      <c r="G176" s="68">
        <v>1171500</v>
      </c>
      <c r="H176" s="63" t="s">
        <v>134</v>
      </c>
      <c r="I176" s="68" t="str">
        <f t="shared" si="13"/>
        <v>BPI1171500</v>
      </c>
      <c r="K176" s="64">
        <f t="shared" si="16"/>
        <v>1900171</v>
      </c>
      <c r="L176" s="65" t="s">
        <v>123</v>
      </c>
      <c r="M176" s="65" t="str">
        <f t="shared" si="15"/>
        <v>CV1900171</v>
      </c>
      <c r="O176" s="64">
        <v>1900001</v>
      </c>
      <c r="P176" s="65" t="s">
        <v>126</v>
      </c>
      <c r="Q176" s="65" t="str">
        <f t="shared" si="14"/>
        <v>JV1900001</v>
      </c>
      <c r="S176" s="71"/>
      <c r="T176" s="71"/>
    </row>
    <row r="177" spans="2:20" s="61" customFormat="1" ht="32.25" customHeight="1" thickTop="1" thickBot="1" x14ac:dyDescent="0.3">
      <c r="B177" s="59" t="s">
        <v>455</v>
      </c>
      <c r="C177" s="59" t="s">
        <v>456</v>
      </c>
      <c r="D177" s="60" t="str">
        <f t="shared" si="12"/>
        <v>KIM GUAN TRADING CO. INC./000-076-486-000</v>
      </c>
      <c r="E177" s="59" t="s">
        <v>457</v>
      </c>
      <c r="G177" s="68">
        <v>1171501</v>
      </c>
      <c r="H177" s="63" t="s">
        <v>134</v>
      </c>
      <c r="I177" s="68" t="str">
        <f t="shared" si="13"/>
        <v>BPI1171501</v>
      </c>
      <c r="K177" s="64">
        <f t="shared" si="16"/>
        <v>1900172</v>
      </c>
      <c r="L177" s="65" t="s">
        <v>123</v>
      </c>
      <c r="M177" s="65" t="str">
        <f t="shared" si="15"/>
        <v>CV1900172</v>
      </c>
      <c r="O177" s="64">
        <v>1900001</v>
      </c>
      <c r="P177" s="65" t="s">
        <v>126</v>
      </c>
      <c r="Q177" s="65" t="str">
        <f t="shared" si="14"/>
        <v>JV1900001</v>
      </c>
      <c r="S177" s="71"/>
      <c r="T177" s="71"/>
    </row>
    <row r="178" spans="2:20" s="61" customFormat="1" ht="32.25" customHeight="1" thickTop="1" thickBot="1" x14ac:dyDescent="0.3">
      <c r="B178" s="59" t="s">
        <v>675</v>
      </c>
      <c r="C178" s="59" t="s">
        <v>676</v>
      </c>
      <c r="D178" s="60" t="str">
        <f t="shared" si="12"/>
        <v>KMA FOOD TRIP/949-151-046-000</v>
      </c>
      <c r="E178" s="59" t="s">
        <v>435</v>
      </c>
      <c r="G178" s="68">
        <v>1171502</v>
      </c>
      <c r="H178" s="63" t="s">
        <v>134</v>
      </c>
      <c r="I178" s="68" t="str">
        <f t="shared" si="13"/>
        <v>BPI1171502</v>
      </c>
      <c r="K178" s="64">
        <f t="shared" si="16"/>
        <v>1900173</v>
      </c>
      <c r="L178" s="65" t="s">
        <v>123</v>
      </c>
      <c r="M178" s="65" t="str">
        <f t="shared" si="15"/>
        <v>CV1900173</v>
      </c>
      <c r="O178" s="64">
        <v>1900001</v>
      </c>
      <c r="P178" s="65" t="s">
        <v>126</v>
      </c>
      <c r="Q178" s="65" t="str">
        <f t="shared" si="14"/>
        <v>JV1900001</v>
      </c>
      <c r="S178" s="71"/>
      <c r="T178" s="71"/>
    </row>
    <row r="179" spans="2:20" s="61" customFormat="1" ht="32.25" customHeight="1" thickTop="1" thickBot="1" x14ac:dyDescent="0.3">
      <c r="B179" s="59" t="s">
        <v>988</v>
      </c>
      <c r="C179" s="59" t="s">
        <v>914</v>
      </c>
      <c r="D179" s="60" t="str">
        <f t="shared" si="12"/>
        <v>KRIZIA TAXI/921-471-906</v>
      </c>
      <c r="E179" s="76" t="s">
        <v>989</v>
      </c>
      <c r="G179" s="68">
        <v>1171503</v>
      </c>
      <c r="H179" s="63" t="s">
        <v>134</v>
      </c>
      <c r="I179" s="68" t="str">
        <f t="shared" si="13"/>
        <v>BPI1171503</v>
      </c>
      <c r="K179" s="64">
        <f t="shared" si="16"/>
        <v>1900174</v>
      </c>
      <c r="L179" s="65" t="s">
        <v>123</v>
      </c>
      <c r="M179" s="65" t="str">
        <f t="shared" si="15"/>
        <v>CV1900174</v>
      </c>
      <c r="O179" s="64">
        <v>1900001</v>
      </c>
      <c r="P179" s="65" t="s">
        <v>126</v>
      </c>
      <c r="Q179" s="65" t="str">
        <f t="shared" si="14"/>
        <v>JV1900001</v>
      </c>
      <c r="S179" s="71"/>
      <c r="T179" s="71"/>
    </row>
    <row r="180" spans="2:20" s="61" customFormat="1" ht="32.25" customHeight="1" thickTop="1" thickBot="1" x14ac:dyDescent="0.3">
      <c r="B180" s="59" t="s">
        <v>952</v>
      </c>
      <c r="C180" s="59" t="s">
        <v>234</v>
      </c>
      <c r="D180" s="60" t="str">
        <f t="shared" si="12"/>
        <v>LA VISTA MONTE PH2/471-258-349-000</v>
      </c>
      <c r="E180" s="59" t="s">
        <v>235</v>
      </c>
      <c r="G180" s="68">
        <v>1171504</v>
      </c>
      <c r="H180" s="63" t="s">
        <v>134</v>
      </c>
      <c r="I180" s="68" t="str">
        <f t="shared" si="13"/>
        <v>BPI1171504</v>
      </c>
      <c r="K180" s="64">
        <f t="shared" si="16"/>
        <v>1900175</v>
      </c>
      <c r="L180" s="65" t="s">
        <v>123</v>
      </c>
      <c r="M180" s="65" t="str">
        <f t="shared" si="15"/>
        <v>CV1900175</v>
      </c>
      <c r="O180" s="64">
        <v>1900001</v>
      </c>
      <c r="P180" s="65" t="s">
        <v>126</v>
      </c>
      <c r="Q180" s="65" t="str">
        <f t="shared" si="14"/>
        <v>JV1900001</v>
      </c>
      <c r="S180" s="71"/>
      <c r="T180" s="71"/>
    </row>
    <row r="181" spans="2:20" s="61" customFormat="1" ht="32.25" customHeight="1" thickTop="1" thickBot="1" x14ac:dyDescent="0.3">
      <c r="B181" s="59" t="s">
        <v>50</v>
      </c>
      <c r="C181" s="59" t="s">
        <v>639</v>
      </c>
      <c r="D181" s="60" t="str">
        <f t="shared" si="12"/>
        <v>LAND TRANSPORTATION OFFFCE LTO-XI/000-000-000-000</v>
      </c>
      <c r="E181" s="59" t="s">
        <v>34</v>
      </c>
      <c r="G181" s="68">
        <v>1171505</v>
      </c>
      <c r="H181" s="63" t="s">
        <v>134</v>
      </c>
      <c r="I181" s="68" t="str">
        <f t="shared" si="13"/>
        <v>BPI1171505</v>
      </c>
      <c r="K181" s="64">
        <f t="shared" si="16"/>
        <v>1900176</v>
      </c>
      <c r="L181" s="65" t="s">
        <v>123</v>
      </c>
      <c r="M181" s="65" t="str">
        <f t="shared" si="15"/>
        <v>CV1900176</v>
      </c>
      <c r="O181" s="64">
        <v>1900001</v>
      </c>
      <c r="P181" s="65" t="s">
        <v>126</v>
      </c>
      <c r="Q181" s="65" t="str">
        <f t="shared" si="14"/>
        <v>JV1900001</v>
      </c>
      <c r="S181" s="71"/>
      <c r="T181" s="71"/>
    </row>
    <row r="182" spans="2:20" s="61" customFormat="1" ht="32.25" customHeight="1" thickTop="1" thickBot="1" x14ac:dyDescent="0.3">
      <c r="B182" s="59" t="s">
        <v>337</v>
      </c>
      <c r="C182" s="59" t="s">
        <v>338</v>
      </c>
      <c r="D182" s="60" t="str">
        <f t="shared" si="12"/>
        <v>LBI VULCANIZING PNEUMATIC SHOP/297-507-534-000</v>
      </c>
      <c r="E182" s="59" t="s">
        <v>339</v>
      </c>
      <c r="G182" s="68">
        <v>1171506</v>
      </c>
      <c r="H182" s="63" t="s">
        <v>134</v>
      </c>
      <c r="I182" s="68" t="str">
        <f t="shared" si="13"/>
        <v>BPI1171506</v>
      </c>
      <c r="K182" s="64">
        <f t="shared" si="16"/>
        <v>1900177</v>
      </c>
      <c r="L182" s="65" t="s">
        <v>123</v>
      </c>
      <c r="M182" s="65" t="str">
        <f t="shared" si="15"/>
        <v>CV1900177</v>
      </c>
      <c r="O182" s="64">
        <v>1900001</v>
      </c>
      <c r="P182" s="65" t="s">
        <v>126</v>
      </c>
      <c r="Q182" s="65" t="str">
        <f t="shared" si="14"/>
        <v>JV1900001</v>
      </c>
      <c r="S182" s="71"/>
      <c r="T182" s="71"/>
    </row>
    <row r="183" spans="2:20" s="61" customFormat="1" ht="32.25" customHeight="1" thickTop="1" thickBot="1" x14ac:dyDescent="0.3">
      <c r="B183" s="156" t="s">
        <v>1018</v>
      </c>
      <c r="C183" s="156" t="s">
        <v>1019</v>
      </c>
      <c r="D183" s="193" t="str">
        <f t="shared" si="12"/>
        <v>LEENUEL CORPORATION/005-162-709</v>
      </c>
      <c r="E183" s="156" t="s">
        <v>506</v>
      </c>
      <c r="G183" s="68">
        <v>1171507</v>
      </c>
      <c r="H183" s="63" t="s">
        <v>134</v>
      </c>
      <c r="I183" s="68" t="str">
        <f t="shared" si="13"/>
        <v>BPI1171507</v>
      </c>
      <c r="K183" s="64">
        <f t="shared" si="16"/>
        <v>1900178</v>
      </c>
      <c r="L183" s="65" t="s">
        <v>123</v>
      </c>
      <c r="M183" s="65" t="str">
        <f t="shared" si="15"/>
        <v>CV1900178</v>
      </c>
      <c r="O183" s="64">
        <v>1900001</v>
      </c>
      <c r="P183" s="65" t="s">
        <v>126</v>
      </c>
      <c r="Q183" s="65" t="str">
        <f t="shared" si="14"/>
        <v>JV1900001</v>
      </c>
      <c r="S183" s="71"/>
      <c r="T183" s="71"/>
    </row>
    <row r="184" spans="2:20" s="61" customFormat="1" ht="32.25" customHeight="1" thickTop="1" thickBot="1" x14ac:dyDescent="0.3">
      <c r="B184" s="59" t="s">
        <v>624</v>
      </c>
      <c r="C184" s="59" t="s">
        <v>625</v>
      </c>
      <c r="D184" s="60" t="str">
        <f t="shared" si="12"/>
        <v>LEONORA C. BABATE/719-681-163-000</v>
      </c>
      <c r="E184" s="59" t="s">
        <v>626</v>
      </c>
      <c r="G184" s="68">
        <v>1171508</v>
      </c>
      <c r="H184" s="63" t="s">
        <v>134</v>
      </c>
      <c r="I184" s="68" t="str">
        <f t="shared" si="13"/>
        <v>BPI1171508</v>
      </c>
      <c r="K184" s="64">
        <f t="shared" si="16"/>
        <v>1900179</v>
      </c>
      <c r="L184" s="65" t="s">
        <v>123</v>
      </c>
      <c r="M184" s="65" t="str">
        <f t="shared" si="15"/>
        <v>CV1900179</v>
      </c>
      <c r="O184" s="64">
        <v>1900001</v>
      </c>
      <c r="P184" s="65" t="s">
        <v>126</v>
      </c>
      <c r="Q184" s="65" t="str">
        <f t="shared" si="14"/>
        <v>JV1900001</v>
      </c>
      <c r="S184" s="71"/>
      <c r="T184" s="71"/>
    </row>
    <row r="185" spans="2:20" s="61" customFormat="1" ht="32.25" customHeight="1" thickTop="1" thickBot="1" x14ac:dyDescent="0.3">
      <c r="B185" s="156" t="s">
        <v>1016</v>
      </c>
      <c r="C185" s="156" t="s">
        <v>1017</v>
      </c>
      <c r="D185" s="193" t="str">
        <f t="shared" si="12"/>
        <v>LOTS FOR LESS WAREHOUSE/005-159-276-000</v>
      </c>
      <c r="E185" s="156" t="s">
        <v>412</v>
      </c>
      <c r="G185" s="68">
        <v>1171509</v>
      </c>
      <c r="H185" s="63" t="s">
        <v>134</v>
      </c>
      <c r="I185" s="68" t="str">
        <f t="shared" si="13"/>
        <v>BPI1171509</v>
      </c>
      <c r="K185" s="64">
        <f t="shared" si="16"/>
        <v>1900180</v>
      </c>
      <c r="L185" s="65" t="s">
        <v>123</v>
      </c>
      <c r="M185" s="65" t="str">
        <f t="shared" si="15"/>
        <v>CV1900180</v>
      </c>
      <c r="O185" s="64">
        <v>1900001</v>
      </c>
      <c r="P185" s="65" t="s">
        <v>126</v>
      </c>
      <c r="Q185" s="65" t="str">
        <f t="shared" si="14"/>
        <v>JV1900001</v>
      </c>
      <c r="S185" s="71"/>
      <c r="T185" s="71"/>
    </row>
    <row r="186" spans="2:20" s="61" customFormat="1" ht="32.25" customHeight="1" thickTop="1" thickBot="1" x14ac:dyDescent="0.3">
      <c r="B186" s="59" t="s">
        <v>440</v>
      </c>
      <c r="C186" s="59" t="s">
        <v>441</v>
      </c>
      <c r="D186" s="60" t="str">
        <f t="shared" si="12"/>
        <v>LOURMON GARDEN/113-770-035-002</v>
      </c>
      <c r="E186" s="59" t="s">
        <v>432</v>
      </c>
      <c r="G186" s="68">
        <v>1171510</v>
      </c>
      <c r="H186" s="63" t="s">
        <v>134</v>
      </c>
      <c r="I186" s="68" t="str">
        <f t="shared" si="13"/>
        <v>BPI1171510</v>
      </c>
      <c r="K186" s="64">
        <f t="shared" si="16"/>
        <v>1900181</v>
      </c>
      <c r="L186" s="65" t="s">
        <v>123</v>
      </c>
      <c r="M186" s="65" t="str">
        <f t="shared" si="15"/>
        <v>CV1900181</v>
      </c>
      <c r="O186" s="64">
        <v>1900001</v>
      </c>
      <c r="P186" s="65" t="s">
        <v>126</v>
      </c>
      <c r="Q186" s="65" t="str">
        <f t="shared" si="14"/>
        <v>JV1900001</v>
      </c>
      <c r="S186" s="71"/>
      <c r="T186" s="71"/>
    </row>
    <row r="187" spans="2:20" s="61" customFormat="1" ht="32.25" customHeight="1" thickTop="1" thickBot="1" x14ac:dyDescent="0.3">
      <c r="B187" s="156" t="s">
        <v>1025</v>
      </c>
      <c r="C187" s="156" t="s">
        <v>1026</v>
      </c>
      <c r="D187" s="60" t="str">
        <f t="shared" si="12"/>
        <v>LOWNEL ENTERPRISES/273-822-056-000</v>
      </c>
      <c r="E187" s="156" t="s">
        <v>768</v>
      </c>
      <c r="G187" s="68">
        <v>1171511</v>
      </c>
      <c r="H187" s="63" t="s">
        <v>134</v>
      </c>
      <c r="I187" s="68" t="str">
        <f t="shared" si="13"/>
        <v>BPI1171511</v>
      </c>
      <c r="K187" s="64">
        <f t="shared" si="16"/>
        <v>1900182</v>
      </c>
      <c r="L187" s="65" t="s">
        <v>123</v>
      </c>
      <c r="M187" s="65" t="str">
        <f t="shared" si="15"/>
        <v>CV1900182</v>
      </c>
      <c r="O187" s="64">
        <v>1900001</v>
      </c>
      <c r="P187" s="65" t="s">
        <v>126</v>
      </c>
      <c r="Q187" s="65" t="str">
        <f t="shared" si="14"/>
        <v>JV1900001</v>
      </c>
      <c r="S187" s="71"/>
      <c r="T187" s="71"/>
    </row>
    <row r="188" spans="2:20" s="61" customFormat="1" ht="32.25" customHeight="1" thickTop="1" thickBot="1" x14ac:dyDescent="0.3">
      <c r="B188" s="59" t="s">
        <v>222</v>
      </c>
      <c r="C188" s="59" t="s">
        <v>223</v>
      </c>
      <c r="D188" s="60" t="str">
        <f t="shared" si="12"/>
        <v>LQM REFRIGERATION &amp; AIRCONDITIONING/281-408-631-000</v>
      </c>
      <c r="E188" s="59" t="s">
        <v>224</v>
      </c>
      <c r="G188" s="68">
        <v>1171512</v>
      </c>
      <c r="H188" s="63" t="s">
        <v>134</v>
      </c>
      <c r="I188" s="68" t="str">
        <f t="shared" si="13"/>
        <v>BPI1171512</v>
      </c>
      <c r="K188" s="64">
        <f t="shared" si="16"/>
        <v>1900183</v>
      </c>
      <c r="L188" s="65" t="s">
        <v>123</v>
      </c>
      <c r="M188" s="65" t="str">
        <f t="shared" si="15"/>
        <v>CV1900183</v>
      </c>
      <c r="O188" s="64">
        <v>1900001</v>
      </c>
      <c r="P188" s="65" t="s">
        <v>126</v>
      </c>
      <c r="Q188" s="65" t="str">
        <f t="shared" si="14"/>
        <v>JV1900001</v>
      </c>
      <c r="S188" s="71"/>
      <c r="T188" s="71"/>
    </row>
    <row r="189" spans="2:20" s="61" customFormat="1" ht="32.25" customHeight="1" thickTop="1" thickBot="1" x14ac:dyDescent="0.3">
      <c r="B189" s="59" t="s">
        <v>436</v>
      </c>
      <c r="C189" s="59" t="s">
        <v>437</v>
      </c>
      <c r="D189" s="60" t="str">
        <f t="shared" si="12"/>
        <v>LRC BAKERY VENTURES/274-456-528-002</v>
      </c>
      <c r="E189" s="59" t="s">
        <v>344</v>
      </c>
      <c r="G189" s="68">
        <v>1171513</v>
      </c>
      <c r="H189" s="63" t="s">
        <v>134</v>
      </c>
      <c r="I189" s="68" t="str">
        <f t="shared" si="13"/>
        <v>BPI1171513</v>
      </c>
      <c r="K189" s="64">
        <f t="shared" si="16"/>
        <v>1900184</v>
      </c>
      <c r="L189" s="65" t="s">
        <v>123</v>
      </c>
      <c r="M189" s="65" t="str">
        <f t="shared" si="15"/>
        <v>CV1900184</v>
      </c>
      <c r="O189" s="64">
        <v>1900001</v>
      </c>
      <c r="P189" s="65" t="s">
        <v>126</v>
      </c>
      <c r="Q189" s="65" t="str">
        <f t="shared" si="14"/>
        <v>JV1900001</v>
      </c>
      <c r="S189" s="71"/>
      <c r="T189" s="71"/>
    </row>
    <row r="190" spans="2:20" s="61" customFormat="1" ht="32.25" customHeight="1" thickTop="1" thickBot="1" x14ac:dyDescent="0.3">
      <c r="B190" s="59" t="s">
        <v>217</v>
      </c>
      <c r="C190" s="59" t="s">
        <v>218</v>
      </c>
      <c r="D190" s="60" t="str">
        <f t="shared" si="12"/>
        <v>LTS PINNACLE HOLDINGS, INC./005-989-925-000</v>
      </c>
      <c r="E190" s="59" t="s">
        <v>144</v>
      </c>
      <c r="G190" s="68">
        <v>1171514</v>
      </c>
      <c r="H190" s="63" t="s">
        <v>134</v>
      </c>
      <c r="I190" s="68" t="str">
        <f t="shared" si="13"/>
        <v>BPI1171514</v>
      </c>
      <c r="K190" s="64">
        <f t="shared" si="16"/>
        <v>1900185</v>
      </c>
      <c r="L190" s="65" t="s">
        <v>123</v>
      </c>
      <c r="M190" s="65" t="str">
        <f t="shared" si="15"/>
        <v>CV1900185</v>
      </c>
      <c r="O190" s="64">
        <v>1900001</v>
      </c>
      <c r="P190" s="65" t="s">
        <v>126</v>
      </c>
      <c r="Q190" s="65" t="str">
        <f t="shared" si="14"/>
        <v>JV1900001</v>
      </c>
      <c r="S190" s="71"/>
      <c r="T190" s="71"/>
    </row>
    <row r="191" spans="2:20" s="61" customFormat="1" ht="32.25" customHeight="1" thickTop="1" thickBot="1" x14ac:dyDescent="0.3">
      <c r="B191" s="59" t="s">
        <v>396</v>
      </c>
      <c r="C191" s="59" t="s">
        <v>397</v>
      </c>
      <c r="D191" s="60" t="str">
        <f t="shared" si="12"/>
        <v>LUCKY 3C HARDWARE AND ELECTRICAL SUPPLY/902-919-652-000</v>
      </c>
      <c r="E191" s="59" t="s">
        <v>305</v>
      </c>
      <c r="G191" s="68">
        <v>1171515</v>
      </c>
      <c r="H191" s="63" t="s">
        <v>134</v>
      </c>
      <c r="I191" s="68" t="str">
        <f t="shared" si="13"/>
        <v>BPI1171515</v>
      </c>
      <c r="K191" s="64">
        <f t="shared" si="16"/>
        <v>1900186</v>
      </c>
      <c r="L191" s="65" t="s">
        <v>123</v>
      </c>
      <c r="M191" s="65" t="str">
        <f t="shared" si="15"/>
        <v>CV1900186</v>
      </c>
      <c r="O191" s="64">
        <v>1900001</v>
      </c>
      <c r="P191" s="65" t="s">
        <v>126</v>
      </c>
      <c r="Q191" s="65" t="str">
        <f t="shared" si="14"/>
        <v>JV1900001</v>
      </c>
      <c r="S191" s="71"/>
      <c r="T191" s="71"/>
    </row>
    <row r="192" spans="2:20" s="61" customFormat="1" ht="32.25" customHeight="1" thickTop="1" thickBot="1" x14ac:dyDescent="0.3">
      <c r="B192" s="59" t="s">
        <v>342</v>
      </c>
      <c r="C192" s="59" t="s">
        <v>343</v>
      </c>
      <c r="D192" s="60" t="str">
        <f t="shared" si="12"/>
        <v>LUIS AUTO PARTS/189-547-630-000</v>
      </c>
      <c r="E192" s="59" t="s">
        <v>344</v>
      </c>
      <c r="G192" s="68">
        <v>1171516</v>
      </c>
      <c r="H192" s="63" t="s">
        <v>134</v>
      </c>
      <c r="I192" s="68" t="str">
        <f t="shared" si="13"/>
        <v>BPI1171516</v>
      </c>
      <c r="K192" s="64">
        <f t="shared" si="16"/>
        <v>1900187</v>
      </c>
      <c r="L192" s="65" t="s">
        <v>123</v>
      </c>
      <c r="M192" s="65" t="str">
        <f t="shared" si="15"/>
        <v>CV1900187</v>
      </c>
      <c r="O192" s="64">
        <v>1900001</v>
      </c>
      <c r="P192" s="65" t="s">
        <v>126</v>
      </c>
      <c r="Q192" s="65" t="str">
        <f t="shared" si="14"/>
        <v>JV1900001</v>
      </c>
      <c r="S192" s="71"/>
      <c r="T192" s="71"/>
    </row>
    <row r="193" spans="2:20" s="61" customFormat="1" ht="32.25" customHeight="1" thickTop="1" thickBot="1" x14ac:dyDescent="0.3">
      <c r="B193" s="59" t="s">
        <v>50</v>
      </c>
      <c r="C193" s="59" t="s">
        <v>380</v>
      </c>
      <c r="D193" s="60" t="str">
        <f t="shared" si="12"/>
        <v>MA. CRISTINA A. MONTEAGUDO/000-000-000-000</v>
      </c>
      <c r="E193" s="59" t="s">
        <v>34</v>
      </c>
      <c r="G193" s="68">
        <v>1171517</v>
      </c>
      <c r="H193" s="63" t="s">
        <v>134</v>
      </c>
      <c r="I193" s="68" t="str">
        <f t="shared" si="13"/>
        <v>BPI1171517</v>
      </c>
      <c r="K193" s="64">
        <f t="shared" si="16"/>
        <v>1900188</v>
      </c>
      <c r="L193" s="65" t="s">
        <v>123</v>
      </c>
      <c r="M193" s="65" t="str">
        <f t="shared" si="15"/>
        <v>CV1900188</v>
      </c>
      <c r="O193" s="64">
        <v>1900001</v>
      </c>
      <c r="P193" s="65" t="s">
        <v>126</v>
      </c>
      <c r="Q193" s="65" t="str">
        <f t="shared" si="14"/>
        <v>JV1900001</v>
      </c>
      <c r="S193" s="71"/>
      <c r="T193" s="71"/>
    </row>
    <row r="194" spans="2:20" s="61" customFormat="1" ht="32.25" customHeight="1" thickTop="1" thickBot="1" x14ac:dyDescent="0.3">
      <c r="B194" s="59" t="s">
        <v>50</v>
      </c>
      <c r="C194" s="59" t="s">
        <v>379</v>
      </c>
      <c r="D194" s="60" t="str">
        <f t="shared" si="12"/>
        <v>MA. LIGAYA AQUI/000-000-000-000</v>
      </c>
      <c r="E194" s="59"/>
      <c r="G194" s="68">
        <v>1171518</v>
      </c>
      <c r="H194" s="63" t="s">
        <v>134</v>
      </c>
      <c r="I194" s="68" t="str">
        <f t="shared" si="13"/>
        <v>BPI1171518</v>
      </c>
      <c r="K194" s="64">
        <f t="shared" si="16"/>
        <v>1900189</v>
      </c>
      <c r="L194" s="65" t="s">
        <v>123</v>
      </c>
      <c r="M194" s="65" t="str">
        <f t="shared" si="15"/>
        <v>CV1900189</v>
      </c>
      <c r="O194" s="64">
        <v>1900001</v>
      </c>
      <c r="P194" s="65" t="s">
        <v>126</v>
      </c>
      <c r="Q194" s="65" t="str">
        <f t="shared" si="14"/>
        <v>JV1900001</v>
      </c>
      <c r="S194" s="71"/>
      <c r="T194" s="71"/>
    </row>
    <row r="195" spans="2:20" s="61" customFormat="1" ht="32.25" customHeight="1" thickTop="1" thickBot="1" x14ac:dyDescent="0.3">
      <c r="B195" s="59" t="s">
        <v>640</v>
      </c>
      <c r="C195" s="59" t="s">
        <v>641</v>
      </c>
      <c r="D195" s="60" t="str">
        <f t="shared" si="12"/>
        <v>MACHINE BANKS CORPORATION/000-326-712-000</v>
      </c>
      <c r="E195" s="59" t="s">
        <v>642</v>
      </c>
      <c r="G195" s="68">
        <v>1171519</v>
      </c>
      <c r="H195" s="63" t="s">
        <v>134</v>
      </c>
      <c r="I195" s="68" t="str">
        <f t="shared" si="13"/>
        <v>BPI1171519</v>
      </c>
      <c r="K195" s="64">
        <f t="shared" si="16"/>
        <v>1900190</v>
      </c>
      <c r="L195" s="65" t="s">
        <v>123</v>
      </c>
      <c r="M195" s="65" t="str">
        <f t="shared" si="15"/>
        <v>CV1900190</v>
      </c>
      <c r="O195" s="64">
        <v>1900001</v>
      </c>
      <c r="P195" s="65" t="s">
        <v>126</v>
      </c>
      <c r="Q195" s="65" t="str">
        <f t="shared" si="14"/>
        <v>JV1900001</v>
      </c>
      <c r="S195" s="71"/>
      <c r="T195" s="71"/>
    </row>
    <row r="196" spans="2:20" s="61" customFormat="1" ht="32.25" customHeight="1" thickTop="1" thickBot="1" x14ac:dyDescent="0.3">
      <c r="B196" s="59" t="s">
        <v>154</v>
      </c>
      <c r="C196" s="59" t="s">
        <v>155</v>
      </c>
      <c r="D196" s="60" t="str">
        <f t="shared" si="12"/>
        <v>MAE WESS CIMPANY, INC/004-745-879-002</v>
      </c>
      <c r="E196" s="59" t="s">
        <v>156</v>
      </c>
      <c r="G196" s="68">
        <v>1171520</v>
      </c>
      <c r="H196" s="63" t="s">
        <v>134</v>
      </c>
      <c r="I196" s="68" t="str">
        <f t="shared" si="13"/>
        <v>BPI1171520</v>
      </c>
      <c r="K196" s="64">
        <f t="shared" si="16"/>
        <v>1900191</v>
      </c>
      <c r="L196" s="65" t="s">
        <v>123</v>
      </c>
      <c r="M196" s="65" t="str">
        <f t="shared" si="15"/>
        <v>CV1900191</v>
      </c>
      <c r="O196" s="64">
        <v>1900001</v>
      </c>
      <c r="P196" s="65" t="s">
        <v>126</v>
      </c>
      <c r="Q196" s="65" t="str">
        <f t="shared" si="14"/>
        <v>JV1900001</v>
      </c>
      <c r="S196" s="71"/>
      <c r="T196" s="71"/>
    </row>
    <row r="197" spans="2:20" s="61" customFormat="1" ht="32.25" customHeight="1" thickTop="1" thickBot="1" x14ac:dyDescent="0.3">
      <c r="B197" s="59" t="s">
        <v>158</v>
      </c>
      <c r="C197" s="59" t="s">
        <v>159</v>
      </c>
      <c r="D197" s="60" t="str">
        <f t="shared" si="12"/>
        <v>MANDARIN TEA GARDEN/000-075-773-028</v>
      </c>
      <c r="E197" s="59" t="s">
        <v>160</v>
      </c>
      <c r="G197" s="68">
        <v>1171521</v>
      </c>
      <c r="H197" s="63" t="s">
        <v>134</v>
      </c>
      <c r="I197" s="68" t="str">
        <f t="shared" si="13"/>
        <v>BPI1171521</v>
      </c>
      <c r="K197" s="64">
        <f t="shared" si="16"/>
        <v>1900192</v>
      </c>
      <c r="L197" s="65" t="s">
        <v>123</v>
      </c>
      <c r="M197" s="65" t="str">
        <f t="shared" si="15"/>
        <v>CV1900192</v>
      </c>
      <c r="O197" s="64">
        <v>1900001</v>
      </c>
      <c r="P197" s="65" t="s">
        <v>126</v>
      </c>
      <c r="Q197" s="65" t="str">
        <f t="shared" si="14"/>
        <v>JV1900001</v>
      </c>
      <c r="S197" s="71"/>
      <c r="T197" s="71"/>
    </row>
    <row r="198" spans="2:20" s="61" customFormat="1" ht="32.25" customHeight="1" thickTop="1" thickBot="1" x14ac:dyDescent="0.3">
      <c r="B198" s="154" t="s">
        <v>953</v>
      </c>
      <c r="C198" s="59" t="s">
        <v>884</v>
      </c>
      <c r="D198" s="60" t="str">
        <f t="shared" ref="D198:D261" si="17">(C198&amp;"/"&amp;B198)</f>
        <v>MANNY WENDELL AMOR/936-273-530</v>
      </c>
      <c r="E198" s="76" t="s">
        <v>34</v>
      </c>
      <c r="G198" s="68">
        <v>1171522</v>
      </c>
      <c r="H198" s="63" t="s">
        <v>134</v>
      </c>
      <c r="I198" s="68" t="str">
        <f t="shared" ref="I198:I261" si="18">(H198&amp;""&amp;G198)</f>
        <v>BPI1171522</v>
      </c>
      <c r="K198" s="64">
        <f t="shared" si="16"/>
        <v>1900193</v>
      </c>
      <c r="L198" s="65" t="s">
        <v>123</v>
      </c>
      <c r="M198" s="65" t="str">
        <f t="shared" si="15"/>
        <v>CV1900193</v>
      </c>
      <c r="O198" s="64">
        <v>1900001</v>
      </c>
      <c r="P198" s="65" t="s">
        <v>126</v>
      </c>
      <c r="Q198" s="65" t="str">
        <f t="shared" ref="Q198:Q261" si="19">(P198&amp;""&amp;O198)</f>
        <v>JV1900001</v>
      </c>
      <c r="S198" s="71"/>
      <c r="T198" s="71"/>
    </row>
    <row r="199" spans="2:20" s="61" customFormat="1" ht="32.25" customHeight="1" thickTop="1" thickBot="1" x14ac:dyDescent="0.3">
      <c r="B199" s="59" t="s">
        <v>183</v>
      </c>
      <c r="C199" s="59" t="s">
        <v>184</v>
      </c>
      <c r="D199" s="60" t="str">
        <f t="shared" si="17"/>
        <v>MARCON STAINLESS STEEL/407-779-091-000</v>
      </c>
      <c r="E199" s="59" t="s">
        <v>185</v>
      </c>
      <c r="G199" s="68">
        <v>1171523</v>
      </c>
      <c r="H199" s="63" t="s">
        <v>134</v>
      </c>
      <c r="I199" s="68" t="str">
        <f t="shared" si="18"/>
        <v>BPI1171523</v>
      </c>
      <c r="K199" s="64">
        <f t="shared" si="16"/>
        <v>1900194</v>
      </c>
      <c r="L199" s="65" t="s">
        <v>123</v>
      </c>
      <c r="M199" s="65" t="str">
        <f t="shared" ref="M199:M262" si="20">(L199&amp;""&amp;K199)</f>
        <v>CV1900194</v>
      </c>
      <c r="O199" s="64">
        <v>1900001</v>
      </c>
      <c r="P199" s="65" t="s">
        <v>126</v>
      </c>
      <c r="Q199" s="65" t="str">
        <f t="shared" si="19"/>
        <v>JV1900001</v>
      </c>
      <c r="S199" s="71"/>
      <c r="T199" s="71"/>
    </row>
    <row r="200" spans="2:20" s="61" customFormat="1" ht="32.25" customHeight="1" thickTop="1" thickBot="1" x14ac:dyDescent="0.3">
      <c r="B200" s="59" t="s">
        <v>761</v>
      </c>
      <c r="C200" s="59" t="s">
        <v>762</v>
      </c>
      <c r="D200" s="72" t="str">
        <f t="shared" si="17"/>
        <v>MARINA TUNA/418-672-126-001</v>
      </c>
      <c r="E200" s="59" t="s">
        <v>352</v>
      </c>
      <c r="G200" s="68">
        <v>1171524</v>
      </c>
      <c r="H200" s="63" t="s">
        <v>134</v>
      </c>
      <c r="I200" s="68" t="str">
        <f t="shared" si="18"/>
        <v>BPI1171524</v>
      </c>
      <c r="K200" s="64">
        <f t="shared" ref="K200:K263" si="21">+K199+1</f>
        <v>1900195</v>
      </c>
      <c r="L200" s="65" t="s">
        <v>123</v>
      </c>
      <c r="M200" s="65" t="str">
        <f t="shared" si="20"/>
        <v>CV1900195</v>
      </c>
      <c r="O200" s="64">
        <v>1900001</v>
      </c>
      <c r="P200" s="65" t="s">
        <v>126</v>
      </c>
      <c r="Q200" s="65" t="str">
        <f t="shared" si="19"/>
        <v>JV1900001</v>
      </c>
      <c r="S200" s="71"/>
      <c r="T200" s="71"/>
    </row>
    <row r="201" spans="2:20" s="61" customFormat="1" ht="32.25" customHeight="1" thickTop="1" thickBot="1" x14ac:dyDescent="0.3">
      <c r="B201" s="59" t="s">
        <v>732</v>
      </c>
      <c r="C201" s="59" t="s">
        <v>733</v>
      </c>
      <c r="D201" s="60" t="str">
        <f t="shared" si="17"/>
        <v>MARIO'S AUTO SUPPLY/124-925-819-000</v>
      </c>
      <c r="E201" s="59" t="s">
        <v>446</v>
      </c>
      <c r="G201" s="68">
        <v>1171525</v>
      </c>
      <c r="H201" s="63" t="s">
        <v>134</v>
      </c>
      <c r="I201" s="68" t="str">
        <f t="shared" si="18"/>
        <v>BPI1171525</v>
      </c>
      <c r="K201" s="64">
        <f t="shared" si="21"/>
        <v>1900196</v>
      </c>
      <c r="L201" s="65" t="s">
        <v>123</v>
      </c>
      <c r="M201" s="65" t="str">
        <f t="shared" si="20"/>
        <v>CV1900196</v>
      </c>
      <c r="O201" s="64">
        <v>1900001</v>
      </c>
      <c r="P201" s="65" t="s">
        <v>126</v>
      </c>
      <c r="Q201" s="65" t="str">
        <f t="shared" si="19"/>
        <v>JV1900001</v>
      </c>
      <c r="S201" s="71"/>
      <c r="T201" s="71"/>
    </row>
    <row r="202" spans="2:20" s="61" customFormat="1" ht="32.25" customHeight="1" thickTop="1" thickBot="1" x14ac:dyDescent="0.3">
      <c r="B202" s="59"/>
      <c r="C202" s="59" t="s">
        <v>897</v>
      </c>
      <c r="D202" s="60" t="str">
        <f t="shared" si="17"/>
        <v>MARYKNOLL COLLEGE OF PANABO/</v>
      </c>
      <c r="E202" s="76" t="s">
        <v>975</v>
      </c>
      <c r="G202" s="68">
        <v>1171526</v>
      </c>
      <c r="H202" s="63" t="s">
        <v>134</v>
      </c>
      <c r="I202" s="68" t="str">
        <f t="shared" si="18"/>
        <v>BPI1171526</v>
      </c>
      <c r="K202" s="64">
        <f t="shared" si="21"/>
        <v>1900197</v>
      </c>
      <c r="L202" s="65" t="s">
        <v>123</v>
      </c>
      <c r="M202" s="65" t="str">
        <f t="shared" si="20"/>
        <v>CV1900197</v>
      </c>
      <c r="O202" s="64">
        <v>1900001</v>
      </c>
      <c r="P202" s="65" t="s">
        <v>126</v>
      </c>
      <c r="Q202" s="65" t="str">
        <f t="shared" si="19"/>
        <v>JV1900001</v>
      </c>
      <c r="S202" s="71"/>
      <c r="T202" s="71"/>
    </row>
    <row r="203" spans="2:20" s="61" customFormat="1" ht="32.25" customHeight="1" thickTop="1" thickBot="1" x14ac:dyDescent="0.3">
      <c r="B203" s="59" t="s">
        <v>50</v>
      </c>
      <c r="C203" s="59" t="s">
        <v>278</v>
      </c>
      <c r="D203" s="60" t="str">
        <f t="shared" si="17"/>
        <v>MAXX PET PAYROLL 8/18/000-000-000-000</v>
      </c>
      <c r="E203" s="59"/>
      <c r="G203" s="68">
        <v>1171527</v>
      </c>
      <c r="H203" s="63" t="s">
        <v>134</v>
      </c>
      <c r="I203" s="68" t="str">
        <f t="shared" si="18"/>
        <v>BPI1171527</v>
      </c>
      <c r="K203" s="64">
        <f t="shared" si="21"/>
        <v>1900198</v>
      </c>
      <c r="L203" s="65" t="s">
        <v>123</v>
      </c>
      <c r="M203" s="65" t="str">
        <f t="shared" si="20"/>
        <v>CV1900198</v>
      </c>
      <c r="O203" s="64">
        <v>1900001</v>
      </c>
      <c r="P203" s="65" t="s">
        <v>126</v>
      </c>
      <c r="Q203" s="65" t="str">
        <f t="shared" si="19"/>
        <v>JV1900001</v>
      </c>
      <c r="S203" s="71"/>
      <c r="T203" s="71"/>
    </row>
    <row r="204" spans="2:20" s="61" customFormat="1" ht="32.25" customHeight="1" thickTop="1" thickBot="1" x14ac:dyDescent="0.3">
      <c r="B204" s="156" t="s">
        <v>1013</v>
      </c>
      <c r="C204" s="156" t="s">
        <v>1014</v>
      </c>
      <c r="D204" s="193" t="str">
        <f t="shared" si="17"/>
        <v>MC'DONALD'S/936-858-836-001</v>
      </c>
      <c r="E204" s="156" t="s">
        <v>1015</v>
      </c>
      <c r="G204" s="68">
        <v>1171528</v>
      </c>
      <c r="H204" s="63" t="s">
        <v>134</v>
      </c>
      <c r="I204" s="68" t="str">
        <f t="shared" si="18"/>
        <v>BPI1171528</v>
      </c>
      <c r="K204" s="64">
        <f t="shared" si="21"/>
        <v>1900199</v>
      </c>
      <c r="L204" s="65" t="s">
        <v>123</v>
      </c>
      <c r="M204" s="65" t="str">
        <f t="shared" si="20"/>
        <v>CV1900199</v>
      </c>
      <c r="O204" s="64">
        <v>1900001</v>
      </c>
      <c r="P204" s="65" t="s">
        <v>126</v>
      </c>
      <c r="Q204" s="65" t="str">
        <f t="shared" si="19"/>
        <v>JV1900001</v>
      </c>
      <c r="S204" s="71"/>
      <c r="T204" s="71"/>
    </row>
    <row r="205" spans="2:20" s="61" customFormat="1" ht="32.25" customHeight="1" thickTop="1" thickBot="1" x14ac:dyDescent="0.3">
      <c r="B205" s="59" t="s">
        <v>968</v>
      </c>
      <c r="C205" s="59" t="s">
        <v>904</v>
      </c>
      <c r="D205" s="60" t="str">
        <f t="shared" si="17"/>
        <v>MCRV MARKETING/948-316-069-000</v>
      </c>
      <c r="E205" s="76" t="s">
        <v>969</v>
      </c>
      <c r="G205" s="68">
        <v>1171529</v>
      </c>
      <c r="H205" s="63" t="s">
        <v>134</v>
      </c>
      <c r="I205" s="68" t="str">
        <f t="shared" si="18"/>
        <v>BPI1171529</v>
      </c>
      <c r="K205" s="64">
        <f t="shared" si="21"/>
        <v>1900200</v>
      </c>
      <c r="L205" s="65" t="s">
        <v>123</v>
      </c>
      <c r="M205" s="65" t="str">
        <f t="shared" si="20"/>
        <v>CV1900200</v>
      </c>
      <c r="O205" s="64">
        <v>1900001</v>
      </c>
      <c r="P205" s="65" t="s">
        <v>126</v>
      </c>
      <c r="Q205" s="65" t="str">
        <f t="shared" si="19"/>
        <v>JV1900001</v>
      </c>
      <c r="S205" s="71"/>
      <c r="T205" s="71"/>
    </row>
    <row r="206" spans="2:20" s="61" customFormat="1" ht="32.25" customHeight="1" thickTop="1" thickBot="1" x14ac:dyDescent="0.3">
      <c r="B206" s="59" t="s">
        <v>50</v>
      </c>
      <c r="C206" s="59" t="s">
        <v>551</v>
      </c>
      <c r="D206" s="60" t="str">
        <f t="shared" si="17"/>
        <v>MEAL/000-000-000-000</v>
      </c>
      <c r="E206" s="59"/>
      <c r="G206" s="68">
        <v>1171530</v>
      </c>
      <c r="H206" s="63" t="s">
        <v>134</v>
      </c>
      <c r="I206" s="68" t="str">
        <f t="shared" si="18"/>
        <v>BPI1171530</v>
      </c>
      <c r="K206" s="64">
        <f t="shared" si="21"/>
        <v>1900201</v>
      </c>
      <c r="L206" s="65" t="s">
        <v>123</v>
      </c>
      <c r="M206" s="65" t="str">
        <f t="shared" si="20"/>
        <v>CV1900201</v>
      </c>
      <c r="O206" s="64">
        <v>1900001</v>
      </c>
      <c r="P206" s="65" t="s">
        <v>126</v>
      </c>
      <c r="Q206" s="65" t="str">
        <f t="shared" si="19"/>
        <v>JV1900001</v>
      </c>
      <c r="S206" s="71"/>
      <c r="T206" s="71"/>
    </row>
    <row r="207" spans="2:20" s="61" customFormat="1" ht="32.25" customHeight="1" thickTop="1" thickBot="1" x14ac:dyDescent="0.3">
      <c r="B207" s="59" t="s">
        <v>407</v>
      </c>
      <c r="C207" s="59" t="s">
        <v>408</v>
      </c>
      <c r="D207" s="60" t="str">
        <f t="shared" si="17"/>
        <v>MEMOREX CONCEPT, INC./008-889-137-013</v>
      </c>
      <c r="E207" s="59" t="s">
        <v>409</v>
      </c>
      <c r="G207" s="68">
        <v>1171531</v>
      </c>
      <c r="H207" s="63" t="s">
        <v>134</v>
      </c>
      <c r="I207" s="68" t="str">
        <f t="shared" si="18"/>
        <v>BPI1171531</v>
      </c>
      <c r="K207" s="64">
        <f t="shared" si="21"/>
        <v>1900202</v>
      </c>
      <c r="L207" s="65" t="s">
        <v>123</v>
      </c>
      <c r="M207" s="65" t="str">
        <f t="shared" si="20"/>
        <v>CV1900202</v>
      </c>
      <c r="O207" s="64">
        <v>1900001</v>
      </c>
      <c r="P207" s="65" t="s">
        <v>126</v>
      </c>
      <c r="Q207" s="65" t="str">
        <f t="shared" si="19"/>
        <v>JV1900001</v>
      </c>
      <c r="S207" s="71"/>
      <c r="T207" s="71"/>
    </row>
    <row r="208" spans="2:20" s="61" customFormat="1" ht="32.25" customHeight="1" thickTop="1" thickBot="1" x14ac:dyDescent="0.3">
      <c r="B208" s="59" t="s">
        <v>50</v>
      </c>
      <c r="C208" s="59" t="s">
        <v>429</v>
      </c>
      <c r="D208" s="60" t="str">
        <f t="shared" si="17"/>
        <v>MICAEL MARAMBON/000-000-000-000</v>
      </c>
      <c r="E208" s="59"/>
      <c r="G208" s="68">
        <v>1171532</v>
      </c>
      <c r="H208" s="63" t="s">
        <v>134</v>
      </c>
      <c r="I208" s="68" t="str">
        <f t="shared" si="18"/>
        <v>BPI1171532</v>
      </c>
      <c r="K208" s="64">
        <f t="shared" si="21"/>
        <v>1900203</v>
      </c>
      <c r="L208" s="65" t="s">
        <v>123</v>
      </c>
      <c r="M208" s="65" t="str">
        <f t="shared" si="20"/>
        <v>CV1900203</v>
      </c>
      <c r="O208" s="64">
        <v>1900001</v>
      </c>
      <c r="P208" s="65" t="s">
        <v>126</v>
      </c>
      <c r="Q208" s="65" t="str">
        <f t="shared" si="19"/>
        <v>JV1900001</v>
      </c>
      <c r="S208" s="71"/>
      <c r="T208" s="71"/>
    </row>
    <row r="209" spans="2:20" s="61" customFormat="1" ht="32.25" customHeight="1" thickTop="1" thickBot="1" x14ac:dyDescent="0.3">
      <c r="B209" s="59" t="s">
        <v>561</v>
      </c>
      <c r="C209" s="59" t="s">
        <v>30</v>
      </c>
      <c r="D209" s="60" t="str">
        <f t="shared" si="17"/>
        <v>MICROVALLEY COMPUTER SUPERSTORE/004-780-008-156</v>
      </c>
      <c r="E209" s="59" t="s">
        <v>177</v>
      </c>
      <c r="G209" s="68">
        <v>1171533</v>
      </c>
      <c r="H209" s="63" t="s">
        <v>134</v>
      </c>
      <c r="I209" s="68" t="str">
        <f t="shared" si="18"/>
        <v>BPI1171533</v>
      </c>
      <c r="K209" s="64">
        <f t="shared" si="21"/>
        <v>1900204</v>
      </c>
      <c r="L209" s="65" t="s">
        <v>123</v>
      </c>
      <c r="M209" s="65" t="str">
        <f t="shared" si="20"/>
        <v>CV1900204</v>
      </c>
      <c r="O209" s="64">
        <v>1900001</v>
      </c>
      <c r="P209" s="65" t="s">
        <v>126</v>
      </c>
      <c r="Q209" s="65" t="str">
        <f t="shared" si="19"/>
        <v>JV1900001</v>
      </c>
      <c r="S209" s="71"/>
      <c r="T209" s="71"/>
    </row>
    <row r="210" spans="2:20" s="61" customFormat="1" ht="32.25" customHeight="1" thickTop="1" thickBot="1" x14ac:dyDescent="0.3">
      <c r="B210" s="59" t="s">
        <v>282</v>
      </c>
      <c r="C210" s="59" t="s">
        <v>283</v>
      </c>
      <c r="D210" s="60" t="str">
        <f t="shared" si="17"/>
        <v>MILAGROS CUDERA TANDUYAN/105-310-208-000</v>
      </c>
      <c r="E210" s="59" t="s">
        <v>211</v>
      </c>
      <c r="G210" s="68">
        <v>1171534</v>
      </c>
      <c r="H210" s="63" t="s">
        <v>134</v>
      </c>
      <c r="I210" s="68" t="str">
        <f t="shared" si="18"/>
        <v>BPI1171534</v>
      </c>
      <c r="K210" s="64">
        <f t="shared" si="21"/>
        <v>1900205</v>
      </c>
      <c r="L210" s="65" t="s">
        <v>123</v>
      </c>
      <c r="M210" s="65" t="str">
        <f t="shared" si="20"/>
        <v>CV1900205</v>
      </c>
      <c r="O210" s="64">
        <v>1900001</v>
      </c>
      <c r="P210" s="65" t="s">
        <v>126</v>
      </c>
      <c r="Q210" s="65" t="str">
        <f t="shared" si="19"/>
        <v>JV1900001</v>
      </c>
      <c r="S210" s="71"/>
      <c r="T210" s="71"/>
    </row>
    <row r="211" spans="2:20" s="61" customFormat="1" ht="32.25" customHeight="1" thickTop="1" thickBot="1" x14ac:dyDescent="0.3">
      <c r="B211" s="59" t="s">
        <v>306</v>
      </c>
      <c r="C211" s="59" t="s">
        <v>368</v>
      </c>
      <c r="D211" s="60" t="str">
        <f t="shared" si="17"/>
        <v>MILAN ENTERPRISE/944-352-548-000</v>
      </c>
      <c r="E211" s="59" t="s">
        <v>248</v>
      </c>
      <c r="G211" s="68">
        <v>1171535</v>
      </c>
      <c r="H211" s="63" t="s">
        <v>134</v>
      </c>
      <c r="I211" s="68" t="str">
        <f t="shared" si="18"/>
        <v>BPI1171535</v>
      </c>
      <c r="K211" s="64">
        <f t="shared" si="21"/>
        <v>1900206</v>
      </c>
      <c r="L211" s="65" t="s">
        <v>123</v>
      </c>
      <c r="M211" s="65" t="str">
        <f t="shared" si="20"/>
        <v>CV1900206</v>
      </c>
      <c r="O211" s="64">
        <v>1900001</v>
      </c>
      <c r="P211" s="65" t="s">
        <v>126</v>
      </c>
      <c r="Q211" s="65" t="str">
        <f t="shared" si="19"/>
        <v>JV1900001</v>
      </c>
      <c r="S211" s="71"/>
      <c r="T211" s="71"/>
    </row>
    <row r="212" spans="2:20" s="61" customFormat="1" ht="32.25" customHeight="1" thickTop="1" thickBot="1" x14ac:dyDescent="0.3">
      <c r="B212" s="59" t="s">
        <v>50</v>
      </c>
      <c r="C212" s="59" t="s">
        <v>181</v>
      </c>
      <c r="D212" s="60" t="str">
        <f t="shared" si="17"/>
        <v>MINDA C.NERI/000-000-000-000</v>
      </c>
      <c r="E212" s="59" t="s">
        <v>39</v>
      </c>
      <c r="G212" s="68">
        <v>1171536</v>
      </c>
      <c r="H212" s="63" t="s">
        <v>134</v>
      </c>
      <c r="I212" s="68" t="str">
        <f t="shared" si="18"/>
        <v>BPI1171536</v>
      </c>
      <c r="K212" s="64">
        <f t="shared" si="21"/>
        <v>1900207</v>
      </c>
      <c r="L212" s="65" t="s">
        <v>123</v>
      </c>
      <c r="M212" s="65" t="str">
        <f t="shared" si="20"/>
        <v>CV1900207</v>
      </c>
      <c r="O212" s="64">
        <v>1900001</v>
      </c>
      <c r="P212" s="65" t="s">
        <v>126</v>
      </c>
      <c r="Q212" s="65" t="str">
        <f t="shared" si="19"/>
        <v>JV1900001</v>
      </c>
      <c r="S212" s="71"/>
      <c r="T212" s="71"/>
    </row>
    <row r="213" spans="2:20" s="61" customFormat="1" ht="32.25" customHeight="1" thickTop="1" thickBot="1" x14ac:dyDescent="0.3">
      <c r="B213" s="59" t="s">
        <v>521</v>
      </c>
      <c r="C213" s="59" t="s">
        <v>522</v>
      </c>
      <c r="D213" s="60" t="str">
        <f t="shared" si="17"/>
        <v>MINDANAO INDUSTRIAL TRADERS, INC/006-171-819-000</v>
      </c>
      <c r="E213" s="59" t="s">
        <v>523</v>
      </c>
      <c r="G213" s="68">
        <v>1171537</v>
      </c>
      <c r="H213" s="63" t="s">
        <v>134</v>
      </c>
      <c r="I213" s="68" t="str">
        <f t="shared" si="18"/>
        <v>BPI1171537</v>
      </c>
      <c r="K213" s="64">
        <f t="shared" si="21"/>
        <v>1900208</v>
      </c>
      <c r="L213" s="65" t="s">
        <v>123</v>
      </c>
      <c r="M213" s="65" t="str">
        <f t="shared" si="20"/>
        <v>CV1900208</v>
      </c>
      <c r="O213" s="64">
        <v>1900001</v>
      </c>
      <c r="P213" s="65" t="s">
        <v>126</v>
      </c>
      <c r="Q213" s="65" t="str">
        <f t="shared" si="19"/>
        <v>JV1900001</v>
      </c>
      <c r="S213" s="71"/>
      <c r="T213" s="71"/>
    </row>
    <row r="214" spans="2:20" s="61" customFormat="1" ht="32.25" customHeight="1" thickTop="1" thickBot="1" x14ac:dyDescent="0.3">
      <c r="B214" s="59" t="s">
        <v>485</v>
      </c>
      <c r="C214" s="59" t="s">
        <v>486</v>
      </c>
      <c r="D214" s="60" t="str">
        <f t="shared" si="17"/>
        <v>MIT &amp; COMPANY/000-077-276-000</v>
      </c>
      <c r="E214" s="59" t="s">
        <v>216</v>
      </c>
      <c r="G214" s="68">
        <v>1171538</v>
      </c>
      <c r="H214" s="63" t="s">
        <v>134</v>
      </c>
      <c r="I214" s="68" t="str">
        <f t="shared" si="18"/>
        <v>BPI1171538</v>
      </c>
      <c r="K214" s="64">
        <f t="shared" si="21"/>
        <v>1900209</v>
      </c>
      <c r="L214" s="65" t="s">
        <v>123</v>
      </c>
      <c r="M214" s="65" t="str">
        <f t="shared" si="20"/>
        <v>CV1900209</v>
      </c>
      <c r="O214" s="64">
        <v>1900001</v>
      </c>
      <c r="P214" s="65" t="s">
        <v>126</v>
      </c>
      <c r="Q214" s="65" t="str">
        <f t="shared" si="19"/>
        <v>JV1900001</v>
      </c>
      <c r="S214" s="71"/>
      <c r="T214" s="71"/>
    </row>
    <row r="215" spans="2:20" s="61" customFormat="1" ht="32.25" customHeight="1" thickTop="1" thickBot="1" x14ac:dyDescent="0.3">
      <c r="B215" s="59" t="s">
        <v>743</v>
      </c>
      <c r="C215" s="59" t="s">
        <v>744</v>
      </c>
      <c r="D215" s="72" t="str">
        <f t="shared" si="17"/>
        <v>MONT D JOHAN COTTAGE INN &amp; RESTAURANT/292-184-082-000</v>
      </c>
      <c r="E215" s="59" t="s">
        <v>745</v>
      </c>
      <c r="G215" s="68">
        <v>1171539</v>
      </c>
      <c r="H215" s="63" t="s">
        <v>134</v>
      </c>
      <c r="I215" s="68" t="str">
        <f t="shared" si="18"/>
        <v>BPI1171539</v>
      </c>
      <c r="K215" s="64">
        <f t="shared" si="21"/>
        <v>1900210</v>
      </c>
      <c r="L215" s="65" t="s">
        <v>123</v>
      </c>
      <c r="M215" s="65" t="str">
        <f t="shared" si="20"/>
        <v>CV1900210</v>
      </c>
      <c r="O215" s="64">
        <v>1900001</v>
      </c>
      <c r="P215" s="65" t="s">
        <v>126</v>
      </c>
      <c r="Q215" s="65" t="str">
        <f t="shared" si="19"/>
        <v>JV1900001</v>
      </c>
      <c r="S215" s="71"/>
      <c r="T215" s="71"/>
    </row>
    <row r="216" spans="2:20" s="61" customFormat="1" ht="32.25" customHeight="1" thickTop="1" thickBot="1" x14ac:dyDescent="0.3">
      <c r="B216" s="59" t="s">
        <v>683</v>
      </c>
      <c r="C216" s="59" t="s">
        <v>684</v>
      </c>
      <c r="D216" s="60" t="str">
        <f t="shared" si="17"/>
        <v>MORSKITTY ENTERPRISES/409-715-869-000</v>
      </c>
      <c r="E216" s="59" t="s">
        <v>435</v>
      </c>
      <c r="G216" s="68">
        <v>1171540</v>
      </c>
      <c r="H216" s="63" t="s">
        <v>134</v>
      </c>
      <c r="I216" s="68" t="str">
        <f t="shared" si="18"/>
        <v>BPI1171540</v>
      </c>
      <c r="K216" s="64">
        <f t="shared" si="21"/>
        <v>1900211</v>
      </c>
      <c r="L216" s="65" t="s">
        <v>123</v>
      </c>
      <c r="M216" s="65" t="str">
        <f t="shared" si="20"/>
        <v>CV1900211</v>
      </c>
      <c r="O216" s="64">
        <v>1900001</v>
      </c>
      <c r="P216" s="65" t="s">
        <v>126</v>
      </c>
      <c r="Q216" s="65" t="str">
        <f t="shared" si="19"/>
        <v>JV1900001</v>
      </c>
      <c r="S216" s="71"/>
      <c r="T216" s="71"/>
    </row>
    <row r="217" spans="2:20" s="61" customFormat="1" ht="32.25" customHeight="1" thickTop="1" thickBot="1" x14ac:dyDescent="0.3">
      <c r="B217" s="59" t="s">
        <v>50</v>
      </c>
      <c r="C217" s="59" t="s">
        <v>579</v>
      </c>
      <c r="D217" s="60" t="str">
        <f t="shared" si="17"/>
        <v>MT. ZION/000-000-000-000</v>
      </c>
      <c r="E217" s="59" t="s">
        <v>34</v>
      </c>
      <c r="G217" s="68">
        <v>1171541</v>
      </c>
      <c r="H217" s="63" t="s">
        <v>134</v>
      </c>
      <c r="I217" s="68" t="str">
        <f t="shared" si="18"/>
        <v>BPI1171541</v>
      </c>
      <c r="K217" s="64">
        <f t="shared" si="21"/>
        <v>1900212</v>
      </c>
      <c r="L217" s="65" t="s">
        <v>123</v>
      </c>
      <c r="M217" s="65" t="str">
        <f t="shared" si="20"/>
        <v>CV1900212</v>
      </c>
      <c r="O217" s="64">
        <v>1900001</v>
      </c>
      <c r="P217" s="65" t="s">
        <v>126</v>
      </c>
      <c r="Q217" s="65" t="str">
        <f t="shared" si="19"/>
        <v>JV1900001</v>
      </c>
      <c r="S217" s="71"/>
      <c r="T217" s="71"/>
    </row>
    <row r="218" spans="2:20" s="61" customFormat="1" ht="32.25" customHeight="1" thickTop="1" thickBot="1" x14ac:dyDescent="0.3">
      <c r="B218" s="59" t="s">
        <v>400</v>
      </c>
      <c r="C218" s="59" t="s">
        <v>401</v>
      </c>
      <c r="D218" s="60" t="str">
        <f t="shared" si="17"/>
        <v>MYLON MARKETING/942-288-016-000</v>
      </c>
      <c r="E218" s="59" t="s">
        <v>402</v>
      </c>
      <c r="G218" s="68">
        <v>1171542</v>
      </c>
      <c r="H218" s="63" t="s">
        <v>134</v>
      </c>
      <c r="I218" s="68" t="str">
        <f t="shared" si="18"/>
        <v>BPI1171542</v>
      </c>
      <c r="K218" s="64">
        <f t="shared" si="21"/>
        <v>1900213</v>
      </c>
      <c r="L218" s="65" t="s">
        <v>123</v>
      </c>
      <c r="M218" s="65" t="str">
        <f t="shared" si="20"/>
        <v>CV1900213</v>
      </c>
      <c r="O218" s="64">
        <v>1900001</v>
      </c>
      <c r="P218" s="65" t="s">
        <v>126</v>
      </c>
      <c r="Q218" s="65" t="str">
        <f t="shared" si="19"/>
        <v>JV1900001</v>
      </c>
      <c r="S218" s="71"/>
      <c r="T218" s="71"/>
    </row>
    <row r="219" spans="2:20" s="61" customFormat="1" ht="32.25" customHeight="1" thickTop="1" thickBot="1" x14ac:dyDescent="0.3">
      <c r="B219" s="59" t="s">
        <v>934</v>
      </c>
      <c r="C219" s="59" t="s">
        <v>935</v>
      </c>
      <c r="D219" s="60" t="str">
        <f t="shared" si="17"/>
        <v>N M R K HARDWARE INC./009-484-514-000</v>
      </c>
      <c r="E219" s="76" t="s">
        <v>936</v>
      </c>
      <c r="G219" s="68">
        <v>1171543</v>
      </c>
      <c r="H219" s="63" t="s">
        <v>134</v>
      </c>
      <c r="I219" s="68" t="str">
        <f t="shared" si="18"/>
        <v>BPI1171543</v>
      </c>
      <c r="K219" s="64">
        <f t="shared" si="21"/>
        <v>1900214</v>
      </c>
      <c r="L219" s="65" t="s">
        <v>123</v>
      </c>
      <c r="M219" s="65" t="str">
        <f t="shared" si="20"/>
        <v>CV1900214</v>
      </c>
      <c r="O219" s="64">
        <v>1900001</v>
      </c>
      <c r="P219" s="65" t="s">
        <v>126</v>
      </c>
      <c r="Q219" s="65" t="str">
        <f t="shared" si="19"/>
        <v>JV1900001</v>
      </c>
      <c r="S219" s="71"/>
      <c r="T219" s="71"/>
    </row>
    <row r="220" spans="2:20" s="61" customFormat="1" ht="32.25" customHeight="1" thickTop="1" thickBot="1" x14ac:dyDescent="0.3">
      <c r="B220" s="59" t="s">
        <v>647</v>
      </c>
      <c r="C220" s="59" t="s">
        <v>648</v>
      </c>
      <c r="D220" s="60" t="str">
        <f t="shared" si="17"/>
        <v>NATIONWIDE HARDWARE COMPANY, INC./000-076-767-000</v>
      </c>
      <c r="E220" s="59" t="s">
        <v>299</v>
      </c>
      <c r="G220" s="68">
        <v>1171544</v>
      </c>
      <c r="H220" s="63" t="s">
        <v>134</v>
      </c>
      <c r="I220" s="68" t="str">
        <f t="shared" si="18"/>
        <v>BPI1171544</v>
      </c>
      <c r="K220" s="64">
        <f t="shared" si="21"/>
        <v>1900215</v>
      </c>
      <c r="L220" s="65" t="s">
        <v>123</v>
      </c>
      <c r="M220" s="65" t="str">
        <f t="shared" si="20"/>
        <v>CV1900215</v>
      </c>
      <c r="O220" s="64">
        <v>1900001</v>
      </c>
      <c r="P220" s="65" t="s">
        <v>126</v>
      </c>
      <c r="Q220" s="65" t="str">
        <f t="shared" si="19"/>
        <v>JV1900001</v>
      </c>
      <c r="S220" s="71"/>
      <c r="T220" s="71"/>
    </row>
    <row r="221" spans="2:20" s="61" customFormat="1" ht="32.25" customHeight="1" thickTop="1" thickBot="1" x14ac:dyDescent="0.3">
      <c r="B221" s="59" t="s">
        <v>374</v>
      </c>
      <c r="C221" s="59" t="s">
        <v>31</v>
      </c>
      <c r="D221" s="60" t="str">
        <f t="shared" si="17"/>
        <v>NCCC SUPERMARKET/006-171-689-114</v>
      </c>
      <c r="E221" s="59" t="s">
        <v>248</v>
      </c>
      <c r="G221" s="68">
        <v>1171545</v>
      </c>
      <c r="H221" s="63" t="s">
        <v>134</v>
      </c>
      <c r="I221" s="68" t="str">
        <f t="shared" si="18"/>
        <v>BPI1171545</v>
      </c>
      <c r="K221" s="64">
        <f t="shared" si="21"/>
        <v>1900216</v>
      </c>
      <c r="L221" s="65" t="s">
        <v>123</v>
      </c>
      <c r="M221" s="65" t="str">
        <f t="shared" si="20"/>
        <v>CV1900216</v>
      </c>
      <c r="O221" s="64">
        <v>1900001</v>
      </c>
      <c r="P221" s="65" t="s">
        <v>126</v>
      </c>
      <c r="Q221" s="65" t="str">
        <f t="shared" si="19"/>
        <v>JV1900001</v>
      </c>
      <c r="S221" s="71"/>
      <c r="T221" s="71"/>
    </row>
    <row r="222" spans="2:20" s="61" customFormat="1" ht="32.25" customHeight="1" thickTop="1" thickBot="1" x14ac:dyDescent="0.3">
      <c r="B222" s="59" t="s">
        <v>346</v>
      </c>
      <c r="C222" s="59" t="s">
        <v>347</v>
      </c>
      <c r="D222" s="60" t="str">
        <f t="shared" si="17"/>
        <v>NEW ARNAEZ ENTERPRISES/141-733-246-000</v>
      </c>
      <c r="E222" s="59" t="s">
        <v>348</v>
      </c>
      <c r="G222" s="68">
        <v>1171546</v>
      </c>
      <c r="H222" s="63" t="s">
        <v>134</v>
      </c>
      <c r="I222" s="68" t="str">
        <f t="shared" si="18"/>
        <v>BPI1171546</v>
      </c>
      <c r="K222" s="64">
        <f t="shared" si="21"/>
        <v>1900217</v>
      </c>
      <c r="L222" s="65" t="s">
        <v>123</v>
      </c>
      <c r="M222" s="65" t="str">
        <f t="shared" si="20"/>
        <v>CV1900217</v>
      </c>
      <c r="O222" s="64">
        <v>1900001</v>
      </c>
      <c r="P222" s="65" t="s">
        <v>126</v>
      </c>
      <c r="Q222" s="65" t="str">
        <f t="shared" si="19"/>
        <v>JV1900001</v>
      </c>
      <c r="S222" s="71"/>
      <c r="T222" s="71"/>
    </row>
    <row r="223" spans="2:20" s="61" customFormat="1" ht="32.25" customHeight="1" thickTop="1" thickBot="1" x14ac:dyDescent="0.3">
      <c r="B223" s="59" t="s">
        <v>490</v>
      </c>
      <c r="C223" s="59" t="s">
        <v>491</v>
      </c>
      <c r="D223" s="60" t="str">
        <f t="shared" si="17"/>
        <v>NEW CJO HARDWARE/275-808-713-000</v>
      </c>
      <c r="E223" s="59" t="s">
        <v>211</v>
      </c>
      <c r="G223" s="68">
        <v>1171547</v>
      </c>
      <c r="H223" s="63" t="s">
        <v>134</v>
      </c>
      <c r="I223" s="68" t="str">
        <f t="shared" si="18"/>
        <v>BPI1171547</v>
      </c>
      <c r="K223" s="64">
        <f t="shared" si="21"/>
        <v>1900218</v>
      </c>
      <c r="L223" s="65" t="s">
        <v>123</v>
      </c>
      <c r="M223" s="65" t="str">
        <f t="shared" si="20"/>
        <v>CV1900218</v>
      </c>
      <c r="O223" s="64">
        <v>1900001</v>
      </c>
      <c r="P223" s="65" t="s">
        <v>126</v>
      </c>
      <c r="Q223" s="65" t="str">
        <f t="shared" si="19"/>
        <v>JV1900001</v>
      </c>
      <c r="S223" s="71"/>
      <c r="T223" s="71"/>
    </row>
    <row r="224" spans="2:20" s="61" customFormat="1" ht="32.25" customHeight="1" thickTop="1" thickBot="1" x14ac:dyDescent="0.3">
      <c r="B224" s="59" t="s">
        <v>720</v>
      </c>
      <c r="C224" s="59" t="s">
        <v>721</v>
      </c>
      <c r="D224" s="60" t="str">
        <f t="shared" si="17"/>
        <v>NEW DAVAO BALITA MARKETING CORP./430-347-276-000</v>
      </c>
      <c r="E224" s="59" t="s">
        <v>475</v>
      </c>
      <c r="G224" s="68">
        <v>1171548</v>
      </c>
      <c r="H224" s="63" t="s">
        <v>134</v>
      </c>
      <c r="I224" s="68" t="str">
        <f t="shared" si="18"/>
        <v>BPI1171548</v>
      </c>
      <c r="K224" s="64">
        <f t="shared" si="21"/>
        <v>1900219</v>
      </c>
      <c r="L224" s="65" t="s">
        <v>123</v>
      </c>
      <c r="M224" s="65" t="str">
        <f t="shared" si="20"/>
        <v>CV1900219</v>
      </c>
      <c r="O224" s="64">
        <v>1900001</v>
      </c>
      <c r="P224" s="65" t="s">
        <v>126</v>
      </c>
      <c r="Q224" s="65" t="str">
        <f t="shared" si="19"/>
        <v>JV1900001</v>
      </c>
      <c r="S224" s="71"/>
      <c r="T224" s="71"/>
    </row>
    <row r="225" spans="2:20" s="61" customFormat="1" ht="32.25" customHeight="1" thickTop="1" thickBot="1" x14ac:dyDescent="0.3">
      <c r="B225" s="59" t="s">
        <v>699</v>
      </c>
      <c r="C225" s="59" t="s">
        <v>700</v>
      </c>
      <c r="D225" s="60" t="str">
        <f t="shared" si="17"/>
        <v>NEW DAVAO FAMOUS RESTAURANT CORPORATION/000-264-711-001</v>
      </c>
      <c r="E225" s="59" t="s">
        <v>192</v>
      </c>
      <c r="G225" s="68">
        <v>1171549</v>
      </c>
      <c r="H225" s="63" t="s">
        <v>134</v>
      </c>
      <c r="I225" s="68" t="str">
        <f t="shared" si="18"/>
        <v>BPI1171549</v>
      </c>
      <c r="K225" s="64">
        <f t="shared" si="21"/>
        <v>1900220</v>
      </c>
      <c r="L225" s="65" t="s">
        <v>123</v>
      </c>
      <c r="M225" s="65" t="str">
        <f t="shared" si="20"/>
        <v>CV1900220</v>
      </c>
      <c r="O225" s="64">
        <v>1900001</v>
      </c>
      <c r="P225" s="65" t="s">
        <v>126</v>
      </c>
      <c r="Q225" s="65" t="str">
        <f t="shared" si="19"/>
        <v>JV1900001</v>
      </c>
      <c r="S225" s="71"/>
      <c r="T225" s="71"/>
    </row>
    <row r="226" spans="2:20" s="61" customFormat="1" ht="32.25" customHeight="1" thickTop="1" thickBot="1" x14ac:dyDescent="0.3">
      <c r="B226" s="59" t="s">
        <v>509</v>
      </c>
      <c r="C226" s="59" t="s">
        <v>510</v>
      </c>
      <c r="D226" s="60" t="str">
        <f t="shared" si="17"/>
        <v>NEW DAVAO GOLDSTAR HARDWARE CO.,INC./005-702-964-000</v>
      </c>
      <c r="E226" s="59" t="s">
        <v>511</v>
      </c>
      <c r="G226" s="68">
        <v>1171550</v>
      </c>
      <c r="H226" s="63" t="s">
        <v>134</v>
      </c>
      <c r="I226" s="68" t="str">
        <f t="shared" si="18"/>
        <v>BPI1171550</v>
      </c>
      <c r="K226" s="64">
        <f t="shared" si="21"/>
        <v>1900221</v>
      </c>
      <c r="L226" s="65" t="s">
        <v>123</v>
      </c>
      <c r="M226" s="65" t="str">
        <f t="shared" si="20"/>
        <v>CV1900221</v>
      </c>
      <c r="O226" s="64">
        <v>1900001</v>
      </c>
      <c r="P226" s="65" t="s">
        <v>126</v>
      </c>
      <c r="Q226" s="65" t="str">
        <f t="shared" si="19"/>
        <v>JV1900001</v>
      </c>
      <c r="S226" s="71"/>
      <c r="T226" s="71"/>
    </row>
    <row r="227" spans="2:20" s="61" customFormat="1" ht="32.25" customHeight="1" thickTop="1" thickBot="1" x14ac:dyDescent="0.3">
      <c r="B227" s="59" t="s">
        <v>994</v>
      </c>
      <c r="C227" s="59" t="s">
        <v>917</v>
      </c>
      <c r="D227" s="60" t="str">
        <f t="shared" si="17"/>
        <v>NEW DAVAO STARLIGHT HARDWARE &amp; AUTO PARTS CORP./004-751-301-000</v>
      </c>
      <c r="E227" s="76" t="s">
        <v>995</v>
      </c>
      <c r="G227" s="68">
        <v>1171551</v>
      </c>
      <c r="H227" s="63" t="s">
        <v>134</v>
      </c>
      <c r="I227" s="68" t="str">
        <f t="shared" si="18"/>
        <v>BPI1171551</v>
      </c>
      <c r="K227" s="64">
        <f t="shared" si="21"/>
        <v>1900222</v>
      </c>
      <c r="L227" s="65" t="s">
        <v>123</v>
      </c>
      <c r="M227" s="65" t="str">
        <f t="shared" si="20"/>
        <v>CV1900222</v>
      </c>
      <c r="O227" s="64">
        <v>1900001</v>
      </c>
      <c r="P227" s="65" t="s">
        <v>126</v>
      </c>
      <c r="Q227" s="65" t="str">
        <f t="shared" si="19"/>
        <v>JV1900001</v>
      </c>
      <c r="S227" s="71"/>
      <c r="T227" s="71"/>
    </row>
    <row r="228" spans="2:20" s="61" customFormat="1" ht="32.25" customHeight="1" thickTop="1" thickBot="1" x14ac:dyDescent="0.3">
      <c r="B228" s="59" t="s">
        <v>605</v>
      </c>
      <c r="C228" s="59" t="s">
        <v>416</v>
      </c>
      <c r="D228" s="60" t="str">
        <f t="shared" si="17"/>
        <v>NEW FARMACIA SUY HOO/100-084-959-000</v>
      </c>
      <c r="E228" s="59" t="s">
        <v>417</v>
      </c>
      <c r="G228" s="68">
        <v>1171552</v>
      </c>
      <c r="H228" s="63" t="s">
        <v>134</v>
      </c>
      <c r="I228" s="68" t="str">
        <f t="shared" si="18"/>
        <v>BPI1171552</v>
      </c>
      <c r="K228" s="64">
        <f t="shared" si="21"/>
        <v>1900223</v>
      </c>
      <c r="L228" s="65" t="s">
        <v>123</v>
      </c>
      <c r="M228" s="65" t="str">
        <f t="shared" si="20"/>
        <v>CV1900223</v>
      </c>
      <c r="O228" s="64">
        <v>1900001</v>
      </c>
      <c r="P228" s="65" t="s">
        <v>126</v>
      </c>
      <c r="Q228" s="65" t="str">
        <f t="shared" si="19"/>
        <v>JV1900001</v>
      </c>
      <c r="S228" s="71"/>
      <c r="T228" s="71"/>
    </row>
    <row r="229" spans="2:20" s="61" customFormat="1" ht="32.25" customHeight="1" thickTop="1" thickBot="1" x14ac:dyDescent="0.3">
      <c r="B229" s="59" t="s">
        <v>757</v>
      </c>
      <c r="C229" s="59" t="s">
        <v>758</v>
      </c>
      <c r="D229" s="72" t="str">
        <f t="shared" si="17"/>
        <v>NEW KNB HARDWARE/458-181-661-000</v>
      </c>
      <c r="E229" s="59" t="s">
        <v>262</v>
      </c>
      <c r="G229" s="68">
        <v>1171553</v>
      </c>
      <c r="H229" s="63" t="s">
        <v>134</v>
      </c>
      <c r="I229" s="68" t="str">
        <f t="shared" si="18"/>
        <v>BPI1171553</v>
      </c>
      <c r="K229" s="64">
        <f t="shared" si="21"/>
        <v>1900224</v>
      </c>
      <c r="L229" s="65" t="s">
        <v>123</v>
      </c>
      <c r="M229" s="65" t="str">
        <f t="shared" si="20"/>
        <v>CV1900224</v>
      </c>
      <c r="O229" s="64">
        <v>1900001</v>
      </c>
      <c r="P229" s="65" t="s">
        <v>126</v>
      </c>
      <c r="Q229" s="65" t="str">
        <f t="shared" si="19"/>
        <v>JV1900001</v>
      </c>
      <c r="S229" s="71"/>
      <c r="T229" s="71"/>
    </row>
    <row r="230" spans="2:20" s="61" customFormat="1" ht="32.25" customHeight="1" thickTop="1" thickBot="1" x14ac:dyDescent="0.3">
      <c r="B230" s="59" t="s">
        <v>531</v>
      </c>
      <c r="C230" s="59" t="s">
        <v>532</v>
      </c>
      <c r="D230" s="60" t="str">
        <f t="shared" si="17"/>
        <v>NEW LUCKY STAR TINSMITH &amp; BLACKSMITH SHOP/105-282-650-000</v>
      </c>
      <c r="E230" s="59" t="s">
        <v>475</v>
      </c>
      <c r="G230" s="68">
        <v>1171554</v>
      </c>
      <c r="H230" s="63" t="s">
        <v>134</v>
      </c>
      <c r="I230" s="68" t="str">
        <f t="shared" si="18"/>
        <v>BPI1171554</v>
      </c>
      <c r="K230" s="64">
        <f t="shared" si="21"/>
        <v>1900225</v>
      </c>
      <c r="L230" s="65" t="s">
        <v>123</v>
      </c>
      <c r="M230" s="65" t="str">
        <f t="shared" si="20"/>
        <v>CV1900225</v>
      </c>
      <c r="O230" s="64">
        <v>1900001</v>
      </c>
      <c r="P230" s="65" t="s">
        <v>126</v>
      </c>
      <c r="Q230" s="65" t="str">
        <f t="shared" si="19"/>
        <v>JV1900001</v>
      </c>
      <c r="S230" s="71"/>
      <c r="T230" s="71"/>
    </row>
    <row r="231" spans="2:20" s="61" customFormat="1" ht="32.25" customHeight="1" thickTop="1" thickBot="1" x14ac:dyDescent="0.3">
      <c r="B231" s="59" t="s">
        <v>207</v>
      </c>
      <c r="C231" s="59" t="s">
        <v>208</v>
      </c>
      <c r="D231" s="60" t="str">
        <f t="shared" si="17"/>
        <v>NEW SPRINGFIELD AUTO SUPPLY/100-086-899-000</v>
      </c>
      <c r="E231" s="59" t="s">
        <v>203</v>
      </c>
      <c r="G231" s="68">
        <v>1171555</v>
      </c>
      <c r="H231" s="63" t="s">
        <v>134</v>
      </c>
      <c r="I231" s="68" t="str">
        <f t="shared" si="18"/>
        <v>BPI1171555</v>
      </c>
      <c r="K231" s="64">
        <f t="shared" si="21"/>
        <v>1900226</v>
      </c>
      <c r="L231" s="65" t="s">
        <v>123</v>
      </c>
      <c r="M231" s="65" t="str">
        <f t="shared" si="20"/>
        <v>CV1900226</v>
      </c>
      <c r="O231" s="64">
        <v>1900001</v>
      </c>
      <c r="P231" s="65" t="s">
        <v>126</v>
      </c>
      <c r="Q231" s="65" t="str">
        <f t="shared" si="19"/>
        <v>JV1900001</v>
      </c>
      <c r="S231" s="71"/>
      <c r="T231" s="71"/>
    </row>
    <row r="232" spans="2:20" s="61" customFormat="1" ht="32.25" customHeight="1" thickTop="1" thickBot="1" x14ac:dyDescent="0.3">
      <c r="B232" s="59" t="s">
        <v>693</v>
      </c>
      <c r="C232" s="59" t="s">
        <v>694</v>
      </c>
      <c r="D232" s="60" t="str">
        <f t="shared" si="17"/>
        <v>NEW TZADA MARKETING &amp; GENERAL MERCHANDISE/931-749-211-0000</v>
      </c>
      <c r="E232" s="59" t="s">
        <v>211</v>
      </c>
      <c r="G232" s="68">
        <v>1171556</v>
      </c>
      <c r="H232" s="63" t="s">
        <v>134</v>
      </c>
      <c r="I232" s="68" t="str">
        <f t="shared" si="18"/>
        <v>BPI1171556</v>
      </c>
      <c r="K232" s="64">
        <f t="shared" si="21"/>
        <v>1900227</v>
      </c>
      <c r="L232" s="65" t="s">
        <v>123</v>
      </c>
      <c r="M232" s="65" t="str">
        <f t="shared" si="20"/>
        <v>CV1900227</v>
      </c>
      <c r="O232" s="64">
        <v>1900001</v>
      </c>
      <c r="P232" s="65" t="s">
        <v>126</v>
      </c>
      <c r="Q232" s="65" t="str">
        <f t="shared" si="19"/>
        <v>JV1900001</v>
      </c>
      <c r="S232" s="71"/>
      <c r="T232" s="71"/>
    </row>
    <row r="233" spans="2:20" s="61" customFormat="1" ht="32.25" customHeight="1" thickTop="1" thickBot="1" x14ac:dyDescent="0.3">
      <c r="B233" s="59" t="s">
        <v>622</v>
      </c>
      <c r="C233" s="59" t="s">
        <v>623</v>
      </c>
      <c r="D233" s="60" t="str">
        <f t="shared" si="17"/>
        <v>NJF CLUTCH-BRAKE AND PARTS/181-597-113-001</v>
      </c>
      <c r="E233" s="59" t="s">
        <v>39</v>
      </c>
      <c r="G233" s="68">
        <v>1171557</v>
      </c>
      <c r="H233" s="63" t="s">
        <v>134</v>
      </c>
      <c r="I233" s="68" t="str">
        <f t="shared" si="18"/>
        <v>BPI1171557</v>
      </c>
      <c r="K233" s="64">
        <f t="shared" si="21"/>
        <v>1900228</v>
      </c>
      <c r="L233" s="65" t="s">
        <v>123</v>
      </c>
      <c r="M233" s="65" t="str">
        <f t="shared" si="20"/>
        <v>CV1900228</v>
      </c>
      <c r="O233" s="64">
        <v>1900001</v>
      </c>
      <c r="P233" s="65" t="s">
        <v>126</v>
      </c>
      <c r="Q233" s="65" t="str">
        <f t="shared" si="19"/>
        <v>JV1900001</v>
      </c>
      <c r="S233" s="71"/>
      <c r="T233" s="71"/>
    </row>
    <row r="234" spans="2:20" s="61" customFormat="1" ht="32.25" customHeight="1" thickTop="1" thickBot="1" x14ac:dyDescent="0.3">
      <c r="B234" s="59" t="s">
        <v>467</v>
      </c>
      <c r="C234" s="59" t="s">
        <v>468</v>
      </c>
      <c r="D234" s="60" t="str">
        <f t="shared" si="17"/>
        <v>NORH CISA BUILDERS CENTER CORPORATION/477-046-317-000</v>
      </c>
      <c r="E234" s="59" t="s">
        <v>469</v>
      </c>
      <c r="G234" s="68">
        <v>1171558</v>
      </c>
      <c r="H234" s="63" t="s">
        <v>134</v>
      </c>
      <c r="I234" s="68" t="str">
        <f t="shared" si="18"/>
        <v>BPI1171558</v>
      </c>
      <c r="K234" s="64">
        <f t="shared" si="21"/>
        <v>1900229</v>
      </c>
      <c r="L234" s="65" t="s">
        <v>123</v>
      </c>
      <c r="M234" s="65" t="str">
        <f t="shared" si="20"/>
        <v>CV1900229</v>
      </c>
      <c r="O234" s="64">
        <v>1900001</v>
      </c>
      <c r="P234" s="65" t="s">
        <v>126</v>
      </c>
      <c r="Q234" s="65" t="str">
        <f t="shared" si="19"/>
        <v>JV1900001</v>
      </c>
      <c r="S234" s="71"/>
      <c r="T234" s="71"/>
    </row>
    <row r="235" spans="2:20" s="61" customFormat="1" ht="32.25" customHeight="1" thickTop="1" thickBot="1" x14ac:dyDescent="0.3">
      <c r="B235" s="59" t="s">
        <v>50</v>
      </c>
      <c r="C235" s="59" t="s">
        <v>263</v>
      </c>
      <c r="D235" s="60" t="str">
        <f t="shared" si="17"/>
        <v>NORJAID SAND &amp; GRAVEL/000-000-000-000</v>
      </c>
      <c r="E235" s="59" t="s">
        <v>248</v>
      </c>
      <c r="G235" s="68">
        <v>1171559</v>
      </c>
      <c r="H235" s="63" t="s">
        <v>134</v>
      </c>
      <c r="I235" s="68" t="str">
        <f t="shared" si="18"/>
        <v>BPI1171559</v>
      </c>
      <c r="K235" s="64">
        <f t="shared" si="21"/>
        <v>1900230</v>
      </c>
      <c r="L235" s="65" t="s">
        <v>123</v>
      </c>
      <c r="M235" s="65" t="str">
        <f t="shared" si="20"/>
        <v>CV1900230</v>
      </c>
      <c r="O235" s="64">
        <v>1900001</v>
      </c>
      <c r="P235" s="65" t="s">
        <v>126</v>
      </c>
      <c r="Q235" s="65" t="str">
        <f t="shared" si="19"/>
        <v>JV1900001</v>
      </c>
      <c r="S235" s="71"/>
      <c r="T235" s="71"/>
    </row>
    <row r="236" spans="2:20" s="61" customFormat="1" ht="32.25" customHeight="1" thickTop="1" thickBot="1" x14ac:dyDescent="0.3">
      <c r="B236" s="59" t="s">
        <v>604</v>
      </c>
      <c r="C236" s="59" t="s">
        <v>398</v>
      </c>
      <c r="D236" s="60" t="str">
        <f t="shared" si="17"/>
        <v>NUENA RICE AND CORN SUPPLY/700-765-991-000</v>
      </c>
      <c r="E236" s="59" t="s">
        <v>399</v>
      </c>
      <c r="G236" s="68">
        <v>1171560</v>
      </c>
      <c r="H236" s="63" t="s">
        <v>134</v>
      </c>
      <c r="I236" s="68" t="str">
        <f t="shared" si="18"/>
        <v>BPI1171560</v>
      </c>
      <c r="K236" s="64">
        <f t="shared" si="21"/>
        <v>1900231</v>
      </c>
      <c r="L236" s="65" t="s">
        <v>123</v>
      </c>
      <c r="M236" s="65" t="str">
        <f t="shared" si="20"/>
        <v>CV1900231</v>
      </c>
      <c r="O236" s="64">
        <v>1900001</v>
      </c>
      <c r="P236" s="65" t="s">
        <v>126</v>
      </c>
      <c r="Q236" s="65" t="str">
        <f t="shared" si="19"/>
        <v>JV1900001</v>
      </c>
      <c r="S236" s="71"/>
      <c r="T236" s="71"/>
    </row>
    <row r="237" spans="2:20" s="61" customFormat="1" ht="32.25" customHeight="1" thickTop="1" thickBot="1" x14ac:dyDescent="0.3">
      <c r="B237" s="156" t="s">
        <v>1022</v>
      </c>
      <c r="C237" s="156" t="s">
        <v>1023</v>
      </c>
      <c r="D237" s="60" t="str">
        <f t="shared" si="17"/>
        <v>OCTAGON COMPUTER SUPERSTORE/004-780-008-138</v>
      </c>
      <c r="E237" s="156" t="s">
        <v>705</v>
      </c>
      <c r="G237" s="68">
        <v>1171561</v>
      </c>
      <c r="H237" s="63" t="s">
        <v>134</v>
      </c>
      <c r="I237" s="68" t="str">
        <f t="shared" si="18"/>
        <v>BPI1171561</v>
      </c>
      <c r="K237" s="64">
        <f t="shared" si="21"/>
        <v>1900232</v>
      </c>
      <c r="L237" s="65" t="s">
        <v>123</v>
      </c>
      <c r="M237" s="65" t="str">
        <f t="shared" si="20"/>
        <v>CV1900232</v>
      </c>
      <c r="O237" s="64">
        <v>1900001</v>
      </c>
      <c r="P237" s="65" t="s">
        <v>126</v>
      </c>
      <c r="Q237" s="65" t="str">
        <f t="shared" si="19"/>
        <v>JV1900001</v>
      </c>
      <c r="S237" s="71"/>
      <c r="T237" s="71"/>
    </row>
    <row r="238" spans="2:20" s="61" customFormat="1" ht="32.25" customHeight="1" thickTop="1" thickBot="1" x14ac:dyDescent="0.3">
      <c r="B238" s="59"/>
      <c r="C238" s="156" t="s">
        <v>899</v>
      </c>
      <c r="D238" s="193" t="str">
        <f t="shared" si="17"/>
        <v>OFFICE OF THE CITY TREASURER/</v>
      </c>
      <c r="E238" s="76" t="s">
        <v>34</v>
      </c>
      <c r="G238" s="68">
        <v>1171562</v>
      </c>
      <c r="H238" s="63" t="s">
        <v>134</v>
      </c>
      <c r="I238" s="68" t="str">
        <f t="shared" si="18"/>
        <v>BPI1171562</v>
      </c>
      <c r="K238" s="64">
        <f t="shared" si="21"/>
        <v>1900233</v>
      </c>
      <c r="L238" s="65" t="s">
        <v>123</v>
      </c>
      <c r="M238" s="65" t="str">
        <f t="shared" si="20"/>
        <v>CV1900233</v>
      </c>
      <c r="O238" s="64">
        <v>1900001</v>
      </c>
      <c r="P238" s="65" t="s">
        <v>126</v>
      </c>
      <c r="Q238" s="65" t="str">
        <f t="shared" si="19"/>
        <v>JV1900001</v>
      </c>
      <c r="S238" s="71"/>
      <c r="T238" s="71"/>
    </row>
    <row r="239" spans="2:20" s="61" customFormat="1" ht="32.25" customHeight="1" thickTop="1" thickBot="1" x14ac:dyDescent="0.3">
      <c r="B239" s="59" t="s">
        <v>50</v>
      </c>
      <c r="C239" s="59" t="s">
        <v>204</v>
      </c>
      <c r="D239" s="60" t="str">
        <f t="shared" si="17"/>
        <v>OFFICE WATER CONSUMPTION /000-000-000-000</v>
      </c>
      <c r="E239" s="59" t="s">
        <v>177</v>
      </c>
      <c r="G239" s="68">
        <v>1171563</v>
      </c>
      <c r="H239" s="63" t="s">
        <v>134</v>
      </c>
      <c r="I239" s="68" t="str">
        <f t="shared" si="18"/>
        <v>BPI1171563</v>
      </c>
      <c r="K239" s="64">
        <f t="shared" si="21"/>
        <v>1900234</v>
      </c>
      <c r="L239" s="65" t="s">
        <v>123</v>
      </c>
      <c r="M239" s="65" t="str">
        <f t="shared" si="20"/>
        <v>CV1900234</v>
      </c>
      <c r="O239" s="64">
        <v>1900001</v>
      </c>
      <c r="P239" s="65" t="s">
        <v>126</v>
      </c>
      <c r="Q239" s="65" t="str">
        <f t="shared" si="19"/>
        <v>JV1900001</v>
      </c>
      <c r="S239" s="71"/>
      <c r="T239" s="71"/>
    </row>
    <row r="240" spans="2:20" s="61" customFormat="1" ht="32.25" customHeight="1" thickTop="1" thickBot="1" x14ac:dyDescent="0.3">
      <c r="B240" s="59" t="s">
        <v>239</v>
      </c>
      <c r="C240" s="59" t="s">
        <v>240</v>
      </c>
      <c r="D240" s="60" t="str">
        <f t="shared" si="17"/>
        <v>OLIVER INDUSTRIAL PRODUCTS/277-799-513-010</v>
      </c>
      <c r="E240" s="59" t="s">
        <v>241</v>
      </c>
      <c r="G240" s="68">
        <v>1171564</v>
      </c>
      <c r="H240" s="63" t="s">
        <v>134</v>
      </c>
      <c r="I240" s="68" t="str">
        <f t="shared" si="18"/>
        <v>BPI1171564</v>
      </c>
      <c r="K240" s="64">
        <f t="shared" si="21"/>
        <v>1900235</v>
      </c>
      <c r="L240" s="65" t="s">
        <v>123</v>
      </c>
      <c r="M240" s="65" t="str">
        <f t="shared" si="20"/>
        <v>CV1900235</v>
      </c>
      <c r="O240" s="64">
        <v>1900001</v>
      </c>
      <c r="P240" s="65" t="s">
        <v>126</v>
      </c>
      <c r="Q240" s="65" t="str">
        <f t="shared" si="19"/>
        <v>JV1900001</v>
      </c>
      <c r="S240" s="71"/>
      <c r="T240" s="71"/>
    </row>
    <row r="241" spans="2:20" s="61" customFormat="1" ht="32.25" customHeight="1" thickTop="1" thickBot="1" x14ac:dyDescent="0.3">
      <c r="B241" s="59" t="s">
        <v>580</v>
      </c>
      <c r="C241" s="59" t="s">
        <v>581</v>
      </c>
      <c r="D241" s="60" t="str">
        <f t="shared" si="17"/>
        <v>OPALL UPHOLSTERY SERVCES/939-296-109-000</v>
      </c>
      <c r="E241" s="59" t="s">
        <v>475</v>
      </c>
      <c r="G241" s="68">
        <v>1171565</v>
      </c>
      <c r="H241" s="63" t="s">
        <v>134</v>
      </c>
      <c r="I241" s="68" t="str">
        <f t="shared" si="18"/>
        <v>BPI1171565</v>
      </c>
      <c r="K241" s="64">
        <f t="shared" si="21"/>
        <v>1900236</v>
      </c>
      <c r="L241" s="65" t="s">
        <v>123</v>
      </c>
      <c r="M241" s="65" t="str">
        <f t="shared" si="20"/>
        <v>CV1900236</v>
      </c>
      <c r="O241" s="64">
        <v>1900001</v>
      </c>
      <c r="P241" s="65" t="s">
        <v>126</v>
      </c>
      <c r="Q241" s="65" t="str">
        <f t="shared" si="19"/>
        <v>JV1900001</v>
      </c>
      <c r="S241" s="71"/>
      <c r="T241" s="71"/>
    </row>
    <row r="242" spans="2:20" s="61" customFormat="1" ht="32.25" customHeight="1" thickTop="1" thickBot="1" x14ac:dyDescent="0.3">
      <c r="B242" s="59" t="s">
        <v>214</v>
      </c>
      <c r="C242" s="59" t="s">
        <v>215</v>
      </c>
      <c r="D242" s="60" t="str">
        <f t="shared" si="17"/>
        <v>ORIENTAL ASSURANCE CORPORATION/000-798-742-00011</v>
      </c>
      <c r="E242" s="59" t="s">
        <v>216</v>
      </c>
      <c r="G242" s="68">
        <v>1171566</v>
      </c>
      <c r="H242" s="63" t="s">
        <v>134</v>
      </c>
      <c r="I242" s="68" t="str">
        <f t="shared" si="18"/>
        <v>BPI1171566</v>
      </c>
      <c r="K242" s="64">
        <f t="shared" si="21"/>
        <v>1900237</v>
      </c>
      <c r="L242" s="65" t="s">
        <v>123</v>
      </c>
      <c r="M242" s="65" t="str">
        <f t="shared" si="20"/>
        <v>CV1900237</v>
      </c>
      <c r="O242" s="64">
        <v>1900001</v>
      </c>
      <c r="P242" s="65" t="s">
        <v>126</v>
      </c>
      <c r="Q242" s="65" t="str">
        <f t="shared" si="19"/>
        <v>JV1900001</v>
      </c>
      <c r="S242" s="71"/>
      <c r="T242" s="71"/>
    </row>
    <row r="243" spans="2:20" s="61" customFormat="1" ht="32.25" customHeight="1" thickTop="1" thickBot="1" x14ac:dyDescent="0.3">
      <c r="B243" s="59" t="s">
        <v>544</v>
      </c>
      <c r="C243" s="59" t="s">
        <v>545</v>
      </c>
      <c r="D243" s="60" t="str">
        <f t="shared" si="17"/>
        <v>ORIENTALFEAST BUFFET PALACE/000-076-775-002</v>
      </c>
      <c r="E243" s="59" t="s">
        <v>435</v>
      </c>
      <c r="G243" s="68">
        <v>1171567</v>
      </c>
      <c r="H243" s="63" t="s">
        <v>134</v>
      </c>
      <c r="I243" s="68" t="str">
        <f t="shared" si="18"/>
        <v>BPI1171567</v>
      </c>
      <c r="K243" s="64">
        <f t="shared" si="21"/>
        <v>1900238</v>
      </c>
      <c r="L243" s="65" t="s">
        <v>123</v>
      </c>
      <c r="M243" s="65" t="str">
        <f t="shared" si="20"/>
        <v>CV1900238</v>
      </c>
      <c r="O243" s="64">
        <v>1900001</v>
      </c>
      <c r="P243" s="65" t="s">
        <v>126</v>
      </c>
      <c r="Q243" s="65" t="str">
        <f t="shared" si="19"/>
        <v>JV1900001</v>
      </c>
      <c r="S243" s="71"/>
      <c r="T243" s="71"/>
    </row>
    <row r="244" spans="2:20" s="61" customFormat="1" ht="32.25" customHeight="1" thickTop="1" thickBot="1" x14ac:dyDescent="0.3">
      <c r="B244" s="59" t="s">
        <v>50</v>
      </c>
      <c r="C244" s="59" t="s">
        <v>345</v>
      </c>
      <c r="D244" s="60" t="str">
        <f t="shared" si="17"/>
        <v>OTHERS/000-000-000-000</v>
      </c>
      <c r="E244" s="59"/>
      <c r="G244" s="68">
        <v>1171568</v>
      </c>
      <c r="H244" s="63" t="s">
        <v>134</v>
      </c>
      <c r="I244" s="68" t="str">
        <f t="shared" si="18"/>
        <v>BPI1171568</v>
      </c>
      <c r="K244" s="64">
        <f t="shared" si="21"/>
        <v>1900239</v>
      </c>
      <c r="L244" s="65" t="s">
        <v>123</v>
      </c>
      <c r="M244" s="65" t="str">
        <f t="shared" si="20"/>
        <v>CV1900239</v>
      </c>
      <c r="O244" s="64">
        <v>1900001</v>
      </c>
      <c r="P244" s="65" t="s">
        <v>126</v>
      </c>
      <c r="Q244" s="65" t="str">
        <f t="shared" si="19"/>
        <v>JV1900001</v>
      </c>
      <c r="S244" s="71"/>
      <c r="T244" s="71"/>
    </row>
    <row r="245" spans="2:20" s="61" customFormat="1" ht="32.25" customHeight="1" thickTop="1" thickBot="1" x14ac:dyDescent="0.3">
      <c r="B245" s="59" t="s">
        <v>50</v>
      </c>
      <c r="C245" s="59" t="s">
        <v>361</v>
      </c>
      <c r="D245" s="60" t="str">
        <f t="shared" si="17"/>
        <v>OTHERS TRUCK/000-000-000-000</v>
      </c>
      <c r="E245" s="59"/>
      <c r="G245" s="68">
        <v>1171569</v>
      </c>
      <c r="H245" s="63" t="s">
        <v>134</v>
      </c>
      <c r="I245" s="68" t="str">
        <f t="shared" si="18"/>
        <v>BPI1171569</v>
      </c>
      <c r="K245" s="64">
        <f t="shared" si="21"/>
        <v>1900240</v>
      </c>
      <c r="L245" s="65" t="s">
        <v>123</v>
      </c>
      <c r="M245" s="65" t="str">
        <f t="shared" si="20"/>
        <v>CV1900240</v>
      </c>
      <c r="O245" s="64">
        <v>1900001</v>
      </c>
      <c r="P245" s="65" t="s">
        <v>126</v>
      </c>
      <c r="Q245" s="65" t="str">
        <f t="shared" si="19"/>
        <v>JV1900001</v>
      </c>
      <c r="S245" s="71"/>
      <c r="T245" s="71"/>
    </row>
    <row r="246" spans="2:20" s="61" customFormat="1" ht="32.25" customHeight="1" thickTop="1" thickBot="1" x14ac:dyDescent="0.3">
      <c r="B246" s="59" t="s">
        <v>390</v>
      </c>
      <c r="C246" s="59" t="s">
        <v>391</v>
      </c>
      <c r="D246" s="60" t="str">
        <f t="shared" si="17"/>
        <v>PA FUEL 118 CORPORATION/449-521-810-000</v>
      </c>
      <c r="E246" s="59" t="s">
        <v>392</v>
      </c>
      <c r="G246" s="68">
        <v>1171570</v>
      </c>
      <c r="H246" s="63" t="s">
        <v>134</v>
      </c>
      <c r="I246" s="68" t="str">
        <f t="shared" si="18"/>
        <v>BPI1171570</v>
      </c>
      <c r="K246" s="64">
        <f t="shared" si="21"/>
        <v>1900241</v>
      </c>
      <c r="L246" s="65" t="s">
        <v>123</v>
      </c>
      <c r="M246" s="65" t="str">
        <f t="shared" si="20"/>
        <v>CV1900241</v>
      </c>
      <c r="O246" s="64">
        <v>1900001</v>
      </c>
      <c r="P246" s="65" t="s">
        <v>126</v>
      </c>
      <c r="Q246" s="65" t="str">
        <f t="shared" si="19"/>
        <v>JV1900001</v>
      </c>
      <c r="S246" s="71"/>
      <c r="T246" s="71"/>
    </row>
    <row r="247" spans="2:20" s="61" customFormat="1" ht="32.25" customHeight="1" thickTop="1" thickBot="1" x14ac:dyDescent="0.3">
      <c r="B247" s="59" t="s">
        <v>50</v>
      </c>
      <c r="C247" s="59" t="s">
        <v>231</v>
      </c>
      <c r="D247" s="60" t="str">
        <f t="shared" si="17"/>
        <v>PACMAC BERNARD BENIZ /000-000-000-000</v>
      </c>
      <c r="E247" s="59"/>
      <c r="G247" s="68">
        <v>1171571</v>
      </c>
      <c r="H247" s="63" t="s">
        <v>134</v>
      </c>
      <c r="I247" s="68" t="str">
        <f t="shared" si="18"/>
        <v>BPI1171571</v>
      </c>
      <c r="K247" s="64">
        <f t="shared" si="21"/>
        <v>1900242</v>
      </c>
      <c r="L247" s="65" t="s">
        <v>123</v>
      </c>
      <c r="M247" s="65" t="str">
        <f t="shared" si="20"/>
        <v>CV1900242</v>
      </c>
      <c r="O247" s="64">
        <v>1900001</v>
      </c>
      <c r="P247" s="65" t="s">
        <v>126</v>
      </c>
      <c r="Q247" s="65" t="str">
        <f t="shared" si="19"/>
        <v>JV1900001</v>
      </c>
      <c r="S247" s="71"/>
      <c r="T247" s="71"/>
    </row>
    <row r="248" spans="2:20" s="61" customFormat="1" ht="32.25" customHeight="1" thickTop="1" thickBot="1" x14ac:dyDescent="0.3">
      <c r="B248" s="59" t="s">
        <v>598</v>
      </c>
      <c r="C248" s="59" t="s">
        <v>546</v>
      </c>
      <c r="D248" s="60" t="str">
        <f t="shared" si="17"/>
        <v>PAN ASIA HOT POT INC./009-264-088-001</v>
      </c>
      <c r="E248" s="59" t="s">
        <v>547</v>
      </c>
      <c r="G248" s="68">
        <v>1171572</v>
      </c>
      <c r="H248" s="63" t="s">
        <v>134</v>
      </c>
      <c r="I248" s="68" t="str">
        <f t="shared" si="18"/>
        <v>BPI1171572</v>
      </c>
      <c r="K248" s="64">
        <f t="shared" si="21"/>
        <v>1900243</v>
      </c>
      <c r="L248" s="65" t="s">
        <v>123</v>
      </c>
      <c r="M248" s="65" t="str">
        <f t="shared" si="20"/>
        <v>CV1900243</v>
      </c>
      <c r="O248" s="64">
        <v>1900001</v>
      </c>
      <c r="P248" s="65" t="s">
        <v>126</v>
      </c>
      <c r="Q248" s="65" t="str">
        <f t="shared" si="19"/>
        <v>JV1900001</v>
      </c>
      <c r="S248" s="71"/>
      <c r="T248" s="71"/>
    </row>
    <row r="249" spans="2:20" s="61" customFormat="1" ht="32.25" customHeight="1" thickTop="1" thickBot="1" x14ac:dyDescent="0.3">
      <c r="B249" s="59" t="s">
        <v>606</v>
      </c>
      <c r="C249" s="59" t="s">
        <v>421</v>
      </c>
      <c r="D249" s="60" t="str">
        <f t="shared" si="17"/>
        <v>PARK AVENUE MOTORCYCLE PARTS/438-843-064-000</v>
      </c>
      <c r="E249" s="59" t="s">
        <v>420</v>
      </c>
      <c r="G249" s="68">
        <v>1171573</v>
      </c>
      <c r="H249" s="63" t="s">
        <v>134</v>
      </c>
      <c r="I249" s="68" t="str">
        <f t="shared" si="18"/>
        <v>BPI1171573</v>
      </c>
      <c r="K249" s="64">
        <f t="shared" si="21"/>
        <v>1900244</v>
      </c>
      <c r="L249" s="65" t="s">
        <v>123</v>
      </c>
      <c r="M249" s="65" t="str">
        <f t="shared" si="20"/>
        <v>CV1900244</v>
      </c>
      <c r="O249" s="64">
        <v>1900001</v>
      </c>
      <c r="P249" s="65" t="s">
        <v>126</v>
      </c>
      <c r="Q249" s="65" t="str">
        <f t="shared" si="19"/>
        <v>JV1900001</v>
      </c>
      <c r="S249" s="71"/>
      <c r="T249" s="71"/>
    </row>
    <row r="250" spans="2:20" s="61" customFormat="1" ht="32.25" customHeight="1" thickTop="1" thickBot="1" x14ac:dyDescent="0.3">
      <c r="B250" s="59" t="s">
        <v>284</v>
      </c>
      <c r="C250" s="59" t="s">
        <v>285</v>
      </c>
      <c r="D250" s="60" t="str">
        <f t="shared" si="17"/>
        <v>PETRON SERVICE STATION/100-080-605-000</v>
      </c>
      <c r="E250" s="59" t="s">
        <v>286</v>
      </c>
      <c r="G250" s="68">
        <v>1171574</v>
      </c>
      <c r="H250" s="63" t="s">
        <v>134</v>
      </c>
      <c r="I250" s="68" t="str">
        <f t="shared" si="18"/>
        <v>BPI1171574</v>
      </c>
      <c r="K250" s="64">
        <f t="shared" si="21"/>
        <v>1900245</v>
      </c>
      <c r="L250" s="65" t="s">
        <v>123</v>
      </c>
      <c r="M250" s="65" t="str">
        <f t="shared" si="20"/>
        <v>CV1900245</v>
      </c>
      <c r="O250" s="64">
        <v>1900001</v>
      </c>
      <c r="P250" s="65" t="s">
        <v>126</v>
      </c>
      <c r="Q250" s="65" t="str">
        <f t="shared" si="19"/>
        <v>JV1900001</v>
      </c>
      <c r="S250" s="71"/>
      <c r="T250" s="71"/>
    </row>
    <row r="251" spans="2:20" s="61" customFormat="1" ht="32.25" customHeight="1" thickTop="1" thickBot="1" x14ac:dyDescent="0.3">
      <c r="B251" s="59" t="s">
        <v>50</v>
      </c>
      <c r="C251" s="59" t="s">
        <v>503</v>
      </c>
      <c r="D251" s="60" t="str">
        <f t="shared" si="17"/>
        <v>PHIC/000-000-000-000</v>
      </c>
      <c r="E251" s="59" t="s">
        <v>34</v>
      </c>
      <c r="G251" s="68">
        <v>1171575</v>
      </c>
      <c r="H251" s="63" t="s">
        <v>134</v>
      </c>
      <c r="I251" s="68" t="str">
        <f t="shared" si="18"/>
        <v>BPI1171575</v>
      </c>
      <c r="K251" s="64">
        <f t="shared" si="21"/>
        <v>1900246</v>
      </c>
      <c r="L251" s="65" t="s">
        <v>123</v>
      </c>
      <c r="M251" s="65" t="str">
        <f t="shared" si="20"/>
        <v>CV1900246</v>
      </c>
      <c r="O251" s="64">
        <v>1900001</v>
      </c>
      <c r="P251" s="65" t="s">
        <v>126</v>
      </c>
      <c r="Q251" s="65" t="str">
        <f t="shared" si="19"/>
        <v>JV1900001</v>
      </c>
      <c r="S251" s="71"/>
      <c r="T251" s="71"/>
    </row>
    <row r="252" spans="2:20" s="61" customFormat="1" ht="32.25" customHeight="1" thickTop="1" thickBot="1" x14ac:dyDescent="0.3">
      <c r="B252" s="59" t="s">
        <v>260</v>
      </c>
      <c r="C252" s="59" t="s">
        <v>261</v>
      </c>
      <c r="D252" s="60" t="str">
        <f t="shared" si="17"/>
        <v>PLDT/006-909-073-095</v>
      </c>
      <c r="E252" s="59" t="s">
        <v>262</v>
      </c>
      <c r="G252" s="68">
        <v>1171576</v>
      </c>
      <c r="H252" s="63" t="s">
        <v>134</v>
      </c>
      <c r="I252" s="68" t="str">
        <f t="shared" si="18"/>
        <v>BPI1171576</v>
      </c>
      <c r="K252" s="64">
        <f t="shared" si="21"/>
        <v>1900247</v>
      </c>
      <c r="L252" s="65" t="s">
        <v>123</v>
      </c>
      <c r="M252" s="65" t="str">
        <f t="shared" si="20"/>
        <v>CV1900247</v>
      </c>
      <c r="O252" s="64">
        <v>1900001</v>
      </c>
      <c r="P252" s="65" t="s">
        <v>126</v>
      </c>
      <c r="Q252" s="65" t="str">
        <f t="shared" si="19"/>
        <v>JV1900001</v>
      </c>
      <c r="S252" s="71"/>
      <c r="T252" s="71"/>
    </row>
    <row r="253" spans="2:20" s="61" customFormat="1" ht="32.25" customHeight="1" thickTop="1" thickBot="1" x14ac:dyDescent="0.3">
      <c r="B253" s="59" t="s">
        <v>670</v>
      </c>
      <c r="C253" s="59" t="s">
        <v>671</v>
      </c>
      <c r="D253" s="60" t="str">
        <f t="shared" si="17"/>
        <v>PPI HOLDINGS, INC/200-741-954-00107</v>
      </c>
      <c r="E253" s="59" t="s">
        <v>672</v>
      </c>
      <c r="G253" s="68">
        <v>1171577</v>
      </c>
      <c r="H253" s="63" t="s">
        <v>134</v>
      </c>
      <c r="I253" s="68" t="str">
        <f t="shared" si="18"/>
        <v>BPI1171577</v>
      </c>
      <c r="K253" s="64">
        <f t="shared" si="21"/>
        <v>1900248</v>
      </c>
      <c r="L253" s="65" t="s">
        <v>123</v>
      </c>
      <c r="M253" s="65" t="str">
        <f t="shared" si="20"/>
        <v>CV1900248</v>
      </c>
      <c r="O253" s="64">
        <v>1900001</v>
      </c>
      <c r="P253" s="65" t="s">
        <v>126</v>
      </c>
      <c r="Q253" s="65" t="str">
        <f t="shared" si="19"/>
        <v>JV1900001</v>
      </c>
      <c r="S253" s="71"/>
      <c r="T253" s="71"/>
    </row>
    <row r="254" spans="2:20" s="61" customFormat="1" ht="32.25" customHeight="1" thickTop="1" thickBot="1" x14ac:dyDescent="0.3">
      <c r="B254" s="59" t="s">
        <v>353</v>
      </c>
      <c r="C254" s="59" t="s">
        <v>354</v>
      </c>
      <c r="D254" s="60" t="str">
        <f t="shared" si="17"/>
        <v>PREVIA AUTO PARTS CENTER, INC./004-426 -022-000</v>
      </c>
      <c r="E254" s="59" t="s">
        <v>144</v>
      </c>
      <c r="G254" s="68">
        <v>1171578</v>
      </c>
      <c r="H254" s="63" t="s">
        <v>134</v>
      </c>
      <c r="I254" s="68" t="str">
        <f t="shared" si="18"/>
        <v>BPI1171578</v>
      </c>
      <c r="K254" s="64">
        <f t="shared" si="21"/>
        <v>1900249</v>
      </c>
      <c r="L254" s="65" t="s">
        <v>123</v>
      </c>
      <c r="M254" s="65" t="str">
        <f t="shared" si="20"/>
        <v>CV1900249</v>
      </c>
      <c r="O254" s="64">
        <v>1900001</v>
      </c>
      <c r="P254" s="65" t="s">
        <v>126</v>
      </c>
      <c r="Q254" s="65" t="str">
        <f t="shared" si="19"/>
        <v>JV1900001</v>
      </c>
      <c r="S254" s="71"/>
      <c r="T254" s="71"/>
    </row>
    <row r="255" spans="2:20" s="61" customFormat="1" ht="32.25" customHeight="1" thickTop="1" thickBot="1" x14ac:dyDescent="0.3">
      <c r="B255" s="59" t="s">
        <v>504</v>
      </c>
      <c r="C255" s="59" t="s">
        <v>505</v>
      </c>
      <c r="D255" s="60" t="str">
        <f t="shared" si="17"/>
        <v>PRIME POWER INDUSTRIAL SUPPLY CORPORATION/009-606-695-000</v>
      </c>
      <c r="E255" s="59" t="s">
        <v>506</v>
      </c>
      <c r="G255" s="68">
        <v>1171579</v>
      </c>
      <c r="H255" s="63" t="s">
        <v>134</v>
      </c>
      <c r="I255" s="68" t="str">
        <f t="shared" si="18"/>
        <v>BPI1171579</v>
      </c>
      <c r="K255" s="64">
        <f t="shared" si="21"/>
        <v>1900250</v>
      </c>
      <c r="L255" s="65" t="s">
        <v>123</v>
      </c>
      <c r="M255" s="65" t="str">
        <f t="shared" si="20"/>
        <v>CV1900250</v>
      </c>
      <c r="O255" s="64">
        <v>1900001</v>
      </c>
      <c r="P255" s="65" t="s">
        <v>126</v>
      </c>
      <c r="Q255" s="65" t="str">
        <f t="shared" si="19"/>
        <v>JV1900001</v>
      </c>
      <c r="S255" s="71"/>
      <c r="T255" s="71"/>
    </row>
    <row r="256" spans="2:20" s="61" customFormat="1" ht="32.25" customHeight="1" thickTop="1" thickBot="1" x14ac:dyDescent="0.3">
      <c r="B256" s="59" t="s">
        <v>576</v>
      </c>
      <c r="C256" s="59" t="s">
        <v>577</v>
      </c>
      <c r="D256" s="60" t="str">
        <f t="shared" si="17"/>
        <v>PRINTING REPUBLIC ADVERTISING/297-664-352-002</v>
      </c>
      <c r="E256" s="59" t="s">
        <v>578</v>
      </c>
      <c r="G256" s="68">
        <v>1171580</v>
      </c>
      <c r="H256" s="63" t="s">
        <v>134</v>
      </c>
      <c r="I256" s="68" t="str">
        <f t="shared" si="18"/>
        <v>BPI1171580</v>
      </c>
      <c r="K256" s="64">
        <f t="shared" si="21"/>
        <v>1900251</v>
      </c>
      <c r="L256" s="65" t="s">
        <v>123</v>
      </c>
      <c r="M256" s="65" t="str">
        <f t="shared" si="20"/>
        <v>CV1900251</v>
      </c>
      <c r="O256" s="64">
        <v>1900001</v>
      </c>
      <c r="P256" s="65" t="s">
        <v>126</v>
      </c>
      <c r="Q256" s="65" t="str">
        <f t="shared" si="19"/>
        <v>JV1900001</v>
      </c>
      <c r="S256" s="71"/>
      <c r="T256" s="71"/>
    </row>
    <row r="257" spans="2:20" s="61" customFormat="1" ht="32.25" customHeight="1" thickTop="1" thickBot="1" x14ac:dyDescent="0.3">
      <c r="B257" s="59" t="s">
        <v>355</v>
      </c>
      <c r="C257" s="59" t="s">
        <v>356</v>
      </c>
      <c r="D257" s="60" t="str">
        <f t="shared" si="17"/>
        <v>PROPROJECT ORPORATION/006-442-340-000</v>
      </c>
      <c r="E257" s="59" t="s">
        <v>357</v>
      </c>
      <c r="G257" s="68">
        <v>1171581</v>
      </c>
      <c r="H257" s="63" t="s">
        <v>134</v>
      </c>
      <c r="I257" s="68" t="str">
        <f t="shared" si="18"/>
        <v>BPI1171581</v>
      </c>
      <c r="K257" s="64">
        <f t="shared" si="21"/>
        <v>1900252</v>
      </c>
      <c r="L257" s="65" t="s">
        <v>123</v>
      </c>
      <c r="M257" s="65" t="str">
        <f t="shared" si="20"/>
        <v>CV1900252</v>
      </c>
      <c r="O257" s="64">
        <v>1900001</v>
      </c>
      <c r="P257" s="65" t="s">
        <v>126</v>
      </c>
      <c r="Q257" s="65" t="str">
        <f t="shared" si="19"/>
        <v>JV1900001</v>
      </c>
      <c r="S257" s="71"/>
      <c r="T257" s="71"/>
    </row>
    <row r="258" spans="2:20" s="61" customFormat="1" ht="32.25" customHeight="1" thickTop="1" thickBot="1" x14ac:dyDescent="0.3">
      <c r="B258" s="59" t="s">
        <v>50</v>
      </c>
      <c r="C258" s="59" t="s">
        <v>697</v>
      </c>
      <c r="D258" s="60" t="str">
        <f t="shared" si="17"/>
        <v>PS BANK/000-000-000-000</v>
      </c>
      <c r="E258" s="59" t="s">
        <v>698</v>
      </c>
      <c r="G258" s="68">
        <v>1171582</v>
      </c>
      <c r="H258" s="63" t="s">
        <v>134</v>
      </c>
      <c r="I258" s="68" t="str">
        <f t="shared" si="18"/>
        <v>BPI1171582</v>
      </c>
      <c r="K258" s="64">
        <f t="shared" si="21"/>
        <v>1900253</v>
      </c>
      <c r="L258" s="65" t="s">
        <v>123</v>
      </c>
      <c r="M258" s="65" t="str">
        <f t="shared" si="20"/>
        <v>CV1900253</v>
      </c>
      <c r="O258" s="64">
        <v>1900001</v>
      </c>
      <c r="P258" s="65" t="s">
        <v>126</v>
      </c>
      <c r="Q258" s="65" t="str">
        <f t="shared" si="19"/>
        <v>JV1900001</v>
      </c>
      <c r="S258" s="71"/>
      <c r="T258" s="71"/>
    </row>
    <row r="259" spans="2:20" s="61" customFormat="1" ht="32.25" customHeight="1" thickTop="1" thickBot="1" x14ac:dyDescent="0.3">
      <c r="B259" s="59" t="s">
        <v>585</v>
      </c>
      <c r="C259" s="59" t="s">
        <v>586</v>
      </c>
      <c r="D259" s="60" t="str">
        <f t="shared" si="17"/>
        <v>RACK ILLUMINATE EVENTS/946-931-326-000</v>
      </c>
      <c r="E259" s="59" t="s">
        <v>587</v>
      </c>
      <c r="G259" s="68">
        <v>1171583</v>
      </c>
      <c r="H259" s="63" t="s">
        <v>134</v>
      </c>
      <c r="I259" s="68" t="str">
        <f t="shared" si="18"/>
        <v>BPI1171583</v>
      </c>
      <c r="K259" s="64">
        <f t="shared" si="21"/>
        <v>1900254</v>
      </c>
      <c r="L259" s="65" t="s">
        <v>123</v>
      </c>
      <c r="M259" s="65" t="str">
        <f t="shared" si="20"/>
        <v>CV1900254</v>
      </c>
      <c r="O259" s="64">
        <v>1900001</v>
      </c>
      <c r="P259" s="65" t="s">
        <v>126</v>
      </c>
      <c r="Q259" s="65" t="str">
        <f t="shared" si="19"/>
        <v>JV1900001</v>
      </c>
      <c r="S259" s="71"/>
      <c r="T259" s="71"/>
    </row>
    <row r="260" spans="2:20" s="61" customFormat="1" ht="32.25" customHeight="1" thickTop="1" thickBot="1" x14ac:dyDescent="0.3">
      <c r="B260" s="59" t="s">
        <v>50</v>
      </c>
      <c r="C260" s="59" t="s">
        <v>644</v>
      </c>
      <c r="D260" s="60" t="str">
        <f t="shared" si="17"/>
        <v>RCBC/000-000-000-000</v>
      </c>
      <c r="E260" s="59" t="s">
        <v>34</v>
      </c>
      <c r="G260" s="68">
        <v>1171584</v>
      </c>
      <c r="H260" s="63" t="s">
        <v>134</v>
      </c>
      <c r="I260" s="68" t="str">
        <f t="shared" si="18"/>
        <v>BPI1171584</v>
      </c>
      <c r="K260" s="64">
        <f t="shared" si="21"/>
        <v>1900255</v>
      </c>
      <c r="L260" s="65" t="s">
        <v>123</v>
      </c>
      <c r="M260" s="65" t="str">
        <f t="shared" si="20"/>
        <v>CV1900255</v>
      </c>
      <c r="O260" s="64">
        <v>1900001</v>
      </c>
      <c r="P260" s="65" t="s">
        <v>126</v>
      </c>
      <c r="Q260" s="65" t="str">
        <f t="shared" si="19"/>
        <v>JV1900001</v>
      </c>
      <c r="S260" s="71"/>
      <c r="T260" s="71"/>
    </row>
    <row r="261" spans="2:20" s="61" customFormat="1" ht="32.25" customHeight="1" thickTop="1" thickBot="1" x14ac:dyDescent="0.3">
      <c r="B261" s="59" t="s">
        <v>50</v>
      </c>
      <c r="C261" s="59" t="s">
        <v>529</v>
      </c>
      <c r="D261" s="60" t="str">
        <f t="shared" si="17"/>
        <v>REGIE IAN DANIEGA/000-000-000-000</v>
      </c>
      <c r="E261" s="59" t="s">
        <v>530</v>
      </c>
      <c r="G261" s="68">
        <v>1171585</v>
      </c>
      <c r="H261" s="63" t="s">
        <v>134</v>
      </c>
      <c r="I261" s="68" t="str">
        <f t="shared" si="18"/>
        <v>BPI1171585</v>
      </c>
      <c r="K261" s="64">
        <f t="shared" si="21"/>
        <v>1900256</v>
      </c>
      <c r="L261" s="65" t="s">
        <v>123</v>
      </c>
      <c r="M261" s="65" t="str">
        <f t="shared" si="20"/>
        <v>CV1900256</v>
      </c>
      <c r="O261" s="64">
        <v>1900001</v>
      </c>
      <c r="P261" s="65" t="s">
        <v>126</v>
      </c>
      <c r="Q261" s="65" t="str">
        <f t="shared" si="19"/>
        <v>JV1900001</v>
      </c>
      <c r="S261" s="71"/>
      <c r="T261" s="71"/>
    </row>
    <row r="262" spans="2:20" s="61" customFormat="1" ht="32.25" customHeight="1" thickTop="1" thickBot="1" x14ac:dyDescent="0.3">
      <c r="B262" s="59" t="s">
        <v>597</v>
      </c>
      <c r="C262" s="59" t="s">
        <v>487</v>
      </c>
      <c r="D262" s="60" t="str">
        <f t="shared" ref="D262:D325" si="22">(C262&amp;"/"&amp;B262)</f>
        <v>RELIANCE REFREGERATION AND AIRCONDITIONING CORP/008-522-812-002</v>
      </c>
      <c r="E262" s="59" t="s">
        <v>488</v>
      </c>
      <c r="G262" s="68">
        <v>1171586</v>
      </c>
      <c r="H262" s="63" t="s">
        <v>134</v>
      </c>
      <c r="I262" s="68" t="str">
        <f t="shared" ref="I262:I289" si="23">(H262&amp;""&amp;G262)</f>
        <v>BPI1171586</v>
      </c>
      <c r="K262" s="64">
        <f t="shared" si="21"/>
        <v>1900257</v>
      </c>
      <c r="L262" s="65" t="s">
        <v>123</v>
      </c>
      <c r="M262" s="65" t="str">
        <f t="shared" si="20"/>
        <v>CV1900257</v>
      </c>
      <c r="O262" s="64">
        <v>1900001</v>
      </c>
      <c r="P262" s="65" t="s">
        <v>126</v>
      </c>
      <c r="Q262" s="65" t="str">
        <f t="shared" ref="Q262:Q289" si="24">(P262&amp;""&amp;O262)</f>
        <v>JV1900001</v>
      </c>
      <c r="S262" s="71"/>
      <c r="T262" s="71"/>
    </row>
    <row r="263" spans="2:20" s="61" customFormat="1" ht="32.25" customHeight="1" thickTop="1" thickBot="1" x14ac:dyDescent="0.3">
      <c r="B263" s="59" t="s">
        <v>500</v>
      </c>
      <c r="C263" s="59" t="s">
        <v>501</v>
      </c>
      <c r="D263" s="60" t="str">
        <f t="shared" si="22"/>
        <v>REN-REN FLOWER  SHOP/436-0666648-000</v>
      </c>
      <c r="E263" s="59" t="s">
        <v>502</v>
      </c>
      <c r="G263" s="68">
        <v>1171587</v>
      </c>
      <c r="H263" s="63" t="s">
        <v>134</v>
      </c>
      <c r="I263" s="68" t="str">
        <f t="shared" si="23"/>
        <v>BPI1171587</v>
      </c>
      <c r="K263" s="64">
        <f t="shared" si="21"/>
        <v>1900258</v>
      </c>
      <c r="L263" s="65" t="s">
        <v>123</v>
      </c>
      <c r="M263" s="65" t="str">
        <f t="shared" ref="M263:M289" si="25">(L263&amp;""&amp;K263)</f>
        <v>CV1900258</v>
      </c>
      <c r="O263" s="64">
        <v>1900001</v>
      </c>
      <c r="P263" s="65" t="s">
        <v>126</v>
      </c>
      <c r="Q263" s="65" t="str">
        <f t="shared" si="24"/>
        <v>JV1900001</v>
      </c>
      <c r="S263" s="71"/>
      <c r="T263" s="71"/>
    </row>
    <row r="264" spans="2:20" s="61" customFormat="1" ht="32.25" customHeight="1" thickTop="1" thickBot="1" x14ac:dyDescent="0.3">
      <c r="B264" s="59" t="s">
        <v>50</v>
      </c>
      <c r="C264" s="59" t="s">
        <v>360</v>
      </c>
      <c r="D264" s="60" t="str">
        <f t="shared" si="22"/>
        <v>RICE ALLOWANCE/000-000-000-000</v>
      </c>
      <c r="E264" s="59"/>
      <c r="G264" s="68">
        <v>1171588</v>
      </c>
      <c r="H264" s="63" t="s">
        <v>134</v>
      </c>
      <c r="I264" s="68" t="str">
        <f t="shared" si="23"/>
        <v>BPI1171588</v>
      </c>
      <c r="K264" s="64">
        <f t="shared" ref="K264:K327" si="26">+K263+1</f>
        <v>1900259</v>
      </c>
      <c r="L264" s="65" t="s">
        <v>123</v>
      </c>
      <c r="M264" s="65" t="str">
        <f t="shared" si="25"/>
        <v>CV1900259</v>
      </c>
      <c r="O264" s="64">
        <v>1900001</v>
      </c>
      <c r="P264" s="65" t="s">
        <v>126</v>
      </c>
      <c r="Q264" s="65" t="str">
        <f t="shared" si="24"/>
        <v>JV1900001</v>
      </c>
      <c r="S264" s="71"/>
      <c r="T264" s="71"/>
    </row>
    <row r="265" spans="2:20" s="61" customFormat="1" ht="32.25" customHeight="1" thickTop="1" thickBot="1" x14ac:dyDescent="0.3">
      <c r="B265" s="59" t="s">
        <v>1073</v>
      </c>
      <c r="C265" s="59" t="s">
        <v>265</v>
      </c>
      <c r="D265" s="60" t="str">
        <f t="shared" si="22"/>
        <v>RITCHIE DORIFA/448-414-064-000</v>
      </c>
      <c r="E265" s="59" t="s">
        <v>34</v>
      </c>
      <c r="G265" s="68">
        <v>1171589</v>
      </c>
      <c r="H265" s="63" t="s">
        <v>134</v>
      </c>
      <c r="I265" s="68" t="str">
        <f t="shared" si="23"/>
        <v>BPI1171589</v>
      </c>
      <c r="K265" s="64">
        <f t="shared" si="26"/>
        <v>1900260</v>
      </c>
      <c r="L265" s="65" t="s">
        <v>123</v>
      </c>
      <c r="M265" s="65" t="str">
        <f t="shared" si="25"/>
        <v>CV1900260</v>
      </c>
      <c r="O265" s="64">
        <v>1900001</v>
      </c>
      <c r="P265" s="65" t="s">
        <v>126</v>
      </c>
      <c r="Q265" s="65" t="str">
        <f t="shared" si="24"/>
        <v>JV1900001</v>
      </c>
      <c r="S265" s="71"/>
      <c r="T265" s="71"/>
    </row>
    <row r="266" spans="2:20" s="61" customFormat="1" ht="32.25" customHeight="1" thickTop="1" thickBot="1" x14ac:dyDescent="0.3">
      <c r="B266" s="59" t="s">
        <v>607</v>
      </c>
      <c r="C266" s="59" t="s">
        <v>489</v>
      </c>
      <c r="D266" s="60" t="str">
        <f t="shared" si="22"/>
        <v>RJS-1 HARDWARE SOLUTION/006-039-599-003</v>
      </c>
      <c r="E266" s="59" t="s">
        <v>216</v>
      </c>
      <c r="G266" s="68">
        <v>1171590</v>
      </c>
      <c r="H266" s="63" t="s">
        <v>134</v>
      </c>
      <c r="I266" s="68" t="str">
        <f t="shared" si="23"/>
        <v>BPI1171590</v>
      </c>
      <c r="K266" s="64">
        <f t="shared" si="26"/>
        <v>1900261</v>
      </c>
      <c r="L266" s="65" t="s">
        <v>123</v>
      </c>
      <c r="M266" s="65" t="str">
        <f t="shared" si="25"/>
        <v>CV1900261</v>
      </c>
      <c r="O266" s="64">
        <v>1900001</v>
      </c>
      <c r="P266" s="65" t="s">
        <v>126</v>
      </c>
      <c r="Q266" s="65" t="str">
        <f t="shared" si="24"/>
        <v>JV1900001</v>
      </c>
      <c r="S266" s="71"/>
      <c r="T266" s="71"/>
    </row>
    <row r="267" spans="2:20" s="61" customFormat="1" ht="32.25" customHeight="1" thickTop="1" thickBot="1" x14ac:dyDescent="0.3">
      <c r="B267" s="59" t="s">
        <v>554</v>
      </c>
      <c r="C267" s="59" t="s">
        <v>555</v>
      </c>
      <c r="D267" s="60" t="str">
        <f t="shared" si="22"/>
        <v>RMMA HARDWARE CONSTRUCTION/100-066-843-000</v>
      </c>
      <c r="E267" s="59" t="s">
        <v>192</v>
      </c>
      <c r="G267" s="68">
        <v>1171591</v>
      </c>
      <c r="H267" s="63" t="s">
        <v>134</v>
      </c>
      <c r="I267" s="68" t="str">
        <f t="shared" si="23"/>
        <v>BPI1171591</v>
      </c>
      <c r="K267" s="64">
        <f t="shared" si="26"/>
        <v>1900262</v>
      </c>
      <c r="L267" s="65" t="s">
        <v>123</v>
      </c>
      <c r="M267" s="65" t="str">
        <f t="shared" si="25"/>
        <v>CV1900262</v>
      </c>
      <c r="O267" s="64">
        <v>1900001</v>
      </c>
      <c r="P267" s="65" t="s">
        <v>126</v>
      </c>
      <c r="Q267" s="65" t="str">
        <f t="shared" si="24"/>
        <v>JV1900001</v>
      </c>
      <c r="S267" s="71"/>
      <c r="T267" s="71"/>
    </row>
    <row r="268" spans="2:20" s="61" customFormat="1" ht="32.25" customHeight="1" thickTop="1" thickBot="1" x14ac:dyDescent="0.3">
      <c r="B268" s="59"/>
      <c r="C268" s="59" t="s">
        <v>924</v>
      </c>
      <c r="D268" s="60" t="str">
        <f t="shared" si="22"/>
        <v>ROBERTO AGUIMOD/</v>
      </c>
      <c r="E268" s="76" t="s">
        <v>34</v>
      </c>
      <c r="G268" s="68">
        <v>1171592</v>
      </c>
      <c r="H268" s="63" t="s">
        <v>134</v>
      </c>
      <c r="I268" s="68" t="str">
        <f t="shared" si="23"/>
        <v>BPI1171592</v>
      </c>
      <c r="K268" s="64">
        <f t="shared" si="26"/>
        <v>1900263</v>
      </c>
      <c r="L268" s="65" t="s">
        <v>123</v>
      </c>
      <c r="M268" s="65" t="str">
        <f t="shared" si="25"/>
        <v>CV1900263</v>
      </c>
      <c r="O268" s="64">
        <v>1900001</v>
      </c>
      <c r="P268" s="65" t="s">
        <v>126</v>
      </c>
      <c r="Q268" s="65" t="str">
        <f t="shared" si="24"/>
        <v>JV1900001</v>
      </c>
      <c r="S268" s="71"/>
      <c r="T268" s="71"/>
    </row>
    <row r="269" spans="2:20" s="61" customFormat="1" ht="32.25" customHeight="1" thickTop="1" thickBot="1" x14ac:dyDescent="0.3">
      <c r="B269" s="59" t="s">
        <v>1072</v>
      </c>
      <c r="C269" s="59" t="s">
        <v>945</v>
      </c>
      <c r="D269" s="60" t="str">
        <f t="shared" si="22"/>
        <v>RODEL PORCALLA /298-561-016-000</v>
      </c>
      <c r="E269" s="76" t="s">
        <v>34</v>
      </c>
      <c r="G269" s="68">
        <v>1171593</v>
      </c>
      <c r="H269" s="63" t="s">
        <v>134</v>
      </c>
      <c r="I269" s="68" t="str">
        <f t="shared" si="23"/>
        <v>BPI1171593</v>
      </c>
      <c r="K269" s="64">
        <f t="shared" si="26"/>
        <v>1900264</v>
      </c>
      <c r="L269" s="65" t="s">
        <v>123</v>
      </c>
      <c r="M269" s="65" t="str">
        <f t="shared" si="25"/>
        <v>CV1900264</v>
      </c>
      <c r="O269" s="64">
        <v>1900001</v>
      </c>
      <c r="P269" s="65" t="s">
        <v>126</v>
      </c>
      <c r="Q269" s="65" t="str">
        <f t="shared" si="24"/>
        <v>JV1900001</v>
      </c>
      <c r="S269" s="71"/>
      <c r="T269" s="71"/>
    </row>
    <row r="270" spans="2:20" s="61" customFormat="1" ht="32.25" customHeight="1" thickTop="1" thickBot="1" x14ac:dyDescent="0.3">
      <c r="B270" s="59"/>
      <c r="C270" s="59" t="s">
        <v>876</v>
      </c>
      <c r="D270" s="60" t="str">
        <f t="shared" si="22"/>
        <v>ROLDAN CAPUNO/</v>
      </c>
      <c r="E270" s="76" t="s">
        <v>34</v>
      </c>
      <c r="G270" s="68">
        <v>1171594</v>
      </c>
      <c r="H270" s="63" t="s">
        <v>134</v>
      </c>
      <c r="I270" s="68" t="str">
        <f t="shared" si="23"/>
        <v>BPI1171594</v>
      </c>
      <c r="K270" s="64">
        <f t="shared" si="26"/>
        <v>1900265</v>
      </c>
      <c r="L270" s="65" t="s">
        <v>123</v>
      </c>
      <c r="M270" s="65" t="str">
        <f t="shared" si="25"/>
        <v>CV1900265</v>
      </c>
      <c r="O270" s="64">
        <v>1900001</v>
      </c>
      <c r="P270" s="65" t="s">
        <v>126</v>
      </c>
      <c r="Q270" s="65" t="str">
        <f t="shared" si="24"/>
        <v>JV1900001</v>
      </c>
      <c r="S270" s="71"/>
      <c r="T270" s="71"/>
    </row>
    <row r="271" spans="2:20" s="61" customFormat="1" ht="32.25" customHeight="1" thickTop="1" thickBot="1" x14ac:dyDescent="0.3">
      <c r="B271" s="59" t="s">
        <v>637</v>
      </c>
      <c r="C271" s="59" t="s">
        <v>638</v>
      </c>
      <c r="D271" s="60" t="str">
        <f t="shared" si="22"/>
        <v>ROSS BUILD N' SAVE/468-269-329-000</v>
      </c>
      <c r="E271" s="59" t="s">
        <v>48</v>
      </c>
      <c r="G271" s="68">
        <v>1171595</v>
      </c>
      <c r="H271" s="63" t="s">
        <v>134</v>
      </c>
      <c r="I271" s="68" t="str">
        <f t="shared" si="23"/>
        <v>BPI1171595</v>
      </c>
      <c r="K271" s="64">
        <f t="shared" si="26"/>
        <v>1900266</v>
      </c>
      <c r="L271" s="65" t="s">
        <v>123</v>
      </c>
      <c r="M271" s="65" t="str">
        <f t="shared" si="25"/>
        <v>CV1900266</v>
      </c>
      <c r="O271" s="64">
        <v>1900001</v>
      </c>
      <c r="P271" s="65" t="s">
        <v>126</v>
      </c>
      <c r="Q271" s="65" t="str">
        <f t="shared" si="24"/>
        <v>JV1900001</v>
      </c>
      <c r="S271" s="71"/>
      <c r="T271" s="71"/>
    </row>
    <row r="272" spans="2:20" s="61" customFormat="1" ht="32.25" customHeight="1" thickTop="1" thickBot="1" x14ac:dyDescent="0.3">
      <c r="B272" s="59" t="s">
        <v>50</v>
      </c>
      <c r="C272" s="59" t="s">
        <v>482</v>
      </c>
      <c r="D272" s="60" t="str">
        <f t="shared" si="22"/>
        <v>ROSSANA C. UCAT/000-000-000-000</v>
      </c>
      <c r="E272" s="59" t="s">
        <v>34</v>
      </c>
      <c r="G272" s="68">
        <v>1171596</v>
      </c>
      <c r="H272" s="63" t="s">
        <v>134</v>
      </c>
      <c r="I272" s="68" t="str">
        <f t="shared" si="23"/>
        <v>BPI1171596</v>
      </c>
      <c r="K272" s="64">
        <f t="shared" si="26"/>
        <v>1900267</v>
      </c>
      <c r="L272" s="65" t="s">
        <v>123</v>
      </c>
      <c r="M272" s="65" t="str">
        <f t="shared" si="25"/>
        <v>CV1900267</v>
      </c>
      <c r="O272" s="64">
        <v>1900001</v>
      </c>
      <c r="P272" s="65" t="s">
        <v>126</v>
      </c>
      <c r="Q272" s="65" t="str">
        <f t="shared" si="24"/>
        <v>JV1900001</v>
      </c>
      <c r="S272" s="71"/>
      <c r="T272" s="71"/>
    </row>
    <row r="273" spans="2:20" s="61" customFormat="1" ht="32.25" customHeight="1" thickTop="1" thickBot="1" x14ac:dyDescent="0.3">
      <c r="B273" s="59" t="s">
        <v>50</v>
      </c>
      <c r="C273" s="59" t="s">
        <v>643</v>
      </c>
      <c r="D273" s="60" t="str">
        <f t="shared" si="22"/>
        <v>ROY  CASTANERAS/000-000-000-000</v>
      </c>
      <c r="E273" s="59" t="s">
        <v>34</v>
      </c>
      <c r="G273" s="68">
        <v>1171597</v>
      </c>
      <c r="H273" s="63" t="s">
        <v>134</v>
      </c>
      <c r="I273" s="68" t="str">
        <f t="shared" si="23"/>
        <v>BPI1171597</v>
      </c>
      <c r="K273" s="64">
        <f t="shared" si="26"/>
        <v>1900268</v>
      </c>
      <c r="L273" s="65" t="s">
        <v>123</v>
      </c>
      <c r="M273" s="65" t="str">
        <f t="shared" si="25"/>
        <v>CV1900268</v>
      </c>
      <c r="O273" s="64">
        <v>1900001</v>
      </c>
      <c r="P273" s="65" t="s">
        <v>126</v>
      </c>
      <c r="Q273" s="65" t="str">
        <f t="shared" si="24"/>
        <v>JV1900001</v>
      </c>
      <c r="S273" s="71"/>
      <c r="T273" s="71"/>
    </row>
    <row r="274" spans="2:20" s="61" customFormat="1" ht="32.25" customHeight="1" thickTop="1" thickBot="1" x14ac:dyDescent="0.3">
      <c r="B274" s="59" t="s">
        <v>835</v>
      </c>
      <c r="C274" s="59" t="s">
        <v>834</v>
      </c>
      <c r="D274" s="60" t="str">
        <f t="shared" si="22"/>
        <v>ROY CASTANERAS/12-34-531-0</v>
      </c>
      <c r="E274" s="76" t="s">
        <v>34</v>
      </c>
      <c r="G274" s="68">
        <v>1171598</v>
      </c>
      <c r="H274" s="63" t="s">
        <v>134</v>
      </c>
      <c r="I274" s="68" t="str">
        <f t="shared" si="23"/>
        <v>BPI1171598</v>
      </c>
      <c r="K274" s="64">
        <f t="shared" si="26"/>
        <v>1900269</v>
      </c>
      <c r="L274" s="65" t="s">
        <v>123</v>
      </c>
      <c r="M274" s="65" t="str">
        <f t="shared" si="25"/>
        <v>CV1900269</v>
      </c>
      <c r="O274" s="64">
        <v>1900001</v>
      </c>
      <c r="P274" s="65" t="s">
        <v>126</v>
      </c>
      <c r="Q274" s="65" t="str">
        <f t="shared" si="24"/>
        <v>JV1900001</v>
      </c>
      <c r="S274" s="71"/>
      <c r="T274" s="71"/>
    </row>
    <row r="275" spans="2:20" s="61" customFormat="1" ht="32.25" customHeight="1" thickTop="1" thickBot="1" x14ac:dyDescent="0.3">
      <c r="B275" s="59" t="s">
        <v>162</v>
      </c>
      <c r="C275" s="59" t="s">
        <v>163</v>
      </c>
      <c r="D275" s="60" t="str">
        <f t="shared" si="22"/>
        <v>Roy M. Castaneras/001-010-733-000</v>
      </c>
      <c r="E275" s="59"/>
      <c r="G275" s="68">
        <v>1171599</v>
      </c>
      <c r="H275" s="63" t="s">
        <v>134</v>
      </c>
      <c r="I275" s="68" t="str">
        <f t="shared" si="23"/>
        <v>BPI1171599</v>
      </c>
      <c r="K275" s="64">
        <f t="shared" si="26"/>
        <v>1900270</v>
      </c>
      <c r="L275" s="65" t="s">
        <v>123</v>
      </c>
      <c r="M275" s="65" t="str">
        <f t="shared" si="25"/>
        <v>CV1900270</v>
      </c>
      <c r="O275" s="64">
        <v>1900001</v>
      </c>
      <c r="P275" s="65" t="s">
        <v>126</v>
      </c>
      <c r="Q275" s="65" t="str">
        <f t="shared" si="24"/>
        <v>JV1900001</v>
      </c>
      <c r="S275" s="71"/>
      <c r="T275" s="71"/>
    </row>
    <row r="276" spans="2:20" s="61" customFormat="1" ht="32.25" customHeight="1" thickTop="1" thickBot="1" x14ac:dyDescent="0.3">
      <c r="B276" s="59" t="s">
        <v>617</v>
      </c>
      <c r="C276" s="59" t="s">
        <v>618</v>
      </c>
      <c r="D276" s="60" t="str">
        <f t="shared" si="22"/>
        <v>RPF AUTO MOTOR PARTS/483-159-245-000</v>
      </c>
      <c r="E276" s="59" t="s">
        <v>311</v>
      </c>
      <c r="G276" s="68">
        <v>1171600</v>
      </c>
      <c r="H276" s="63" t="s">
        <v>134</v>
      </c>
      <c r="I276" s="68" t="str">
        <f t="shared" si="23"/>
        <v>BPI1171600</v>
      </c>
      <c r="K276" s="64">
        <f t="shared" si="26"/>
        <v>1900271</v>
      </c>
      <c r="L276" s="65" t="s">
        <v>123</v>
      </c>
      <c r="M276" s="65" t="str">
        <f t="shared" si="25"/>
        <v>CV1900271</v>
      </c>
      <c r="O276" s="64">
        <v>1900001</v>
      </c>
      <c r="P276" s="65" t="s">
        <v>126</v>
      </c>
      <c r="Q276" s="65" t="str">
        <f t="shared" si="24"/>
        <v>JV1900001</v>
      </c>
      <c r="S276" s="71"/>
      <c r="T276" s="71"/>
    </row>
    <row r="277" spans="2:20" s="61" customFormat="1" ht="32.25" customHeight="1" thickTop="1" thickBot="1" x14ac:dyDescent="0.3">
      <c r="B277" s="59" t="s">
        <v>50</v>
      </c>
      <c r="C277" s="59" t="s">
        <v>264</v>
      </c>
      <c r="D277" s="60" t="str">
        <f t="shared" si="22"/>
        <v>RUEL PARAISO/000-000-000-000</v>
      </c>
      <c r="E277" s="59"/>
      <c r="G277" s="68">
        <v>1171601</v>
      </c>
      <c r="H277" s="63" t="s">
        <v>134</v>
      </c>
      <c r="I277" s="68" t="str">
        <f t="shared" si="23"/>
        <v>BPI1171601</v>
      </c>
      <c r="K277" s="64">
        <f t="shared" si="26"/>
        <v>1900272</v>
      </c>
      <c r="L277" s="65" t="s">
        <v>123</v>
      </c>
      <c r="M277" s="65" t="str">
        <f t="shared" si="25"/>
        <v>CV1900272</v>
      </c>
      <c r="O277" s="64">
        <v>1900001</v>
      </c>
      <c r="P277" s="65" t="s">
        <v>126</v>
      </c>
      <c r="Q277" s="65" t="str">
        <f t="shared" si="24"/>
        <v>JV1900001</v>
      </c>
      <c r="S277" s="71"/>
      <c r="T277" s="71"/>
    </row>
    <row r="278" spans="2:20" s="61" customFormat="1" ht="32.25" customHeight="1" thickTop="1" thickBot="1" x14ac:dyDescent="0.3">
      <c r="B278" s="59" t="s">
        <v>309</v>
      </c>
      <c r="C278" s="59" t="s">
        <v>310</v>
      </c>
      <c r="D278" s="60" t="str">
        <f t="shared" si="22"/>
        <v>S&amp;E BUILDING SOLUTIONS, INC./475-479-075-000</v>
      </c>
      <c r="E278" s="59" t="s">
        <v>39</v>
      </c>
      <c r="G278" s="68">
        <v>1171602</v>
      </c>
      <c r="H278" s="63" t="s">
        <v>134</v>
      </c>
      <c r="I278" s="68" t="str">
        <f t="shared" si="23"/>
        <v>BPI1171602</v>
      </c>
      <c r="K278" s="64">
        <f t="shared" si="26"/>
        <v>1900273</v>
      </c>
      <c r="L278" s="65" t="s">
        <v>123</v>
      </c>
      <c r="M278" s="65" t="str">
        <f t="shared" si="25"/>
        <v>CV1900273</v>
      </c>
      <c r="O278" s="64">
        <v>1900001</v>
      </c>
      <c r="P278" s="65" t="s">
        <v>126</v>
      </c>
      <c r="Q278" s="65" t="str">
        <f t="shared" si="24"/>
        <v>JV1900001</v>
      </c>
      <c r="S278" s="71"/>
      <c r="T278" s="71"/>
    </row>
    <row r="279" spans="2:20" s="73" customFormat="1" ht="32.25" customHeight="1" thickTop="1" thickBot="1" x14ac:dyDescent="0.3">
      <c r="B279" s="59" t="s">
        <v>300</v>
      </c>
      <c r="C279" s="59" t="s">
        <v>301</v>
      </c>
      <c r="D279" s="60" t="str">
        <f t="shared" si="22"/>
        <v>S. HERRERA BROS., INC/000-077-268-000</v>
      </c>
      <c r="E279" s="59" t="s">
        <v>296</v>
      </c>
      <c r="G279" s="68">
        <v>1171603</v>
      </c>
      <c r="H279" s="63" t="s">
        <v>134</v>
      </c>
      <c r="I279" s="74" t="str">
        <f t="shared" si="23"/>
        <v>BPI1171603</v>
      </c>
      <c r="K279" s="64">
        <f t="shared" si="26"/>
        <v>1900274</v>
      </c>
      <c r="L279" s="65" t="s">
        <v>123</v>
      </c>
      <c r="M279" s="75" t="str">
        <f t="shared" si="25"/>
        <v>CV1900274</v>
      </c>
      <c r="O279" s="64">
        <v>1900001</v>
      </c>
      <c r="P279" s="65" t="s">
        <v>126</v>
      </c>
      <c r="Q279" s="75" t="str">
        <f t="shared" si="24"/>
        <v>JV1900001</v>
      </c>
      <c r="S279" s="71"/>
      <c r="T279" s="71"/>
    </row>
    <row r="280" spans="2:20" s="73" customFormat="1" ht="32.25" customHeight="1" thickTop="1" thickBot="1" x14ac:dyDescent="0.3">
      <c r="B280" s="59" t="s">
        <v>366</v>
      </c>
      <c r="C280" s="59" t="s">
        <v>367</v>
      </c>
      <c r="D280" s="60" t="str">
        <f t="shared" si="22"/>
        <v>SAFECON INDUSTRIES INC./004-428-984-000</v>
      </c>
      <c r="E280" s="59" t="s">
        <v>248</v>
      </c>
      <c r="G280" s="68">
        <v>1171604</v>
      </c>
      <c r="H280" s="63" t="s">
        <v>134</v>
      </c>
      <c r="I280" s="74" t="str">
        <f t="shared" si="23"/>
        <v>BPI1171604</v>
      </c>
      <c r="K280" s="64">
        <f t="shared" si="26"/>
        <v>1900275</v>
      </c>
      <c r="L280" s="65" t="s">
        <v>123</v>
      </c>
      <c r="M280" s="75" t="str">
        <f t="shared" si="25"/>
        <v>CV1900275</v>
      </c>
      <c r="O280" s="64">
        <v>1900001</v>
      </c>
      <c r="P280" s="65" t="s">
        <v>126</v>
      </c>
      <c r="Q280" s="75" t="str">
        <f t="shared" si="24"/>
        <v>JV1900001</v>
      </c>
      <c r="S280" s="71"/>
      <c r="T280" s="71"/>
    </row>
    <row r="281" spans="2:20" s="73" customFormat="1" ht="32.25" customHeight="1" thickTop="1" thickBot="1" x14ac:dyDescent="0.3">
      <c r="B281" s="59" t="s">
        <v>492</v>
      </c>
      <c r="C281" s="59" t="s">
        <v>493</v>
      </c>
      <c r="D281" s="60" t="str">
        <f t="shared" si="22"/>
        <v>SAM'S CAR ACCESSORIES/478-364-703-000</v>
      </c>
      <c r="E281" s="59" t="s">
        <v>494</v>
      </c>
      <c r="G281" s="68">
        <v>1171605</v>
      </c>
      <c r="H281" s="63" t="s">
        <v>134</v>
      </c>
      <c r="I281" s="74" t="str">
        <f t="shared" si="23"/>
        <v>BPI1171605</v>
      </c>
      <c r="K281" s="64">
        <f t="shared" si="26"/>
        <v>1900276</v>
      </c>
      <c r="L281" s="65" t="s">
        <v>123</v>
      </c>
      <c r="M281" s="75" t="str">
        <f t="shared" si="25"/>
        <v>CV1900276</v>
      </c>
      <c r="O281" s="64">
        <v>1900001</v>
      </c>
      <c r="P281" s="65" t="s">
        <v>126</v>
      </c>
      <c r="Q281" s="75" t="str">
        <f t="shared" si="24"/>
        <v>JV1900001</v>
      </c>
      <c r="S281" s="71"/>
      <c r="T281" s="71"/>
    </row>
    <row r="282" spans="2:20" s="73" customFormat="1" ht="32.25" customHeight="1" thickTop="1" thickBot="1" x14ac:dyDescent="0.3">
      <c r="B282" s="59" t="s">
        <v>350</v>
      </c>
      <c r="C282" s="59" t="s">
        <v>351</v>
      </c>
      <c r="D282" s="60" t="str">
        <f t="shared" si="22"/>
        <v>SANDAWA PLY HARDWARE/155-451-317-000</v>
      </c>
      <c r="E282" s="59" t="s">
        <v>352</v>
      </c>
      <c r="G282" s="68">
        <v>1171606</v>
      </c>
      <c r="H282" s="63" t="s">
        <v>134</v>
      </c>
      <c r="I282" s="74" t="str">
        <f t="shared" si="23"/>
        <v>BPI1171606</v>
      </c>
      <c r="K282" s="64">
        <f t="shared" si="26"/>
        <v>1900277</v>
      </c>
      <c r="L282" s="65" t="s">
        <v>123</v>
      </c>
      <c r="M282" s="75" t="str">
        <f t="shared" si="25"/>
        <v>CV1900277</v>
      </c>
      <c r="O282" s="64">
        <v>1900001</v>
      </c>
      <c r="P282" s="65" t="s">
        <v>126</v>
      </c>
      <c r="Q282" s="75" t="str">
        <f t="shared" si="24"/>
        <v>JV1900001</v>
      </c>
      <c r="S282" s="71"/>
      <c r="T282" s="71"/>
    </row>
    <row r="283" spans="2:20" s="73" customFormat="1" ht="32.25" customHeight="1" thickTop="1" thickBot="1" x14ac:dyDescent="0.3">
      <c r="B283" s="59" t="s">
        <v>165</v>
      </c>
      <c r="C283" s="59" t="s">
        <v>166</v>
      </c>
      <c r="D283" s="60" t="str">
        <f t="shared" si="22"/>
        <v>SARANG MANNA RESTAURANT/459-697-255-000</v>
      </c>
      <c r="E283" s="59" t="s">
        <v>167</v>
      </c>
      <c r="G283" s="68">
        <v>1171607</v>
      </c>
      <c r="H283" s="63" t="s">
        <v>134</v>
      </c>
      <c r="I283" s="74" t="str">
        <f t="shared" si="23"/>
        <v>BPI1171607</v>
      </c>
      <c r="K283" s="64">
        <f t="shared" si="26"/>
        <v>1900278</v>
      </c>
      <c r="L283" s="65" t="s">
        <v>123</v>
      </c>
      <c r="M283" s="75" t="str">
        <f t="shared" si="25"/>
        <v>CV1900278</v>
      </c>
      <c r="O283" s="64">
        <v>1900001</v>
      </c>
      <c r="P283" s="65" t="s">
        <v>126</v>
      </c>
      <c r="Q283" s="75" t="str">
        <f t="shared" si="24"/>
        <v>JV1900001</v>
      </c>
      <c r="S283" s="71"/>
      <c r="T283" s="71"/>
    </row>
    <row r="284" spans="2:20" s="73" customFormat="1" ht="32.25" customHeight="1" thickTop="1" thickBot="1" x14ac:dyDescent="0.3">
      <c r="B284" s="59" t="s">
        <v>447</v>
      </c>
      <c r="C284" s="59" t="s">
        <v>448</v>
      </c>
      <c r="D284" s="60" t="str">
        <f t="shared" si="22"/>
        <v>SAVE MORE INDUSTRIAL HARDWARE-STA.ANA, INC./466-814-799-000</v>
      </c>
      <c r="E284" s="59" t="s">
        <v>344</v>
      </c>
      <c r="G284" s="68">
        <v>1171608</v>
      </c>
      <c r="H284" s="63" t="s">
        <v>134</v>
      </c>
      <c r="I284" s="74" t="str">
        <f t="shared" si="23"/>
        <v>BPI1171608</v>
      </c>
      <c r="K284" s="64">
        <f t="shared" si="26"/>
        <v>1900279</v>
      </c>
      <c r="L284" s="65" t="s">
        <v>123</v>
      </c>
      <c r="M284" s="75" t="str">
        <f t="shared" si="25"/>
        <v>CV1900279</v>
      </c>
      <c r="O284" s="64">
        <v>1900001</v>
      </c>
      <c r="P284" s="65" t="s">
        <v>126</v>
      </c>
      <c r="Q284" s="75" t="str">
        <f t="shared" si="24"/>
        <v>JV1900001</v>
      </c>
      <c r="S284" s="71"/>
      <c r="T284" s="71"/>
    </row>
    <row r="285" spans="2:20" s="73" customFormat="1" ht="32.25" customHeight="1" thickTop="1" thickBot="1" x14ac:dyDescent="0.3">
      <c r="B285" s="59" t="s">
        <v>476</v>
      </c>
      <c r="C285" s="59" t="s">
        <v>477</v>
      </c>
      <c r="D285" s="60" t="str">
        <f t="shared" si="22"/>
        <v>SCORPIOCOLOR PAINT HAUS/708-919-621-000</v>
      </c>
      <c r="E285" s="59" t="s">
        <v>478</v>
      </c>
      <c r="G285" s="68">
        <v>1171609</v>
      </c>
      <c r="H285" s="63" t="s">
        <v>134</v>
      </c>
      <c r="I285" s="74" t="str">
        <f t="shared" si="23"/>
        <v>BPI1171609</v>
      </c>
      <c r="K285" s="64">
        <f t="shared" si="26"/>
        <v>1900280</v>
      </c>
      <c r="L285" s="65" t="s">
        <v>123</v>
      </c>
      <c r="M285" s="75" t="str">
        <f t="shared" si="25"/>
        <v>CV1900280</v>
      </c>
      <c r="O285" s="64">
        <v>1900001</v>
      </c>
      <c r="P285" s="65" t="s">
        <v>126</v>
      </c>
      <c r="Q285" s="75" t="str">
        <f t="shared" si="24"/>
        <v>JV1900001</v>
      </c>
      <c r="S285" s="71"/>
      <c r="T285" s="71"/>
    </row>
    <row r="286" spans="2:20" s="73" customFormat="1" ht="32.25" customHeight="1" thickTop="1" thickBot="1" x14ac:dyDescent="0.3">
      <c r="B286" s="59" t="s">
        <v>382</v>
      </c>
      <c r="C286" s="59" t="s">
        <v>383</v>
      </c>
      <c r="D286" s="60" t="str">
        <f t="shared" si="22"/>
        <v>SEAWALK TRADING CORPORATION/001-226-121-002</v>
      </c>
      <c r="E286" s="59" t="s">
        <v>235</v>
      </c>
      <c r="G286" s="68">
        <v>1171610</v>
      </c>
      <c r="H286" s="63" t="s">
        <v>134</v>
      </c>
      <c r="I286" s="74" t="str">
        <f t="shared" si="23"/>
        <v>BPI1171610</v>
      </c>
      <c r="K286" s="64">
        <f t="shared" si="26"/>
        <v>1900281</v>
      </c>
      <c r="L286" s="65" t="s">
        <v>123</v>
      </c>
      <c r="M286" s="75" t="str">
        <f t="shared" si="25"/>
        <v>CV1900281</v>
      </c>
      <c r="O286" s="64">
        <v>1900001</v>
      </c>
      <c r="P286" s="65" t="s">
        <v>126</v>
      </c>
      <c r="Q286" s="75" t="str">
        <f t="shared" si="24"/>
        <v>JV1900001</v>
      </c>
      <c r="S286" s="71"/>
      <c r="T286" s="71"/>
    </row>
    <row r="287" spans="2:20" s="73" customFormat="1" ht="32.25" customHeight="1" thickTop="1" thickBot="1" x14ac:dyDescent="0.3">
      <c r="B287" s="59" t="s">
        <v>169</v>
      </c>
      <c r="C287" s="59" t="s">
        <v>170</v>
      </c>
      <c r="D287" s="60" t="str">
        <f t="shared" si="22"/>
        <v>SERV CENTRAL, INC./205-741-640-063</v>
      </c>
      <c r="E287" s="59" t="s">
        <v>45</v>
      </c>
      <c r="G287" s="68">
        <v>1171611</v>
      </c>
      <c r="H287" s="63" t="s">
        <v>134</v>
      </c>
      <c r="I287" s="74" t="str">
        <f t="shared" si="23"/>
        <v>BPI1171611</v>
      </c>
      <c r="K287" s="64">
        <f t="shared" si="26"/>
        <v>1900282</v>
      </c>
      <c r="L287" s="65" t="s">
        <v>123</v>
      </c>
      <c r="M287" s="75" t="str">
        <f t="shared" si="25"/>
        <v>CV1900282</v>
      </c>
      <c r="O287" s="64">
        <v>1900001</v>
      </c>
      <c r="P287" s="65" t="s">
        <v>126</v>
      </c>
      <c r="Q287" s="75" t="str">
        <f t="shared" si="24"/>
        <v>JV1900001</v>
      </c>
      <c r="S287" s="71"/>
      <c r="T287" s="71"/>
    </row>
    <row r="288" spans="2:20" s="73" customFormat="1" ht="32.25" customHeight="1" thickTop="1" thickBot="1" x14ac:dyDescent="0.3">
      <c r="B288" s="59" t="s">
        <v>50</v>
      </c>
      <c r="C288" s="59" t="s">
        <v>197</v>
      </c>
      <c r="D288" s="60" t="str">
        <f t="shared" si="22"/>
        <v>SERVICES/000-000-000-000</v>
      </c>
      <c r="E288" s="59" t="s">
        <v>39</v>
      </c>
      <c r="G288" s="68">
        <v>1171612</v>
      </c>
      <c r="H288" s="63" t="s">
        <v>134</v>
      </c>
      <c r="I288" s="74" t="str">
        <f t="shared" si="23"/>
        <v>BPI1171612</v>
      </c>
      <c r="K288" s="64">
        <f t="shared" si="26"/>
        <v>1900283</v>
      </c>
      <c r="L288" s="65" t="s">
        <v>123</v>
      </c>
      <c r="M288" s="75" t="str">
        <f t="shared" si="25"/>
        <v>CV1900283</v>
      </c>
      <c r="O288" s="64">
        <v>1900001</v>
      </c>
      <c r="P288" s="65" t="s">
        <v>126</v>
      </c>
      <c r="Q288" s="75" t="str">
        <f t="shared" si="24"/>
        <v>JV1900001</v>
      </c>
      <c r="S288" s="71"/>
      <c r="T288" s="71"/>
    </row>
    <row r="289" spans="2:20" s="73" customFormat="1" ht="32.25" customHeight="1" thickTop="1" thickBot="1" x14ac:dyDescent="0.3">
      <c r="B289" s="59" t="s">
        <v>430</v>
      </c>
      <c r="C289" s="59" t="s">
        <v>431</v>
      </c>
      <c r="D289" s="60" t="str">
        <f t="shared" si="22"/>
        <v>SHAKEY'S PIZZA RESTAURANT/000-854-927-003</v>
      </c>
      <c r="E289" s="59" t="s">
        <v>432</v>
      </c>
      <c r="G289" s="68">
        <v>1171613</v>
      </c>
      <c r="H289" s="63" t="s">
        <v>134</v>
      </c>
      <c r="I289" s="74" t="str">
        <f t="shared" si="23"/>
        <v>BPI1171613</v>
      </c>
      <c r="K289" s="64">
        <f t="shared" si="26"/>
        <v>1900284</v>
      </c>
      <c r="L289" s="65" t="s">
        <v>123</v>
      </c>
      <c r="M289" s="75" t="str">
        <f t="shared" si="25"/>
        <v>CV1900284</v>
      </c>
      <c r="O289" s="64">
        <v>1900001</v>
      </c>
      <c r="P289" s="65" t="s">
        <v>126</v>
      </c>
      <c r="Q289" s="75" t="str">
        <f t="shared" si="24"/>
        <v>JV1900001</v>
      </c>
      <c r="S289" s="71"/>
      <c r="T289" s="71"/>
    </row>
    <row r="290" spans="2:20" s="73" customFormat="1" ht="32.25" customHeight="1" thickTop="1" thickBot="1" x14ac:dyDescent="0.3">
      <c r="B290" s="59" t="s">
        <v>542</v>
      </c>
      <c r="C290" s="59" t="s">
        <v>543</v>
      </c>
      <c r="D290" s="60" t="str">
        <f t="shared" si="22"/>
        <v>SHANGHAI STAINLESS STEEL SUPPLY/292-646-819-000</v>
      </c>
      <c r="E290" s="59" t="s">
        <v>528</v>
      </c>
      <c r="G290" s="68">
        <v>1171614</v>
      </c>
      <c r="H290" s="63" t="s">
        <v>134</v>
      </c>
      <c r="I290" s="77" t="str">
        <f t="shared" ref="I290:I309" si="27">(H290&amp;""&amp;G290)</f>
        <v>BPI1171614</v>
      </c>
      <c r="K290" s="64">
        <f t="shared" si="26"/>
        <v>1900285</v>
      </c>
      <c r="L290" s="65" t="s">
        <v>123</v>
      </c>
      <c r="M290" s="78" t="str">
        <f t="shared" ref="M290:M321" si="28">(L290&amp;""&amp;K290)</f>
        <v>CV1900285</v>
      </c>
      <c r="O290" s="64">
        <v>1900001</v>
      </c>
      <c r="P290" s="65" t="s">
        <v>126</v>
      </c>
      <c r="Q290" s="78" t="str">
        <f t="shared" ref="Q290:Q353" si="29">(P290&amp;""&amp;O290)</f>
        <v>JV1900001</v>
      </c>
      <c r="S290" s="71"/>
      <c r="T290" s="71"/>
    </row>
    <row r="291" spans="2:20" s="73" customFormat="1" ht="32.25" customHeight="1" thickTop="1" thickBot="1" x14ac:dyDescent="0.3">
      <c r="B291" s="59" t="s">
        <v>592</v>
      </c>
      <c r="C291" s="59" t="s">
        <v>593</v>
      </c>
      <c r="D291" s="60" t="str">
        <f t="shared" si="22"/>
        <v>SHINCO HARDWARE/493-505-217-000</v>
      </c>
      <c r="E291" s="59" t="s">
        <v>594</v>
      </c>
      <c r="G291" s="68">
        <v>1171615</v>
      </c>
      <c r="H291" s="63" t="s">
        <v>134</v>
      </c>
      <c r="I291" s="77" t="str">
        <f t="shared" si="27"/>
        <v>BPI1171615</v>
      </c>
      <c r="K291" s="64">
        <f t="shared" si="26"/>
        <v>1900286</v>
      </c>
      <c r="L291" s="65" t="s">
        <v>123</v>
      </c>
      <c r="M291" s="78" t="str">
        <f t="shared" si="28"/>
        <v>CV1900286</v>
      </c>
      <c r="O291" s="64">
        <v>1900001</v>
      </c>
      <c r="P291" s="65" t="s">
        <v>126</v>
      </c>
      <c r="Q291" s="78" t="str">
        <f t="shared" si="29"/>
        <v>JV1900001</v>
      </c>
      <c r="S291" s="71"/>
      <c r="T291" s="71"/>
    </row>
    <row r="292" spans="2:20" s="73" customFormat="1" ht="32.25" customHeight="1" thickTop="1" thickBot="1" x14ac:dyDescent="0.3">
      <c r="B292" s="59" t="s">
        <v>418</v>
      </c>
      <c r="C292" s="59" t="s">
        <v>419</v>
      </c>
      <c r="D292" s="60" t="str">
        <f t="shared" si="22"/>
        <v>SILKY LLINE GENERAL MERCHANDISE/431-213-119-001</v>
      </c>
      <c r="E292" s="59" t="s">
        <v>420</v>
      </c>
      <c r="G292" s="68">
        <v>1171616</v>
      </c>
      <c r="H292" s="63" t="s">
        <v>134</v>
      </c>
      <c r="I292" s="77" t="str">
        <f t="shared" si="27"/>
        <v>BPI1171616</v>
      </c>
      <c r="K292" s="64">
        <f t="shared" si="26"/>
        <v>1900287</v>
      </c>
      <c r="L292" s="65" t="s">
        <v>123</v>
      </c>
      <c r="M292" s="78" t="str">
        <f t="shared" si="28"/>
        <v>CV1900287</v>
      </c>
      <c r="O292" s="64">
        <v>1900001</v>
      </c>
      <c r="P292" s="65" t="s">
        <v>126</v>
      </c>
      <c r="Q292" s="78" t="str">
        <f t="shared" si="29"/>
        <v>JV1900001</v>
      </c>
      <c r="S292" s="71"/>
      <c r="T292" s="71"/>
    </row>
    <row r="293" spans="2:20" s="73" customFormat="1" ht="32.25" customHeight="1" thickTop="1" thickBot="1" x14ac:dyDescent="0.3">
      <c r="B293" s="59" t="s">
        <v>444</v>
      </c>
      <c r="C293" s="59" t="s">
        <v>445</v>
      </c>
      <c r="D293" s="60" t="str">
        <f t="shared" si="22"/>
        <v>SIMPLEX INDUSTRIAL CORPORATION/200-871-429-002</v>
      </c>
      <c r="E293" s="59" t="s">
        <v>446</v>
      </c>
      <c r="G293" s="68">
        <v>1171617</v>
      </c>
      <c r="H293" s="63" t="s">
        <v>134</v>
      </c>
      <c r="I293" s="77" t="str">
        <f t="shared" si="27"/>
        <v>BPI1171617</v>
      </c>
      <c r="K293" s="64">
        <f t="shared" si="26"/>
        <v>1900288</v>
      </c>
      <c r="L293" s="65" t="s">
        <v>123</v>
      </c>
      <c r="M293" s="78" t="str">
        <f t="shared" si="28"/>
        <v>CV1900288</v>
      </c>
      <c r="O293" s="64">
        <v>1900001</v>
      </c>
      <c r="P293" s="65" t="s">
        <v>126</v>
      </c>
      <c r="Q293" s="78" t="str">
        <f t="shared" si="29"/>
        <v>JV1900001</v>
      </c>
      <c r="S293" s="71"/>
      <c r="T293" s="71"/>
    </row>
    <row r="294" spans="2:20" s="73" customFormat="1" ht="32.25" customHeight="1" thickTop="1" thickBot="1" x14ac:dyDescent="0.3">
      <c r="B294" s="59" t="s">
        <v>323</v>
      </c>
      <c r="C294" s="59" t="s">
        <v>324</v>
      </c>
      <c r="D294" s="60" t="str">
        <f t="shared" si="22"/>
        <v>SKS INTERIORS INCORPORATED/004-488-008-000</v>
      </c>
      <c r="E294" s="59" t="s">
        <v>325</v>
      </c>
      <c r="G294" s="68">
        <v>1171618</v>
      </c>
      <c r="H294" s="63" t="s">
        <v>134</v>
      </c>
      <c r="I294" s="77" t="str">
        <f t="shared" si="27"/>
        <v>BPI1171618</v>
      </c>
      <c r="K294" s="64">
        <f t="shared" si="26"/>
        <v>1900289</v>
      </c>
      <c r="L294" s="65" t="s">
        <v>123</v>
      </c>
      <c r="M294" s="78" t="str">
        <f t="shared" si="28"/>
        <v>CV1900289</v>
      </c>
      <c r="O294" s="64">
        <v>1900001</v>
      </c>
      <c r="P294" s="65" t="s">
        <v>126</v>
      </c>
      <c r="Q294" s="78" t="str">
        <f t="shared" si="29"/>
        <v>JV1900001</v>
      </c>
      <c r="S294" s="71"/>
      <c r="T294" s="71"/>
    </row>
    <row r="295" spans="2:20" s="73" customFormat="1" ht="32.25" customHeight="1" thickTop="1" thickBot="1" x14ac:dyDescent="0.3">
      <c r="B295" s="59" t="s">
        <v>650</v>
      </c>
      <c r="C295" s="59" t="s">
        <v>651</v>
      </c>
      <c r="D295" s="60" t="str">
        <f t="shared" si="22"/>
        <v>SM SUPERVALUE, INC/000-144-976-00011</v>
      </c>
      <c r="E295" s="59" t="s">
        <v>177</v>
      </c>
      <c r="G295" s="68">
        <v>1171619</v>
      </c>
      <c r="H295" s="63" t="s">
        <v>134</v>
      </c>
      <c r="I295" s="77" t="str">
        <f t="shared" si="27"/>
        <v>BPI1171619</v>
      </c>
      <c r="K295" s="64">
        <f t="shared" si="26"/>
        <v>1900290</v>
      </c>
      <c r="L295" s="65" t="s">
        <v>123</v>
      </c>
      <c r="M295" s="78" t="str">
        <f t="shared" si="28"/>
        <v>CV1900290</v>
      </c>
      <c r="O295" s="64">
        <v>1900001</v>
      </c>
      <c r="P295" s="65" t="s">
        <v>126</v>
      </c>
      <c r="Q295" s="78" t="str">
        <f t="shared" si="29"/>
        <v>JV1900001</v>
      </c>
      <c r="S295" s="71"/>
      <c r="T295" s="71"/>
    </row>
    <row r="296" spans="2:20" s="73" customFormat="1" ht="32.25" customHeight="1" thickTop="1" thickBot="1" x14ac:dyDescent="0.3">
      <c r="B296" s="59" t="s">
        <v>498</v>
      </c>
      <c r="C296" s="59" t="s">
        <v>499</v>
      </c>
      <c r="D296" s="60" t="str">
        <f t="shared" si="22"/>
        <v>SMART COMMINICTIONS, INC./001-901-673-151</v>
      </c>
      <c r="E296" s="59" t="s">
        <v>497</v>
      </c>
      <c r="G296" s="68">
        <v>1171620</v>
      </c>
      <c r="H296" s="63" t="s">
        <v>134</v>
      </c>
      <c r="I296" s="77" t="str">
        <f t="shared" si="27"/>
        <v>BPI1171620</v>
      </c>
      <c r="K296" s="64">
        <f t="shared" si="26"/>
        <v>1900291</v>
      </c>
      <c r="L296" s="65" t="s">
        <v>123</v>
      </c>
      <c r="M296" s="78" t="str">
        <f t="shared" si="28"/>
        <v>CV1900291</v>
      </c>
      <c r="O296" s="64">
        <v>1900001</v>
      </c>
      <c r="P296" s="65" t="s">
        <v>126</v>
      </c>
      <c r="Q296" s="78" t="str">
        <f t="shared" si="29"/>
        <v>JV1900001</v>
      </c>
      <c r="S296" s="71"/>
      <c r="T296" s="71"/>
    </row>
    <row r="297" spans="2:20" s="73" customFormat="1" ht="32.25" customHeight="1" thickTop="1" thickBot="1" x14ac:dyDescent="0.3">
      <c r="B297" s="59" t="s">
        <v>50</v>
      </c>
      <c r="C297" s="59" t="s">
        <v>442</v>
      </c>
      <c r="D297" s="60" t="str">
        <f t="shared" si="22"/>
        <v>SOCIAL SECURITY SYSTEM/000-000-000-000</v>
      </c>
      <c r="E297" s="59"/>
      <c r="G297" s="68">
        <v>1171621</v>
      </c>
      <c r="H297" s="63" t="s">
        <v>134</v>
      </c>
      <c r="I297" s="77" t="str">
        <f t="shared" si="27"/>
        <v>BPI1171621</v>
      </c>
      <c r="K297" s="64">
        <f t="shared" si="26"/>
        <v>1900292</v>
      </c>
      <c r="L297" s="65" t="s">
        <v>123</v>
      </c>
      <c r="M297" s="78" t="str">
        <f t="shared" si="28"/>
        <v>CV1900292</v>
      </c>
      <c r="O297" s="64">
        <v>1900001</v>
      </c>
      <c r="P297" s="65" t="s">
        <v>126</v>
      </c>
      <c r="Q297" s="78" t="str">
        <f t="shared" si="29"/>
        <v>JV1900001</v>
      </c>
      <c r="S297" s="71"/>
      <c r="T297" s="71"/>
    </row>
    <row r="298" spans="2:20" s="73" customFormat="1" ht="32.25" customHeight="1" thickTop="1" thickBot="1" x14ac:dyDescent="0.3">
      <c r="B298" s="59" t="s">
        <v>410</v>
      </c>
      <c r="C298" s="59" t="s">
        <v>411</v>
      </c>
      <c r="D298" s="60" t="str">
        <f t="shared" si="22"/>
        <v>SOLAR FUEL CORPORATION/006-841-974-000</v>
      </c>
      <c r="E298" s="59" t="s">
        <v>412</v>
      </c>
      <c r="G298" s="68">
        <v>1171622</v>
      </c>
      <c r="H298" s="63" t="s">
        <v>134</v>
      </c>
      <c r="I298" s="77" t="str">
        <f t="shared" si="27"/>
        <v>BPI1171622</v>
      </c>
      <c r="K298" s="64">
        <f t="shared" si="26"/>
        <v>1900293</v>
      </c>
      <c r="L298" s="65" t="s">
        <v>123</v>
      </c>
      <c r="M298" s="78" t="str">
        <f t="shared" si="28"/>
        <v>CV1900293</v>
      </c>
      <c r="O298" s="64">
        <v>1900001</v>
      </c>
      <c r="P298" s="65" t="s">
        <v>126</v>
      </c>
      <c r="Q298" s="78" t="str">
        <f t="shared" si="29"/>
        <v>JV1900001</v>
      </c>
      <c r="S298" s="71"/>
      <c r="T298" s="71"/>
    </row>
    <row r="299" spans="2:20" s="73" customFormat="1" ht="32.25" customHeight="1" thickTop="1" thickBot="1" x14ac:dyDescent="0.3">
      <c r="B299" s="59" t="s">
        <v>187</v>
      </c>
      <c r="C299" s="59" t="s">
        <v>188</v>
      </c>
      <c r="D299" s="60" t="str">
        <f t="shared" si="22"/>
        <v>SOUTH MILANDIA INC./005-978-517-007</v>
      </c>
      <c r="E299" s="59" t="s">
        <v>39</v>
      </c>
      <c r="G299" s="68">
        <v>1171623</v>
      </c>
      <c r="H299" s="63" t="s">
        <v>134</v>
      </c>
      <c r="I299" s="77" t="str">
        <f t="shared" si="27"/>
        <v>BPI1171623</v>
      </c>
      <c r="K299" s="64">
        <f t="shared" si="26"/>
        <v>1900294</v>
      </c>
      <c r="L299" s="65" t="s">
        <v>123</v>
      </c>
      <c r="M299" s="78" t="str">
        <f t="shared" si="28"/>
        <v>CV1900294</v>
      </c>
      <c r="O299" s="64">
        <v>1900001</v>
      </c>
      <c r="P299" s="65" t="s">
        <v>126</v>
      </c>
      <c r="Q299" s="78" t="str">
        <f t="shared" si="29"/>
        <v>JV1900001</v>
      </c>
      <c r="S299" s="71"/>
      <c r="T299" s="71"/>
    </row>
    <row r="300" spans="2:20" s="73" customFormat="1" ht="32.25" customHeight="1" thickTop="1" thickBot="1" x14ac:dyDescent="0.3">
      <c r="B300" s="59" t="s">
        <v>187</v>
      </c>
      <c r="C300" s="59" t="s">
        <v>188</v>
      </c>
      <c r="D300" s="60" t="str">
        <f t="shared" si="22"/>
        <v>SOUTH MILANDIA INC./005-978-517-007</v>
      </c>
      <c r="E300" s="76" t="s">
        <v>39</v>
      </c>
      <c r="G300" s="68">
        <v>1171624</v>
      </c>
      <c r="H300" s="63" t="s">
        <v>134</v>
      </c>
      <c r="I300" s="77" t="str">
        <f t="shared" si="27"/>
        <v>BPI1171624</v>
      </c>
      <c r="K300" s="64">
        <f t="shared" si="26"/>
        <v>1900295</v>
      </c>
      <c r="L300" s="65" t="s">
        <v>123</v>
      </c>
      <c r="M300" s="78" t="str">
        <f t="shared" si="28"/>
        <v>CV1900295</v>
      </c>
      <c r="O300" s="64">
        <v>1900001</v>
      </c>
      <c r="P300" s="65" t="s">
        <v>126</v>
      </c>
      <c r="Q300" s="78" t="str">
        <f t="shared" si="29"/>
        <v>JV1900001</v>
      </c>
      <c r="S300" s="71"/>
      <c r="T300" s="71"/>
    </row>
    <row r="301" spans="2:20" s="73" customFormat="1" ht="32.25" customHeight="1" thickTop="1" thickBot="1" x14ac:dyDescent="0.3">
      <c r="B301" s="59" t="s">
        <v>317</v>
      </c>
      <c r="C301" s="59" t="s">
        <v>318</v>
      </c>
      <c r="D301" s="60" t="str">
        <f t="shared" si="22"/>
        <v>SOUTHERN PARADISE INTERIORS/941-311-769-000</v>
      </c>
      <c r="E301" s="59" t="s">
        <v>224</v>
      </c>
      <c r="G301" s="68">
        <v>1171625</v>
      </c>
      <c r="H301" s="63" t="s">
        <v>134</v>
      </c>
      <c r="I301" s="77" t="str">
        <f t="shared" si="27"/>
        <v>BPI1171625</v>
      </c>
      <c r="K301" s="64">
        <f t="shared" si="26"/>
        <v>1900296</v>
      </c>
      <c r="L301" s="65" t="s">
        <v>123</v>
      </c>
      <c r="M301" s="78" t="str">
        <f t="shared" si="28"/>
        <v>CV1900296</v>
      </c>
      <c r="O301" s="64">
        <v>1900001</v>
      </c>
      <c r="P301" s="65" t="s">
        <v>126</v>
      </c>
      <c r="Q301" s="78" t="str">
        <f t="shared" si="29"/>
        <v>JV1900001</v>
      </c>
      <c r="S301" s="71"/>
      <c r="T301" s="71"/>
    </row>
    <row r="302" spans="2:20" s="73" customFormat="1" ht="32.25" customHeight="1" thickTop="1" thickBot="1" x14ac:dyDescent="0.3">
      <c r="B302" s="59"/>
      <c r="C302" s="59" t="s">
        <v>913</v>
      </c>
      <c r="D302" s="60" t="str">
        <f t="shared" si="22"/>
        <v>SPEED THIRTEEN CAB TAXI/</v>
      </c>
      <c r="E302" s="76" t="s">
        <v>955</v>
      </c>
      <c r="G302" s="68">
        <v>1171626</v>
      </c>
      <c r="H302" s="63" t="s">
        <v>134</v>
      </c>
      <c r="I302" s="77" t="str">
        <f t="shared" si="27"/>
        <v>BPI1171626</v>
      </c>
      <c r="K302" s="64">
        <f t="shared" si="26"/>
        <v>1900297</v>
      </c>
      <c r="L302" s="65" t="s">
        <v>123</v>
      </c>
      <c r="M302" s="78" t="str">
        <f t="shared" si="28"/>
        <v>CV1900297</v>
      </c>
      <c r="O302" s="64">
        <v>1900001</v>
      </c>
      <c r="P302" s="65" t="s">
        <v>126</v>
      </c>
      <c r="Q302" s="78" t="str">
        <f t="shared" si="29"/>
        <v>JV1900001</v>
      </c>
      <c r="S302" s="71"/>
      <c r="T302" s="71"/>
    </row>
    <row r="303" spans="2:20" s="73" customFormat="1" ht="32.25" customHeight="1" thickTop="1" thickBot="1" x14ac:dyDescent="0.3">
      <c r="B303" s="59" t="s">
        <v>1001</v>
      </c>
      <c r="C303" s="59" t="s">
        <v>999</v>
      </c>
      <c r="D303" s="60" t="str">
        <f t="shared" si="22"/>
        <v>SR &amp; RM ENTERPRISES/946-937-321-000</v>
      </c>
      <c r="E303" s="76" t="s">
        <v>1000</v>
      </c>
      <c r="G303" s="68">
        <v>1171627</v>
      </c>
      <c r="H303" s="63" t="s">
        <v>134</v>
      </c>
      <c r="I303" s="77" t="str">
        <f t="shared" si="27"/>
        <v>BPI1171627</v>
      </c>
      <c r="K303" s="64">
        <f t="shared" si="26"/>
        <v>1900298</v>
      </c>
      <c r="L303" s="65" t="s">
        <v>123</v>
      </c>
      <c r="M303" s="78" t="str">
        <f t="shared" si="28"/>
        <v>CV1900298</v>
      </c>
      <c r="O303" s="64">
        <v>1900001</v>
      </c>
      <c r="P303" s="65" t="s">
        <v>126</v>
      </c>
      <c r="Q303" s="78" t="str">
        <f t="shared" si="29"/>
        <v>JV1900001</v>
      </c>
      <c r="S303" s="71"/>
      <c r="T303" s="71"/>
    </row>
    <row r="304" spans="2:20" s="73" customFormat="1" ht="32.25" customHeight="1" thickTop="1" thickBot="1" x14ac:dyDescent="0.3">
      <c r="B304" s="59" t="s">
        <v>27</v>
      </c>
      <c r="C304" s="59" t="s">
        <v>32</v>
      </c>
      <c r="D304" s="60" t="str">
        <f t="shared" si="22"/>
        <v>ST. FRANCIS SHELL STATION/122-514-205-002</v>
      </c>
      <c r="E304" s="59" t="s">
        <v>177</v>
      </c>
      <c r="G304" s="68">
        <v>1171628</v>
      </c>
      <c r="H304" s="63" t="s">
        <v>134</v>
      </c>
      <c r="I304" s="77" t="str">
        <f t="shared" si="27"/>
        <v>BPI1171628</v>
      </c>
      <c r="K304" s="64">
        <f t="shared" si="26"/>
        <v>1900299</v>
      </c>
      <c r="L304" s="65" t="s">
        <v>123</v>
      </c>
      <c r="M304" s="78" t="str">
        <f t="shared" si="28"/>
        <v>CV1900299</v>
      </c>
      <c r="O304" s="64">
        <v>1900001</v>
      </c>
      <c r="P304" s="65" t="s">
        <v>126</v>
      </c>
      <c r="Q304" s="78" t="str">
        <f t="shared" si="29"/>
        <v>JV1900001</v>
      </c>
      <c r="S304" s="71"/>
      <c r="T304" s="71"/>
    </row>
    <row r="305" spans="2:20" s="73" customFormat="1" ht="32.25" customHeight="1" thickTop="1" thickBot="1" x14ac:dyDescent="0.3">
      <c r="B305" s="59" t="s">
        <v>716</v>
      </c>
      <c r="C305" s="59" t="s">
        <v>717</v>
      </c>
      <c r="D305" s="60" t="str">
        <f t="shared" si="22"/>
        <v>ST. THERESE OF LISIEUX RELIGIOUS SUPPLY/933-615-490-000</v>
      </c>
      <c r="E305" s="59" t="s">
        <v>206</v>
      </c>
      <c r="G305" s="68">
        <v>1171629</v>
      </c>
      <c r="H305" s="63" t="s">
        <v>134</v>
      </c>
      <c r="I305" s="77" t="str">
        <f t="shared" si="27"/>
        <v>BPI1171629</v>
      </c>
      <c r="K305" s="64">
        <f t="shared" si="26"/>
        <v>1900300</v>
      </c>
      <c r="L305" s="65" t="s">
        <v>123</v>
      </c>
      <c r="M305" s="78" t="str">
        <f t="shared" si="28"/>
        <v>CV1900300</v>
      </c>
      <c r="O305" s="64">
        <v>1900001</v>
      </c>
      <c r="P305" s="65" t="s">
        <v>126</v>
      </c>
      <c r="Q305" s="78" t="str">
        <f t="shared" si="29"/>
        <v>JV1900001</v>
      </c>
      <c r="S305" s="71"/>
      <c r="T305" s="71"/>
    </row>
    <row r="306" spans="2:20" s="73" customFormat="1" ht="32.25" customHeight="1" thickTop="1" thickBot="1" x14ac:dyDescent="0.3">
      <c r="B306" s="59" t="s">
        <v>50</v>
      </c>
      <c r="C306" s="59" t="s">
        <v>277</v>
      </c>
      <c r="D306" s="60" t="str">
        <f t="shared" si="22"/>
        <v>STA ANA PAYROLL 8/18/000-000-000-000</v>
      </c>
      <c r="E306" s="59"/>
      <c r="G306" s="68">
        <v>1171630</v>
      </c>
      <c r="H306" s="63" t="s">
        <v>134</v>
      </c>
      <c r="I306" s="77" t="str">
        <f t="shared" si="27"/>
        <v>BPI1171630</v>
      </c>
      <c r="K306" s="64">
        <f t="shared" si="26"/>
        <v>1900301</v>
      </c>
      <c r="L306" s="65" t="s">
        <v>123</v>
      </c>
      <c r="M306" s="78" t="str">
        <f t="shared" si="28"/>
        <v>CV1900301</v>
      </c>
      <c r="O306" s="64">
        <v>1900001</v>
      </c>
      <c r="P306" s="65" t="s">
        <v>126</v>
      </c>
      <c r="Q306" s="78" t="str">
        <f t="shared" si="29"/>
        <v>JV1900001</v>
      </c>
      <c r="S306" s="71"/>
      <c r="T306" s="71"/>
    </row>
    <row r="307" spans="2:20" s="73" customFormat="1" ht="32.25" customHeight="1" thickTop="1" thickBot="1" x14ac:dyDescent="0.3">
      <c r="B307" s="59" t="s">
        <v>288</v>
      </c>
      <c r="C307" s="59" t="s">
        <v>289</v>
      </c>
      <c r="D307" s="60" t="str">
        <f t="shared" si="22"/>
        <v>STA ANA PETRON SERVICE STATION/931-749-613-000</v>
      </c>
      <c r="E307" s="59" t="s">
        <v>290</v>
      </c>
      <c r="G307" s="68">
        <v>1171631</v>
      </c>
      <c r="H307" s="63" t="s">
        <v>134</v>
      </c>
      <c r="I307" s="77" t="str">
        <f t="shared" si="27"/>
        <v>BPI1171631</v>
      </c>
      <c r="K307" s="64">
        <f t="shared" si="26"/>
        <v>1900302</v>
      </c>
      <c r="L307" s="65" t="s">
        <v>123</v>
      </c>
      <c r="M307" s="78" t="str">
        <f t="shared" si="28"/>
        <v>CV1900302</v>
      </c>
      <c r="O307" s="64">
        <v>1900001</v>
      </c>
      <c r="P307" s="65" t="s">
        <v>126</v>
      </c>
      <c r="Q307" s="78" t="str">
        <f t="shared" si="29"/>
        <v>JV1900001</v>
      </c>
      <c r="S307" s="71"/>
      <c r="T307" s="71"/>
    </row>
    <row r="308" spans="2:20" s="73" customFormat="1" ht="32.25" customHeight="1" thickTop="1" thickBot="1" x14ac:dyDescent="0.3">
      <c r="B308" s="59" t="s">
        <v>730</v>
      </c>
      <c r="C308" s="59" t="s">
        <v>731</v>
      </c>
      <c r="D308" s="60" t="str">
        <f t="shared" si="22"/>
        <v>STAR APPLIANCES CENTER/000-086-204-019</v>
      </c>
      <c r="E308" s="59" t="s">
        <v>547</v>
      </c>
      <c r="G308" s="68">
        <v>1171632</v>
      </c>
      <c r="H308" s="63" t="s">
        <v>134</v>
      </c>
      <c r="I308" s="77" t="str">
        <f t="shared" si="27"/>
        <v>BPI1171632</v>
      </c>
      <c r="K308" s="64">
        <f t="shared" si="26"/>
        <v>1900303</v>
      </c>
      <c r="L308" s="65" t="s">
        <v>123</v>
      </c>
      <c r="M308" s="78" t="str">
        <f t="shared" si="28"/>
        <v>CV1900303</v>
      </c>
      <c r="O308" s="64">
        <v>1900001</v>
      </c>
      <c r="P308" s="65" t="s">
        <v>126</v>
      </c>
      <c r="Q308" s="78" t="str">
        <f t="shared" si="29"/>
        <v>JV1900001</v>
      </c>
      <c r="S308" s="71"/>
      <c r="T308" s="71"/>
    </row>
    <row r="309" spans="2:20" s="73" customFormat="1" ht="32.25" customHeight="1" thickTop="1" thickBot="1" x14ac:dyDescent="0.3">
      <c r="B309" s="59" t="s">
        <v>602</v>
      </c>
      <c r="C309" s="59" t="s">
        <v>370</v>
      </c>
      <c r="D309" s="60" t="str">
        <f t="shared" si="22"/>
        <v>STEWARD MEDICAL, PHARMA &amp; EQUIPMENT SUPPLIES/205-962-186-000</v>
      </c>
      <c r="E309" s="59" t="s">
        <v>248</v>
      </c>
      <c r="G309" s="68">
        <v>1171633</v>
      </c>
      <c r="H309" s="63" t="s">
        <v>134</v>
      </c>
      <c r="I309" s="77" t="str">
        <f t="shared" si="27"/>
        <v>BPI1171633</v>
      </c>
      <c r="K309" s="64">
        <f t="shared" si="26"/>
        <v>1900304</v>
      </c>
      <c r="L309" s="65" t="s">
        <v>123</v>
      </c>
      <c r="M309" s="78" t="str">
        <f t="shared" si="28"/>
        <v>CV1900304</v>
      </c>
      <c r="O309" s="64">
        <v>1900001</v>
      </c>
      <c r="P309" s="65" t="s">
        <v>126</v>
      </c>
      <c r="Q309" s="78" t="str">
        <f t="shared" si="29"/>
        <v>JV1900001</v>
      </c>
      <c r="S309" s="71"/>
      <c r="T309" s="71"/>
    </row>
    <row r="310" spans="2:20" s="73" customFormat="1" ht="32.25" customHeight="1" thickTop="1" thickBot="1" x14ac:dyDescent="0.3">
      <c r="B310" s="59" t="s">
        <v>340</v>
      </c>
      <c r="C310" s="59" t="s">
        <v>341</v>
      </c>
      <c r="D310" s="60" t="str">
        <f t="shared" si="22"/>
        <v>STIVY PRTS CENTER/108-632-401-000</v>
      </c>
      <c r="E310" s="59" t="s">
        <v>203</v>
      </c>
      <c r="G310" s="68">
        <v>1171634</v>
      </c>
      <c r="H310" s="63" t="s">
        <v>134</v>
      </c>
      <c r="I310" s="77" t="str">
        <f t="shared" ref="I310:I329" si="30">(H310&amp;""&amp;G310)</f>
        <v>BPI1171634</v>
      </c>
      <c r="K310" s="64">
        <f t="shared" si="26"/>
        <v>1900305</v>
      </c>
      <c r="L310" s="65" t="s">
        <v>123</v>
      </c>
      <c r="M310" s="78" t="str">
        <f t="shared" si="28"/>
        <v>CV1900305</v>
      </c>
      <c r="O310" s="64">
        <v>1900001</v>
      </c>
      <c r="P310" s="65" t="s">
        <v>126</v>
      </c>
      <c r="Q310" s="78" t="str">
        <f t="shared" si="29"/>
        <v>JV1900001</v>
      </c>
      <c r="S310" s="71"/>
      <c r="T310" s="71"/>
    </row>
    <row r="311" spans="2:20" s="73" customFormat="1" ht="32.25" customHeight="1" thickTop="1" thickBot="1" x14ac:dyDescent="0.3">
      <c r="B311" s="59" t="s">
        <v>50</v>
      </c>
      <c r="C311" s="59" t="s">
        <v>242</v>
      </c>
      <c r="D311" s="60" t="str">
        <f t="shared" si="22"/>
        <v>SUICO -LABOR/000-000-000-000</v>
      </c>
      <c r="E311" s="59" t="s">
        <v>243</v>
      </c>
      <c r="G311" s="68">
        <v>1171635</v>
      </c>
      <c r="H311" s="63" t="s">
        <v>134</v>
      </c>
      <c r="I311" s="77" t="str">
        <f t="shared" si="30"/>
        <v>BPI1171635</v>
      </c>
      <c r="K311" s="64">
        <f t="shared" si="26"/>
        <v>1900306</v>
      </c>
      <c r="L311" s="65" t="s">
        <v>123</v>
      </c>
      <c r="M311" s="78" t="str">
        <f t="shared" si="28"/>
        <v>CV1900306</v>
      </c>
      <c r="O311" s="64">
        <v>1900001</v>
      </c>
      <c r="P311" s="65" t="s">
        <v>126</v>
      </c>
      <c r="Q311" s="78" t="str">
        <f t="shared" si="29"/>
        <v>JV1900001</v>
      </c>
      <c r="S311" s="71"/>
      <c r="T311" s="71"/>
    </row>
    <row r="312" spans="2:20" s="73" customFormat="1" ht="32.25" customHeight="1" thickTop="1" thickBot="1" x14ac:dyDescent="0.3">
      <c r="B312" s="59" t="s">
        <v>172</v>
      </c>
      <c r="C312" s="59" t="s">
        <v>173</v>
      </c>
      <c r="D312" s="60" t="str">
        <f t="shared" si="22"/>
        <v>SUPER KYMER GAS/009-526-580-000</v>
      </c>
      <c r="E312" s="59" t="s">
        <v>174</v>
      </c>
      <c r="G312" s="68">
        <v>1171636</v>
      </c>
      <c r="H312" s="63" t="s">
        <v>134</v>
      </c>
      <c r="I312" s="77" t="str">
        <f t="shared" si="30"/>
        <v>BPI1171636</v>
      </c>
      <c r="K312" s="64">
        <f t="shared" si="26"/>
        <v>1900307</v>
      </c>
      <c r="L312" s="65" t="s">
        <v>123</v>
      </c>
      <c r="M312" s="78" t="str">
        <f t="shared" si="28"/>
        <v>CV1900307</v>
      </c>
      <c r="O312" s="64">
        <v>1900001</v>
      </c>
      <c r="P312" s="65" t="s">
        <v>126</v>
      </c>
      <c r="Q312" s="78" t="str">
        <f t="shared" si="29"/>
        <v>JV1900001</v>
      </c>
      <c r="S312" s="71"/>
      <c r="T312" s="71"/>
    </row>
    <row r="313" spans="2:20" s="73" customFormat="1" ht="32.25" customHeight="1" thickTop="1" thickBot="1" x14ac:dyDescent="0.3">
      <c r="B313" s="59" t="s">
        <v>449</v>
      </c>
      <c r="C313" s="59" t="s">
        <v>450</v>
      </c>
      <c r="D313" s="60" t="str">
        <f t="shared" si="22"/>
        <v>SUPER STAR HARDWRE, INC./005-882-786-000</v>
      </c>
      <c r="E313" s="59" t="s">
        <v>451</v>
      </c>
      <c r="G313" s="68">
        <v>1171637</v>
      </c>
      <c r="H313" s="63" t="s">
        <v>134</v>
      </c>
      <c r="I313" s="77" t="str">
        <f t="shared" si="30"/>
        <v>BPI1171637</v>
      </c>
      <c r="K313" s="64">
        <f t="shared" si="26"/>
        <v>1900308</v>
      </c>
      <c r="L313" s="65" t="s">
        <v>123</v>
      </c>
      <c r="M313" s="78" t="str">
        <f t="shared" si="28"/>
        <v>CV1900308</v>
      </c>
      <c r="O313" s="64">
        <v>1900001</v>
      </c>
      <c r="P313" s="65" t="s">
        <v>126</v>
      </c>
      <c r="Q313" s="78" t="str">
        <f t="shared" si="29"/>
        <v>JV1900001</v>
      </c>
      <c r="S313" s="71"/>
      <c r="T313" s="71"/>
    </row>
    <row r="314" spans="2:20" s="73" customFormat="1" ht="32.25" customHeight="1" thickTop="1" thickBot="1" x14ac:dyDescent="0.3">
      <c r="B314" s="59" t="s">
        <v>1003</v>
      </c>
      <c r="C314" s="59" t="s">
        <v>1004</v>
      </c>
      <c r="D314" s="60" t="str">
        <f t="shared" si="22"/>
        <v>SUPERTANK INTERNATIONAL CO./005-515-330-003</v>
      </c>
      <c r="E314" s="76" t="s">
        <v>1005</v>
      </c>
      <c r="G314" s="68">
        <v>1171638</v>
      </c>
      <c r="H314" s="63" t="s">
        <v>134</v>
      </c>
      <c r="I314" s="77" t="str">
        <f t="shared" si="30"/>
        <v>BPI1171638</v>
      </c>
      <c r="K314" s="64">
        <f t="shared" si="26"/>
        <v>1900309</v>
      </c>
      <c r="L314" s="65" t="s">
        <v>123</v>
      </c>
      <c r="M314" s="78" t="str">
        <f t="shared" si="28"/>
        <v>CV1900309</v>
      </c>
      <c r="O314" s="64">
        <v>1900001</v>
      </c>
      <c r="P314" s="65" t="s">
        <v>126</v>
      </c>
      <c r="Q314" s="78" t="str">
        <f t="shared" si="29"/>
        <v>JV1900001</v>
      </c>
      <c r="S314" s="71"/>
      <c r="T314" s="71"/>
    </row>
    <row r="315" spans="2:20" s="73" customFormat="1" ht="32.25" customHeight="1" thickTop="1" thickBot="1" x14ac:dyDescent="0.3">
      <c r="B315" s="59" t="s">
        <v>270</v>
      </c>
      <c r="C315" s="59" t="s">
        <v>271</v>
      </c>
      <c r="D315" s="60" t="str">
        <f t="shared" si="22"/>
        <v>T&amp;A FORTITIUDE MKTG/136-269-894-000</v>
      </c>
      <c r="E315" s="59" t="s">
        <v>272</v>
      </c>
      <c r="G315" s="68">
        <v>1171639</v>
      </c>
      <c r="H315" s="63" t="s">
        <v>134</v>
      </c>
      <c r="I315" s="77" t="str">
        <f t="shared" si="30"/>
        <v>BPI1171639</v>
      </c>
      <c r="K315" s="64">
        <f t="shared" si="26"/>
        <v>1900310</v>
      </c>
      <c r="L315" s="65" t="s">
        <v>123</v>
      </c>
      <c r="M315" s="78" t="str">
        <f t="shared" si="28"/>
        <v>CV1900310</v>
      </c>
      <c r="O315" s="64">
        <v>1900001</v>
      </c>
      <c r="P315" s="65" t="s">
        <v>126</v>
      </c>
      <c r="Q315" s="78" t="str">
        <f t="shared" si="29"/>
        <v>JV1900001</v>
      </c>
      <c r="S315" s="71"/>
      <c r="T315" s="71"/>
    </row>
    <row r="316" spans="2:20" s="73" customFormat="1" ht="32.25" customHeight="1" thickTop="1" thickBot="1" x14ac:dyDescent="0.3">
      <c r="B316" s="59" t="s">
        <v>270</v>
      </c>
      <c r="C316" s="59" t="s">
        <v>470</v>
      </c>
      <c r="D316" s="60" t="str">
        <f t="shared" si="22"/>
        <v>TAF MARKETING/136-269-894-000</v>
      </c>
      <c r="E316" s="59" t="s">
        <v>471</v>
      </c>
      <c r="G316" s="68">
        <v>1171640</v>
      </c>
      <c r="H316" s="63" t="s">
        <v>134</v>
      </c>
      <c r="I316" s="77" t="str">
        <f t="shared" si="30"/>
        <v>BPI1171640</v>
      </c>
      <c r="K316" s="64">
        <f t="shared" si="26"/>
        <v>1900311</v>
      </c>
      <c r="L316" s="65" t="s">
        <v>123</v>
      </c>
      <c r="M316" s="78" t="str">
        <f t="shared" si="28"/>
        <v>CV1900311</v>
      </c>
      <c r="O316" s="64">
        <v>1900001</v>
      </c>
      <c r="P316" s="65" t="s">
        <v>126</v>
      </c>
      <c r="Q316" s="78" t="str">
        <f t="shared" si="29"/>
        <v>JV1900001</v>
      </c>
      <c r="S316" s="71"/>
      <c r="T316" s="71"/>
    </row>
    <row r="317" spans="2:20" s="73" customFormat="1" ht="32.25" customHeight="1" thickTop="1" thickBot="1" x14ac:dyDescent="0.3">
      <c r="B317" s="59" t="s">
        <v>333</v>
      </c>
      <c r="C317" s="59" t="s">
        <v>334</v>
      </c>
      <c r="D317" s="60" t="str">
        <f t="shared" si="22"/>
        <v>TEBROS HARDWARE CORPORATION/000--76-962-000</v>
      </c>
      <c r="E317" s="59" t="s">
        <v>203</v>
      </c>
      <c r="G317" s="68">
        <v>1171641</v>
      </c>
      <c r="H317" s="63" t="s">
        <v>134</v>
      </c>
      <c r="I317" s="77" t="str">
        <f t="shared" si="30"/>
        <v>BPI1171641</v>
      </c>
      <c r="K317" s="64">
        <f t="shared" si="26"/>
        <v>1900312</v>
      </c>
      <c r="L317" s="65" t="s">
        <v>123</v>
      </c>
      <c r="M317" s="78" t="str">
        <f t="shared" si="28"/>
        <v>CV1900312</v>
      </c>
      <c r="O317" s="64">
        <v>1900001</v>
      </c>
      <c r="P317" s="65" t="s">
        <v>126</v>
      </c>
      <c r="Q317" s="78" t="str">
        <f t="shared" si="29"/>
        <v>JV1900001</v>
      </c>
      <c r="S317" s="71"/>
      <c r="T317" s="71"/>
    </row>
    <row r="318" spans="2:20" s="73" customFormat="1" ht="32.25" customHeight="1" thickTop="1" thickBot="1" x14ac:dyDescent="0.3">
      <c r="B318" s="59" t="s">
        <v>740</v>
      </c>
      <c r="C318" s="59" t="s">
        <v>741</v>
      </c>
      <c r="D318" s="60" t="str">
        <f t="shared" si="22"/>
        <v>THE EPICURIOUS GASTRO PUB/009-632-278-001</v>
      </c>
      <c r="E318" s="59" t="s">
        <v>742</v>
      </c>
      <c r="G318" s="68">
        <v>1171642</v>
      </c>
      <c r="H318" s="63" t="s">
        <v>134</v>
      </c>
      <c r="I318" s="77" t="str">
        <f t="shared" si="30"/>
        <v>BPI1171642</v>
      </c>
      <c r="K318" s="64">
        <f t="shared" si="26"/>
        <v>1900313</v>
      </c>
      <c r="L318" s="65" t="s">
        <v>123</v>
      </c>
      <c r="M318" s="78" t="str">
        <f t="shared" si="28"/>
        <v>CV1900313</v>
      </c>
      <c r="O318" s="64">
        <v>1900001</v>
      </c>
      <c r="P318" s="65" t="s">
        <v>126</v>
      </c>
      <c r="Q318" s="78" t="str">
        <f t="shared" si="29"/>
        <v>JV1900001</v>
      </c>
      <c r="S318" s="71"/>
      <c r="T318" s="71"/>
    </row>
    <row r="319" spans="2:20" s="73" customFormat="1" ht="32.25" customHeight="1" thickTop="1" thickBot="1" x14ac:dyDescent="0.3">
      <c r="B319" s="59" t="s">
        <v>600</v>
      </c>
      <c r="C319" s="59" t="s">
        <v>205</v>
      </c>
      <c r="D319" s="60" t="str">
        <f t="shared" si="22"/>
        <v>THE PAPER TREE/005-161-114-003</v>
      </c>
      <c r="E319" s="59" t="s">
        <v>206</v>
      </c>
      <c r="G319" s="68">
        <v>1171643</v>
      </c>
      <c r="H319" s="63" t="s">
        <v>134</v>
      </c>
      <c r="I319" s="77" t="str">
        <f t="shared" si="30"/>
        <v>BPI1171643</v>
      </c>
      <c r="K319" s="64">
        <f t="shared" si="26"/>
        <v>1900314</v>
      </c>
      <c r="L319" s="65" t="s">
        <v>123</v>
      </c>
      <c r="M319" s="78" t="str">
        <f t="shared" si="28"/>
        <v>CV1900314</v>
      </c>
      <c r="O319" s="64">
        <v>1900001</v>
      </c>
      <c r="P319" s="65" t="s">
        <v>126</v>
      </c>
      <c r="Q319" s="78" t="str">
        <f t="shared" si="29"/>
        <v>JV1900001</v>
      </c>
      <c r="S319" s="71"/>
      <c r="T319" s="71"/>
    </row>
    <row r="320" spans="2:20" s="73" customFormat="1" ht="32.25" customHeight="1" thickTop="1" thickBot="1" x14ac:dyDescent="0.3">
      <c r="B320" s="145" t="s">
        <v>972</v>
      </c>
      <c r="C320" s="145" t="s">
        <v>973</v>
      </c>
      <c r="D320" s="146" t="str">
        <f t="shared" si="22"/>
        <v>THREADMASTER INDUSTRIAL CORP./004-750-447-000</v>
      </c>
      <c r="E320" s="147" t="s">
        <v>974</v>
      </c>
      <c r="G320" s="68">
        <v>1171644</v>
      </c>
      <c r="H320" s="63" t="s">
        <v>134</v>
      </c>
      <c r="I320" s="77" t="str">
        <f t="shared" si="30"/>
        <v>BPI1171644</v>
      </c>
      <c r="K320" s="64">
        <f t="shared" si="26"/>
        <v>1900315</v>
      </c>
      <c r="L320" s="65" t="s">
        <v>123</v>
      </c>
      <c r="M320" s="78" t="str">
        <f t="shared" si="28"/>
        <v>CV1900315</v>
      </c>
      <c r="O320" s="64">
        <v>1900001</v>
      </c>
      <c r="P320" s="65" t="s">
        <v>126</v>
      </c>
      <c r="Q320" s="78" t="str">
        <f t="shared" si="29"/>
        <v>JV1900001</v>
      </c>
      <c r="S320" s="71"/>
      <c r="T320" s="71"/>
    </row>
    <row r="321" spans="2:20" s="73" customFormat="1" ht="32.25" customHeight="1" thickTop="1" thickBot="1" x14ac:dyDescent="0.3">
      <c r="B321" s="59" t="s">
        <v>954</v>
      </c>
      <c r="C321" s="59" t="s">
        <v>885</v>
      </c>
      <c r="D321" s="60" t="str">
        <f t="shared" si="22"/>
        <v>THUNDER ELECTRICAL SUPPLY/279-390-300-000</v>
      </c>
      <c r="E321" s="76" t="s">
        <v>955</v>
      </c>
      <c r="G321" s="68">
        <v>1171645</v>
      </c>
      <c r="H321" s="63" t="s">
        <v>134</v>
      </c>
      <c r="I321" s="77" t="str">
        <f t="shared" si="30"/>
        <v>BPI1171645</v>
      </c>
      <c r="K321" s="64">
        <f t="shared" si="26"/>
        <v>1900316</v>
      </c>
      <c r="L321" s="65" t="s">
        <v>123</v>
      </c>
      <c r="M321" s="78" t="str">
        <f t="shared" si="28"/>
        <v>CV1900316</v>
      </c>
      <c r="O321" s="64">
        <v>1900001</v>
      </c>
      <c r="P321" s="65" t="s">
        <v>126</v>
      </c>
      <c r="Q321" s="78" t="str">
        <f t="shared" si="29"/>
        <v>JV1900001</v>
      </c>
      <c r="S321" s="71"/>
      <c r="T321" s="71"/>
    </row>
    <row r="322" spans="2:20" s="73" customFormat="1" ht="32.25" customHeight="1" thickTop="1" thickBot="1" x14ac:dyDescent="0.3">
      <c r="B322" s="59" t="s">
        <v>645</v>
      </c>
      <c r="C322" s="59" t="s">
        <v>646</v>
      </c>
      <c r="D322" s="60" t="str">
        <f t="shared" si="22"/>
        <v>TIERRA VERDE MOTORIST HAVEN/PHOENIX/149-770-083-0002</v>
      </c>
      <c r="E322" s="59" t="s">
        <v>48</v>
      </c>
      <c r="G322" s="68">
        <v>1171646</v>
      </c>
      <c r="H322" s="63" t="s">
        <v>134</v>
      </c>
      <c r="I322" s="77" t="str">
        <f t="shared" si="30"/>
        <v>BPI1171646</v>
      </c>
      <c r="K322" s="64">
        <f t="shared" si="26"/>
        <v>1900317</v>
      </c>
      <c r="L322" s="65" t="s">
        <v>123</v>
      </c>
      <c r="M322" s="78" t="str">
        <f t="shared" ref="M322:M353" si="31">(L322&amp;""&amp;K322)</f>
        <v>CV1900317</v>
      </c>
      <c r="O322" s="64">
        <v>1900001</v>
      </c>
      <c r="P322" s="65" t="s">
        <v>126</v>
      </c>
      <c r="Q322" s="78" t="str">
        <f t="shared" si="29"/>
        <v>JV1900001</v>
      </c>
      <c r="S322" s="71"/>
      <c r="T322" s="71"/>
    </row>
    <row r="323" spans="2:20" s="73" customFormat="1" ht="32.25" customHeight="1" thickTop="1" thickBot="1" x14ac:dyDescent="0.3">
      <c r="B323" s="156" t="s">
        <v>1011</v>
      </c>
      <c r="C323" s="156" t="s">
        <v>1012</v>
      </c>
      <c r="D323" s="193" t="str">
        <f t="shared" si="22"/>
        <v>TIMES BEACH KAMBINGAN ATBP./948-323-428-000</v>
      </c>
      <c r="E323" s="156" t="s">
        <v>454</v>
      </c>
      <c r="G323" s="68">
        <v>1171647</v>
      </c>
      <c r="H323" s="63" t="s">
        <v>134</v>
      </c>
      <c r="I323" s="77" t="str">
        <f t="shared" si="30"/>
        <v>BPI1171647</v>
      </c>
      <c r="K323" s="64">
        <f t="shared" si="26"/>
        <v>1900318</v>
      </c>
      <c r="L323" s="65" t="s">
        <v>123</v>
      </c>
      <c r="M323" s="78" t="str">
        <f t="shared" si="31"/>
        <v>CV1900318</v>
      </c>
      <c r="O323" s="64">
        <v>1900001</v>
      </c>
      <c r="P323" s="65" t="s">
        <v>126</v>
      </c>
      <c r="Q323" s="78" t="str">
        <f t="shared" si="29"/>
        <v>JV1900001</v>
      </c>
      <c r="S323" s="71"/>
      <c r="T323" s="71"/>
    </row>
    <row r="324" spans="2:20" s="73" customFormat="1" ht="32.25" customHeight="1" thickTop="1" thickBot="1" x14ac:dyDescent="0.3">
      <c r="B324" s="59" t="s">
        <v>984</v>
      </c>
      <c r="C324" s="59" t="s">
        <v>912</v>
      </c>
      <c r="D324" s="60" t="str">
        <f t="shared" si="22"/>
        <v>TOMAS ELECTRICAL SUPPLY CORPORATION/003-876-506-000</v>
      </c>
      <c r="E324" s="76" t="s">
        <v>985</v>
      </c>
      <c r="G324" s="68">
        <v>1171648</v>
      </c>
      <c r="H324" s="63" t="s">
        <v>134</v>
      </c>
      <c r="I324" s="77" t="str">
        <f t="shared" si="30"/>
        <v>BPI1171648</v>
      </c>
      <c r="K324" s="64">
        <f t="shared" si="26"/>
        <v>1900319</v>
      </c>
      <c r="L324" s="65" t="s">
        <v>123</v>
      </c>
      <c r="M324" s="78" t="str">
        <f t="shared" si="31"/>
        <v>CV1900319</v>
      </c>
      <c r="O324" s="64">
        <v>1900001</v>
      </c>
      <c r="P324" s="65" t="s">
        <v>126</v>
      </c>
      <c r="Q324" s="78" t="str">
        <f t="shared" si="29"/>
        <v>JV1900001</v>
      </c>
      <c r="S324" s="71"/>
      <c r="T324" s="71"/>
    </row>
    <row r="325" spans="2:20" s="73" customFormat="1" ht="32.25" customHeight="1" thickTop="1" thickBot="1" x14ac:dyDescent="0.3">
      <c r="B325" s="59" t="s">
        <v>566</v>
      </c>
      <c r="C325" s="59" t="s">
        <v>567</v>
      </c>
      <c r="D325" s="60" t="str">
        <f t="shared" si="22"/>
        <v>TRUST HARDWARE/006-039-599-000</v>
      </c>
      <c r="E325" s="59" t="s">
        <v>568</v>
      </c>
      <c r="G325" s="68">
        <v>1171649</v>
      </c>
      <c r="H325" s="63" t="s">
        <v>134</v>
      </c>
      <c r="I325" s="77" t="str">
        <f t="shared" si="30"/>
        <v>BPI1171649</v>
      </c>
      <c r="K325" s="64">
        <f t="shared" si="26"/>
        <v>1900320</v>
      </c>
      <c r="L325" s="65" t="s">
        <v>123</v>
      </c>
      <c r="M325" s="78" t="str">
        <f t="shared" si="31"/>
        <v>CV1900320</v>
      </c>
      <c r="O325" s="64">
        <v>1900001</v>
      </c>
      <c r="P325" s="65" t="s">
        <v>126</v>
      </c>
      <c r="Q325" s="78" t="str">
        <f t="shared" si="29"/>
        <v>JV1900001</v>
      </c>
      <c r="S325" s="71"/>
      <c r="T325" s="71"/>
    </row>
    <row r="326" spans="2:20" s="73" customFormat="1" ht="32.25" customHeight="1" thickTop="1" thickBot="1" x14ac:dyDescent="0.3">
      <c r="B326" s="59" t="s">
        <v>193</v>
      </c>
      <c r="C326" s="59" t="s">
        <v>970</v>
      </c>
      <c r="D326" s="60" t="str">
        <f t="shared" ref="D326:D389" si="32">(C326&amp;"/"&amp;B326)</f>
        <v>TRUST HARDWARE PHILS. INC./006-039-599-005</v>
      </c>
      <c r="E326" s="59" t="s">
        <v>971</v>
      </c>
      <c r="G326" s="68">
        <v>1171650</v>
      </c>
      <c r="H326" s="63" t="s">
        <v>134</v>
      </c>
      <c r="I326" s="77" t="str">
        <f t="shared" si="30"/>
        <v>BPI1171650</v>
      </c>
      <c r="K326" s="64">
        <f t="shared" si="26"/>
        <v>1900321</v>
      </c>
      <c r="L326" s="65" t="s">
        <v>123</v>
      </c>
      <c r="M326" s="78" t="str">
        <f t="shared" si="31"/>
        <v>CV1900321</v>
      </c>
      <c r="O326" s="64">
        <v>1900001</v>
      </c>
      <c r="P326" s="65" t="s">
        <v>126</v>
      </c>
      <c r="Q326" s="78" t="str">
        <f t="shared" si="29"/>
        <v>JV1900001</v>
      </c>
      <c r="S326" s="71"/>
      <c r="T326" s="71"/>
    </row>
    <row r="327" spans="2:20" s="73" customFormat="1" ht="32.25" customHeight="1" thickTop="1" thickBot="1" x14ac:dyDescent="0.3">
      <c r="B327" s="59" t="s">
        <v>727</v>
      </c>
      <c r="C327" s="59" t="s">
        <v>728</v>
      </c>
      <c r="D327" s="60" t="str">
        <f t="shared" si="32"/>
        <v>TSURU INCOPARATED/004-425-656-005</v>
      </c>
      <c r="E327" s="59" t="s">
        <v>729</v>
      </c>
      <c r="G327" s="68">
        <v>1171651</v>
      </c>
      <c r="H327" s="63" t="s">
        <v>134</v>
      </c>
      <c r="I327" s="77" t="str">
        <f t="shared" si="30"/>
        <v>BPI1171651</v>
      </c>
      <c r="K327" s="64">
        <f t="shared" si="26"/>
        <v>1900322</v>
      </c>
      <c r="L327" s="65" t="s">
        <v>123</v>
      </c>
      <c r="M327" s="78" t="str">
        <f t="shared" si="31"/>
        <v>CV1900322</v>
      </c>
      <c r="O327" s="64">
        <v>1900001</v>
      </c>
      <c r="P327" s="65" t="s">
        <v>126</v>
      </c>
      <c r="Q327" s="78" t="str">
        <f t="shared" si="29"/>
        <v>JV1900001</v>
      </c>
      <c r="S327" s="71"/>
      <c r="T327" s="71"/>
    </row>
    <row r="328" spans="2:20" s="73" customFormat="1" ht="32.25" customHeight="1" thickTop="1" thickBot="1" x14ac:dyDescent="0.3">
      <c r="B328" s="59" t="s">
        <v>979</v>
      </c>
      <c r="C328" s="59" t="s">
        <v>980</v>
      </c>
      <c r="D328" s="60" t="str">
        <f t="shared" si="32"/>
        <v>TSURUDA GENERICS PHARMACY AND MARKETING INC./008-234-308-016</v>
      </c>
      <c r="E328" s="76" t="s">
        <v>936</v>
      </c>
      <c r="G328" s="68">
        <v>1171652</v>
      </c>
      <c r="H328" s="63" t="s">
        <v>134</v>
      </c>
      <c r="I328" s="77" t="str">
        <f t="shared" si="30"/>
        <v>BPI1171652</v>
      </c>
      <c r="K328" s="64">
        <f t="shared" ref="K328:K391" si="33">+K327+1</f>
        <v>1900323</v>
      </c>
      <c r="L328" s="65" t="s">
        <v>123</v>
      </c>
      <c r="M328" s="78" t="str">
        <f t="shared" si="31"/>
        <v>CV1900323</v>
      </c>
      <c r="O328" s="64">
        <v>1900001</v>
      </c>
      <c r="P328" s="65" t="s">
        <v>126</v>
      </c>
      <c r="Q328" s="78" t="str">
        <f t="shared" si="29"/>
        <v>JV1900001</v>
      </c>
      <c r="S328" s="71"/>
      <c r="T328" s="71"/>
    </row>
    <row r="329" spans="2:20" s="73" customFormat="1" ht="32.25" customHeight="1" thickTop="1" thickBot="1" x14ac:dyDescent="0.3">
      <c r="B329" s="59" t="s">
        <v>949</v>
      </c>
      <c r="C329" s="59" t="s">
        <v>881</v>
      </c>
      <c r="D329" s="60" t="str">
        <f t="shared" si="32"/>
        <v>TWO PILLARS/148-326-030-000</v>
      </c>
      <c r="E329" s="76" t="s">
        <v>311</v>
      </c>
      <c r="G329" s="68">
        <v>1171653</v>
      </c>
      <c r="H329" s="63" t="s">
        <v>134</v>
      </c>
      <c r="I329" s="77" t="str">
        <f t="shared" si="30"/>
        <v>BPI1171653</v>
      </c>
      <c r="K329" s="64">
        <f t="shared" si="33"/>
        <v>1900324</v>
      </c>
      <c r="L329" s="65" t="s">
        <v>123</v>
      </c>
      <c r="M329" s="78" t="str">
        <f t="shared" si="31"/>
        <v>CV1900324</v>
      </c>
      <c r="O329" s="64">
        <v>1900001</v>
      </c>
      <c r="P329" s="65" t="s">
        <v>126</v>
      </c>
      <c r="Q329" s="78" t="str">
        <f t="shared" si="29"/>
        <v>JV1900001</v>
      </c>
      <c r="S329" s="71"/>
      <c r="T329" s="71"/>
    </row>
    <row r="330" spans="2:20" s="73" customFormat="1" ht="32.25" customHeight="1" thickTop="1" thickBot="1" x14ac:dyDescent="0.3">
      <c r="B330" s="59" t="s">
        <v>28</v>
      </c>
      <c r="C330" s="59" t="s">
        <v>33</v>
      </c>
      <c r="D330" s="60" t="str">
        <f t="shared" si="32"/>
        <v>ULTRA-V FUELS &amp; SERVICES/467-506-702-000</v>
      </c>
      <c r="E330" s="59" t="s">
        <v>463</v>
      </c>
      <c r="G330" s="68">
        <v>1171654</v>
      </c>
      <c r="H330" s="63" t="s">
        <v>134</v>
      </c>
      <c r="I330" s="77" t="str">
        <f t="shared" ref="I330:I349" si="34">(H330&amp;""&amp;G330)</f>
        <v>BPI1171654</v>
      </c>
      <c r="K330" s="64">
        <f t="shared" si="33"/>
        <v>1900325</v>
      </c>
      <c r="L330" s="65" t="s">
        <v>123</v>
      </c>
      <c r="M330" s="78" t="str">
        <f t="shared" si="31"/>
        <v>CV1900325</v>
      </c>
      <c r="O330" s="64">
        <v>1900001</v>
      </c>
      <c r="P330" s="65" t="s">
        <v>126</v>
      </c>
      <c r="Q330" s="78" t="str">
        <f t="shared" si="29"/>
        <v>JV1900001</v>
      </c>
      <c r="S330" s="71"/>
      <c r="T330" s="71"/>
    </row>
    <row r="331" spans="2:20" s="73" customFormat="1" ht="32.25" customHeight="1" thickTop="1" thickBot="1" x14ac:dyDescent="0.3">
      <c r="B331" s="59" t="s">
        <v>734</v>
      </c>
      <c r="C331" s="59" t="s">
        <v>735</v>
      </c>
      <c r="D331" s="60" t="str">
        <f t="shared" si="32"/>
        <v>ULTRUM CORPARATION/006-040-086-001</v>
      </c>
      <c r="E331" s="59" t="s">
        <v>736</v>
      </c>
      <c r="G331" s="68">
        <v>1171655</v>
      </c>
      <c r="H331" s="63" t="s">
        <v>134</v>
      </c>
      <c r="I331" s="77" t="str">
        <f t="shared" si="34"/>
        <v>BPI1171655</v>
      </c>
      <c r="K331" s="64">
        <f t="shared" si="33"/>
        <v>1900326</v>
      </c>
      <c r="L331" s="65" t="s">
        <v>123</v>
      </c>
      <c r="M331" s="78" t="str">
        <f t="shared" si="31"/>
        <v>CV1900326</v>
      </c>
      <c r="O331" s="64">
        <v>1900001</v>
      </c>
      <c r="P331" s="65" t="s">
        <v>126</v>
      </c>
      <c r="Q331" s="78" t="str">
        <f t="shared" si="29"/>
        <v>JV1900001</v>
      </c>
      <c r="S331" s="71"/>
      <c r="T331" s="71"/>
    </row>
    <row r="332" spans="2:20" s="73" customFormat="1" ht="32.25" customHeight="1" thickTop="1" thickBot="1" x14ac:dyDescent="0.3">
      <c r="B332" s="59" t="s">
        <v>960</v>
      </c>
      <c r="C332" s="59" t="s">
        <v>961</v>
      </c>
      <c r="D332" s="60" t="str">
        <f t="shared" si="32"/>
        <v>UNI-CITY GEN. MDSE. INC. /006-345-486-013</v>
      </c>
      <c r="E332" s="76" t="s">
        <v>571</v>
      </c>
      <c r="G332" s="68">
        <v>1171656</v>
      </c>
      <c r="H332" s="63" t="s">
        <v>134</v>
      </c>
      <c r="I332" s="77" t="str">
        <f t="shared" si="34"/>
        <v>BPI1171656</v>
      </c>
      <c r="K332" s="64">
        <f t="shared" si="33"/>
        <v>1900327</v>
      </c>
      <c r="L332" s="65" t="s">
        <v>123</v>
      </c>
      <c r="M332" s="78" t="str">
        <f t="shared" si="31"/>
        <v>CV1900327</v>
      </c>
      <c r="O332" s="64">
        <v>1900001</v>
      </c>
      <c r="P332" s="65" t="s">
        <v>126</v>
      </c>
      <c r="Q332" s="78" t="str">
        <f t="shared" si="29"/>
        <v>JV1900001</v>
      </c>
      <c r="S332" s="71"/>
      <c r="T332" s="71"/>
    </row>
    <row r="333" spans="2:20" s="73" customFormat="1" ht="32.25" customHeight="1" thickTop="1" thickBot="1" x14ac:dyDescent="0.3">
      <c r="B333" s="59" t="s">
        <v>589</v>
      </c>
      <c r="C333" s="59" t="s">
        <v>590</v>
      </c>
      <c r="D333" s="60" t="str">
        <f t="shared" si="32"/>
        <v>UNITOP GEN  MDSE INC./246-347-154-069</v>
      </c>
      <c r="E333" s="59" t="s">
        <v>591</v>
      </c>
      <c r="G333" s="68">
        <v>1171657</v>
      </c>
      <c r="H333" s="63" t="s">
        <v>134</v>
      </c>
      <c r="I333" s="77" t="str">
        <f t="shared" si="34"/>
        <v>BPI1171657</v>
      </c>
      <c r="K333" s="64">
        <f t="shared" si="33"/>
        <v>1900328</v>
      </c>
      <c r="L333" s="65" t="s">
        <v>123</v>
      </c>
      <c r="M333" s="78" t="str">
        <f t="shared" si="31"/>
        <v>CV1900328</v>
      </c>
      <c r="O333" s="64">
        <v>1900001</v>
      </c>
      <c r="P333" s="65" t="s">
        <v>126</v>
      </c>
      <c r="Q333" s="78" t="str">
        <f t="shared" si="29"/>
        <v>JV1900001</v>
      </c>
      <c r="S333" s="71"/>
      <c r="T333" s="71"/>
    </row>
    <row r="334" spans="2:20" s="73" customFormat="1" ht="32.25" customHeight="1" thickTop="1" thickBot="1" x14ac:dyDescent="0.3">
      <c r="B334" s="59" t="s">
        <v>51</v>
      </c>
      <c r="C334" s="59" t="s">
        <v>47</v>
      </c>
      <c r="D334" s="60" t="str">
        <f t="shared" si="32"/>
        <v>UNITOP GENERAL MERCHANDISE INC./246-347-154-005</v>
      </c>
      <c r="E334" s="59" t="s">
        <v>571</v>
      </c>
      <c r="G334" s="68">
        <v>1171658</v>
      </c>
      <c r="H334" s="63" t="s">
        <v>134</v>
      </c>
      <c r="I334" s="77" t="str">
        <f t="shared" si="34"/>
        <v>BPI1171658</v>
      </c>
      <c r="K334" s="64">
        <f t="shared" si="33"/>
        <v>1900329</v>
      </c>
      <c r="L334" s="65" t="s">
        <v>123</v>
      </c>
      <c r="M334" s="78" t="str">
        <f t="shared" si="31"/>
        <v>CV1900329</v>
      </c>
      <c r="O334" s="64">
        <v>1900001</v>
      </c>
      <c r="P334" s="65" t="s">
        <v>126</v>
      </c>
      <c r="Q334" s="78" t="str">
        <f t="shared" si="29"/>
        <v>JV1900001</v>
      </c>
      <c r="S334" s="71"/>
      <c r="T334" s="71"/>
    </row>
    <row r="335" spans="2:20" s="73" customFormat="1" ht="32.25" customHeight="1" thickTop="1" thickBot="1" x14ac:dyDescent="0.3">
      <c r="B335" s="59" t="s">
        <v>962</v>
      </c>
      <c r="C335" s="59" t="s">
        <v>928</v>
      </c>
      <c r="D335" s="60" t="str">
        <f t="shared" si="32"/>
        <v>USPA SHOP/ RETAILER FUTUREHEADS/007-075-365-0023</v>
      </c>
      <c r="E335" s="76" t="s">
        <v>963</v>
      </c>
      <c r="G335" s="68">
        <v>1171659</v>
      </c>
      <c r="H335" s="63" t="s">
        <v>134</v>
      </c>
      <c r="I335" s="77" t="str">
        <f t="shared" si="34"/>
        <v>BPI1171659</v>
      </c>
      <c r="K335" s="64">
        <f t="shared" si="33"/>
        <v>1900330</v>
      </c>
      <c r="L335" s="65" t="s">
        <v>123</v>
      </c>
      <c r="M335" s="78" t="str">
        <f t="shared" si="31"/>
        <v>CV1900330</v>
      </c>
      <c r="O335" s="64">
        <v>1900001</v>
      </c>
      <c r="P335" s="65" t="s">
        <v>126</v>
      </c>
      <c r="Q335" s="78" t="str">
        <f t="shared" si="29"/>
        <v>JV1900001</v>
      </c>
      <c r="S335" s="71"/>
      <c r="T335" s="71"/>
    </row>
    <row r="336" spans="2:20" s="73" customFormat="1" ht="32.25" customHeight="1" thickTop="1" thickBot="1" x14ac:dyDescent="0.3">
      <c r="B336" s="59" t="s">
        <v>564</v>
      </c>
      <c r="C336" s="59" t="s">
        <v>565</v>
      </c>
      <c r="D336" s="60" t="str">
        <f t="shared" si="32"/>
        <v>UYANGURE HARDWARE CO., INC./000-077-154-000</v>
      </c>
      <c r="E336" s="59" t="s">
        <v>475</v>
      </c>
      <c r="G336" s="68">
        <v>1171660</v>
      </c>
      <c r="H336" s="63" t="s">
        <v>134</v>
      </c>
      <c r="I336" s="77" t="str">
        <f t="shared" si="34"/>
        <v>BPI1171660</v>
      </c>
      <c r="K336" s="64">
        <f t="shared" si="33"/>
        <v>1900331</v>
      </c>
      <c r="L336" s="65" t="s">
        <v>123</v>
      </c>
      <c r="M336" s="78" t="str">
        <f t="shared" si="31"/>
        <v>CV1900331</v>
      </c>
      <c r="O336" s="64">
        <v>1900001</v>
      </c>
      <c r="P336" s="65" t="s">
        <v>126</v>
      </c>
      <c r="Q336" s="78" t="str">
        <f t="shared" si="29"/>
        <v>JV1900001</v>
      </c>
      <c r="S336" s="71"/>
      <c r="T336" s="71"/>
    </row>
    <row r="337" spans="2:20" s="73" customFormat="1" ht="32.25" customHeight="1" thickTop="1" thickBot="1" x14ac:dyDescent="0.3">
      <c r="B337" s="59" t="s">
        <v>948</v>
      </c>
      <c r="C337" s="59" t="s">
        <v>880</v>
      </c>
      <c r="D337" s="60" t="str">
        <f t="shared" si="32"/>
        <v>UZIENA HARDWARE/278-752-760-000</v>
      </c>
      <c r="E337" s="76" t="s">
        <v>177</v>
      </c>
      <c r="G337" s="68">
        <v>1171661</v>
      </c>
      <c r="H337" s="63" t="s">
        <v>134</v>
      </c>
      <c r="I337" s="77" t="str">
        <f t="shared" si="34"/>
        <v>BPI1171661</v>
      </c>
      <c r="K337" s="64">
        <f t="shared" si="33"/>
        <v>1900332</v>
      </c>
      <c r="L337" s="65" t="s">
        <v>123</v>
      </c>
      <c r="M337" s="78" t="str">
        <f t="shared" si="31"/>
        <v>CV1900332</v>
      </c>
      <c r="O337" s="64">
        <v>1900001</v>
      </c>
      <c r="P337" s="65" t="s">
        <v>126</v>
      </c>
      <c r="Q337" s="78" t="str">
        <f t="shared" si="29"/>
        <v>JV1900001</v>
      </c>
      <c r="S337" s="71"/>
      <c r="T337" s="71"/>
    </row>
    <row r="338" spans="2:20" s="73" customFormat="1" ht="32.25" customHeight="1" thickTop="1" thickBot="1" x14ac:dyDescent="0.3">
      <c r="B338" s="59" t="s">
        <v>967</v>
      </c>
      <c r="C338" s="59" t="s">
        <v>905</v>
      </c>
      <c r="D338" s="60" t="str">
        <f t="shared" si="32"/>
        <v>V.S TAY, INCORPORATED/002-623-291-000</v>
      </c>
      <c r="E338" s="76" t="s">
        <v>203</v>
      </c>
      <c r="G338" s="68">
        <v>1171662</v>
      </c>
      <c r="H338" s="63" t="s">
        <v>134</v>
      </c>
      <c r="I338" s="77" t="str">
        <f t="shared" si="34"/>
        <v>BPI1171662</v>
      </c>
      <c r="K338" s="64">
        <f t="shared" si="33"/>
        <v>1900333</v>
      </c>
      <c r="L338" s="65" t="s">
        <v>123</v>
      </c>
      <c r="M338" s="78" t="str">
        <f t="shared" si="31"/>
        <v>CV1900333</v>
      </c>
      <c r="O338" s="64">
        <v>1900001</v>
      </c>
      <c r="P338" s="65" t="s">
        <v>126</v>
      </c>
      <c r="Q338" s="78" t="str">
        <f t="shared" si="29"/>
        <v>JV1900001</v>
      </c>
      <c r="S338" s="71"/>
      <c r="T338" s="71"/>
    </row>
    <row r="339" spans="2:20" s="73" customFormat="1" ht="32.25" customHeight="1" thickTop="1" thickBot="1" x14ac:dyDescent="0.3">
      <c r="B339" s="59" t="s">
        <v>50</v>
      </c>
      <c r="C339" s="59" t="s">
        <v>778</v>
      </c>
      <c r="D339" s="60" t="str">
        <f t="shared" si="32"/>
        <v>VARIOUS SUPPLIER/000-000-000-000</v>
      </c>
      <c r="E339" s="59" t="s">
        <v>34</v>
      </c>
      <c r="G339" s="68">
        <v>1171663</v>
      </c>
      <c r="H339" s="63" t="s">
        <v>134</v>
      </c>
      <c r="I339" s="77" t="str">
        <f t="shared" si="34"/>
        <v>BPI1171663</v>
      </c>
      <c r="K339" s="64">
        <f t="shared" si="33"/>
        <v>1900334</v>
      </c>
      <c r="L339" s="65" t="s">
        <v>123</v>
      </c>
      <c r="M339" s="78" t="str">
        <f t="shared" si="31"/>
        <v>CV1900334</v>
      </c>
      <c r="O339" s="64">
        <v>1900001</v>
      </c>
      <c r="P339" s="65" t="s">
        <v>126</v>
      </c>
      <c r="Q339" s="78" t="str">
        <f t="shared" si="29"/>
        <v>JV1900001</v>
      </c>
      <c r="S339" s="71"/>
      <c r="T339" s="71"/>
    </row>
    <row r="340" spans="2:20" s="73" customFormat="1" ht="32.25" customHeight="1" thickTop="1" thickBot="1" x14ac:dyDescent="0.3">
      <c r="B340" s="59" t="s">
        <v>464</v>
      </c>
      <c r="C340" s="59" t="s">
        <v>465</v>
      </c>
      <c r="D340" s="60" t="str">
        <f t="shared" si="32"/>
        <v>VELASCO BOOKSTORE/100-084-511-000</v>
      </c>
      <c r="E340" s="59" t="s">
        <v>466</v>
      </c>
      <c r="G340" s="68">
        <v>1171664</v>
      </c>
      <c r="H340" s="63" t="s">
        <v>134</v>
      </c>
      <c r="I340" s="77" t="str">
        <f t="shared" si="34"/>
        <v>BPI1171664</v>
      </c>
      <c r="K340" s="64">
        <f t="shared" si="33"/>
        <v>1900335</v>
      </c>
      <c r="L340" s="65" t="s">
        <v>123</v>
      </c>
      <c r="M340" s="78" t="str">
        <f t="shared" si="31"/>
        <v>CV1900335</v>
      </c>
      <c r="O340" s="64">
        <v>1900001</v>
      </c>
      <c r="P340" s="65" t="s">
        <v>126</v>
      </c>
      <c r="Q340" s="78" t="str">
        <f t="shared" si="29"/>
        <v>JV1900001</v>
      </c>
      <c r="S340" s="71"/>
      <c r="T340" s="71"/>
    </row>
    <row r="341" spans="2:20" s="73" customFormat="1" ht="32.25" customHeight="1" thickTop="1" thickBot="1" x14ac:dyDescent="0.3">
      <c r="B341" s="59" t="s">
        <v>50</v>
      </c>
      <c r="C341" s="59" t="s">
        <v>381</v>
      </c>
      <c r="D341" s="60" t="str">
        <f t="shared" si="32"/>
        <v>VERGEL BARQUIN /000-000-000-000</v>
      </c>
      <c r="E341" s="59"/>
      <c r="G341" s="68">
        <v>1171665</v>
      </c>
      <c r="H341" s="63" t="s">
        <v>134</v>
      </c>
      <c r="I341" s="77" t="str">
        <f t="shared" si="34"/>
        <v>BPI1171665</v>
      </c>
      <c r="K341" s="64">
        <f t="shared" si="33"/>
        <v>1900336</v>
      </c>
      <c r="L341" s="65" t="s">
        <v>123</v>
      </c>
      <c r="M341" s="78" t="str">
        <f t="shared" si="31"/>
        <v>CV1900336</v>
      </c>
      <c r="O341" s="64">
        <v>1900001</v>
      </c>
      <c r="P341" s="65" t="s">
        <v>126</v>
      </c>
      <c r="Q341" s="78" t="str">
        <f t="shared" si="29"/>
        <v>JV1900001</v>
      </c>
      <c r="S341" s="71"/>
      <c r="T341" s="71"/>
    </row>
    <row r="342" spans="2:20" s="73" customFormat="1" ht="32.25" customHeight="1" thickTop="1" thickBot="1" x14ac:dyDescent="0.3">
      <c r="B342" s="59" t="s">
        <v>50</v>
      </c>
      <c r="C342" s="59" t="s">
        <v>303</v>
      </c>
      <c r="D342" s="60" t="str">
        <f t="shared" si="32"/>
        <v>VERGEL BARQUIN TRANSPO/000-000-000-000</v>
      </c>
      <c r="E342" s="59"/>
      <c r="G342" s="68">
        <v>1171666</v>
      </c>
      <c r="H342" s="63" t="s">
        <v>134</v>
      </c>
      <c r="I342" s="77" t="str">
        <f t="shared" si="34"/>
        <v>BPI1171666</v>
      </c>
      <c r="K342" s="64">
        <f t="shared" si="33"/>
        <v>1900337</v>
      </c>
      <c r="L342" s="65" t="s">
        <v>123</v>
      </c>
      <c r="M342" s="78" t="str">
        <f t="shared" si="31"/>
        <v>CV1900337</v>
      </c>
      <c r="O342" s="64">
        <v>1900001</v>
      </c>
      <c r="P342" s="65" t="s">
        <v>126</v>
      </c>
      <c r="Q342" s="78" t="str">
        <f t="shared" si="29"/>
        <v>JV1900001</v>
      </c>
      <c r="S342" s="71"/>
      <c r="T342" s="71"/>
    </row>
    <row r="343" spans="2:20" s="73" customFormat="1" ht="32.25" customHeight="1" thickTop="1" thickBot="1" x14ac:dyDescent="0.3">
      <c r="B343" s="59" t="s">
        <v>291</v>
      </c>
      <c r="C343" s="59" t="s">
        <v>292</v>
      </c>
      <c r="D343" s="60" t="str">
        <f t="shared" si="32"/>
        <v>VX PETROLEUM AND SERVICES/479-266-834-003</v>
      </c>
      <c r="E343" s="59" t="s">
        <v>293</v>
      </c>
      <c r="G343" s="68">
        <v>1171667</v>
      </c>
      <c r="H343" s="63" t="s">
        <v>134</v>
      </c>
      <c r="I343" s="77" t="str">
        <f t="shared" si="34"/>
        <v>BPI1171667</v>
      </c>
      <c r="K343" s="64">
        <f t="shared" si="33"/>
        <v>1900338</v>
      </c>
      <c r="L343" s="65" t="s">
        <v>123</v>
      </c>
      <c r="M343" s="78" t="str">
        <f t="shared" si="31"/>
        <v>CV1900338</v>
      </c>
      <c r="O343" s="64">
        <v>1900001</v>
      </c>
      <c r="P343" s="65" t="s">
        <v>126</v>
      </c>
      <c r="Q343" s="78" t="str">
        <f t="shared" si="29"/>
        <v>JV1900001</v>
      </c>
      <c r="S343" s="71"/>
      <c r="T343" s="71"/>
    </row>
    <row r="344" spans="2:20" s="73" customFormat="1" ht="32.25" customHeight="1" thickTop="1" thickBot="1" x14ac:dyDescent="0.3">
      <c r="B344" s="59" t="s">
        <v>595</v>
      </c>
      <c r="C344" s="59" t="s">
        <v>596</v>
      </c>
      <c r="D344" s="60" t="str">
        <f t="shared" si="32"/>
        <v>WELL DONE TRADING &amp; HARWARE CORP./452-471-234-000</v>
      </c>
      <c r="E344" s="59" t="s">
        <v>594</v>
      </c>
      <c r="G344" s="68">
        <v>1171668</v>
      </c>
      <c r="H344" s="63" t="s">
        <v>134</v>
      </c>
      <c r="I344" s="77" t="str">
        <f t="shared" si="34"/>
        <v>BPI1171668</v>
      </c>
      <c r="K344" s="64">
        <f t="shared" si="33"/>
        <v>1900339</v>
      </c>
      <c r="L344" s="65" t="s">
        <v>123</v>
      </c>
      <c r="M344" s="78" t="str">
        <f t="shared" si="31"/>
        <v>CV1900339</v>
      </c>
      <c r="O344" s="64">
        <v>1900001</v>
      </c>
      <c r="P344" s="65" t="s">
        <v>126</v>
      </c>
      <c r="Q344" s="78" t="str">
        <f t="shared" si="29"/>
        <v>JV1900001</v>
      </c>
      <c r="S344" s="71"/>
      <c r="T344" s="71"/>
    </row>
    <row r="345" spans="2:20" s="73" customFormat="1" ht="32.25" customHeight="1" thickTop="1" thickBot="1" x14ac:dyDescent="0.3">
      <c r="B345" s="59" t="s">
        <v>747</v>
      </c>
      <c r="C345" s="59" t="s">
        <v>748</v>
      </c>
      <c r="D345" s="72" t="str">
        <f t="shared" si="32"/>
        <v>WHS EMISSION TEST CENTER/109-024-896-000</v>
      </c>
      <c r="E345" s="59" t="s">
        <v>177</v>
      </c>
      <c r="G345" s="68">
        <v>1171669</v>
      </c>
      <c r="H345" s="63" t="s">
        <v>134</v>
      </c>
      <c r="I345" s="77" t="str">
        <f t="shared" si="34"/>
        <v>BPI1171669</v>
      </c>
      <c r="K345" s="64">
        <f t="shared" si="33"/>
        <v>1900340</v>
      </c>
      <c r="L345" s="65" t="s">
        <v>123</v>
      </c>
      <c r="M345" s="78" t="str">
        <f t="shared" si="31"/>
        <v>CV1900340</v>
      </c>
      <c r="O345" s="64">
        <v>1900001</v>
      </c>
      <c r="P345" s="65" t="s">
        <v>126</v>
      </c>
      <c r="Q345" s="78" t="str">
        <f t="shared" si="29"/>
        <v>JV1900001</v>
      </c>
      <c r="S345" s="71"/>
      <c r="T345" s="71"/>
    </row>
    <row r="346" spans="2:20" s="73" customFormat="1" ht="32.25" customHeight="1" thickTop="1" thickBot="1" x14ac:dyDescent="0.3">
      <c r="B346" s="59" t="s">
        <v>616</v>
      </c>
      <c r="C346" s="59" t="s">
        <v>548</v>
      </c>
      <c r="D346" s="60" t="str">
        <f t="shared" si="32"/>
        <v>WILCON DEPOT, INC/009-192-878-00030</v>
      </c>
      <c r="E346" s="59" t="s">
        <v>192</v>
      </c>
      <c r="G346" s="68">
        <v>1171670</v>
      </c>
      <c r="H346" s="63" t="s">
        <v>134</v>
      </c>
      <c r="I346" s="77" t="str">
        <f t="shared" si="34"/>
        <v>BPI1171670</v>
      </c>
      <c r="K346" s="64">
        <f t="shared" si="33"/>
        <v>1900341</v>
      </c>
      <c r="L346" s="65" t="s">
        <v>123</v>
      </c>
      <c r="M346" s="78" t="str">
        <f t="shared" si="31"/>
        <v>CV1900341</v>
      </c>
      <c r="O346" s="64">
        <v>1900001</v>
      </c>
      <c r="P346" s="65" t="s">
        <v>126</v>
      </c>
      <c r="Q346" s="78" t="str">
        <f t="shared" si="29"/>
        <v>JV1900001</v>
      </c>
      <c r="S346" s="71"/>
      <c r="T346" s="71"/>
    </row>
    <row r="347" spans="2:20" s="73" customFormat="1" ht="32.25" customHeight="1" thickTop="1" thickBot="1" x14ac:dyDescent="0.3">
      <c r="B347" s="59" t="s">
        <v>599</v>
      </c>
      <c r="C347" s="59" t="s">
        <v>548</v>
      </c>
      <c r="D347" s="60" t="str">
        <f t="shared" si="32"/>
        <v>WILCON DEPOT, INC/009-192-878-030</v>
      </c>
      <c r="E347" s="59" t="s">
        <v>192</v>
      </c>
      <c r="G347" s="68">
        <v>1171671</v>
      </c>
      <c r="H347" s="63" t="s">
        <v>134</v>
      </c>
      <c r="I347" s="77" t="str">
        <f t="shared" si="34"/>
        <v>BPI1171671</v>
      </c>
      <c r="K347" s="64">
        <f t="shared" si="33"/>
        <v>1900342</v>
      </c>
      <c r="L347" s="65" t="s">
        <v>123</v>
      </c>
      <c r="M347" s="78" t="str">
        <f t="shared" si="31"/>
        <v>CV1900342</v>
      </c>
      <c r="O347" s="64">
        <v>1900001</v>
      </c>
      <c r="P347" s="65" t="s">
        <v>126</v>
      </c>
      <c r="Q347" s="78" t="str">
        <f t="shared" si="29"/>
        <v>JV1900001</v>
      </c>
      <c r="S347" s="71"/>
      <c r="T347" s="71"/>
    </row>
    <row r="348" spans="2:20" s="73" customFormat="1" ht="32.25" customHeight="1" thickTop="1" thickBot="1" x14ac:dyDescent="0.3">
      <c r="B348" s="59" t="s">
        <v>957</v>
      </c>
      <c r="C348" s="59" t="s">
        <v>890</v>
      </c>
      <c r="D348" s="60" t="str">
        <f t="shared" si="32"/>
        <v>YANAR HARDWARE/116-217-511-000</v>
      </c>
      <c r="E348" s="76" t="s">
        <v>454</v>
      </c>
      <c r="G348" s="68">
        <v>1171672</v>
      </c>
      <c r="H348" s="63" t="s">
        <v>134</v>
      </c>
      <c r="I348" s="77" t="str">
        <f t="shared" si="34"/>
        <v>BPI1171672</v>
      </c>
      <c r="K348" s="64">
        <f t="shared" si="33"/>
        <v>1900343</v>
      </c>
      <c r="L348" s="65" t="s">
        <v>123</v>
      </c>
      <c r="M348" s="78" t="str">
        <f t="shared" si="31"/>
        <v>CV1900343</v>
      </c>
      <c r="O348" s="64">
        <v>1900001</v>
      </c>
      <c r="P348" s="65" t="s">
        <v>126</v>
      </c>
      <c r="Q348" s="78" t="str">
        <f t="shared" si="29"/>
        <v>JV1900001</v>
      </c>
      <c r="S348" s="71"/>
      <c r="T348" s="71"/>
    </row>
    <row r="349" spans="2:20" s="73" customFormat="1" ht="32.25" customHeight="1" thickTop="1" thickBot="1" x14ac:dyDescent="0.3">
      <c r="B349" s="59" t="s">
        <v>706</v>
      </c>
      <c r="C349" s="59" t="s">
        <v>707</v>
      </c>
      <c r="D349" s="60" t="str">
        <f t="shared" si="32"/>
        <v>Z TOYS AND CANDIES/193-005-428-001</v>
      </c>
      <c r="E349" s="59" t="s">
        <v>708</v>
      </c>
      <c r="G349" s="68">
        <v>1171673</v>
      </c>
      <c r="H349" s="63" t="s">
        <v>134</v>
      </c>
      <c r="I349" s="77" t="str">
        <f t="shared" si="34"/>
        <v>BPI1171673</v>
      </c>
      <c r="K349" s="64">
        <f t="shared" si="33"/>
        <v>1900344</v>
      </c>
      <c r="L349" s="65" t="s">
        <v>123</v>
      </c>
      <c r="M349" s="78" t="str">
        <f t="shared" si="31"/>
        <v>CV1900344</v>
      </c>
      <c r="O349" s="64">
        <v>1900001</v>
      </c>
      <c r="P349" s="65" t="s">
        <v>126</v>
      </c>
      <c r="Q349" s="78" t="str">
        <f t="shared" si="29"/>
        <v>JV1900001</v>
      </c>
      <c r="S349" s="71"/>
      <c r="T349" s="71"/>
    </row>
    <row r="350" spans="2:20" s="73" customFormat="1" ht="32.25" customHeight="1" thickTop="1" thickBot="1" x14ac:dyDescent="0.3">
      <c r="B350" s="59" t="s">
        <v>976</v>
      </c>
      <c r="C350" s="59" t="s">
        <v>977</v>
      </c>
      <c r="D350" s="60" t="str">
        <f t="shared" si="32"/>
        <v>ZAIDA ENTERPRISE /251-447-635-001</v>
      </c>
      <c r="E350" s="76" t="s">
        <v>454</v>
      </c>
      <c r="G350" s="68">
        <v>1171674</v>
      </c>
      <c r="H350" s="63" t="s">
        <v>134</v>
      </c>
      <c r="I350" s="77" t="str">
        <f t="shared" ref="I350:I369" si="35">(H350&amp;""&amp;G350)</f>
        <v>BPI1171674</v>
      </c>
      <c r="K350" s="64">
        <f t="shared" si="33"/>
        <v>1900345</v>
      </c>
      <c r="L350" s="65" t="s">
        <v>123</v>
      </c>
      <c r="M350" s="78" t="str">
        <f t="shared" si="31"/>
        <v>CV1900345</v>
      </c>
      <c r="O350" s="64">
        <v>1900001</v>
      </c>
      <c r="P350" s="65" t="s">
        <v>126</v>
      </c>
      <c r="Q350" s="78" t="str">
        <f t="shared" si="29"/>
        <v>JV1900001</v>
      </c>
      <c r="S350" s="71"/>
      <c r="T350" s="71"/>
    </row>
    <row r="351" spans="2:20" s="73" customFormat="1" ht="32.25" customHeight="1" thickTop="1" thickBot="1" x14ac:dyDescent="0.3">
      <c r="B351" s="156" t="s">
        <v>1030</v>
      </c>
      <c r="C351" s="156" t="s">
        <v>1031</v>
      </c>
      <c r="D351" s="60" t="str">
        <f t="shared" si="32"/>
        <v>MINTAL BLUESKY HARDWARE, INC./466-813-600-000</v>
      </c>
      <c r="E351" s="76" t="s">
        <v>857</v>
      </c>
      <c r="G351" s="68">
        <v>1171675</v>
      </c>
      <c r="H351" s="63" t="s">
        <v>134</v>
      </c>
      <c r="I351" s="77" t="str">
        <f t="shared" si="35"/>
        <v>BPI1171675</v>
      </c>
      <c r="K351" s="64">
        <f t="shared" si="33"/>
        <v>1900346</v>
      </c>
      <c r="L351" s="65" t="s">
        <v>123</v>
      </c>
      <c r="M351" s="78" t="str">
        <f t="shared" si="31"/>
        <v>CV1900346</v>
      </c>
      <c r="O351" s="64">
        <v>1900001</v>
      </c>
      <c r="P351" s="65" t="s">
        <v>126</v>
      </c>
      <c r="Q351" s="78" t="str">
        <f t="shared" si="29"/>
        <v>JV1900001</v>
      </c>
      <c r="S351" s="71"/>
      <c r="T351" s="71"/>
    </row>
    <row r="352" spans="2:20" s="73" customFormat="1" ht="32.25" customHeight="1" thickTop="1" thickBot="1" x14ac:dyDescent="0.3">
      <c r="B352" s="156" t="s">
        <v>1032</v>
      </c>
      <c r="C352" s="156" t="s">
        <v>1033</v>
      </c>
      <c r="D352" s="193" t="str">
        <f t="shared" si="32"/>
        <v>MULTISHIELD SECURITY SERVICES INC./435-879-380-000</v>
      </c>
      <c r="E352" s="156" t="s">
        <v>39</v>
      </c>
      <c r="G352" s="68">
        <v>1171676</v>
      </c>
      <c r="H352" s="63" t="s">
        <v>134</v>
      </c>
      <c r="I352" s="77" t="str">
        <f t="shared" si="35"/>
        <v>BPI1171676</v>
      </c>
      <c r="K352" s="64">
        <f t="shared" si="33"/>
        <v>1900347</v>
      </c>
      <c r="L352" s="65" t="s">
        <v>123</v>
      </c>
      <c r="M352" s="78" t="str">
        <f t="shared" si="31"/>
        <v>CV1900347</v>
      </c>
      <c r="O352" s="64">
        <v>1900001</v>
      </c>
      <c r="P352" s="65" t="s">
        <v>126</v>
      </c>
      <c r="Q352" s="78" t="str">
        <f t="shared" si="29"/>
        <v>JV1900001</v>
      </c>
      <c r="S352" s="71"/>
      <c r="T352" s="71"/>
    </row>
    <row r="353" spans="2:20" s="73" customFormat="1" ht="32.25" customHeight="1" thickTop="1" thickBot="1" x14ac:dyDescent="0.3">
      <c r="B353" s="156" t="s">
        <v>1034</v>
      </c>
      <c r="C353" s="156" t="s">
        <v>1035</v>
      </c>
      <c r="D353" s="193" t="str">
        <f t="shared" si="32"/>
        <v>CEBU UNITED PRETTY DOOR CORP./008-583-546-001</v>
      </c>
      <c r="E353" s="156" t="s">
        <v>211</v>
      </c>
      <c r="G353" s="68">
        <v>1171677</v>
      </c>
      <c r="H353" s="63" t="s">
        <v>134</v>
      </c>
      <c r="I353" s="77" t="str">
        <f t="shared" si="35"/>
        <v>BPI1171677</v>
      </c>
      <c r="K353" s="64">
        <f t="shared" si="33"/>
        <v>1900348</v>
      </c>
      <c r="L353" s="65" t="s">
        <v>123</v>
      </c>
      <c r="M353" s="78" t="str">
        <f t="shared" si="31"/>
        <v>CV1900348</v>
      </c>
      <c r="O353" s="64">
        <v>1900001</v>
      </c>
      <c r="P353" s="65" t="s">
        <v>126</v>
      </c>
      <c r="Q353" s="78" t="str">
        <f t="shared" si="29"/>
        <v>JV1900001</v>
      </c>
      <c r="S353" s="71"/>
      <c r="T353" s="71"/>
    </row>
    <row r="354" spans="2:20" s="73" customFormat="1" ht="32.25" customHeight="1" thickTop="1" thickBot="1" x14ac:dyDescent="0.3">
      <c r="B354" s="156" t="s">
        <v>1036</v>
      </c>
      <c r="C354" s="156" t="s">
        <v>1037</v>
      </c>
      <c r="D354" s="193" t="str">
        <f t="shared" si="32"/>
        <v>JAVIN LUMBER DEALER/926-981-193-000</v>
      </c>
      <c r="E354" s="156" t="s">
        <v>293</v>
      </c>
      <c r="G354" s="68">
        <v>1171678</v>
      </c>
      <c r="H354" s="63" t="s">
        <v>134</v>
      </c>
      <c r="I354" s="77" t="str">
        <f t="shared" si="35"/>
        <v>BPI1171678</v>
      </c>
      <c r="K354" s="64">
        <f t="shared" si="33"/>
        <v>1900349</v>
      </c>
      <c r="L354" s="65" t="s">
        <v>123</v>
      </c>
      <c r="M354" s="78" t="str">
        <f t="shared" ref="M354:M381" si="36">(L354&amp;""&amp;K354)</f>
        <v>CV1900349</v>
      </c>
      <c r="O354" s="64">
        <v>1900001</v>
      </c>
      <c r="P354" s="65" t="s">
        <v>126</v>
      </c>
      <c r="Q354" s="78" t="str">
        <f t="shared" ref="Q354:Q417" si="37">(P354&amp;""&amp;O354)</f>
        <v>JV1900001</v>
      </c>
      <c r="S354" s="71"/>
      <c r="T354" s="71"/>
    </row>
    <row r="355" spans="2:20" s="73" customFormat="1" ht="32.25" customHeight="1" thickTop="1" thickBot="1" x14ac:dyDescent="0.3">
      <c r="B355" s="156" t="s">
        <v>1038</v>
      </c>
      <c r="C355" s="156" t="s">
        <v>1039</v>
      </c>
      <c r="D355" s="193" t="str">
        <f t="shared" si="32"/>
        <v>QUALITEST SOLUTION &amp; TECHNOLOGIES INC./006-441-719-000</v>
      </c>
      <c r="E355" s="156" t="s">
        <v>1040</v>
      </c>
      <c r="G355" s="68">
        <v>1171679</v>
      </c>
      <c r="H355" s="63" t="s">
        <v>134</v>
      </c>
      <c r="I355" s="77" t="str">
        <f t="shared" si="35"/>
        <v>BPI1171679</v>
      </c>
      <c r="K355" s="64">
        <f t="shared" si="33"/>
        <v>1900350</v>
      </c>
      <c r="L355" s="65" t="s">
        <v>123</v>
      </c>
      <c r="M355" s="78" t="str">
        <f t="shared" si="36"/>
        <v>CV1900350</v>
      </c>
      <c r="O355" s="64">
        <v>1900001</v>
      </c>
      <c r="P355" s="65" t="s">
        <v>126</v>
      </c>
      <c r="Q355" s="78" t="str">
        <f t="shared" si="37"/>
        <v>JV1900001</v>
      </c>
      <c r="S355" s="71"/>
      <c r="T355" s="71"/>
    </row>
    <row r="356" spans="2:20" s="73" customFormat="1" ht="32.25" customHeight="1" thickTop="1" thickBot="1" x14ac:dyDescent="0.3">
      <c r="B356" s="156" t="s">
        <v>1041</v>
      </c>
      <c r="C356" s="156" t="s">
        <v>1042</v>
      </c>
      <c r="D356" s="193" t="str">
        <f t="shared" si="32"/>
        <v>DAVAO BETA SPRING INC./001-772-315-000</v>
      </c>
      <c r="E356" s="156" t="s">
        <v>1043</v>
      </c>
      <c r="G356" s="68">
        <v>1171680</v>
      </c>
      <c r="H356" s="63" t="s">
        <v>134</v>
      </c>
      <c r="I356" s="77" t="str">
        <f t="shared" si="35"/>
        <v>BPI1171680</v>
      </c>
      <c r="K356" s="64">
        <f t="shared" si="33"/>
        <v>1900351</v>
      </c>
      <c r="L356" s="65" t="s">
        <v>123</v>
      </c>
      <c r="M356" s="78" t="str">
        <f t="shared" si="36"/>
        <v>CV1900351</v>
      </c>
      <c r="O356" s="64">
        <v>1900001</v>
      </c>
      <c r="P356" s="65" t="s">
        <v>126</v>
      </c>
      <c r="Q356" s="78" t="str">
        <f t="shared" si="37"/>
        <v>JV1900001</v>
      </c>
      <c r="S356" s="71"/>
      <c r="T356" s="71"/>
    </row>
    <row r="357" spans="2:20" s="73" customFormat="1" ht="32.25" customHeight="1" thickTop="1" thickBot="1" x14ac:dyDescent="0.3">
      <c r="B357" s="59" t="s">
        <v>50</v>
      </c>
      <c r="C357" s="59" t="s">
        <v>1044</v>
      </c>
      <c r="D357" s="60" t="str">
        <f t="shared" si="32"/>
        <v>MEC NETWORKS CORP./000-000-000-000</v>
      </c>
      <c r="E357" s="157" t="s">
        <v>1045</v>
      </c>
      <c r="G357" s="68">
        <v>1171681</v>
      </c>
      <c r="H357" s="63" t="s">
        <v>134</v>
      </c>
      <c r="I357" s="77" t="str">
        <f t="shared" si="35"/>
        <v>BPI1171681</v>
      </c>
      <c r="K357" s="64">
        <f t="shared" si="33"/>
        <v>1900352</v>
      </c>
      <c r="L357" s="65" t="s">
        <v>123</v>
      </c>
      <c r="M357" s="78" t="str">
        <f t="shared" si="36"/>
        <v>CV1900352</v>
      </c>
      <c r="O357" s="64">
        <v>1900001</v>
      </c>
      <c r="P357" s="65" t="s">
        <v>126</v>
      </c>
      <c r="Q357" s="78" t="str">
        <f t="shared" si="37"/>
        <v>JV1900001</v>
      </c>
      <c r="S357" s="71"/>
      <c r="T357" s="71"/>
    </row>
    <row r="358" spans="2:20" s="73" customFormat="1" ht="32.25" customHeight="1" thickTop="1" thickBot="1" x14ac:dyDescent="0.3">
      <c r="B358" s="156" t="s">
        <v>1046</v>
      </c>
      <c r="C358" s="156" t="s">
        <v>1047</v>
      </c>
      <c r="D358" s="60" t="str">
        <f t="shared" si="32"/>
        <v>BANK OF PHILIPPINE ISLANDS/000-438-366-00525</v>
      </c>
      <c r="E358" s="76" t="s">
        <v>34</v>
      </c>
      <c r="G358" s="68">
        <v>1171682</v>
      </c>
      <c r="H358" s="63" t="s">
        <v>134</v>
      </c>
      <c r="I358" s="77" t="str">
        <f t="shared" si="35"/>
        <v>BPI1171682</v>
      </c>
      <c r="K358" s="64">
        <f t="shared" si="33"/>
        <v>1900353</v>
      </c>
      <c r="L358" s="65" t="s">
        <v>123</v>
      </c>
      <c r="M358" s="78" t="str">
        <f t="shared" si="36"/>
        <v>CV1900353</v>
      </c>
      <c r="O358" s="64">
        <v>1900001</v>
      </c>
      <c r="P358" s="65" t="s">
        <v>126</v>
      </c>
      <c r="Q358" s="78" t="str">
        <f t="shared" si="37"/>
        <v>JV1900001</v>
      </c>
      <c r="S358" s="71"/>
      <c r="T358" s="71"/>
    </row>
    <row r="359" spans="2:20" s="73" customFormat="1" ht="32.25" customHeight="1" thickTop="1" thickBot="1" x14ac:dyDescent="0.3">
      <c r="B359" s="156" t="s">
        <v>1048</v>
      </c>
      <c r="C359" s="156" t="s">
        <v>1049</v>
      </c>
      <c r="D359" s="158" t="str">
        <f t="shared" si="32"/>
        <v>GADAL COMMERCIAL/282-931-410-000</v>
      </c>
      <c r="E359" s="156" t="s">
        <v>995</v>
      </c>
      <c r="G359" s="68">
        <v>1171683</v>
      </c>
      <c r="H359" s="63" t="s">
        <v>134</v>
      </c>
      <c r="I359" s="77" t="str">
        <f t="shared" si="35"/>
        <v>BPI1171683</v>
      </c>
      <c r="K359" s="64">
        <f t="shared" si="33"/>
        <v>1900354</v>
      </c>
      <c r="L359" s="65" t="s">
        <v>123</v>
      </c>
      <c r="M359" s="78" t="str">
        <f t="shared" si="36"/>
        <v>CV1900354</v>
      </c>
      <c r="O359" s="64">
        <v>1900001</v>
      </c>
      <c r="P359" s="65" t="s">
        <v>126</v>
      </c>
      <c r="Q359" s="78" t="str">
        <f t="shared" si="37"/>
        <v>JV1900001</v>
      </c>
      <c r="S359" s="71"/>
      <c r="T359" s="71"/>
    </row>
    <row r="360" spans="2:20" s="73" customFormat="1" ht="32.25" customHeight="1" thickTop="1" thickBot="1" x14ac:dyDescent="0.3">
      <c r="B360" s="156" t="s">
        <v>1050</v>
      </c>
      <c r="C360" s="156" t="s">
        <v>1051</v>
      </c>
      <c r="D360" s="158" t="str">
        <f t="shared" si="32"/>
        <v>SYNTREK AGRI-BIO CORPORATION/009-614-347-000</v>
      </c>
      <c r="E360" s="156" t="s">
        <v>1052</v>
      </c>
      <c r="G360" s="68">
        <v>1171684</v>
      </c>
      <c r="H360" s="63" t="s">
        <v>134</v>
      </c>
      <c r="I360" s="77" t="str">
        <f t="shared" si="35"/>
        <v>BPI1171684</v>
      </c>
      <c r="K360" s="64">
        <f t="shared" si="33"/>
        <v>1900355</v>
      </c>
      <c r="L360" s="65" t="s">
        <v>123</v>
      </c>
      <c r="M360" s="78" t="str">
        <f t="shared" si="36"/>
        <v>CV1900355</v>
      </c>
      <c r="O360" s="64">
        <v>1900001</v>
      </c>
      <c r="P360" s="65" t="s">
        <v>126</v>
      </c>
      <c r="Q360" s="78" t="str">
        <f t="shared" si="37"/>
        <v>JV1900001</v>
      </c>
      <c r="S360" s="71"/>
      <c r="T360" s="71"/>
    </row>
    <row r="361" spans="2:20" s="73" customFormat="1" ht="32.25" customHeight="1" thickTop="1" thickBot="1" x14ac:dyDescent="0.3">
      <c r="B361" s="156" t="s">
        <v>1054</v>
      </c>
      <c r="C361" s="156" t="s">
        <v>1055</v>
      </c>
      <c r="D361" s="194" t="str">
        <f t="shared" si="32"/>
        <v>MUSTARD SEDD SYSTEM CORPORATION/204-332-439-003</v>
      </c>
      <c r="E361" s="76" t="s">
        <v>39</v>
      </c>
      <c r="G361" s="68">
        <v>1171685</v>
      </c>
      <c r="H361" s="63" t="s">
        <v>134</v>
      </c>
      <c r="I361" s="77" t="str">
        <f t="shared" si="35"/>
        <v>BPI1171685</v>
      </c>
      <c r="K361" s="64">
        <f t="shared" si="33"/>
        <v>1900356</v>
      </c>
      <c r="L361" s="65" t="s">
        <v>123</v>
      </c>
      <c r="M361" s="78" t="str">
        <f t="shared" si="36"/>
        <v>CV1900356</v>
      </c>
      <c r="O361" s="64">
        <v>1900001</v>
      </c>
      <c r="P361" s="65" t="s">
        <v>126</v>
      </c>
      <c r="Q361" s="78" t="str">
        <f t="shared" si="37"/>
        <v>JV1900001</v>
      </c>
      <c r="S361" s="71"/>
      <c r="T361" s="71"/>
    </row>
    <row r="362" spans="2:20" s="73" customFormat="1" ht="32.25" customHeight="1" thickTop="1" thickBot="1" x14ac:dyDescent="0.3">
      <c r="B362" s="59" t="s">
        <v>50</v>
      </c>
      <c r="C362" s="59" t="s">
        <v>1056</v>
      </c>
      <c r="D362" s="60" t="str">
        <f t="shared" si="32"/>
        <v>BANCO DE ORO/000-000-000-000</v>
      </c>
      <c r="E362" s="76" t="s">
        <v>34</v>
      </c>
      <c r="G362" s="68">
        <v>1171686</v>
      </c>
      <c r="H362" s="63" t="s">
        <v>134</v>
      </c>
      <c r="I362" s="77" t="str">
        <f t="shared" si="35"/>
        <v>BPI1171686</v>
      </c>
      <c r="K362" s="64">
        <f t="shared" si="33"/>
        <v>1900357</v>
      </c>
      <c r="L362" s="65" t="s">
        <v>123</v>
      </c>
      <c r="M362" s="78" t="str">
        <f t="shared" si="36"/>
        <v>CV1900357</v>
      </c>
      <c r="O362" s="64">
        <v>1900001</v>
      </c>
      <c r="P362" s="65" t="s">
        <v>126</v>
      </c>
      <c r="Q362" s="78" t="str">
        <f t="shared" si="37"/>
        <v>JV1900001</v>
      </c>
      <c r="S362" s="71"/>
      <c r="T362" s="71"/>
    </row>
    <row r="363" spans="2:20" s="73" customFormat="1" ht="32.25" customHeight="1" thickTop="1" thickBot="1" x14ac:dyDescent="0.3">
      <c r="B363" s="59" t="s">
        <v>1057</v>
      </c>
      <c r="C363" s="59" t="s">
        <v>1058</v>
      </c>
      <c r="D363" s="60" t="str">
        <f t="shared" si="32"/>
        <v>BRILLS MARKETING CORP./005-679-709-000</v>
      </c>
      <c r="E363" s="76" t="s">
        <v>1059</v>
      </c>
      <c r="G363" s="68">
        <v>1171687</v>
      </c>
      <c r="H363" s="63" t="s">
        <v>134</v>
      </c>
      <c r="I363" s="77" t="str">
        <f t="shared" si="35"/>
        <v>BPI1171687</v>
      </c>
      <c r="K363" s="64">
        <f t="shared" si="33"/>
        <v>1900358</v>
      </c>
      <c r="L363" s="65" t="s">
        <v>123</v>
      </c>
      <c r="M363" s="78" t="str">
        <f t="shared" si="36"/>
        <v>CV1900358</v>
      </c>
      <c r="O363" s="64">
        <v>1900001</v>
      </c>
      <c r="P363" s="65" t="s">
        <v>126</v>
      </c>
      <c r="Q363" s="78" t="str">
        <f t="shared" si="37"/>
        <v>JV1900001</v>
      </c>
      <c r="S363" s="71"/>
      <c r="T363" s="71"/>
    </row>
    <row r="364" spans="2:20" s="73" customFormat="1" ht="32.25" customHeight="1" thickTop="1" thickBot="1" x14ac:dyDescent="0.3">
      <c r="B364" s="155" t="s">
        <v>377</v>
      </c>
      <c r="C364" s="155" t="s">
        <v>378</v>
      </c>
      <c r="D364" s="193" t="str">
        <f t="shared" si="32"/>
        <v>HALIFAX GLASS &amp; ALUMINUM SUPPLY, INC./275-581-068-000</v>
      </c>
      <c r="E364" s="76" t="s">
        <v>235</v>
      </c>
      <c r="G364" s="68">
        <v>1171688</v>
      </c>
      <c r="H364" s="63" t="s">
        <v>134</v>
      </c>
      <c r="I364" s="77" t="str">
        <f t="shared" si="35"/>
        <v>BPI1171688</v>
      </c>
      <c r="K364" s="64">
        <f t="shared" si="33"/>
        <v>1900359</v>
      </c>
      <c r="L364" s="65" t="s">
        <v>123</v>
      </c>
      <c r="M364" s="78" t="str">
        <f t="shared" si="36"/>
        <v>CV1900359</v>
      </c>
      <c r="O364" s="64">
        <v>1900001</v>
      </c>
      <c r="P364" s="65" t="s">
        <v>126</v>
      </c>
      <c r="Q364" s="78" t="str">
        <f t="shared" si="37"/>
        <v>JV1900001</v>
      </c>
      <c r="S364" s="71"/>
      <c r="T364" s="71"/>
    </row>
    <row r="365" spans="2:20" s="73" customFormat="1" ht="32.25" customHeight="1" thickTop="1" thickBot="1" x14ac:dyDescent="0.3">
      <c r="B365" s="59" t="s">
        <v>50</v>
      </c>
      <c r="C365" s="59" t="s">
        <v>1060</v>
      </c>
      <c r="D365" s="60" t="str">
        <f t="shared" si="32"/>
        <v>JEROME MONTERO/000-000-000-000</v>
      </c>
      <c r="E365" s="76" t="s">
        <v>34</v>
      </c>
      <c r="G365" s="68">
        <v>1171689</v>
      </c>
      <c r="H365" s="63" t="s">
        <v>134</v>
      </c>
      <c r="I365" s="77" t="str">
        <f t="shared" si="35"/>
        <v>BPI1171689</v>
      </c>
      <c r="K365" s="64">
        <f t="shared" si="33"/>
        <v>1900360</v>
      </c>
      <c r="L365" s="65" t="s">
        <v>123</v>
      </c>
      <c r="M365" s="78" t="str">
        <f t="shared" si="36"/>
        <v>CV1900360</v>
      </c>
      <c r="O365" s="64">
        <v>1900001</v>
      </c>
      <c r="P365" s="65" t="s">
        <v>126</v>
      </c>
      <c r="Q365" s="78" t="str">
        <f t="shared" si="37"/>
        <v>JV1900001</v>
      </c>
      <c r="S365" s="71"/>
      <c r="T365" s="71"/>
    </row>
    <row r="366" spans="2:20" s="73" customFormat="1" ht="32.25" customHeight="1" thickTop="1" thickBot="1" x14ac:dyDescent="0.3">
      <c r="B366" s="59" t="s">
        <v>1062</v>
      </c>
      <c r="C366" s="59" t="s">
        <v>1063</v>
      </c>
      <c r="D366" s="60" t="str">
        <f t="shared" si="32"/>
        <v>BLUCRAB PACIFICA RESTAURANT GROUP INC./008-036-310-004</v>
      </c>
      <c r="E366" s="76" t="s">
        <v>39</v>
      </c>
      <c r="G366" s="68">
        <v>1171690</v>
      </c>
      <c r="H366" s="63" t="s">
        <v>134</v>
      </c>
      <c r="I366" s="77" t="str">
        <f t="shared" si="35"/>
        <v>BPI1171690</v>
      </c>
      <c r="K366" s="64">
        <f t="shared" si="33"/>
        <v>1900361</v>
      </c>
      <c r="L366" s="65" t="s">
        <v>123</v>
      </c>
      <c r="M366" s="78" t="str">
        <f t="shared" si="36"/>
        <v>CV1900361</v>
      </c>
      <c r="O366" s="64">
        <v>1900001</v>
      </c>
      <c r="P366" s="65" t="s">
        <v>126</v>
      </c>
      <c r="Q366" s="78" t="str">
        <f t="shared" si="37"/>
        <v>JV1900001</v>
      </c>
      <c r="S366" s="71"/>
      <c r="T366" s="71"/>
    </row>
    <row r="367" spans="2:20" s="73" customFormat="1" ht="32.25" customHeight="1" thickTop="1" thickBot="1" x14ac:dyDescent="0.3">
      <c r="B367" s="59" t="s">
        <v>1064</v>
      </c>
      <c r="C367" s="59" t="s">
        <v>1065</v>
      </c>
      <c r="D367" s="60" t="str">
        <f t="shared" si="32"/>
        <v>CRUZ ELECTRICAL &amp; COMSTRUCTION SUPPLY CORP./000-074-320-000</v>
      </c>
      <c r="E367" s="76" t="s">
        <v>1066</v>
      </c>
      <c r="G367" s="68">
        <v>1171691</v>
      </c>
      <c r="H367" s="63" t="s">
        <v>134</v>
      </c>
      <c r="I367" s="77" t="str">
        <f t="shared" si="35"/>
        <v>BPI1171691</v>
      </c>
      <c r="K367" s="64">
        <f t="shared" si="33"/>
        <v>1900362</v>
      </c>
      <c r="L367" s="65" t="s">
        <v>123</v>
      </c>
      <c r="M367" s="78" t="str">
        <f t="shared" si="36"/>
        <v>CV1900362</v>
      </c>
      <c r="O367" s="64">
        <v>1900001</v>
      </c>
      <c r="P367" s="65" t="s">
        <v>126</v>
      </c>
      <c r="Q367" s="78" t="str">
        <f t="shared" si="37"/>
        <v>JV1900001</v>
      </c>
      <c r="S367" s="71"/>
      <c r="T367" s="71"/>
    </row>
    <row r="368" spans="2:20" s="73" customFormat="1" ht="32.25" customHeight="1" thickTop="1" thickBot="1" x14ac:dyDescent="0.3">
      <c r="B368" s="59" t="s">
        <v>193</v>
      </c>
      <c r="C368" s="59" t="s">
        <v>1111</v>
      </c>
      <c r="D368" s="60" t="str">
        <f t="shared" si="32"/>
        <v>TRUST HOME DEPOT/006-039-599-005</v>
      </c>
      <c r="E368" s="59" t="s">
        <v>39</v>
      </c>
      <c r="G368" s="68">
        <v>1171692</v>
      </c>
      <c r="H368" s="63" t="s">
        <v>134</v>
      </c>
      <c r="I368" s="77" t="str">
        <f t="shared" si="35"/>
        <v>BPI1171692</v>
      </c>
      <c r="K368" s="64">
        <f t="shared" si="33"/>
        <v>1900363</v>
      </c>
      <c r="L368" s="65" t="s">
        <v>123</v>
      </c>
      <c r="M368" s="78" t="str">
        <f t="shared" si="36"/>
        <v>CV1900363</v>
      </c>
      <c r="O368" s="64">
        <v>1900001</v>
      </c>
      <c r="P368" s="65" t="s">
        <v>126</v>
      </c>
      <c r="Q368" s="78" t="str">
        <f t="shared" si="37"/>
        <v>JV1900001</v>
      </c>
      <c r="S368" s="71"/>
      <c r="T368" s="71"/>
    </row>
    <row r="369" spans="2:20" s="73" customFormat="1" ht="32.25" customHeight="1" thickTop="1" thickBot="1" x14ac:dyDescent="0.3">
      <c r="B369" s="59" t="s">
        <v>50</v>
      </c>
      <c r="C369" s="59" t="s">
        <v>242</v>
      </c>
      <c r="D369" s="60" t="str">
        <f t="shared" si="32"/>
        <v>SUICO -LABOR/000-000-000-000</v>
      </c>
      <c r="E369" s="76" t="s">
        <v>243</v>
      </c>
      <c r="G369" s="68">
        <v>1171693</v>
      </c>
      <c r="H369" s="63" t="s">
        <v>134</v>
      </c>
      <c r="I369" s="77" t="str">
        <f t="shared" si="35"/>
        <v>BPI1171693</v>
      </c>
      <c r="K369" s="64">
        <f t="shared" si="33"/>
        <v>1900364</v>
      </c>
      <c r="L369" s="65" t="s">
        <v>123</v>
      </c>
      <c r="M369" s="78" t="str">
        <f t="shared" si="36"/>
        <v>CV1900364</v>
      </c>
      <c r="O369" s="64">
        <v>1900001</v>
      </c>
      <c r="P369" s="65" t="s">
        <v>126</v>
      </c>
      <c r="Q369" s="78" t="str">
        <f t="shared" si="37"/>
        <v>JV1900001</v>
      </c>
      <c r="S369" s="71"/>
      <c r="T369" s="71"/>
    </row>
    <row r="370" spans="2:20" s="73" customFormat="1" ht="32.25" customHeight="1" thickTop="1" thickBot="1" x14ac:dyDescent="0.3">
      <c r="B370" s="59" t="s">
        <v>172</v>
      </c>
      <c r="C370" s="59" t="s">
        <v>173</v>
      </c>
      <c r="D370" s="60" t="str">
        <f t="shared" si="32"/>
        <v>SUPER KYMER GAS/009-526-580-000</v>
      </c>
      <c r="E370" s="76" t="s">
        <v>174</v>
      </c>
      <c r="G370" s="68">
        <v>1171694</v>
      </c>
      <c r="H370" s="63" t="s">
        <v>134</v>
      </c>
      <c r="I370" s="77" t="str">
        <f t="shared" ref="I370:I389" si="38">(H370&amp;""&amp;G370)</f>
        <v>BPI1171694</v>
      </c>
      <c r="K370" s="64">
        <f t="shared" si="33"/>
        <v>1900365</v>
      </c>
      <c r="L370" s="65" t="s">
        <v>123</v>
      </c>
      <c r="M370" s="78" t="str">
        <f t="shared" si="36"/>
        <v>CV1900365</v>
      </c>
      <c r="O370" s="64">
        <v>1900001</v>
      </c>
      <c r="P370" s="65" t="s">
        <v>126</v>
      </c>
      <c r="Q370" s="78" t="str">
        <f t="shared" si="37"/>
        <v>JV1900001</v>
      </c>
      <c r="S370" s="71"/>
      <c r="T370" s="71"/>
    </row>
    <row r="371" spans="2:20" s="73" customFormat="1" ht="32.25" customHeight="1" thickTop="1" thickBot="1" x14ac:dyDescent="0.3">
      <c r="B371" s="59" t="s">
        <v>449</v>
      </c>
      <c r="C371" s="59" t="s">
        <v>450</v>
      </c>
      <c r="D371" s="60" t="str">
        <f t="shared" si="32"/>
        <v>SUPER STAR HARDWRE, INC./005-882-786-000</v>
      </c>
      <c r="E371" s="76" t="s">
        <v>451</v>
      </c>
      <c r="G371" s="68">
        <v>1171695</v>
      </c>
      <c r="H371" s="63" t="s">
        <v>134</v>
      </c>
      <c r="I371" s="77" t="str">
        <f t="shared" si="38"/>
        <v>BPI1171695</v>
      </c>
      <c r="K371" s="64">
        <f t="shared" si="33"/>
        <v>1900366</v>
      </c>
      <c r="L371" s="65" t="s">
        <v>123</v>
      </c>
      <c r="M371" s="78" t="str">
        <f t="shared" si="36"/>
        <v>CV1900366</v>
      </c>
      <c r="O371" s="64">
        <v>1900001</v>
      </c>
      <c r="P371" s="65" t="s">
        <v>126</v>
      </c>
      <c r="Q371" s="78" t="str">
        <f t="shared" si="37"/>
        <v>JV1900001</v>
      </c>
      <c r="S371" s="71"/>
      <c r="T371" s="71"/>
    </row>
    <row r="372" spans="2:20" s="73" customFormat="1" ht="32.25" customHeight="1" thickTop="1" thickBot="1" x14ac:dyDescent="0.3">
      <c r="B372" s="59" t="s">
        <v>1003</v>
      </c>
      <c r="C372" s="59" t="s">
        <v>1004</v>
      </c>
      <c r="D372" s="60" t="str">
        <f t="shared" si="32"/>
        <v>SUPERTANK INTERNATIONAL CO./005-515-330-003</v>
      </c>
      <c r="E372" s="76" t="s">
        <v>1005</v>
      </c>
      <c r="G372" s="68">
        <v>1171696</v>
      </c>
      <c r="H372" s="63" t="s">
        <v>134</v>
      </c>
      <c r="I372" s="77" t="str">
        <f t="shared" si="38"/>
        <v>BPI1171696</v>
      </c>
      <c r="K372" s="64">
        <f t="shared" si="33"/>
        <v>1900367</v>
      </c>
      <c r="L372" s="65" t="s">
        <v>123</v>
      </c>
      <c r="M372" s="78" t="str">
        <f t="shared" si="36"/>
        <v>CV1900367</v>
      </c>
      <c r="O372" s="64">
        <v>1900001</v>
      </c>
      <c r="P372" s="65" t="s">
        <v>126</v>
      </c>
      <c r="Q372" s="78" t="str">
        <f t="shared" si="37"/>
        <v>JV1900001</v>
      </c>
      <c r="S372" s="71"/>
      <c r="T372" s="71"/>
    </row>
    <row r="373" spans="2:20" s="73" customFormat="1" ht="32.25" customHeight="1" thickTop="1" thickBot="1" x14ac:dyDescent="0.3">
      <c r="B373" s="59" t="s">
        <v>1050</v>
      </c>
      <c r="C373" s="59" t="s">
        <v>1051</v>
      </c>
      <c r="D373" s="60" t="str">
        <f t="shared" si="32"/>
        <v>SYNTREK AGRI-BIO CORPORATION/009-614-347-000</v>
      </c>
      <c r="E373" s="76" t="s">
        <v>1052</v>
      </c>
      <c r="G373" s="68">
        <v>1171697</v>
      </c>
      <c r="H373" s="63" t="s">
        <v>134</v>
      </c>
      <c r="I373" s="77" t="str">
        <f t="shared" si="38"/>
        <v>BPI1171697</v>
      </c>
      <c r="K373" s="64">
        <f t="shared" si="33"/>
        <v>1900368</v>
      </c>
      <c r="L373" s="65" t="s">
        <v>123</v>
      </c>
      <c r="M373" s="78" t="str">
        <f t="shared" si="36"/>
        <v>CV1900368</v>
      </c>
      <c r="O373" s="64">
        <v>1900001</v>
      </c>
      <c r="P373" s="65" t="s">
        <v>126</v>
      </c>
      <c r="Q373" s="78" t="str">
        <f t="shared" si="37"/>
        <v>JV1900001</v>
      </c>
      <c r="S373" s="71"/>
      <c r="T373" s="71"/>
    </row>
    <row r="374" spans="2:20" s="73" customFormat="1" ht="32.25" customHeight="1" thickTop="1" thickBot="1" x14ac:dyDescent="0.3">
      <c r="B374" s="59" t="s">
        <v>270</v>
      </c>
      <c r="C374" s="59" t="s">
        <v>271</v>
      </c>
      <c r="D374" s="60" t="str">
        <f t="shared" si="32"/>
        <v>T&amp;A FORTITIUDE MKTG/136-269-894-000</v>
      </c>
      <c r="E374" s="76" t="s">
        <v>272</v>
      </c>
      <c r="G374" s="68">
        <v>1171698</v>
      </c>
      <c r="H374" s="63" t="s">
        <v>134</v>
      </c>
      <c r="I374" s="77" t="str">
        <f t="shared" si="38"/>
        <v>BPI1171698</v>
      </c>
      <c r="K374" s="64">
        <f t="shared" si="33"/>
        <v>1900369</v>
      </c>
      <c r="L374" s="65" t="s">
        <v>123</v>
      </c>
      <c r="M374" s="78" t="str">
        <f t="shared" si="36"/>
        <v>CV1900369</v>
      </c>
      <c r="O374" s="64">
        <v>1900001</v>
      </c>
      <c r="P374" s="65" t="s">
        <v>126</v>
      </c>
      <c r="Q374" s="78" t="str">
        <f t="shared" si="37"/>
        <v>JV1900001</v>
      </c>
      <c r="S374" s="71"/>
      <c r="T374" s="71"/>
    </row>
    <row r="375" spans="2:20" s="73" customFormat="1" ht="32.25" customHeight="1" thickTop="1" thickBot="1" x14ac:dyDescent="0.3">
      <c r="B375" s="59" t="s">
        <v>270</v>
      </c>
      <c r="C375" s="59" t="s">
        <v>470</v>
      </c>
      <c r="D375" s="60" t="str">
        <f t="shared" si="32"/>
        <v>TAF MARKETING/136-269-894-000</v>
      </c>
      <c r="E375" s="76" t="s">
        <v>471</v>
      </c>
      <c r="G375" s="68">
        <v>1171699</v>
      </c>
      <c r="H375" s="63" t="s">
        <v>134</v>
      </c>
      <c r="I375" s="77" t="str">
        <f t="shared" si="38"/>
        <v>BPI1171699</v>
      </c>
      <c r="K375" s="64">
        <f t="shared" si="33"/>
        <v>1900370</v>
      </c>
      <c r="L375" s="65" t="s">
        <v>123</v>
      </c>
      <c r="M375" s="78" t="str">
        <f t="shared" si="36"/>
        <v>CV1900370</v>
      </c>
      <c r="O375" s="64">
        <v>1900001</v>
      </c>
      <c r="P375" s="65" t="s">
        <v>126</v>
      </c>
      <c r="Q375" s="78" t="str">
        <f t="shared" si="37"/>
        <v>JV1900001</v>
      </c>
      <c r="S375" s="71"/>
      <c r="T375" s="71"/>
    </row>
    <row r="376" spans="2:20" s="73" customFormat="1" ht="32.25" customHeight="1" thickTop="1" thickBot="1" x14ac:dyDescent="0.3">
      <c r="B376" s="59" t="s">
        <v>1220</v>
      </c>
      <c r="C376" s="59" t="s">
        <v>1190</v>
      </c>
      <c r="D376" s="60" t="str">
        <f t="shared" si="32"/>
        <v>TAGUM COMMERCIAL &amp; REALTY CORP./247-793-081-0001</v>
      </c>
      <c r="E376" s="76" t="s">
        <v>1229</v>
      </c>
      <c r="G376" s="68">
        <v>1171700</v>
      </c>
      <c r="H376" s="63" t="s">
        <v>134</v>
      </c>
      <c r="I376" s="77" t="str">
        <f t="shared" si="38"/>
        <v>BPI1171700</v>
      </c>
      <c r="K376" s="64">
        <f t="shared" si="33"/>
        <v>1900371</v>
      </c>
      <c r="L376" s="65" t="s">
        <v>123</v>
      </c>
      <c r="M376" s="78" t="str">
        <f t="shared" si="36"/>
        <v>CV1900371</v>
      </c>
      <c r="O376" s="64">
        <v>1900001</v>
      </c>
      <c r="P376" s="65" t="s">
        <v>126</v>
      </c>
      <c r="Q376" s="78" t="str">
        <f t="shared" si="37"/>
        <v>JV1900001</v>
      </c>
      <c r="S376" s="71"/>
      <c r="T376" s="71"/>
    </row>
    <row r="377" spans="2:20" s="73" customFormat="1" ht="32.25" customHeight="1" thickTop="1" thickBot="1" x14ac:dyDescent="0.3">
      <c r="B377" s="59" t="s">
        <v>333</v>
      </c>
      <c r="C377" s="59" t="s">
        <v>334</v>
      </c>
      <c r="D377" s="60" t="str">
        <f t="shared" si="32"/>
        <v>TEBROS HARDWARE CORPORATION/000--76-962-000</v>
      </c>
      <c r="E377" s="76" t="s">
        <v>203</v>
      </c>
      <c r="G377" s="68">
        <v>1171701</v>
      </c>
      <c r="H377" s="63" t="s">
        <v>134</v>
      </c>
      <c r="I377" s="77" t="str">
        <f t="shared" si="38"/>
        <v>BPI1171701</v>
      </c>
      <c r="K377" s="64">
        <f t="shared" si="33"/>
        <v>1900372</v>
      </c>
      <c r="L377" s="65" t="s">
        <v>123</v>
      </c>
      <c r="M377" s="78" t="str">
        <f t="shared" si="36"/>
        <v>CV1900372</v>
      </c>
      <c r="O377" s="64">
        <v>1900001</v>
      </c>
      <c r="P377" s="65" t="s">
        <v>126</v>
      </c>
      <c r="Q377" s="78" t="str">
        <f t="shared" si="37"/>
        <v>JV1900001</v>
      </c>
      <c r="S377" s="71"/>
      <c r="T377" s="71"/>
    </row>
    <row r="378" spans="2:20" s="73" customFormat="1" ht="32.25" customHeight="1" thickTop="1" thickBot="1" x14ac:dyDescent="0.3">
      <c r="B378" s="59" t="s">
        <v>740</v>
      </c>
      <c r="C378" s="59" t="s">
        <v>741</v>
      </c>
      <c r="D378" s="60" t="str">
        <f t="shared" si="32"/>
        <v>THE EPICURIOUS GASTRO PUB/009-632-278-001</v>
      </c>
      <c r="E378" s="76" t="s">
        <v>742</v>
      </c>
      <c r="G378" s="68">
        <v>1171702</v>
      </c>
      <c r="H378" s="63" t="s">
        <v>134</v>
      </c>
      <c r="I378" s="77" t="str">
        <f t="shared" si="38"/>
        <v>BPI1171702</v>
      </c>
      <c r="K378" s="64">
        <f t="shared" si="33"/>
        <v>1900373</v>
      </c>
      <c r="L378" s="65" t="s">
        <v>123</v>
      </c>
      <c r="M378" s="78" t="str">
        <f t="shared" si="36"/>
        <v>CV1900373</v>
      </c>
      <c r="O378" s="64">
        <v>1900001</v>
      </c>
      <c r="P378" s="65" t="s">
        <v>126</v>
      </c>
      <c r="Q378" s="78" t="str">
        <f t="shared" si="37"/>
        <v>JV1900001</v>
      </c>
      <c r="S378" s="71"/>
      <c r="T378" s="71"/>
    </row>
    <row r="379" spans="2:20" s="73" customFormat="1" ht="32.25" customHeight="1" thickTop="1" thickBot="1" x14ac:dyDescent="0.3">
      <c r="B379" s="59" t="s">
        <v>600</v>
      </c>
      <c r="C379" s="59" t="s">
        <v>205</v>
      </c>
      <c r="D379" s="60" t="str">
        <f t="shared" si="32"/>
        <v>THE PAPER TREE/005-161-114-003</v>
      </c>
      <c r="E379" s="76" t="s">
        <v>206</v>
      </c>
      <c r="G379" s="68">
        <v>1171703</v>
      </c>
      <c r="H379" s="63" t="s">
        <v>134</v>
      </c>
      <c r="I379" s="77" t="str">
        <f t="shared" si="38"/>
        <v>BPI1171703</v>
      </c>
      <c r="K379" s="64">
        <f t="shared" si="33"/>
        <v>1900374</v>
      </c>
      <c r="L379" s="65" t="s">
        <v>123</v>
      </c>
      <c r="M379" s="78" t="str">
        <f t="shared" si="36"/>
        <v>CV1900374</v>
      </c>
      <c r="O379" s="64">
        <v>1900001</v>
      </c>
      <c r="P379" s="65" t="s">
        <v>126</v>
      </c>
      <c r="Q379" s="78" t="str">
        <f t="shared" si="37"/>
        <v>JV1900001</v>
      </c>
      <c r="S379" s="71"/>
      <c r="T379" s="71"/>
    </row>
    <row r="380" spans="2:20" s="73" customFormat="1" ht="32.25" customHeight="1" thickTop="1" thickBot="1" x14ac:dyDescent="0.3">
      <c r="B380" s="59" t="s">
        <v>972</v>
      </c>
      <c r="C380" s="59" t="s">
        <v>973</v>
      </c>
      <c r="D380" s="60" t="str">
        <f t="shared" si="32"/>
        <v>THREADMASTER INDUSTRIAL CORP./004-750-447-000</v>
      </c>
      <c r="E380" s="76" t="s">
        <v>974</v>
      </c>
      <c r="G380" s="68">
        <v>1171704</v>
      </c>
      <c r="H380" s="63" t="s">
        <v>134</v>
      </c>
      <c r="I380" s="77" t="str">
        <f t="shared" si="38"/>
        <v>BPI1171704</v>
      </c>
      <c r="K380" s="64">
        <f t="shared" si="33"/>
        <v>1900375</v>
      </c>
      <c r="L380" s="65" t="s">
        <v>123</v>
      </c>
      <c r="M380" s="78" t="str">
        <f t="shared" si="36"/>
        <v>CV1900375</v>
      </c>
      <c r="O380" s="64">
        <v>1900001</v>
      </c>
      <c r="P380" s="65" t="s">
        <v>126</v>
      </c>
      <c r="Q380" s="78" t="str">
        <f t="shared" si="37"/>
        <v>JV1900001</v>
      </c>
      <c r="S380" s="71"/>
      <c r="T380" s="71"/>
    </row>
    <row r="381" spans="2:20" s="73" customFormat="1" ht="32.25" customHeight="1" thickTop="1" thickBot="1" x14ac:dyDescent="0.3">
      <c r="B381" s="59" t="s">
        <v>954</v>
      </c>
      <c r="C381" s="59" t="s">
        <v>885</v>
      </c>
      <c r="D381" s="60" t="str">
        <f t="shared" si="32"/>
        <v>THUNDER ELECTRICAL SUPPLY/279-390-300-000</v>
      </c>
      <c r="E381" s="76" t="s">
        <v>955</v>
      </c>
      <c r="G381" s="68">
        <v>1171705</v>
      </c>
      <c r="H381" s="63" t="s">
        <v>134</v>
      </c>
      <c r="I381" s="77" t="str">
        <f t="shared" si="38"/>
        <v>BPI1171705</v>
      </c>
      <c r="K381" s="64">
        <f t="shared" si="33"/>
        <v>1900376</v>
      </c>
      <c r="L381" s="65" t="s">
        <v>123</v>
      </c>
      <c r="M381" s="78" t="str">
        <f t="shared" si="36"/>
        <v>CV1900376</v>
      </c>
      <c r="O381" s="64">
        <v>1900001</v>
      </c>
      <c r="P381" s="65" t="s">
        <v>126</v>
      </c>
      <c r="Q381" s="78" t="str">
        <f t="shared" si="37"/>
        <v>JV1900001</v>
      </c>
      <c r="S381" s="71"/>
      <c r="T381" s="71"/>
    </row>
    <row r="382" spans="2:20" s="73" customFormat="1" ht="32.25" customHeight="1" thickTop="1" thickBot="1" x14ac:dyDescent="0.3">
      <c r="B382" s="59" t="s">
        <v>645</v>
      </c>
      <c r="C382" s="59" t="s">
        <v>646</v>
      </c>
      <c r="D382" s="60" t="str">
        <f t="shared" si="32"/>
        <v>TIERRA VERDE MOTORIST HAVEN/PHOENIX/149-770-083-0002</v>
      </c>
      <c r="E382" s="76" t="s">
        <v>48</v>
      </c>
      <c r="G382" s="68">
        <v>1171706</v>
      </c>
      <c r="H382" s="63" t="s">
        <v>134</v>
      </c>
      <c r="I382" s="77" t="str">
        <f t="shared" si="38"/>
        <v>BPI1171706</v>
      </c>
      <c r="K382" s="64">
        <f t="shared" si="33"/>
        <v>1900377</v>
      </c>
      <c r="L382" s="65" t="s">
        <v>123</v>
      </c>
      <c r="M382" s="78" t="str">
        <f t="shared" ref="M382:M398" si="39">(L382&amp;""&amp;K382)</f>
        <v>CV1900377</v>
      </c>
      <c r="O382" s="64">
        <v>1900001</v>
      </c>
      <c r="P382" s="65" t="s">
        <v>126</v>
      </c>
      <c r="Q382" s="78" t="str">
        <f t="shared" si="37"/>
        <v>JV1900001</v>
      </c>
      <c r="S382" s="71"/>
      <c r="T382" s="71"/>
    </row>
    <row r="383" spans="2:20" s="73" customFormat="1" ht="32.25" customHeight="1" thickTop="1" thickBot="1" x14ac:dyDescent="0.3">
      <c r="B383" s="59" t="s">
        <v>1011</v>
      </c>
      <c r="C383" s="59" t="s">
        <v>1012</v>
      </c>
      <c r="D383" s="60" t="str">
        <f t="shared" si="32"/>
        <v>TIMES BEACH KAMBINGAN ATBP./948-323-428-000</v>
      </c>
      <c r="E383" s="76" t="s">
        <v>454</v>
      </c>
      <c r="G383" s="68">
        <v>1171707</v>
      </c>
      <c r="H383" s="63" t="s">
        <v>134</v>
      </c>
      <c r="I383" s="77" t="str">
        <f t="shared" si="38"/>
        <v>BPI1171707</v>
      </c>
      <c r="K383" s="64">
        <f t="shared" si="33"/>
        <v>1900378</v>
      </c>
      <c r="L383" s="65" t="s">
        <v>123</v>
      </c>
      <c r="M383" s="78" t="str">
        <f t="shared" si="39"/>
        <v>CV1900378</v>
      </c>
      <c r="O383" s="64">
        <v>1900001</v>
      </c>
      <c r="P383" s="65" t="s">
        <v>126</v>
      </c>
      <c r="Q383" s="78" t="str">
        <f t="shared" si="37"/>
        <v>JV1900001</v>
      </c>
      <c r="S383" s="71"/>
      <c r="T383" s="71"/>
    </row>
    <row r="384" spans="2:20" s="73" customFormat="1" ht="32.25" customHeight="1" thickTop="1" thickBot="1" x14ac:dyDescent="0.3">
      <c r="B384" s="59" t="s">
        <v>984</v>
      </c>
      <c r="C384" s="59" t="s">
        <v>912</v>
      </c>
      <c r="D384" s="60" t="str">
        <f t="shared" si="32"/>
        <v>TOMAS ELECTRICAL SUPPLY CORPORATION/003-876-506-000</v>
      </c>
      <c r="E384" s="76" t="s">
        <v>985</v>
      </c>
      <c r="G384" s="68">
        <v>1171708</v>
      </c>
      <c r="H384" s="63" t="s">
        <v>134</v>
      </c>
      <c r="I384" s="77" t="str">
        <f t="shared" si="38"/>
        <v>BPI1171708</v>
      </c>
      <c r="K384" s="64">
        <f t="shared" si="33"/>
        <v>1900379</v>
      </c>
      <c r="L384" s="65" t="s">
        <v>123</v>
      </c>
      <c r="M384" s="78" t="str">
        <f t="shared" si="39"/>
        <v>CV1900379</v>
      </c>
      <c r="O384" s="64">
        <v>1900001</v>
      </c>
      <c r="P384" s="65" t="s">
        <v>126</v>
      </c>
      <c r="Q384" s="78" t="str">
        <f t="shared" si="37"/>
        <v>JV1900001</v>
      </c>
      <c r="S384" s="71"/>
      <c r="T384" s="71"/>
    </row>
    <row r="385" spans="2:20" s="73" customFormat="1" ht="32.25" customHeight="1" thickTop="1" thickBot="1" x14ac:dyDescent="0.3">
      <c r="B385" s="59" t="s">
        <v>566</v>
      </c>
      <c r="C385" s="59" t="s">
        <v>567</v>
      </c>
      <c r="D385" s="60" t="str">
        <f t="shared" si="32"/>
        <v>TRUST HARDWARE/006-039-599-000</v>
      </c>
      <c r="E385" s="76" t="s">
        <v>568</v>
      </c>
      <c r="G385" s="68">
        <v>1171709</v>
      </c>
      <c r="H385" s="63" t="s">
        <v>134</v>
      </c>
      <c r="I385" s="77" t="str">
        <f t="shared" si="38"/>
        <v>BPI1171709</v>
      </c>
      <c r="K385" s="64">
        <f t="shared" si="33"/>
        <v>1900380</v>
      </c>
      <c r="L385" s="65" t="s">
        <v>123</v>
      </c>
      <c r="M385" s="78" t="str">
        <f t="shared" si="39"/>
        <v>CV1900380</v>
      </c>
      <c r="O385" s="64">
        <v>1900001</v>
      </c>
      <c r="P385" s="65" t="s">
        <v>126</v>
      </c>
      <c r="Q385" s="78" t="str">
        <f t="shared" si="37"/>
        <v>JV1900001</v>
      </c>
      <c r="S385" s="71"/>
      <c r="T385" s="71"/>
    </row>
    <row r="386" spans="2:20" s="73" customFormat="1" ht="32.25" customHeight="1" thickTop="1" thickBot="1" x14ac:dyDescent="0.3">
      <c r="B386" s="59" t="s">
        <v>193</v>
      </c>
      <c r="C386" s="59" t="s">
        <v>970</v>
      </c>
      <c r="D386" s="60" t="str">
        <f t="shared" si="32"/>
        <v>TRUST HARDWARE PHILS. INC./006-039-599-005</v>
      </c>
      <c r="E386" s="76" t="s">
        <v>971</v>
      </c>
      <c r="G386" s="68">
        <v>1171710</v>
      </c>
      <c r="H386" s="63" t="s">
        <v>134</v>
      </c>
      <c r="I386" s="77" t="str">
        <f t="shared" si="38"/>
        <v>BPI1171710</v>
      </c>
      <c r="K386" s="64">
        <f t="shared" si="33"/>
        <v>1900381</v>
      </c>
      <c r="L386" s="65" t="s">
        <v>123</v>
      </c>
      <c r="M386" s="78" t="str">
        <f t="shared" si="39"/>
        <v>CV1900381</v>
      </c>
      <c r="O386" s="64">
        <v>1900001</v>
      </c>
      <c r="P386" s="65" t="s">
        <v>126</v>
      </c>
      <c r="Q386" s="78" t="str">
        <f t="shared" si="37"/>
        <v>JV1900001</v>
      </c>
      <c r="S386" s="71"/>
      <c r="T386" s="71"/>
    </row>
    <row r="387" spans="2:20" s="73" customFormat="1" ht="32.25" customHeight="1" thickTop="1" thickBot="1" x14ac:dyDescent="0.3">
      <c r="B387" s="59" t="s">
        <v>727</v>
      </c>
      <c r="C387" s="59" t="s">
        <v>728</v>
      </c>
      <c r="D387" s="60" t="str">
        <f t="shared" si="32"/>
        <v>TSURU INCOPARATED/004-425-656-005</v>
      </c>
      <c r="E387" s="76" t="s">
        <v>729</v>
      </c>
      <c r="G387" s="68">
        <v>1171711</v>
      </c>
      <c r="H387" s="63" t="s">
        <v>134</v>
      </c>
      <c r="I387" s="77" t="str">
        <f t="shared" si="38"/>
        <v>BPI1171711</v>
      </c>
      <c r="K387" s="64">
        <f t="shared" si="33"/>
        <v>1900382</v>
      </c>
      <c r="L387" s="65" t="s">
        <v>123</v>
      </c>
      <c r="M387" s="78" t="str">
        <f t="shared" si="39"/>
        <v>CV1900382</v>
      </c>
      <c r="O387" s="64">
        <v>1900001</v>
      </c>
      <c r="P387" s="65" t="s">
        <v>126</v>
      </c>
      <c r="Q387" s="78" t="str">
        <f t="shared" si="37"/>
        <v>JV1900001</v>
      </c>
      <c r="S387" s="71"/>
      <c r="T387" s="71"/>
    </row>
    <row r="388" spans="2:20" s="73" customFormat="1" ht="32.25" customHeight="1" thickTop="1" thickBot="1" x14ac:dyDescent="0.3">
      <c r="B388" s="59" t="s">
        <v>979</v>
      </c>
      <c r="C388" s="59" t="s">
        <v>980</v>
      </c>
      <c r="D388" s="60" t="str">
        <f t="shared" si="32"/>
        <v>TSURUDA GENERICS PHARMACY AND MARKETING INC./008-234-308-016</v>
      </c>
      <c r="E388" s="76" t="s">
        <v>936</v>
      </c>
      <c r="G388" s="68">
        <v>1171712</v>
      </c>
      <c r="H388" s="63" t="s">
        <v>134</v>
      </c>
      <c r="I388" s="77" t="str">
        <f t="shared" si="38"/>
        <v>BPI1171712</v>
      </c>
      <c r="K388" s="64">
        <f t="shared" si="33"/>
        <v>1900383</v>
      </c>
      <c r="L388" s="65" t="s">
        <v>123</v>
      </c>
      <c r="M388" s="78" t="str">
        <f t="shared" si="39"/>
        <v>CV1900383</v>
      </c>
      <c r="O388" s="64">
        <v>1900001</v>
      </c>
      <c r="P388" s="65" t="s">
        <v>126</v>
      </c>
      <c r="Q388" s="78" t="str">
        <f t="shared" si="37"/>
        <v>JV1900001</v>
      </c>
      <c r="S388" s="71"/>
      <c r="T388" s="71"/>
    </row>
    <row r="389" spans="2:20" s="73" customFormat="1" ht="32.25" customHeight="1" thickTop="1" thickBot="1" x14ac:dyDescent="0.3">
      <c r="B389" s="59" t="s">
        <v>949</v>
      </c>
      <c r="C389" s="59" t="s">
        <v>881</v>
      </c>
      <c r="D389" s="60" t="str">
        <f t="shared" si="32"/>
        <v>TWO PILLARS/148-326-030-000</v>
      </c>
      <c r="E389" s="76" t="s">
        <v>311</v>
      </c>
      <c r="G389" s="68">
        <v>1171713</v>
      </c>
      <c r="H389" s="63" t="s">
        <v>134</v>
      </c>
      <c r="I389" s="77" t="str">
        <f t="shared" si="38"/>
        <v>BPI1171713</v>
      </c>
      <c r="K389" s="64">
        <f t="shared" si="33"/>
        <v>1900384</v>
      </c>
      <c r="L389" s="65" t="s">
        <v>123</v>
      </c>
      <c r="M389" s="78" t="str">
        <f t="shared" si="39"/>
        <v>CV1900384</v>
      </c>
      <c r="O389" s="64">
        <v>1900001</v>
      </c>
      <c r="P389" s="65" t="s">
        <v>126</v>
      </c>
      <c r="Q389" s="78" t="str">
        <f t="shared" si="37"/>
        <v>JV1900001</v>
      </c>
      <c r="S389" s="71"/>
      <c r="T389" s="71"/>
    </row>
    <row r="390" spans="2:20" s="73" customFormat="1" ht="32.25" customHeight="1" thickTop="1" thickBot="1" x14ac:dyDescent="0.3">
      <c r="B390" s="59" t="s">
        <v>28</v>
      </c>
      <c r="C390" s="59" t="s">
        <v>33</v>
      </c>
      <c r="D390" s="60" t="str">
        <f t="shared" ref="D390:D453" si="40">(C390&amp;"/"&amp;B390)</f>
        <v>ULTRA-V FUELS &amp; SERVICES/467-506-702-000</v>
      </c>
      <c r="E390" s="76" t="s">
        <v>463</v>
      </c>
      <c r="G390" s="68">
        <v>1171714</v>
      </c>
      <c r="H390" s="63" t="s">
        <v>134</v>
      </c>
      <c r="I390" s="77" t="str">
        <f t="shared" ref="I390:I409" si="41">(H390&amp;""&amp;G390)</f>
        <v>BPI1171714</v>
      </c>
      <c r="K390" s="64">
        <f t="shared" si="33"/>
        <v>1900385</v>
      </c>
      <c r="L390" s="65" t="s">
        <v>123</v>
      </c>
      <c r="M390" s="78" t="str">
        <f t="shared" si="39"/>
        <v>CV1900385</v>
      </c>
      <c r="O390" s="64">
        <v>1900001</v>
      </c>
      <c r="P390" s="65" t="s">
        <v>126</v>
      </c>
      <c r="Q390" s="78" t="str">
        <f t="shared" si="37"/>
        <v>JV1900001</v>
      </c>
      <c r="S390" s="71"/>
      <c r="T390" s="71"/>
    </row>
    <row r="391" spans="2:20" s="73" customFormat="1" ht="32.25" customHeight="1" thickTop="1" thickBot="1" x14ac:dyDescent="0.3">
      <c r="B391" s="59" t="s">
        <v>734</v>
      </c>
      <c r="C391" s="59" t="s">
        <v>735</v>
      </c>
      <c r="D391" s="60" t="str">
        <f t="shared" si="40"/>
        <v>ULTRUM CORPARATION/006-040-086-001</v>
      </c>
      <c r="E391" s="76" t="s">
        <v>736</v>
      </c>
      <c r="G391" s="68">
        <v>1171715</v>
      </c>
      <c r="H391" s="63" t="s">
        <v>134</v>
      </c>
      <c r="I391" s="77" t="str">
        <f t="shared" si="41"/>
        <v>BPI1171715</v>
      </c>
      <c r="K391" s="64">
        <f t="shared" si="33"/>
        <v>1900386</v>
      </c>
      <c r="L391" s="65" t="s">
        <v>123</v>
      </c>
      <c r="M391" s="78" t="str">
        <f t="shared" si="39"/>
        <v>CV1900386</v>
      </c>
      <c r="O391" s="64">
        <v>1900001</v>
      </c>
      <c r="P391" s="65" t="s">
        <v>126</v>
      </c>
      <c r="Q391" s="78" t="str">
        <f t="shared" si="37"/>
        <v>JV1900001</v>
      </c>
      <c r="S391" s="71"/>
      <c r="T391" s="71"/>
    </row>
    <row r="392" spans="2:20" s="73" customFormat="1" ht="32.25" customHeight="1" thickTop="1" thickBot="1" x14ac:dyDescent="0.3">
      <c r="B392" s="59" t="s">
        <v>960</v>
      </c>
      <c r="C392" s="59" t="s">
        <v>961</v>
      </c>
      <c r="D392" s="60" t="str">
        <f t="shared" si="40"/>
        <v>UNI-CITY GEN. MDSE. INC. /006-345-486-013</v>
      </c>
      <c r="E392" s="76" t="s">
        <v>571</v>
      </c>
      <c r="G392" s="68">
        <v>1171716</v>
      </c>
      <c r="H392" s="63" t="s">
        <v>134</v>
      </c>
      <c r="I392" s="77" t="str">
        <f t="shared" si="41"/>
        <v>BPI1171716</v>
      </c>
      <c r="K392" s="64">
        <f t="shared" ref="K392:K455" si="42">+K391+1</f>
        <v>1900387</v>
      </c>
      <c r="L392" s="65" t="s">
        <v>123</v>
      </c>
      <c r="M392" s="78" t="str">
        <f t="shared" si="39"/>
        <v>CV1900387</v>
      </c>
      <c r="O392" s="64">
        <v>1900001</v>
      </c>
      <c r="P392" s="65" t="s">
        <v>126</v>
      </c>
      <c r="Q392" s="78" t="str">
        <f t="shared" si="37"/>
        <v>JV1900001</v>
      </c>
      <c r="S392" s="71"/>
      <c r="T392" s="71"/>
    </row>
    <row r="393" spans="2:20" s="73" customFormat="1" ht="32.25" customHeight="1" thickTop="1" thickBot="1" x14ac:dyDescent="0.3">
      <c r="B393" s="59" t="s">
        <v>589</v>
      </c>
      <c r="C393" s="59" t="s">
        <v>590</v>
      </c>
      <c r="D393" s="60" t="str">
        <f t="shared" si="40"/>
        <v>UNITOP GEN  MDSE INC./246-347-154-069</v>
      </c>
      <c r="E393" s="76" t="s">
        <v>591</v>
      </c>
      <c r="G393" s="68">
        <v>1171717</v>
      </c>
      <c r="H393" s="63" t="s">
        <v>134</v>
      </c>
      <c r="I393" s="77" t="str">
        <f t="shared" si="41"/>
        <v>BPI1171717</v>
      </c>
      <c r="K393" s="64">
        <f t="shared" si="42"/>
        <v>1900388</v>
      </c>
      <c r="L393" s="65" t="s">
        <v>123</v>
      </c>
      <c r="M393" s="78" t="str">
        <f t="shared" si="39"/>
        <v>CV1900388</v>
      </c>
      <c r="O393" s="64">
        <v>1900001</v>
      </c>
      <c r="P393" s="65" t="s">
        <v>126</v>
      </c>
      <c r="Q393" s="78" t="str">
        <f t="shared" si="37"/>
        <v>JV1900001</v>
      </c>
      <c r="S393" s="71"/>
      <c r="T393" s="71"/>
    </row>
    <row r="394" spans="2:20" s="73" customFormat="1" ht="32.25" customHeight="1" thickTop="1" thickBot="1" x14ac:dyDescent="0.3">
      <c r="B394" s="59" t="s">
        <v>51</v>
      </c>
      <c r="C394" s="59" t="s">
        <v>47</v>
      </c>
      <c r="D394" s="60" t="str">
        <f t="shared" si="40"/>
        <v>UNITOP GENERAL MERCHANDISE INC./246-347-154-005</v>
      </c>
      <c r="E394" s="76" t="s">
        <v>571</v>
      </c>
      <c r="G394" s="68">
        <v>1171718</v>
      </c>
      <c r="H394" s="63" t="s">
        <v>134</v>
      </c>
      <c r="I394" s="77" t="str">
        <f t="shared" si="41"/>
        <v>BPI1171718</v>
      </c>
      <c r="K394" s="64">
        <f t="shared" si="42"/>
        <v>1900389</v>
      </c>
      <c r="L394" s="65" t="s">
        <v>123</v>
      </c>
      <c r="M394" s="78" t="str">
        <f t="shared" si="39"/>
        <v>CV1900389</v>
      </c>
      <c r="O394" s="64">
        <v>1900001</v>
      </c>
      <c r="P394" s="65" t="s">
        <v>126</v>
      </c>
      <c r="Q394" s="78" t="str">
        <f t="shared" si="37"/>
        <v>JV1900001</v>
      </c>
      <c r="S394" s="71"/>
      <c r="T394" s="71"/>
    </row>
    <row r="395" spans="2:20" s="73" customFormat="1" ht="32.25" customHeight="1" thickTop="1" thickBot="1" x14ac:dyDescent="0.3">
      <c r="B395" s="59" t="s">
        <v>962</v>
      </c>
      <c r="C395" s="59" t="s">
        <v>928</v>
      </c>
      <c r="D395" s="60" t="str">
        <f t="shared" si="40"/>
        <v>USPA SHOP/ RETAILER FUTUREHEADS/007-075-365-0023</v>
      </c>
      <c r="E395" s="76" t="s">
        <v>963</v>
      </c>
      <c r="G395" s="68">
        <v>1171719</v>
      </c>
      <c r="H395" s="63" t="s">
        <v>134</v>
      </c>
      <c r="I395" s="77" t="str">
        <f t="shared" si="41"/>
        <v>BPI1171719</v>
      </c>
      <c r="K395" s="64">
        <f t="shared" si="42"/>
        <v>1900390</v>
      </c>
      <c r="L395" s="65" t="s">
        <v>123</v>
      </c>
      <c r="M395" s="78" t="str">
        <f t="shared" si="39"/>
        <v>CV1900390</v>
      </c>
      <c r="O395" s="64">
        <v>1900001</v>
      </c>
      <c r="P395" s="65" t="s">
        <v>126</v>
      </c>
      <c r="Q395" s="78" t="str">
        <f t="shared" si="37"/>
        <v>JV1900001</v>
      </c>
      <c r="S395" s="71"/>
      <c r="T395" s="71"/>
    </row>
    <row r="396" spans="2:20" s="73" customFormat="1" ht="32.25" customHeight="1" thickTop="1" thickBot="1" x14ac:dyDescent="0.3">
      <c r="B396" s="59" t="s">
        <v>564</v>
      </c>
      <c r="C396" s="59" t="s">
        <v>565</v>
      </c>
      <c r="D396" s="60" t="str">
        <f t="shared" si="40"/>
        <v>UYANGURE HARDWARE CO., INC./000-077-154-000</v>
      </c>
      <c r="E396" s="76" t="s">
        <v>475</v>
      </c>
      <c r="G396" s="68">
        <v>1171720</v>
      </c>
      <c r="H396" s="63" t="s">
        <v>134</v>
      </c>
      <c r="I396" s="77" t="str">
        <f t="shared" si="41"/>
        <v>BPI1171720</v>
      </c>
      <c r="K396" s="64">
        <f t="shared" si="42"/>
        <v>1900391</v>
      </c>
      <c r="L396" s="65" t="s">
        <v>123</v>
      </c>
      <c r="M396" s="78" t="str">
        <f t="shared" si="39"/>
        <v>CV1900391</v>
      </c>
      <c r="O396" s="64">
        <v>1900001</v>
      </c>
      <c r="P396" s="65" t="s">
        <v>126</v>
      </c>
      <c r="Q396" s="78" t="str">
        <f t="shared" si="37"/>
        <v>JV1900001</v>
      </c>
      <c r="S396" s="71"/>
      <c r="T396" s="71"/>
    </row>
    <row r="397" spans="2:20" s="73" customFormat="1" ht="32.25" customHeight="1" thickTop="1" thickBot="1" x14ac:dyDescent="0.3">
      <c r="B397" s="59" t="s">
        <v>948</v>
      </c>
      <c r="C397" s="59" t="s">
        <v>880</v>
      </c>
      <c r="D397" s="60" t="str">
        <f t="shared" si="40"/>
        <v>UZIENA HARDWARE/278-752-760-000</v>
      </c>
      <c r="E397" s="76" t="s">
        <v>177</v>
      </c>
      <c r="G397" s="68">
        <v>1171721</v>
      </c>
      <c r="H397" s="63" t="s">
        <v>134</v>
      </c>
      <c r="I397" s="77" t="str">
        <f t="shared" si="41"/>
        <v>BPI1171721</v>
      </c>
      <c r="K397" s="64">
        <f t="shared" si="42"/>
        <v>1900392</v>
      </c>
      <c r="L397" s="65" t="s">
        <v>123</v>
      </c>
      <c r="M397" s="78" t="str">
        <f t="shared" si="39"/>
        <v>CV1900392</v>
      </c>
      <c r="O397" s="64">
        <v>1900001</v>
      </c>
      <c r="P397" s="65" t="s">
        <v>126</v>
      </c>
      <c r="Q397" s="78" t="str">
        <f t="shared" si="37"/>
        <v>JV1900001</v>
      </c>
      <c r="S397" s="71"/>
      <c r="T397" s="71"/>
    </row>
    <row r="398" spans="2:20" s="73" customFormat="1" ht="32.25" customHeight="1" thickTop="1" thickBot="1" x14ac:dyDescent="0.3">
      <c r="B398" s="59" t="s">
        <v>967</v>
      </c>
      <c r="C398" s="59" t="s">
        <v>905</v>
      </c>
      <c r="D398" s="60" t="str">
        <f t="shared" si="40"/>
        <v>V.S TAY, INCORPORATED/002-623-291-000</v>
      </c>
      <c r="E398" s="76" t="s">
        <v>203</v>
      </c>
      <c r="G398" s="68">
        <v>1171722</v>
      </c>
      <c r="H398" s="63" t="s">
        <v>134</v>
      </c>
      <c r="I398" s="77" t="str">
        <f t="shared" si="41"/>
        <v>BPI1171722</v>
      </c>
      <c r="K398" s="64">
        <f t="shared" si="42"/>
        <v>1900393</v>
      </c>
      <c r="L398" s="65" t="s">
        <v>123</v>
      </c>
      <c r="M398" s="78" t="str">
        <f t="shared" si="39"/>
        <v>CV1900393</v>
      </c>
      <c r="O398" s="64">
        <v>1900001</v>
      </c>
      <c r="P398" s="65" t="s">
        <v>126</v>
      </c>
      <c r="Q398" s="78" t="str">
        <f t="shared" si="37"/>
        <v>JV1900001</v>
      </c>
      <c r="S398" s="71"/>
      <c r="T398" s="71"/>
    </row>
    <row r="399" spans="2:20" s="73" customFormat="1" ht="32.25" customHeight="1" thickTop="1" thickBot="1" x14ac:dyDescent="0.3">
      <c r="B399" s="59" t="s">
        <v>50</v>
      </c>
      <c r="C399" s="59" t="s">
        <v>778</v>
      </c>
      <c r="D399" s="60" t="str">
        <f t="shared" si="40"/>
        <v>VARIOUS SUPPLIER/000-000-000-000</v>
      </c>
      <c r="E399" s="76" t="s">
        <v>34</v>
      </c>
      <c r="G399" s="68">
        <v>1171723</v>
      </c>
      <c r="H399" s="63" t="s">
        <v>134</v>
      </c>
      <c r="I399" s="77" t="str">
        <f t="shared" si="41"/>
        <v>BPI1171723</v>
      </c>
      <c r="K399" s="64">
        <f t="shared" si="42"/>
        <v>1900394</v>
      </c>
      <c r="L399" s="65" t="s">
        <v>123</v>
      </c>
      <c r="M399" s="78" t="str">
        <f t="shared" ref="M399:M415" si="43">(L399&amp;""&amp;K399)</f>
        <v>CV1900394</v>
      </c>
      <c r="O399" s="64">
        <v>1900001</v>
      </c>
      <c r="P399" s="65" t="s">
        <v>126</v>
      </c>
      <c r="Q399" s="78" t="str">
        <f t="shared" si="37"/>
        <v>JV1900001</v>
      </c>
      <c r="S399" s="71"/>
      <c r="T399" s="71"/>
    </row>
    <row r="400" spans="2:20" s="73" customFormat="1" ht="32.25" customHeight="1" thickTop="1" thickBot="1" x14ac:dyDescent="0.3">
      <c r="B400" s="59" t="s">
        <v>464</v>
      </c>
      <c r="C400" s="59" t="s">
        <v>465</v>
      </c>
      <c r="D400" s="60" t="str">
        <f t="shared" si="40"/>
        <v>VELASCO BOOKSTORE/100-084-511-000</v>
      </c>
      <c r="E400" s="76" t="s">
        <v>466</v>
      </c>
      <c r="G400" s="68">
        <v>1171724</v>
      </c>
      <c r="H400" s="63" t="s">
        <v>134</v>
      </c>
      <c r="I400" s="77" t="str">
        <f t="shared" si="41"/>
        <v>BPI1171724</v>
      </c>
      <c r="K400" s="64">
        <f t="shared" si="42"/>
        <v>1900395</v>
      </c>
      <c r="L400" s="65" t="s">
        <v>123</v>
      </c>
      <c r="M400" s="78" t="str">
        <f t="shared" si="43"/>
        <v>CV1900395</v>
      </c>
      <c r="O400" s="64">
        <v>1900001</v>
      </c>
      <c r="P400" s="65" t="s">
        <v>126</v>
      </c>
      <c r="Q400" s="78" t="str">
        <f t="shared" si="37"/>
        <v>JV1900001</v>
      </c>
      <c r="S400" s="71"/>
      <c r="T400" s="71"/>
    </row>
    <row r="401" spans="2:20" s="73" customFormat="1" ht="32.25" customHeight="1" thickTop="1" thickBot="1" x14ac:dyDescent="0.3">
      <c r="B401" s="59" t="s">
        <v>50</v>
      </c>
      <c r="C401" s="59" t="s">
        <v>381</v>
      </c>
      <c r="D401" s="60" t="str">
        <f t="shared" si="40"/>
        <v>VERGEL BARQUIN /000-000-000-000</v>
      </c>
      <c r="E401" s="76"/>
      <c r="G401" s="68">
        <v>1171725</v>
      </c>
      <c r="H401" s="63" t="s">
        <v>134</v>
      </c>
      <c r="I401" s="77" t="str">
        <f t="shared" si="41"/>
        <v>BPI1171725</v>
      </c>
      <c r="K401" s="64">
        <f t="shared" si="42"/>
        <v>1900396</v>
      </c>
      <c r="L401" s="65" t="s">
        <v>123</v>
      </c>
      <c r="M401" s="78" t="str">
        <f t="shared" si="43"/>
        <v>CV1900396</v>
      </c>
      <c r="O401" s="64">
        <v>1900001</v>
      </c>
      <c r="P401" s="65" t="s">
        <v>126</v>
      </c>
      <c r="Q401" s="78" t="str">
        <f t="shared" si="37"/>
        <v>JV1900001</v>
      </c>
      <c r="S401" s="71"/>
      <c r="T401" s="71"/>
    </row>
    <row r="402" spans="2:20" s="73" customFormat="1" ht="32.25" customHeight="1" thickTop="1" thickBot="1" x14ac:dyDescent="0.3">
      <c r="B402" s="59" t="s">
        <v>50</v>
      </c>
      <c r="C402" s="59" t="s">
        <v>303</v>
      </c>
      <c r="D402" s="60" t="str">
        <f t="shared" si="40"/>
        <v>VERGEL BARQUIN TRANSPO/000-000-000-000</v>
      </c>
      <c r="E402" s="76"/>
      <c r="G402" s="68">
        <v>1171726</v>
      </c>
      <c r="H402" s="63" t="s">
        <v>134</v>
      </c>
      <c r="I402" s="77" t="str">
        <f t="shared" si="41"/>
        <v>BPI1171726</v>
      </c>
      <c r="K402" s="64">
        <f t="shared" si="42"/>
        <v>1900397</v>
      </c>
      <c r="L402" s="65" t="s">
        <v>123</v>
      </c>
      <c r="M402" s="78" t="str">
        <f t="shared" si="43"/>
        <v>CV1900397</v>
      </c>
      <c r="O402" s="64">
        <v>1900001</v>
      </c>
      <c r="P402" s="65" t="s">
        <v>126</v>
      </c>
      <c r="Q402" s="78" t="str">
        <f t="shared" si="37"/>
        <v>JV1900001</v>
      </c>
      <c r="S402" s="71"/>
      <c r="T402" s="71"/>
    </row>
    <row r="403" spans="2:20" s="73" customFormat="1" ht="32.25" customHeight="1" thickTop="1" thickBot="1" x14ac:dyDescent="0.3">
      <c r="B403" s="59" t="s">
        <v>291</v>
      </c>
      <c r="C403" s="59" t="s">
        <v>292</v>
      </c>
      <c r="D403" s="60" t="str">
        <f t="shared" si="40"/>
        <v>VX PETROLEUM AND SERVICES/479-266-834-003</v>
      </c>
      <c r="E403" s="76" t="s">
        <v>293</v>
      </c>
      <c r="G403" s="68">
        <v>1171727</v>
      </c>
      <c r="H403" s="63" t="s">
        <v>134</v>
      </c>
      <c r="I403" s="77" t="str">
        <f t="shared" si="41"/>
        <v>BPI1171727</v>
      </c>
      <c r="K403" s="64">
        <f t="shared" si="42"/>
        <v>1900398</v>
      </c>
      <c r="L403" s="65" t="s">
        <v>123</v>
      </c>
      <c r="M403" s="78" t="str">
        <f t="shared" si="43"/>
        <v>CV1900398</v>
      </c>
      <c r="O403" s="64">
        <v>1900001</v>
      </c>
      <c r="P403" s="65" t="s">
        <v>126</v>
      </c>
      <c r="Q403" s="78" t="str">
        <f t="shared" si="37"/>
        <v>JV1900001</v>
      </c>
      <c r="S403" s="71"/>
      <c r="T403" s="71"/>
    </row>
    <row r="404" spans="2:20" s="73" customFormat="1" ht="32.25" customHeight="1" thickTop="1" thickBot="1" x14ac:dyDescent="0.3">
      <c r="B404" s="59" t="s">
        <v>595</v>
      </c>
      <c r="C404" s="59" t="s">
        <v>596</v>
      </c>
      <c r="D404" s="60" t="str">
        <f t="shared" si="40"/>
        <v>WELL DONE TRADING &amp; HARWARE CORP./452-471-234-000</v>
      </c>
      <c r="E404" s="76" t="s">
        <v>594</v>
      </c>
      <c r="G404" s="68">
        <v>1171728</v>
      </c>
      <c r="H404" s="63" t="s">
        <v>134</v>
      </c>
      <c r="I404" s="77" t="str">
        <f t="shared" si="41"/>
        <v>BPI1171728</v>
      </c>
      <c r="K404" s="64">
        <f t="shared" si="42"/>
        <v>1900399</v>
      </c>
      <c r="L404" s="65" t="s">
        <v>123</v>
      </c>
      <c r="M404" s="78" t="str">
        <f t="shared" si="43"/>
        <v>CV1900399</v>
      </c>
      <c r="O404" s="64">
        <v>1900001</v>
      </c>
      <c r="P404" s="65" t="s">
        <v>126</v>
      </c>
      <c r="Q404" s="78" t="str">
        <f t="shared" si="37"/>
        <v>JV1900001</v>
      </c>
      <c r="S404" s="71"/>
      <c r="T404" s="71"/>
    </row>
    <row r="405" spans="2:20" s="73" customFormat="1" ht="32.25" customHeight="1" thickTop="1" thickBot="1" x14ac:dyDescent="0.3">
      <c r="B405" s="59" t="s">
        <v>747</v>
      </c>
      <c r="C405" s="59" t="s">
        <v>748</v>
      </c>
      <c r="D405" s="60" t="str">
        <f t="shared" si="40"/>
        <v>WHS EMISSION TEST CENTER/109-024-896-000</v>
      </c>
      <c r="E405" s="76" t="s">
        <v>177</v>
      </c>
      <c r="G405" s="68">
        <v>1171729</v>
      </c>
      <c r="H405" s="63" t="s">
        <v>134</v>
      </c>
      <c r="I405" s="77" t="str">
        <f t="shared" si="41"/>
        <v>BPI1171729</v>
      </c>
      <c r="K405" s="64">
        <f t="shared" si="42"/>
        <v>1900400</v>
      </c>
      <c r="L405" s="65" t="s">
        <v>123</v>
      </c>
      <c r="M405" s="78" t="str">
        <f t="shared" si="43"/>
        <v>CV1900400</v>
      </c>
      <c r="O405" s="64">
        <v>1900001</v>
      </c>
      <c r="P405" s="65" t="s">
        <v>126</v>
      </c>
      <c r="Q405" s="78" t="str">
        <f t="shared" si="37"/>
        <v>JV1900001</v>
      </c>
      <c r="S405" s="71"/>
      <c r="T405" s="71"/>
    </row>
    <row r="406" spans="2:20" s="73" customFormat="1" ht="32.25" customHeight="1" thickTop="1" thickBot="1" x14ac:dyDescent="0.3">
      <c r="B406" s="59" t="s">
        <v>616</v>
      </c>
      <c r="C406" s="59" t="s">
        <v>548</v>
      </c>
      <c r="D406" s="60" t="str">
        <f t="shared" si="40"/>
        <v>WILCON DEPOT, INC/009-192-878-00030</v>
      </c>
      <c r="E406" s="76" t="s">
        <v>192</v>
      </c>
      <c r="G406" s="68">
        <v>1171730</v>
      </c>
      <c r="H406" s="63" t="s">
        <v>134</v>
      </c>
      <c r="I406" s="77" t="str">
        <f t="shared" si="41"/>
        <v>BPI1171730</v>
      </c>
      <c r="K406" s="64">
        <f t="shared" si="42"/>
        <v>1900401</v>
      </c>
      <c r="L406" s="65" t="s">
        <v>123</v>
      </c>
      <c r="M406" s="78" t="str">
        <f t="shared" si="43"/>
        <v>CV1900401</v>
      </c>
      <c r="O406" s="64">
        <v>1900001</v>
      </c>
      <c r="P406" s="65" t="s">
        <v>126</v>
      </c>
      <c r="Q406" s="78" t="str">
        <f t="shared" si="37"/>
        <v>JV1900001</v>
      </c>
      <c r="S406" s="71"/>
      <c r="T406" s="71"/>
    </row>
    <row r="407" spans="2:20" s="73" customFormat="1" ht="32.25" customHeight="1" thickTop="1" thickBot="1" x14ac:dyDescent="0.3">
      <c r="B407" s="59" t="s">
        <v>599</v>
      </c>
      <c r="C407" s="59" t="s">
        <v>548</v>
      </c>
      <c r="D407" s="60" t="str">
        <f t="shared" si="40"/>
        <v>WILCON DEPOT, INC/009-192-878-030</v>
      </c>
      <c r="E407" s="76" t="s">
        <v>192</v>
      </c>
      <c r="G407" s="68">
        <v>1171731</v>
      </c>
      <c r="H407" s="63" t="s">
        <v>134</v>
      </c>
      <c r="I407" s="77" t="str">
        <f t="shared" si="41"/>
        <v>BPI1171731</v>
      </c>
      <c r="K407" s="64">
        <f t="shared" si="42"/>
        <v>1900402</v>
      </c>
      <c r="L407" s="65" t="s">
        <v>123</v>
      </c>
      <c r="M407" s="78" t="str">
        <f t="shared" si="43"/>
        <v>CV1900402</v>
      </c>
      <c r="O407" s="64">
        <v>1900001</v>
      </c>
      <c r="P407" s="65" t="s">
        <v>126</v>
      </c>
      <c r="Q407" s="78" t="str">
        <f t="shared" si="37"/>
        <v>JV1900001</v>
      </c>
      <c r="S407" s="71"/>
      <c r="T407" s="71"/>
    </row>
    <row r="408" spans="2:20" s="73" customFormat="1" ht="32.25" customHeight="1" thickTop="1" thickBot="1" x14ac:dyDescent="0.3">
      <c r="B408" s="59" t="s">
        <v>50</v>
      </c>
      <c r="C408" s="59" t="s">
        <v>1208</v>
      </c>
      <c r="D408" s="60" t="str">
        <f t="shared" si="40"/>
        <v>WILLIE DEMORAL/000-000-000-000</v>
      </c>
      <c r="E408" s="76" t="s">
        <v>1230</v>
      </c>
      <c r="G408" s="68">
        <v>1171732</v>
      </c>
      <c r="H408" s="63" t="s">
        <v>134</v>
      </c>
      <c r="I408" s="77" t="str">
        <f t="shared" si="41"/>
        <v>BPI1171732</v>
      </c>
      <c r="K408" s="64">
        <f t="shared" si="42"/>
        <v>1900403</v>
      </c>
      <c r="L408" s="65" t="s">
        <v>123</v>
      </c>
      <c r="M408" s="78" t="str">
        <f t="shared" si="43"/>
        <v>CV1900403</v>
      </c>
      <c r="O408" s="64">
        <v>1900001</v>
      </c>
      <c r="P408" s="65" t="s">
        <v>126</v>
      </c>
      <c r="Q408" s="78" t="str">
        <f t="shared" si="37"/>
        <v>JV1900001</v>
      </c>
      <c r="S408" s="71"/>
      <c r="T408" s="71"/>
    </row>
    <row r="409" spans="2:20" s="73" customFormat="1" ht="32.25" customHeight="1" thickTop="1" thickBot="1" x14ac:dyDescent="0.3">
      <c r="B409" s="59" t="s">
        <v>957</v>
      </c>
      <c r="C409" s="59" t="s">
        <v>890</v>
      </c>
      <c r="D409" s="60" t="str">
        <f t="shared" si="40"/>
        <v>YANAR HARDWARE/116-217-511-000</v>
      </c>
      <c r="E409" s="76" t="s">
        <v>454</v>
      </c>
      <c r="G409" s="68">
        <v>1171733</v>
      </c>
      <c r="H409" s="63" t="s">
        <v>134</v>
      </c>
      <c r="I409" s="77" t="str">
        <f t="shared" si="41"/>
        <v>BPI1171733</v>
      </c>
      <c r="K409" s="64">
        <f t="shared" si="42"/>
        <v>1900404</v>
      </c>
      <c r="L409" s="65" t="s">
        <v>123</v>
      </c>
      <c r="M409" s="78" t="str">
        <f t="shared" si="43"/>
        <v>CV1900404</v>
      </c>
      <c r="O409" s="64">
        <v>1900001</v>
      </c>
      <c r="P409" s="65" t="s">
        <v>126</v>
      </c>
      <c r="Q409" s="78" t="str">
        <f t="shared" si="37"/>
        <v>JV1900001</v>
      </c>
      <c r="S409" s="71"/>
      <c r="T409" s="71"/>
    </row>
    <row r="410" spans="2:20" s="73" customFormat="1" ht="32.25" customHeight="1" thickTop="1" thickBot="1" x14ac:dyDescent="0.3">
      <c r="B410" s="59" t="s">
        <v>706</v>
      </c>
      <c r="C410" s="59" t="s">
        <v>707</v>
      </c>
      <c r="D410" s="60" t="str">
        <f t="shared" si="40"/>
        <v>Z TOYS AND CANDIES/193-005-428-001</v>
      </c>
      <c r="E410" s="76" t="s">
        <v>708</v>
      </c>
      <c r="G410" s="68">
        <v>1171734</v>
      </c>
      <c r="H410" s="63" t="s">
        <v>134</v>
      </c>
      <c r="I410" s="77" t="str">
        <f t="shared" ref="I410:I429" si="44">(H410&amp;""&amp;G410)</f>
        <v>BPI1171734</v>
      </c>
      <c r="K410" s="64">
        <f t="shared" si="42"/>
        <v>1900405</v>
      </c>
      <c r="L410" s="65" t="s">
        <v>123</v>
      </c>
      <c r="M410" s="78" t="str">
        <f t="shared" si="43"/>
        <v>CV1900405</v>
      </c>
      <c r="O410" s="64">
        <v>1900001</v>
      </c>
      <c r="P410" s="65" t="s">
        <v>126</v>
      </c>
      <c r="Q410" s="78" t="str">
        <f t="shared" si="37"/>
        <v>JV1900001</v>
      </c>
      <c r="S410" s="71"/>
      <c r="T410" s="71"/>
    </row>
    <row r="411" spans="2:20" s="73" customFormat="1" ht="32.25" customHeight="1" thickTop="1" thickBot="1" x14ac:dyDescent="0.3">
      <c r="B411" s="59" t="s">
        <v>976</v>
      </c>
      <c r="C411" s="59" t="s">
        <v>977</v>
      </c>
      <c r="D411" s="60" t="str">
        <f t="shared" si="40"/>
        <v>ZAIDA ENTERPRISE /251-447-635-001</v>
      </c>
      <c r="E411" s="76" t="s">
        <v>454</v>
      </c>
      <c r="G411" s="68">
        <v>1171735</v>
      </c>
      <c r="H411" s="63" t="s">
        <v>134</v>
      </c>
      <c r="I411" s="77" t="str">
        <f t="shared" si="44"/>
        <v>BPI1171735</v>
      </c>
      <c r="K411" s="64">
        <f t="shared" si="42"/>
        <v>1900406</v>
      </c>
      <c r="L411" s="65" t="s">
        <v>123</v>
      </c>
      <c r="M411" s="78" t="str">
        <f t="shared" si="43"/>
        <v>CV1900406</v>
      </c>
      <c r="O411" s="64">
        <v>1900001</v>
      </c>
      <c r="P411" s="65" t="s">
        <v>126</v>
      </c>
      <c r="Q411" s="78" t="str">
        <f t="shared" si="37"/>
        <v>JV1900001</v>
      </c>
      <c r="S411" s="71"/>
      <c r="T411" s="71"/>
    </row>
    <row r="412" spans="2:20" s="73" customFormat="1" ht="32.25" customHeight="1" thickTop="1" thickBot="1" x14ac:dyDescent="0.3">
      <c r="B412" s="59" t="s">
        <v>50</v>
      </c>
      <c r="C412" s="59" t="s">
        <v>1207</v>
      </c>
      <c r="D412" s="60" t="str">
        <f t="shared" si="40"/>
        <v>JERUME MONTERO/000-000-000-000</v>
      </c>
      <c r="E412" s="76" t="s">
        <v>34</v>
      </c>
      <c r="G412" s="68">
        <v>1171736</v>
      </c>
      <c r="H412" s="63" t="s">
        <v>134</v>
      </c>
      <c r="I412" s="77" t="str">
        <f t="shared" si="44"/>
        <v>BPI1171736</v>
      </c>
      <c r="K412" s="64">
        <f t="shared" si="42"/>
        <v>1900407</v>
      </c>
      <c r="L412" s="65" t="s">
        <v>123</v>
      </c>
      <c r="M412" s="78" t="str">
        <f t="shared" si="43"/>
        <v>CV1900407</v>
      </c>
      <c r="O412" s="64">
        <v>1900001</v>
      </c>
      <c r="P412" s="65" t="s">
        <v>126</v>
      </c>
      <c r="Q412" s="78" t="str">
        <f t="shared" si="37"/>
        <v>JV1900001</v>
      </c>
      <c r="S412" s="71"/>
      <c r="T412" s="71"/>
    </row>
    <row r="413" spans="2:20" s="73" customFormat="1" ht="32.25" customHeight="1" thickTop="1" thickBot="1" x14ac:dyDescent="0.3">
      <c r="B413" s="59" t="s">
        <v>50</v>
      </c>
      <c r="C413" s="59" t="s">
        <v>1209</v>
      </c>
      <c r="D413" s="60" t="str">
        <f t="shared" si="40"/>
        <v>JOVANIE ROMERO /000-000-000-000</v>
      </c>
      <c r="E413" s="76" t="s">
        <v>34</v>
      </c>
      <c r="G413" s="68">
        <v>1171737</v>
      </c>
      <c r="H413" s="63" t="s">
        <v>134</v>
      </c>
      <c r="I413" s="77" t="str">
        <f t="shared" si="44"/>
        <v>BPI1171737</v>
      </c>
      <c r="K413" s="64">
        <f t="shared" si="42"/>
        <v>1900408</v>
      </c>
      <c r="L413" s="65" t="s">
        <v>123</v>
      </c>
      <c r="M413" s="78" t="str">
        <f t="shared" si="43"/>
        <v>CV1900408</v>
      </c>
      <c r="O413" s="64">
        <v>1900001</v>
      </c>
      <c r="P413" s="65" t="s">
        <v>126</v>
      </c>
      <c r="Q413" s="78" t="str">
        <f t="shared" si="37"/>
        <v>JV1900001</v>
      </c>
      <c r="S413" s="71"/>
      <c r="T413" s="71"/>
    </row>
    <row r="414" spans="2:20" s="73" customFormat="1" ht="32.25" customHeight="1" thickTop="1" thickBot="1" x14ac:dyDescent="0.3">
      <c r="B414" s="59" t="s">
        <v>50</v>
      </c>
      <c r="C414" s="59" t="s">
        <v>1210</v>
      </c>
      <c r="D414" s="60" t="str">
        <f t="shared" si="40"/>
        <v>CRISTITO LAO/000-000-000-000</v>
      </c>
      <c r="E414" s="76" t="s">
        <v>177</v>
      </c>
      <c r="G414" s="68">
        <v>1171738</v>
      </c>
      <c r="H414" s="63" t="s">
        <v>134</v>
      </c>
      <c r="I414" s="77" t="str">
        <f t="shared" si="44"/>
        <v>BPI1171738</v>
      </c>
      <c r="K414" s="64">
        <f t="shared" si="42"/>
        <v>1900409</v>
      </c>
      <c r="L414" s="65" t="s">
        <v>123</v>
      </c>
      <c r="M414" s="78" t="str">
        <f t="shared" si="43"/>
        <v>CV1900409</v>
      </c>
      <c r="O414" s="64">
        <v>1900001</v>
      </c>
      <c r="P414" s="65" t="s">
        <v>126</v>
      </c>
      <c r="Q414" s="78" t="str">
        <f t="shared" si="37"/>
        <v>JV1900001</v>
      </c>
      <c r="S414" s="71"/>
      <c r="T414" s="71"/>
    </row>
    <row r="415" spans="2:20" s="73" customFormat="1" ht="32.25" customHeight="1" thickTop="1" thickBot="1" x14ac:dyDescent="0.3">
      <c r="B415" s="59" t="s">
        <v>1221</v>
      </c>
      <c r="C415" s="59" t="s">
        <v>1211</v>
      </c>
      <c r="D415" s="60" t="str">
        <f t="shared" si="40"/>
        <v>INFINITILAND DEVELOPMENT CORP./453-935-922-000</v>
      </c>
      <c r="E415" s="76" t="s">
        <v>1231</v>
      </c>
      <c r="G415" s="68">
        <v>1171739</v>
      </c>
      <c r="H415" s="63" t="s">
        <v>134</v>
      </c>
      <c r="I415" s="77" t="str">
        <f t="shared" si="44"/>
        <v>BPI1171739</v>
      </c>
      <c r="K415" s="64">
        <f t="shared" si="42"/>
        <v>1900410</v>
      </c>
      <c r="L415" s="65" t="s">
        <v>123</v>
      </c>
      <c r="M415" s="78" t="str">
        <f t="shared" si="43"/>
        <v>CV1900410</v>
      </c>
      <c r="O415" s="64">
        <v>1900001</v>
      </c>
      <c r="P415" s="65" t="s">
        <v>126</v>
      </c>
      <c r="Q415" s="78" t="str">
        <f t="shared" si="37"/>
        <v>JV1900001</v>
      </c>
      <c r="S415" s="71"/>
      <c r="T415" s="71"/>
    </row>
    <row r="416" spans="2:20" s="73" customFormat="1" ht="32.25" customHeight="1" thickTop="1" thickBot="1" x14ac:dyDescent="0.3">
      <c r="B416" s="59" t="s">
        <v>1222</v>
      </c>
      <c r="C416" s="59" t="s">
        <v>1212</v>
      </c>
      <c r="D416" s="60" t="str">
        <f t="shared" si="40"/>
        <v>PRINCE EDUCATIONAL SUPPLY/178-130-560-006</v>
      </c>
      <c r="E416" s="76" t="s">
        <v>206</v>
      </c>
      <c r="G416" s="68">
        <v>1171740</v>
      </c>
      <c r="H416" s="63" t="s">
        <v>134</v>
      </c>
      <c r="I416" s="77" t="str">
        <f t="shared" si="44"/>
        <v>BPI1171740</v>
      </c>
      <c r="K416" s="64">
        <f t="shared" si="42"/>
        <v>1900411</v>
      </c>
      <c r="L416" s="65" t="s">
        <v>123</v>
      </c>
      <c r="M416" s="78" t="str">
        <f t="shared" ref="M416:M426" si="45">(L416&amp;""&amp;K416)</f>
        <v>CV1900411</v>
      </c>
      <c r="O416" s="64">
        <v>1900001</v>
      </c>
      <c r="P416" s="65" t="s">
        <v>126</v>
      </c>
      <c r="Q416" s="78" t="str">
        <f t="shared" si="37"/>
        <v>JV1900001</v>
      </c>
      <c r="S416" s="71"/>
      <c r="T416" s="71"/>
    </row>
    <row r="417" spans="2:20" s="73" customFormat="1" ht="32.25" customHeight="1" thickTop="1" thickBot="1" x14ac:dyDescent="0.3">
      <c r="B417" s="59" t="s">
        <v>1223</v>
      </c>
      <c r="C417" s="59" t="s">
        <v>1213</v>
      </c>
      <c r="D417" s="60" t="str">
        <f t="shared" si="40"/>
        <v>CHRIS UNLI BOLTS &amp; NUTS CENTER, INC./427-282-497-000</v>
      </c>
      <c r="E417" s="76" t="s">
        <v>1232</v>
      </c>
      <c r="G417" s="68">
        <v>1171741</v>
      </c>
      <c r="H417" s="63" t="s">
        <v>134</v>
      </c>
      <c r="I417" s="77" t="str">
        <f t="shared" si="44"/>
        <v>BPI1171741</v>
      </c>
      <c r="K417" s="64">
        <f t="shared" si="42"/>
        <v>1900412</v>
      </c>
      <c r="L417" s="65" t="s">
        <v>123</v>
      </c>
      <c r="M417" s="78" t="str">
        <f t="shared" si="45"/>
        <v>CV1900412</v>
      </c>
      <c r="O417" s="64">
        <v>1900001</v>
      </c>
      <c r="P417" s="65" t="s">
        <v>126</v>
      </c>
      <c r="Q417" s="78" t="str">
        <f t="shared" si="37"/>
        <v>JV1900001</v>
      </c>
      <c r="S417" s="71"/>
      <c r="T417" s="71"/>
    </row>
    <row r="418" spans="2:20" s="73" customFormat="1" ht="32.25" customHeight="1" thickTop="1" thickBot="1" x14ac:dyDescent="0.3">
      <c r="B418" s="59" t="s">
        <v>1224</v>
      </c>
      <c r="C418" s="59" t="s">
        <v>1214</v>
      </c>
      <c r="D418" s="60" t="str">
        <f t="shared" si="40"/>
        <v>MINGGOY ENTERPRISES/124-031-343-000</v>
      </c>
      <c r="E418" s="76" t="s">
        <v>481</v>
      </c>
      <c r="G418" s="68">
        <v>1171742</v>
      </c>
      <c r="H418" s="63" t="s">
        <v>134</v>
      </c>
      <c r="I418" s="77" t="str">
        <f t="shared" si="44"/>
        <v>BPI1171742</v>
      </c>
      <c r="K418" s="64">
        <f t="shared" si="42"/>
        <v>1900413</v>
      </c>
      <c r="L418" s="65" t="s">
        <v>123</v>
      </c>
      <c r="M418" s="78" t="str">
        <f t="shared" si="45"/>
        <v>CV1900413</v>
      </c>
      <c r="O418" s="64">
        <v>1900001</v>
      </c>
      <c r="P418" s="65" t="s">
        <v>126</v>
      </c>
      <c r="Q418" s="78" t="str">
        <f t="shared" ref="Q418:Q481" si="46">(P418&amp;""&amp;O418)</f>
        <v>JV1900001</v>
      </c>
      <c r="S418" s="71"/>
      <c r="T418" s="71"/>
    </row>
    <row r="419" spans="2:20" s="73" customFormat="1" ht="32.25" customHeight="1" thickTop="1" thickBot="1" x14ac:dyDescent="0.3">
      <c r="B419" s="59" t="s">
        <v>1225</v>
      </c>
      <c r="C419" s="59" t="s">
        <v>1215</v>
      </c>
      <c r="D419" s="60" t="str">
        <f t="shared" si="40"/>
        <v>JA ROQUE MAX ENGINE SERVICES/105-303-706-003</v>
      </c>
      <c r="E419" s="76" t="s">
        <v>311</v>
      </c>
      <c r="G419" s="68">
        <v>1171743</v>
      </c>
      <c r="H419" s="63" t="s">
        <v>134</v>
      </c>
      <c r="I419" s="77" t="str">
        <f t="shared" si="44"/>
        <v>BPI1171743</v>
      </c>
      <c r="K419" s="64">
        <f t="shared" si="42"/>
        <v>1900414</v>
      </c>
      <c r="L419" s="65" t="s">
        <v>123</v>
      </c>
      <c r="M419" s="78" t="str">
        <f t="shared" si="45"/>
        <v>CV1900414</v>
      </c>
      <c r="O419" s="64">
        <v>1900001</v>
      </c>
      <c r="P419" s="65" t="s">
        <v>126</v>
      </c>
      <c r="Q419" s="78" t="str">
        <f t="shared" si="46"/>
        <v>JV1900001</v>
      </c>
      <c r="S419" s="71"/>
      <c r="T419" s="71"/>
    </row>
    <row r="420" spans="2:20" s="73" customFormat="1" ht="32.25" customHeight="1" thickTop="1" thickBot="1" x14ac:dyDescent="0.3">
      <c r="B420" s="59" t="s">
        <v>1226</v>
      </c>
      <c r="C420" s="59" t="s">
        <v>1216</v>
      </c>
      <c r="D420" s="60" t="str">
        <f t="shared" si="40"/>
        <v>NICKEL &amp; DIME MARKETING/006-439-217-000</v>
      </c>
      <c r="E420" s="76" t="s">
        <v>1233</v>
      </c>
      <c r="G420" s="68">
        <v>1171744</v>
      </c>
      <c r="H420" s="63" t="s">
        <v>134</v>
      </c>
      <c r="I420" s="77" t="str">
        <f t="shared" si="44"/>
        <v>BPI1171744</v>
      </c>
      <c r="K420" s="64">
        <f t="shared" si="42"/>
        <v>1900415</v>
      </c>
      <c r="L420" s="65" t="s">
        <v>123</v>
      </c>
      <c r="M420" s="78" t="str">
        <f t="shared" si="45"/>
        <v>CV1900415</v>
      </c>
      <c r="O420" s="64">
        <v>1900001</v>
      </c>
      <c r="P420" s="65" t="s">
        <v>126</v>
      </c>
      <c r="Q420" s="78" t="str">
        <f t="shared" si="46"/>
        <v>JV1900001</v>
      </c>
      <c r="S420" s="71"/>
      <c r="T420" s="71"/>
    </row>
    <row r="421" spans="2:20" s="73" customFormat="1" ht="32.25" customHeight="1" thickTop="1" thickBot="1" x14ac:dyDescent="0.3">
      <c r="B421" s="59" t="s">
        <v>718</v>
      </c>
      <c r="C421" s="59" t="s">
        <v>1217</v>
      </c>
      <c r="D421" s="60" t="str">
        <f t="shared" si="40"/>
        <v>KAREN VALEN S. DE LEON-PADERNAL/175-478-799-000</v>
      </c>
      <c r="E421" s="76" t="s">
        <v>39</v>
      </c>
      <c r="G421" s="68">
        <v>1171745</v>
      </c>
      <c r="H421" s="63" t="s">
        <v>134</v>
      </c>
      <c r="I421" s="77" t="str">
        <f t="shared" si="44"/>
        <v>BPI1171745</v>
      </c>
      <c r="K421" s="64">
        <f t="shared" si="42"/>
        <v>1900416</v>
      </c>
      <c r="L421" s="65" t="s">
        <v>123</v>
      </c>
      <c r="M421" s="78" t="str">
        <f t="shared" si="45"/>
        <v>CV1900416</v>
      </c>
      <c r="O421" s="64">
        <v>1900001</v>
      </c>
      <c r="P421" s="65" t="s">
        <v>126</v>
      </c>
      <c r="Q421" s="78" t="str">
        <f t="shared" si="46"/>
        <v>JV1900001</v>
      </c>
      <c r="S421" s="71"/>
      <c r="T421" s="71"/>
    </row>
    <row r="422" spans="2:20" s="73" customFormat="1" ht="32.25" customHeight="1" thickTop="1" thickBot="1" x14ac:dyDescent="0.3">
      <c r="B422" s="59" t="s">
        <v>1227</v>
      </c>
      <c r="C422" s="59" t="s">
        <v>1219</v>
      </c>
      <c r="D422" s="60" t="str">
        <f t="shared" si="40"/>
        <v>214 PLASTIC TRADING/946-522-159-002</v>
      </c>
      <c r="E422" s="76" t="s">
        <v>995</v>
      </c>
      <c r="G422" s="68">
        <v>1171746</v>
      </c>
      <c r="H422" s="63" t="s">
        <v>134</v>
      </c>
      <c r="I422" s="77" t="str">
        <f t="shared" si="44"/>
        <v>BPI1171746</v>
      </c>
      <c r="K422" s="64">
        <f t="shared" si="42"/>
        <v>1900417</v>
      </c>
      <c r="L422" s="65" t="s">
        <v>123</v>
      </c>
      <c r="M422" s="78" t="str">
        <f t="shared" si="45"/>
        <v>CV1900417</v>
      </c>
      <c r="O422" s="64">
        <v>1900001</v>
      </c>
      <c r="P422" s="65" t="s">
        <v>126</v>
      </c>
      <c r="Q422" s="78" t="str">
        <f t="shared" si="46"/>
        <v>JV1900001</v>
      </c>
      <c r="S422" s="71"/>
      <c r="T422" s="71"/>
    </row>
    <row r="423" spans="2:20" s="73" customFormat="1" ht="32.25" customHeight="1" thickTop="1" thickBot="1" x14ac:dyDescent="0.3">
      <c r="B423" s="59" t="s">
        <v>1228</v>
      </c>
      <c r="C423" s="59" t="s">
        <v>1218</v>
      </c>
      <c r="D423" s="60" t="str">
        <f t="shared" si="40"/>
        <v>BS SAFETRADE CORPORATION/006-173-958-000</v>
      </c>
      <c r="E423" s="76" t="s">
        <v>296</v>
      </c>
      <c r="G423" s="68">
        <v>1171747</v>
      </c>
      <c r="H423" s="63" t="s">
        <v>134</v>
      </c>
      <c r="I423" s="77" t="str">
        <f t="shared" si="44"/>
        <v>BPI1171747</v>
      </c>
      <c r="K423" s="64">
        <f t="shared" si="42"/>
        <v>1900418</v>
      </c>
      <c r="L423" s="65" t="s">
        <v>123</v>
      </c>
      <c r="M423" s="78" t="str">
        <f t="shared" si="45"/>
        <v>CV1900418</v>
      </c>
      <c r="O423" s="64">
        <v>1900001</v>
      </c>
      <c r="P423" s="65" t="s">
        <v>126</v>
      </c>
      <c r="Q423" s="78" t="str">
        <f t="shared" si="46"/>
        <v>JV1900001</v>
      </c>
      <c r="S423" s="71"/>
      <c r="T423" s="71"/>
    </row>
    <row r="424" spans="2:20" s="73" customFormat="1" ht="32.25" customHeight="1" thickTop="1" thickBot="1" x14ac:dyDescent="0.3">
      <c r="B424" s="59" t="s">
        <v>608</v>
      </c>
      <c r="C424" s="59" t="s">
        <v>527</v>
      </c>
      <c r="D424" s="60" t="str">
        <f t="shared" si="40"/>
        <v>AERO SKY MARKETING/157-693-245-000</v>
      </c>
      <c r="E424" s="76" t="s">
        <v>528</v>
      </c>
      <c r="G424" s="68">
        <v>1171748</v>
      </c>
      <c r="H424" s="63" t="s">
        <v>134</v>
      </c>
      <c r="I424" s="77" t="str">
        <f t="shared" si="44"/>
        <v>BPI1171748</v>
      </c>
      <c r="K424" s="64">
        <f t="shared" si="42"/>
        <v>1900419</v>
      </c>
      <c r="L424" s="65" t="s">
        <v>123</v>
      </c>
      <c r="M424" s="78" t="str">
        <f t="shared" si="45"/>
        <v>CV1900419</v>
      </c>
      <c r="O424" s="64">
        <v>1900001</v>
      </c>
      <c r="P424" s="65" t="s">
        <v>126</v>
      </c>
      <c r="Q424" s="78" t="str">
        <f t="shared" si="46"/>
        <v>JV1900001</v>
      </c>
      <c r="S424" s="71"/>
      <c r="T424" s="71"/>
    </row>
    <row r="425" spans="2:20" s="73" customFormat="1" ht="32.25" customHeight="1" thickTop="1" thickBot="1" x14ac:dyDescent="0.3">
      <c r="B425" s="59" t="s">
        <v>677</v>
      </c>
      <c r="C425" s="59" t="s">
        <v>678</v>
      </c>
      <c r="D425" s="60" t="str">
        <f t="shared" si="40"/>
        <v>AKH ANTONIO'S BAR NGRILL/006-441-237-000</v>
      </c>
      <c r="E425" s="76" t="s">
        <v>672</v>
      </c>
      <c r="G425" s="68">
        <v>1171749</v>
      </c>
      <c r="H425" s="63" t="s">
        <v>134</v>
      </c>
      <c r="I425" s="77" t="str">
        <f t="shared" si="44"/>
        <v>BPI1171749</v>
      </c>
      <c r="K425" s="64">
        <f t="shared" si="42"/>
        <v>1900420</v>
      </c>
      <c r="L425" s="65" t="s">
        <v>123</v>
      </c>
      <c r="M425" s="78" t="str">
        <f t="shared" si="45"/>
        <v>CV1900420</v>
      </c>
      <c r="O425" s="64">
        <v>1900001</v>
      </c>
      <c r="P425" s="65" t="s">
        <v>126</v>
      </c>
      <c r="Q425" s="78" t="str">
        <f t="shared" si="46"/>
        <v>JV1900001</v>
      </c>
      <c r="S425" s="71"/>
      <c r="T425" s="71"/>
    </row>
    <row r="426" spans="2:20" s="73" customFormat="1" ht="32.25" customHeight="1" thickTop="1" thickBot="1" x14ac:dyDescent="0.3">
      <c r="B426" s="59" t="s">
        <v>996</v>
      </c>
      <c r="C426" s="59" t="s">
        <v>997</v>
      </c>
      <c r="D426" s="60" t="str">
        <f t="shared" si="40"/>
        <v>AKL FUEL ACCESS INC./427-536-692-000</v>
      </c>
      <c r="E426" s="76" t="s">
        <v>998</v>
      </c>
      <c r="G426" s="68">
        <v>1171750</v>
      </c>
      <c r="H426" s="63" t="s">
        <v>134</v>
      </c>
      <c r="I426" s="77" t="str">
        <f t="shared" si="44"/>
        <v>BPI1171750</v>
      </c>
      <c r="K426" s="64">
        <f t="shared" si="42"/>
        <v>1900421</v>
      </c>
      <c r="L426" s="65" t="s">
        <v>123</v>
      </c>
      <c r="M426" s="78" t="str">
        <f t="shared" si="45"/>
        <v>CV1900421</v>
      </c>
      <c r="O426" s="64">
        <v>1900001</v>
      </c>
      <c r="P426" s="65" t="s">
        <v>126</v>
      </c>
      <c r="Q426" s="78" t="str">
        <f t="shared" si="46"/>
        <v>JV1900001</v>
      </c>
      <c r="S426" s="71"/>
      <c r="T426" s="71"/>
    </row>
    <row r="427" spans="2:20" s="73" customFormat="1" ht="32.25" customHeight="1" thickTop="1" thickBot="1" x14ac:dyDescent="0.3">
      <c r="B427" s="59" t="s">
        <v>375</v>
      </c>
      <c r="C427" s="59" t="s">
        <v>376</v>
      </c>
      <c r="D427" s="60" t="str">
        <f t="shared" si="40"/>
        <v>AL AND G ALUMINUM SUPPLY/494-918-027-000</v>
      </c>
      <c r="E427" s="76" t="s">
        <v>235</v>
      </c>
      <c r="G427" s="68">
        <v>1171751</v>
      </c>
      <c r="H427" s="63" t="s">
        <v>134</v>
      </c>
      <c r="I427" s="77" t="str">
        <f t="shared" si="44"/>
        <v>BPI1171751</v>
      </c>
      <c r="K427" s="64">
        <f t="shared" si="42"/>
        <v>1900422</v>
      </c>
      <c r="L427" s="65" t="s">
        <v>123</v>
      </c>
      <c r="M427" s="78" t="str">
        <f>(L427&amp;""&amp;K427)</f>
        <v>CV1900422</v>
      </c>
      <c r="O427" s="64">
        <v>1900001</v>
      </c>
      <c r="P427" s="65" t="s">
        <v>126</v>
      </c>
      <c r="Q427" s="78" t="str">
        <f t="shared" si="46"/>
        <v>JV1900001</v>
      </c>
      <c r="S427" s="71"/>
      <c r="T427" s="71"/>
    </row>
    <row r="428" spans="2:20" s="73" customFormat="1" ht="32.25" customHeight="1" thickTop="1" thickBot="1" x14ac:dyDescent="0.3">
      <c r="B428" s="59" t="s">
        <v>859</v>
      </c>
      <c r="C428" s="59" t="s">
        <v>860</v>
      </c>
      <c r="D428" s="60" t="str">
        <f t="shared" si="40"/>
        <v>AMALGATED PROPERTIES AND MANAGEMENT CORP./480-749-787-000</v>
      </c>
      <c r="E428" s="76" t="s">
        <v>49</v>
      </c>
      <c r="G428" s="68">
        <v>1171752</v>
      </c>
      <c r="H428" s="63" t="s">
        <v>134</v>
      </c>
      <c r="I428" s="77" t="str">
        <f t="shared" si="44"/>
        <v>BPI1171752</v>
      </c>
      <c r="K428" s="64">
        <f t="shared" si="42"/>
        <v>1900423</v>
      </c>
      <c r="L428" s="65" t="s">
        <v>123</v>
      </c>
      <c r="M428" s="78" t="str">
        <f>(L428&amp;""&amp;K428)</f>
        <v>CV1900423</v>
      </c>
      <c r="O428" s="64">
        <v>1900001</v>
      </c>
      <c r="P428" s="65" t="s">
        <v>126</v>
      </c>
      <c r="Q428" s="78" t="str">
        <f t="shared" si="46"/>
        <v>JV1900001</v>
      </c>
      <c r="S428" s="71"/>
      <c r="T428" s="71"/>
    </row>
    <row r="429" spans="2:20" s="73" customFormat="1" ht="32.25" customHeight="1" thickTop="1" thickBot="1" x14ac:dyDescent="0.3">
      <c r="B429" s="59" t="s">
        <v>413</v>
      </c>
      <c r="C429" s="59" t="s">
        <v>414</v>
      </c>
      <c r="D429" s="60" t="str">
        <f t="shared" si="40"/>
        <v>AMESCO DRUG/008-024-612-003</v>
      </c>
      <c r="E429" s="76" t="s">
        <v>415</v>
      </c>
      <c r="G429" s="68">
        <v>1171753</v>
      </c>
      <c r="H429" s="63" t="s">
        <v>134</v>
      </c>
      <c r="I429" s="77" t="str">
        <f t="shared" si="44"/>
        <v>BPI1171753</v>
      </c>
      <c r="K429" s="64">
        <f t="shared" si="42"/>
        <v>1900424</v>
      </c>
      <c r="L429" s="65" t="s">
        <v>123</v>
      </c>
      <c r="M429" s="78" t="str">
        <f>(L429&amp;""&amp;K429)</f>
        <v>CV1900424</v>
      </c>
      <c r="O429" s="64">
        <v>1900001</v>
      </c>
      <c r="P429" s="65" t="s">
        <v>126</v>
      </c>
      <c r="Q429" s="78" t="str">
        <f t="shared" si="46"/>
        <v>JV1900001</v>
      </c>
      <c r="S429" s="71"/>
      <c r="T429" s="71"/>
    </row>
    <row r="430" spans="2:20" s="73" customFormat="1" ht="32.25" customHeight="1" thickTop="1" thickBot="1" x14ac:dyDescent="0.3">
      <c r="B430" s="59" t="s">
        <v>1024</v>
      </c>
      <c r="C430" s="59" t="s">
        <v>414</v>
      </c>
      <c r="D430" s="60" t="str">
        <f t="shared" si="40"/>
        <v>AMESCO DRUG/008-024-612-015</v>
      </c>
      <c r="E430" s="76" t="s">
        <v>1028</v>
      </c>
      <c r="G430" s="68">
        <v>1171754</v>
      </c>
      <c r="H430" s="63" t="s">
        <v>134</v>
      </c>
      <c r="I430" s="77" t="str">
        <f t="shared" ref="I430:I461" si="47">(H430&amp;""&amp;G430)</f>
        <v>BPI1171754</v>
      </c>
      <c r="K430" s="64">
        <f t="shared" si="42"/>
        <v>1900425</v>
      </c>
      <c r="L430" s="65" t="s">
        <v>123</v>
      </c>
      <c r="M430" s="78" t="str">
        <f>(L430&amp;""&amp;K430)</f>
        <v>CV1900425</v>
      </c>
      <c r="O430" s="64">
        <v>1900001</v>
      </c>
      <c r="P430" s="65" t="s">
        <v>126</v>
      </c>
      <c r="Q430" s="78" t="str">
        <f t="shared" si="46"/>
        <v>JV1900001</v>
      </c>
      <c r="S430" s="71"/>
      <c r="T430" s="71"/>
    </row>
    <row r="431" spans="2:20" s="73" customFormat="1" ht="32.25" customHeight="1" thickTop="1" thickBot="1" x14ac:dyDescent="0.3">
      <c r="B431" s="59" t="s">
        <v>131</v>
      </c>
      <c r="C431" s="59" t="s">
        <v>132</v>
      </c>
      <c r="D431" s="60" t="str">
        <f t="shared" si="40"/>
        <v>AP CARGO LOGISTIC NETWORK CORP/005-247-530-010</v>
      </c>
      <c r="E431" s="76" t="s">
        <v>133</v>
      </c>
      <c r="G431" s="68">
        <v>1171755</v>
      </c>
      <c r="H431" s="63" t="s">
        <v>134</v>
      </c>
      <c r="I431" s="77" t="str">
        <f t="shared" si="47"/>
        <v>BPI1171755</v>
      </c>
      <c r="K431" s="64">
        <f t="shared" si="42"/>
        <v>1900426</v>
      </c>
      <c r="L431" s="65" t="s">
        <v>123</v>
      </c>
      <c r="M431" s="78" t="str">
        <f t="shared" ref="M431:M462" si="48">(L431&amp;""&amp;K431)</f>
        <v>CV1900426</v>
      </c>
      <c r="O431" s="64">
        <v>1900001</v>
      </c>
      <c r="P431" s="65" t="s">
        <v>126</v>
      </c>
      <c r="Q431" s="78" t="str">
        <f t="shared" si="46"/>
        <v>JV1900001</v>
      </c>
      <c r="S431" s="71"/>
      <c r="T431" s="71"/>
    </row>
    <row r="432" spans="2:20" s="73" customFormat="1" ht="32.25" customHeight="1" thickTop="1" thickBot="1" x14ac:dyDescent="0.3">
      <c r="B432" s="59" t="s">
        <v>362</v>
      </c>
      <c r="C432" s="59" t="s">
        <v>363</v>
      </c>
      <c r="D432" s="60" t="str">
        <f t="shared" si="40"/>
        <v>ARADO ENTERPRISES/484-679-445-000</v>
      </c>
      <c r="E432" s="76" t="s">
        <v>177</v>
      </c>
      <c r="G432" s="68">
        <v>1171756</v>
      </c>
      <c r="H432" s="63" t="s">
        <v>134</v>
      </c>
      <c r="I432" s="77" t="str">
        <f t="shared" si="47"/>
        <v>BPI1171756</v>
      </c>
      <c r="K432" s="64">
        <f t="shared" si="42"/>
        <v>1900427</v>
      </c>
      <c r="L432" s="65" t="s">
        <v>123</v>
      </c>
      <c r="M432" s="78" t="str">
        <f t="shared" si="48"/>
        <v>CV1900427</v>
      </c>
      <c r="O432" s="64">
        <v>1900001</v>
      </c>
      <c r="P432" s="65" t="s">
        <v>126</v>
      </c>
      <c r="Q432" s="78" t="str">
        <f t="shared" si="46"/>
        <v>JV1900001</v>
      </c>
      <c r="S432" s="71"/>
      <c r="T432" s="71"/>
    </row>
    <row r="433" spans="2:20" s="73" customFormat="1" ht="32.25" customHeight="1" thickTop="1" thickBot="1" x14ac:dyDescent="0.3">
      <c r="B433" s="59" t="s">
        <v>855</v>
      </c>
      <c r="C433" s="59" t="s">
        <v>856</v>
      </c>
      <c r="D433" s="60" t="str">
        <f t="shared" si="40"/>
        <v>ARANDA ENGINEERING SERVICES/108-604-760-000</v>
      </c>
      <c r="E433" s="76" t="s">
        <v>857</v>
      </c>
      <c r="G433" s="68">
        <v>1171757</v>
      </c>
      <c r="H433" s="63" t="s">
        <v>134</v>
      </c>
      <c r="I433" s="77" t="str">
        <f t="shared" si="47"/>
        <v>BPI1171757</v>
      </c>
      <c r="K433" s="64">
        <f t="shared" si="42"/>
        <v>1900428</v>
      </c>
      <c r="L433" s="65" t="s">
        <v>123</v>
      </c>
      <c r="M433" s="78" t="str">
        <f t="shared" si="48"/>
        <v>CV1900428</v>
      </c>
      <c r="O433" s="64">
        <v>1900001</v>
      </c>
      <c r="P433" s="65" t="s">
        <v>126</v>
      </c>
      <c r="Q433" s="78" t="str">
        <f t="shared" si="46"/>
        <v>JV1900001</v>
      </c>
      <c r="S433" s="71"/>
      <c r="T433" s="71"/>
    </row>
    <row r="434" spans="2:20" s="73" customFormat="1" ht="32.25" customHeight="1" thickTop="1" thickBot="1" x14ac:dyDescent="0.3">
      <c r="B434" s="59" t="s">
        <v>273</v>
      </c>
      <c r="C434" s="59" t="s">
        <v>274</v>
      </c>
      <c r="D434" s="60" t="str">
        <f t="shared" si="40"/>
        <v>ASIA GLASS PALACE, INC./000-073-706-006</v>
      </c>
      <c r="E434" s="76" t="s">
        <v>275</v>
      </c>
      <c r="G434" s="68">
        <v>1171758</v>
      </c>
      <c r="H434" s="63" t="s">
        <v>134</v>
      </c>
      <c r="I434" s="77" t="str">
        <f t="shared" si="47"/>
        <v>BPI1171758</v>
      </c>
      <c r="K434" s="64">
        <f t="shared" si="42"/>
        <v>1900429</v>
      </c>
      <c r="L434" s="65" t="s">
        <v>123</v>
      </c>
      <c r="M434" s="78" t="str">
        <f t="shared" si="48"/>
        <v>CV1900429</v>
      </c>
      <c r="O434" s="64">
        <v>1900001</v>
      </c>
      <c r="P434" s="65" t="s">
        <v>126</v>
      </c>
      <c r="Q434" s="78" t="str">
        <f t="shared" si="46"/>
        <v>JV1900001</v>
      </c>
      <c r="S434" s="71"/>
      <c r="T434" s="71"/>
    </row>
    <row r="435" spans="2:20" s="73" customFormat="1" ht="32.25" customHeight="1" thickTop="1" thickBot="1" x14ac:dyDescent="0.3">
      <c r="B435" s="59" t="s">
        <v>946</v>
      </c>
      <c r="C435" s="59" t="s">
        <v>947</v>
      </c>
      <c r="D435" s="60" t="str">
        <f t="shared" si="40"/>
        <v>ATIN INDUSTRIAL HARDWARE SUPPLIES INC./009-410-605-000</v>
      </c>
      <c r="E435" s="76" t="s">
        <v>325</v>
      </c>
      <c r="G435" s="68">
        <v>1171759</v>
      </c>
      <c r="H435" s="63" t="s">
        <v>134</v>
      </c>
      <c r="I435" s="77" t="str">
        <f t="shared" si="47"/>
        <v>BPI1171759</v>
      </c>
      <c r="K435" s="64">
        <f t="shared" si="42"/>
        <v>1900430</v>
      </c>
      <c r="L435" s="65" t="s">
        <v>123</v>
      </c>
      <c r="M435" s="78" t="str">
        <f t="shared" si="48"/>
        <v>CV1900430</v>
      </c>
      <c r="O435" s="64">
        <v>1900001</v>
      </c>
      <c r="P435" s="65" t="s">
        <v>126</v>
      </c>
      <c r="Q435" s="78" t="str">
        <f t="shared" si="46"/>
        <v>JV1900001</v>
      </c>
      <c r="S435" s="71"/>
      <c r="T435" s="71"/>
    </row>
    <row r="436" spans="2:20" s="73" customFormat="1" ht="32.25" customHeight="1" thickTop="1" thickBot="1" x14ac:dyDescent="0.3">
      <c r="B436" s="59" t="s">
        <v>718</v>
      </c>
      <c r="C436" s="59" t="s">
        <v>719</v>
      </c>
      <c r="D436" s="60" t="str">
        <f t="shared" si="40"/>
        <v>ATTY. KAREN VALEN S. DE LEON-PADERNAL/175-478-799-000</v>
      </c>
      <c r="E436" s="76" t="s">
        <v>39</v>
      </c>
      <c r="G436" s="68">
        <v>1171760</v>
      </c>
      <c r="H436" s="63" t="s">
        <v>134</v>
      </c>
      <c r="I436" s="77" t="str">
        <f t="shared" si="47"/>
        <v>BPI1171760</v>
      </c>
      <c r="K436" s="64">
        <f t="shared" si="42"/>
        <v>1900431</v>
      </c>
      <c r="L436" s="65" t="s">
        <v>123</v>
      </c>
      <c r="M436" s="78" t="str">
        <f t="shared" si="48"/>
        <v>CV1900431</v>
      </c>
      <c r="O436" s="64">
        <v>1900001</v>
      </c>
      <c r="P436" s="65" t="s">
        <v>126</v>
      </c>
      <c r="Q436" s="78" t="str">
        <f t="shared" si="46"/>
        <v>JV1900001</v>
      </c>
      <c r="S436" s="71"/>
      <c r="T436" s="71"/>
    </row>
    <row r="437" spans="2:20" s="73" customFormat="1" ht="32.25" customHeight="1" thickTop="1" thickBot="1" x14ac:dyDescent="0.3">
      <c r="B437" s="59" t="s">
        <v>1234</v>
      </c>
      <c r="C437" s="59" t="s">
        <v>1206</v>
      </c>
      <c r="D437" s="60" t="str">
        <f t="shared" si="40"/>
        <v>AVIDA TOWERS CONDOMINIUM CORP./009-571-850-000</v>
      </c>
      <c r="E437" s="76" t="s">
        <v>1251</v>
      </c>
      <c r="G437" s="68">
        <v>1171761</v>
      </c>
      <c r="H437" s="63" t="s">
        <v>134</v>
      </c>
      <c r="I437" s="77" t="str">
        <f t="shared" si="47"/>
        <v>BPI1171761</v>
      </c>
      <c r="K437" s="64">
        <f t="shared" si="42"/>
        <v>1900432</v>
      </c>
      <c r="L437" s="65" t="s">
        <v>123</v>
      </c>
      <c r="M437" s="78" t="str">
        <f t="shared" si="48"/>
        <v>CV1900432</v>
      </c>
      <c r="O437" s="64">
        <v>1900001</v>
      </c>
      <c r="P437" s="65" t="s">
        <v>126</v>
      </c>
      <c r="Q437" s="78" t="str">
        <f t="shared" si="46"/>
        <v>JV1900001</v>
      </c>
      <c r="S437" s="71"/>
      <c r="T437" s="71"/>
    </row>
    <row r="438" spans="2:20" s="73" customFormat="1" ht="32.25" customHeight="1" thickTop="1" thickBot="1" x14ac:dyDescent="0.3">
      <c r="B438" s="59" t="s">
        <v>364</v>
      </c>
      <c r="C438" s="59" t="s">
        <v>365</v>
      </c>
      <c r="D438" s="60" t="str">
        <f t="shared" si="40"/>
        <v>AVZ COCO LUMBER/926-912-061-002</v>
      </c>
      <c r="E438" s="76" t="s">
        <v>352</v>
      </c>
      <c r="G438" s="68">
        <v>1171762</v>
      </c>
      <c r="H438" s="63" t="s">
        <v>134</v>
      </c>
      <c r="I438" s="77" t="str">
        <f t="shared" si="47"/>
        <v>BPI1171762</v>
      </c>
      <c r="K438" s="64">
        <f t="shared" si="42"/>
        <v>1900433</v>
      </c>
      <c r="L438" s="65" t="s">
        <v>123</v>
      </c>
      <c r="M438" s="78" t="str">
        <f t="shared" si="48"/>
        <v>CV1900433</v>
      </c>
      <c r="O438" s="64">
        <v>1900001</v>
      </c>
      <c r="P438" s="65" t="s">
        <v>126</v>
      </c>
      <c r="Q438" s="78" t="str">
        <f t="shared" si="46"/>
        <v>JV1900001</v>
      </c>
      <c r="S438" s="71"/>
      <c r="T438" s="71"/>
    </row>
    <row r="439" spans="2:20" s="73" customFormat="1" ht="32.25" customHeight="1" thickTop="1" thickBot="1" x14ac:dyDescent="0.3">
      <c r="B439" s="59" t="s">
        <v>679</v>
      </c>
      <c r="C439" s="59" t="s">
        <v>680</v>
      </c>
      <c r="D439" s="60" t="str">
        <f t="shared" si="40"/>
        <v>AZON'S BONELESS LECHON/212-846-291-004</v>
      </c>
      <c r="E439" s="76" t="s">
        <v>262</v>
      </c>
      <c r="G439" s="68">
        <v>1171763</v>
      </c>
      <c r="H439" s="63" t="s">
        <v>134</v>
      </c>
      <c r="I439" s="77" t="str">
        <f t="shared" si="47"/>
        <v>BPI1171763</v>
      </c>
      <c r="K439" s="64">
        <f t="shared" si="42"/>
        <v>1900434</v>
      </c>
      <c r="L439" s="65" t="s">
        <v>123</v>
      </c>
      <c r="M439" s="78" t="str">
        <f t="shared" si="48"/>
        <v>CV1900434</v>
      </c>
      <c r="O439" s="64">
        <v>1900001</v>
      </c>
      <c r="P439" s="65" t="s">
        <v>126</v>
      </c>
      <c r="Q439" s="78" t="str">
        <f t="shared" si="46"/>
        <v>JV1900001</v>
      </c>
      <c r="S439" s="71"/>
      <c r="T439" s="71"/>
    </row>
    <row r="440" spans="2:20" s="73" customFormat="1" ht="32.25" customHeight="1" thickTop="1" thickBot="1" x14ac:dyDescent="0.3">
      <c r="B440" s="59" t="s">
        <v>50</v>
      </c>
      <c r="C440" s="59" t="s">
        <v>1202</v>
      </c>
      <c r="D440" s="60" t="str">
        <f t="shared" si="40"/>
        <v>BALMORCA/000-000-000-000</v>
      </c>
      <c r="E440" s="76" t="s">
        <v>34</v>
      </c>
      <c r="G440" s="68">
        <v>1171764</v>
      </c>
      <c r="H440" s="63" t="s">
        <v>134</v>
      </c>
      <c r="I440" s="77" t="str">
        <f t="shared" si="47"/>
        <v>BPI1171764</v>
      </c>
      <c r="K440" s="64">
        <f t="shared" si="42"/>
        <v>1900435</v>
      </c>
      <c r="L440" s="65" t="s">
        <v>123</v>
      </c>
      <c r="M440" s="78" t="str">
        <f t="shared" si="48"/>
        <v>CV1900435</v>
      </c>
      <c r="O440" s="64">
        <v>1900001</v>
      </c>
      <c r="P440" s="65" t="s">
        <v>126</v>
      </c>
      <c r="Q440" s="78" t="str">
        <f t="shared" si="46"/>
        <v>JV1900001</v>
      </c>
      <c r="S440" s="71"/>
      <c r="T440" s="71"/>
    </row>
    <row r="441" spans="2:20" s="73" customFormat="1" ht="32.25" customHeight="1" thickTop="1" thickBot="1" x14ac:dyDescent="0.3">
      <c r="B441" s="59" t="s">
        <v>50</v>
      </c>
      <c r="C441" s="59" t="s">
        <v>1056</v>
      </c>
      <c r="D441" s="60" t="str">
        <f t="shared" si="40"/>
        <v>BANCO DE ORO/000-000-000-000</v>
      </c>
      <c r="E441" s="76" t="s">
        <v>34</v>
      </c>
      <c r="G441" s="68">
        <v>1171765</v>
      </c>
      <c r="H441" s="63" t="s">
        <v>134</v>
      </c>
      <c r="I441" s="77" t="str">
        <f t="shared" si="47"/>
        <v>BPI1171765</v>
      </c>
      <c r="K441" s="64">
        <f t="shared" si="42"/>
        <v>1900436</v>
      </c>
      <c r="L441" s="65" t="s">
        <v>123</v>
      </c>
      <c r="M441" s="78" t="str">
        <f t="shared" si="48"/>
        <v>CV1900436</v>
      </c>
      <c r="O441" s="64">
        <v>1900001</v>
      </c>
      <c r="P441" s="65" t="s">
        <v>126</v>
      </c>
      <c r="Q441" s="78" t="str">
        <f t="shared" si="46"/>
        <v>JV1900001</v>
      </c>
      <c r="S441" s="71"/>
      <c r="T441" s="71"/>
    </row>
    <row r="442" spans="2:20" s="73" customFormat="1" ht="32.25" customHeight="1" thickTop="1" thickBot="1" x14ac:dyDescent="0.3">
      <c r="B442" s="59" t="s">
        <v>1046</v>
      </c>
      <c r="C442" s="59" t="s">
        <v>1047</v>
      </c>
      <c r="D442" s="60" t="str">
        <f t="shared" si="40"/>
        <v>BANK OF PHILIPPINE ISLANDS/000-438-366-00525</v>
      </c>
      <c r="E442" s="76" t="s">
        <v>34</v>
      </c>
      <c r="G442" s="68">
        <v>1171766</v>
      </c>
      <c r="H442" s="63" t="s">
        <v>134</v>
      </c>
      <c r="I442" s="77" t="str">
        <f t="shared" si="47"/>
        <v>BPI1171766</v>
      </c>
      <c r="K442" s="64">
        <f t="shared" si="42"/>
        <v>1900437</v>
      </c>
      <c r="L442" s="65" t="s">
        <v>123</v>
      </c>
      <c r="M442" s="78" t="str">
        <f t="shared" si="48"/>
        <v>CV1900437</v>
      </c>
      <c r="O442" s="64">
        <v>1900001</v>
      </c>
      <c r="P442" s="65" t="s">
        <v>126</v>
      </c>
      <c r="Q442" s="78" t="str">
        <f t="shared" si="46"/>
        <v>JV1900001</v>
      </c>
      <c r="S442" s="71"/>
      <c r="T442" s="71"/>
    </row>
    <row r="443" spans="2:20" s="73" customFormat="1" ht="32.25" customHeight="1" thickTop="1" thickBot="1" x14ac:dyDescent="0.3">
      <c r="B443" s="59" t="s">
        <v>654</v>
      </c>
      <c r="C443" s="59" t="s">
        <v>655</v>
      </c>
      <c r="D443" s="60" t="str">
        <f t="shared" si="40"/>
        <v>BEARING CENTER &amp; MACHINERY, INC./000-081-273-1248</v>
      </c>
      <c r="E443" s="76" t="s">
        <v>475</v>
      </c>
      <c r="G443" s="68">
        <v>1171767</v>
      </c>
      <c r="H443" s="63" t="s">
        <v>134</v>
      </c>
      <c r="I443" s="77" t="str">
        <f t="shared" si="47"/>
        <v>BPI1171767</v>
      </c>
      <c r="K443" s="64">
        <f t="shared" si="42"/>
        <v>1900438</v>
      </c>
      <c r="L443" s="65" t="s">
        <v>123</v>
      </c>
      <c r="M443" s="78" t="str">
        <f t="shared" si="48"/>
        <v>CV1900438</v>
      </c>
      <c r="O443" s="64">
        <v>1900001</v>
      </c>
      <c r="P443" s="65" t="s">
        <v>126</v>
      </c>
      <c r="Q443" s="78" t="str">
        <f t="shared" si="46"/>
        <v>JV1900001</v>
      </c>
      <c r="S443" s="71"/>
      <c r="T443" s="71"/>
    </row>
    <row r="444" spans="2:20" s="73" customFormat="1" ht="32.25" customHeight="1" thickTop="1" thickBot="1" x14ac:dyDescent="0.3">
      <c r="B444" s="59" t="s">
        <v>950</v>
      </c>
      <c r="C444" s="59" t="s">
        <v>951</v>
      </c>
      <c r="D444" s="60" t="str">
        <f t="shared" si="40"/>
        <v>BEGUIR FOOD INC./009-764-107-000</v>
      </c>
      <c r="E444" s="76" t="s">
        <v>729</v>
      </c>
      <c r="G444" s="68">
        <v>1171768</v>
      </c>
      <c r="H444" s="63" t="s">
        <v>134</v>
      </c>
      <c r="I444" s="77" t="str">
        <f t="shared" si="47"/>
        <v>BPI1171768</v>
      </c>
      <c r="K444" s="64">
        <f t="shared" si="42"/>
        <v>1900439</v>
      </c>
      <c r="L444" s="65" t="s">
        <v>123</v>
      </c>
      <c r="M444" s="78" t="str">
        <f t="shared" si="48"/>
        <v>CV1900439</v>
      </c>
      <c r="O444" s="64">
        <v>1900001</v>
      </c>
      <c r="P444" s="65" t="s">
        <v>126</v>
      </c>
      <c r="Q444" s="78" t="str">
        <f t="shared" si="46"/>
        <v>JV1900001</v>
      </c>
      <c r="S444" s="71"/>
      <c r="T444" s="71"/>
    </row>
    <row r="445" spans="2:20" s="73" customFormat="1" ht="32.25" customHeight="1" thickTop="1" thickBot="1" x14ac:dyDescent="0.3">
      <c r="B445" s="59" t="s">
        <v>198</v>
      </c>
      <c r="C445" s="59" t="s">
        <v>199</v>
      </c>
      <c r="D445" s="60" t="str">
        <f t="shared" si="40"/>
        <v>BLY ALUMINUM AND GLASS SUPPLY, INC/005-160-067-000</v>
      </c>
      <c r="E445" s="76" t="s">
        <v>200</v>
      </c>
      <c r="G445" s="68">
        <v>1171769</v>
      </c>
      <c r="H445" s="63" t="s">
        <v>134</v>
      </c>
      <c r="I445" s="77" t="str">
        <f t="shared" si="47"/>
        <v>BPI1171769</v>
      </c>
      <c r="K445" s="64">
        <f t="shared" si="42"/>
        <v>1900440</v>
      </c>
      <c r="L445" s="65" t="s">
        <v>123</v>
      </c>
      <c r="M445" s="78" t="str">
        <f t="shared" si="48"/>
        <v>CV1900440</v>
      </c>
      <c r="O445" s="64">
        <v>1900001</v>
      </c>
      <c r="P445" s="65" t="s">
        <v>126</v>
      </c>
      <c r="Q445" s="78" t="str">
        <f t="shared" si="46"/>
        <v>JV1900001</v>
      </c>
      <c r="S445" s="71"/>
      <c r="T445" s="71"/>
    </row>
    <row r="446" spans="2:20" s="73" customFormat="1" ht="32.25" customHeight="1" thickTop="1" thickBot="1" x14ac:dyDescent="0.3">
      <c r="B446" s="59" t="s">
        <v>50</v>
      </c>
      <c r="C446" s="59" t="s">
        <v>237</v>
      </c>
      <c r="D446" s="60" t="str">
        <f t="shared" si="40"/>
        <v>BODEGA ADVANCES/000-000-000-000</v>
      </c>
      <c r="E446" s="76"/>
      <c r="G446" s="68">
        <v>1171770</v>
      </c>
      <c r="H446" s="63" t="s">
        <v>134</v>
      </c>
      <c r="I446" s="77" t="str">
        <f t="shared" si="47"/>
        <v>BPI1171770</v>
      </c>
      <c r="K446" s="64">
        <f t="shared" si="42"/>
        <v>1900441</v>
      </c>
      <c r="L446" s="65" t="s">
        <v>123</v>
      </c>
      <c r="M446" s="78" t="str">
        <f t="shared" si="48"/>
        <v>CV1900441</v>
      </c>
      <c r="O446" s="64">
        <v>1900001</v>
      </c>
      <c r="P446" s="65" t="s">
        <v>126</v>
      </c>
      <c r="Q446" s="78" t="str">
        <f t="shared" si="46"/>
        <v>JV1900001</v>
      </c>
      <c r="S446" s="71"/>
      <c r="T446" s="71"/>
    </row>
    <row r="447" spans="2:20" s="73" customFormat="1" ht="32.25" customHeight="1" thickTop="1" thickBot="1" x14ac:dyDescent="0.3">
      <c r="B447" s="59" t="s">
        <v>725</v>
      </c>
      <c r="C447" s="59" t="s">
        <v>726</v>
      </c>
      <c r="D447" s="60" t="str">
        <f t="shared" si="40"/>
        <v>BOGSER'S BY THE SEA RESTAURANT/941-305-288-001</v>
      </c>
      <c r="E447" s="76" t="s">
        <v>454</v>
      </c>
      <c r="G447" s="68">
        <v>1171771</v>
      </c>
      <c r="H447" s="63" t="s">
        <v>134</v>
      </c>
      <c r="I447" s="77" t="str">
        <f t="shared" si="47"/>
        <v>BPI1171771</v>
      </c>
      <c r="K447" s="64">
        <f t="shared" si="42"/>
        <v>1900442</v>
      </c>
      <c r="L447" s="65" t="s">
        <v>123</v>
      </c>
      <c r="M447" s="78" t="str">
        <f t="shared" si="48"/>
        <v>CV1900442</v>
      </c>
      <c r="O447" s="64">
        <v>1900001</v>
      </c>
      <c r="P447" s="65" t="s">
        <v>126</v>
      </c>
      <c r="Q447" s="78" t="str">
        <f t="shared" si="46"/>
        <v>JV1900001</v>
      </c>
      <c r="S447" s="71"/>
      <c r="T447" s="71"/>
    </row>
    <row r="448" spans="2:20" s="73" customFormat="1" ht="32.25" customHeight="1" thickTop="1" thickBot="1" x14ac:dyDescent="0.3">
      <c r="B448" s="59" t="s">
        <v>50</v>
      </c>
      <c r="C448" s="59" t="s">
        <v>307</v>
      </c>
      <c r="D448" s="60" t="str">
        <f t="shared" si="40"/>
        <v>BOMBALES ADVERTISING/000-000-000-000</v>
      </c>
      <c r="E448" s="76" t="s">
        <v>308</v>
      </c>
      <c r="G448" s="68">
        <v>1171772</v>
      </c>
      <c r="H448" s="63" t="s">
        <v>134</v>
      </c>
      <c r="I448" s="77" t="str">
        <f t="shared" si="47"/>
        <v>BPI1171772</v>
      </c>
      <c r="K448" s="64">
        <f t="shared" si="42"/>
        <v>1900443</v>
      </c>
      <c r="L448" s="65" t="s">
        <v>123</v>
      </c>
      <c r="M448" s="78" t="str">
        <f t="shared" si="48"/>
        <v>CV1900443</v>
      </c>
      <c r="O448" s="64">
        <v>1900001</v>
      </c>
      <c r="P448" s="65" t="s">
        <v>126</v>
      </c>
      <c r="Q448" s="78" t="str">
        <f t="shared" si="46"/>
        <v>JV1900001</v>
      </c>
      <c r="S448" s="71"/>
      <c r="T448" s="71"/>
    </row>
    <row r="449" spans="2:20" s="73" customFormat="1" ht="32.25" customHeight="1" thickTop="1" thickBot="1" x14ac:dyDescent="0.3">
      <c r="B449" s="59" t="s">
        <v>403</v>
      </c>
      <c r="C449" s="59" t="s">
        <v>404</v>
      </c>
      <c r="D449" s="60" t="str">
        <f t="shared" si="40"/>
        <v>BON HAI HARDWARE/415-554-850-000</v>
      </c>
      <c r="E449" s="76" t="s">
        <v>405</v>
      </c>
      <c r="G449" s="68">
        <v>1171773</v>
      </c>
      <c r="H449" s="63" t="s">
        <v>134</v>
      </c>
      <c r="I449" s="77" t="str">
        <f t="shared" si="47"/>
        <v>BPI1171773</v>
      </c>
      <c r="K449" s="64">
        <f t="shared" si="42"/>
        <v>1900444</v>
      </c>
      <c r="L449" s="65" t="s">
        <v>123</v>
      </c>
      <c r="M449" s="78" t="str">
        <f t="shared" si="48"/>
        <v>CV1900444</v>
      </c>
      <c r="O449" s="64">
        <v>1900001</v>
      </c>
      <c r="P449" s="65" t="s">
        <v>126</v>
      </c>
      <c r="Q449" s="78" t="str">
        <f t="shared" si="46"/>
        <v>JV1900001</v>
      </c>
      <c r="S449" s="71"/>
      <c r="T449" s="71"/>
    </row>
    <row r="450" spans="2:20" s="73" customFormat="1" ht="32.25" customHeight="1" thickTop="1" thickBot="1" x14ac:dyDescent="0.3">
      <c r="B450" s="59" t="s">
        <v>425</v>
      </c>
      <c r="C450" s="59" t="s">
        <v>426</v>
      </c>
      <c r="D450" s="60" t="str">
        <f t="shared" si="40"/>
        <v>BRANESMA TRAPAL SUPPLY/153-684-853-000</v>
      </c>
      <c r="E450" s="76" t="s">
        <v>293</v>
      </c>
      <c r="G450" s="68">
        <v>1171774</v>
      </c>
      <c r="H450" s="63" t="s">
        <v>134</v>
      </c>
      <c r="I450" s="77" t="str">
        <f t="shared" si="47"/>
        <v>BPI1171774</v>
      </c>
      <c r="K450" s="64">
        <f t="shared" si="42"/>
        <v>1900445</v>
      </c>
      <c r="L450" s="65" t="s">
        <v>123</v>
      </c>
      <c r="M450" s="78" t="str">
        <f t="shared" si="48"/>
        <v>CV1900445</v>
      </c>
      <c r="O450" s="64">
        <v>1900001</v>
      </c>
      <c r="P450" s="65" t="s">
        <v>126</v>
      </c>
      <c r="Q450" s="78" t="str">
        <f t="shared" si="46"/>
        <v>JV1900001</v>
      </c>
      <c r="S450" s="71"/>
      <c r="T450" s="71"/>
    </row>
    <row r="451" spans="2:20" s="73" customFormat="1" ht="32.25" customHeight="1" thickTop="1" thickBot="1" x14ac:dyDescent="0.3">
      <c r="B451" s="59" t="s">
        <v>933</v>
      </c>
      <c r="C451" s="59" t="s">
        <v>930</v>
      </c>
      <c r="D451" s="60" t="str">
        <f t="shared" si="40"/>
        <v>C&amp;W VIDEO CENTER/102-672-998-000</v>
      </c>
      <c r="E451" s="76" t="s">
        <v>443</v>
      </c>
      <c r="G451" s="68">
        <v>1171775</v>
      </c>
      <c r="H451" s="63" t="s">
        <v>134</v>
      </c>
      <c r="I451" s="77" t="str">
        <f t="shared" si="47"/>
        <v>BPI1171775</v>
      </c>
      <c r="K451" s="64">
        <f t="shared" si="42"/>
        <v>1900446</v>
      </c>
      <c r="L451" s="65" t="s">
        <v>123</v>
      </c>
      <c r="M451" s="78" t="str">
        <f t="shared" si="48"/>
        <v>CV1900446</v>
      </c>
      <c r="O451" s="64">
        <v>1900001</v>
      </c>
      <c r="P451" s="65" t="s">
        <v>126</v>
      </c>
      <c r="Q451" s="78" t="str">
        <f t="shared" si="46"/>
        <v>JV1900001</v>
      </c>
      <c r="S451" s="71"/>
      <c r="T451" s="71"/>
    </row>
    <row r="452" spans="2:20" s="73" customFormat="1" ht="32.25" customHeight="1" thickTop="1" thickBot="1" x14ac:dyDescent="0.3">
      <c r="B452" s="59" t="s">
        <v>1235</v>
      </c>
      <c r="C452" s="59" t="s">
        <v>1198</v>
      </c>
      <c r="D452" s="60" t="str">
        <f t="shared" si="40"/>
        <v>C.D.P. ENTERPRISES/710-626-327-000</v>
      </c>
      <c r="E452" s="76" t="s">
        <v>768</v>
      </c>
      <c r="G452" s="68">
        <v>1171776</v>
      </c>
      <c r="H452" s="63" t="s">
        <v>134</v>
      </c>
      <c r="I452" s="77" t="str">
        <f t="shared" si="47"/>
        <v>BPI1171776</v>
      </c>
      <c r="K452" s="64">
        <f t="shared" si="42"/>
        <v>1900447</v>
      </c>
      <c r="L452" s="65" t="s">
        <v>123</v>
      </c>
      <c r="M452" s="78" t="str">
        <f t="shared" si="48"/>
        <v>CV1900447</v>
      </c>
      <c r="O452" s="64">
        <v>1900001</v>
      </c>
      <c r="P452" s="65" t="s">
        <v>126</v>
      </c>
      <c r="Q452" s="78" t="str">
        <f t="shared" si="46"/>
        <v>JV1900001</v>
      </c>
      <c r="S452" s="71"/>
      <c r="T452" s="71"/>
    </row>
    <row r="453" spans="2:20" s="73" customFormat="1" ht="32.25" customHeight="1" thickTop="1" thickBot="1" x14ac:dyDescent="0.3">
      <c r="B453" s="59" t="s">
        <v>766</v>
      </c>
      <c r="C453" s="59" t="s">
        <v>767</v>
      </c>
      <c r="D453" s="60" t="str">
        <f t="shared" si="40"/>
        <v>CADMIUM CORPORATION/436-001-281-000</v>
      </c>
      <c r="E453" s="76" t="s">
        <v>768</v>
      </c>
      <c r="G453" s="68">
        <v>1171777</v>
      </c>
      <c r="H453" s="63" t="s">
        <v>134</v>
      </c>
      <c r="I453" s="77" t="str">
        <f t="shared" si="47"/>
        <v>BPI1171777</v>
      </c>
      <c r="K453" s="64">
        <f t="shared" si="42"/>
        <v>1900448</v>
      </c>
      <c r="L453" s="65" t="s">
        <v>123</v>
      </c>
      <c r="M453" s="78" t="str">
        <f t="shared" si="48"/>
        <v>CV1900448</v>
      </c>
      <c r="O453" s="64">
        <v>1900001</v>
      </c>
      <c r="P453" s="65" t="s">
        <v>126</v>
      </c>
      <c r="Q453" s="78" t="str">
        <f t="shared" si="46"/>
        <v>JV1900001</v>
      </c>
      <c r="S453" s="71"/>
      <c r="T453" s="71"/>
    </row>
    <row r="454" spans="2:20" s="73" customFormat="1" ht="32.25" customHeight="1" thickTop="1" thickBot="1" x14ac:dyDescent="0.3">
      <c r="B454" s="59" t="s">
        <v>701</v>
      </c>
      <c r="C454" s="59" t="s">
        <v>702</v>
      </c>
      <c r="D454" s="60" t="str">
        <f t="shared" ref="D454:D517" si="49">(C454&amp;"/"&amp;B454)</f>
        <v>CAFÉ JULIETA/418-672-126-002</v>
      </c>
      <c r="E454" s="76" t="s">
        <v>435</v>
      </c>
      <c r="G454" s="68">
        <v>1171778</v>
      </c>
      <c r="H454" s="63" t="s">
        <v>134</v>
      </c>
      <c r="I454" s="77" t="str">
        <f t="shared" si="47"/>
        <v>BPI1171778</v>
      </c>
      <c r="K454" s="64">
        <f t="shared" si="42"/>
        <v>1900449</v>
      </c>
      <c r="L454" s="65" t="s">
        <v>123</v>
      </c>
      <c r="M454" s="78" t="str">
        <f t="shared" si="48"/>
        <v>CV1900449</v>
      </c>
      <c r="O454" s="64">
        <v>1900001</v>
      </c>
      <c r="P454" s="65" t="s">
        <v>126</v>
      </c>
      <c r="Q454" s="78" t="str">
        <f t="shared" si="46"/>
        <v>JV1900001</v>
      </c>
      <c r="S454" s="71"/>
      <c r="T454" s="71"/>
    </row>
    <row r="455" spans="2:20" s="73" customFormat="1" ht="32.25" customHeight="1" thickTop="1" thickBot="1" x14ac:dyDescent="0.3">
      <c r="B455" s="59" t="s">
        <v>1236</v>
      </c>
      <c r="C455" s="59" t="s">
        <v>1192</v>
      </c>
      <c r="D455" s="60" t="str">
        <f t="shared" si="49"/>
        <v>CAMP SABROS MOUNTAIN RESORT/162-351-937-001</v>
      </c>
      <c r="E455" s="76" t="s">
        <v>1252</v>
      </c>
      <c r="G455" s="68">
        <v>1171779</v>
      </c>
      <c r="H455" s="63" t="s">
        <v>134</v>
      </c>
      <c r="I455" s="77" t="str">
        <f t="shared" si="47"/>
        <v>BPI1171779</v>
      </c>
      <c r="K455" s="64">
        <f t="shared" si="42"/>
        <v>1900450</v>
      </c>
      <c r="L455" s="65" t="s">
        <v>123</v>
      </c>
      <c r="M455" s="78" t="str">
        <f t="shared" si="48"/>
        <v>CV1900450</v>
      </c>
      <c r="O455" s="64">
        <v>1900001</v>
      </c>
      <c r="P455" s="65" t="s">
        <v>126</v>
      </c>
      <c r="Q455" s="78" t="str">
        <f t="shared" si="46"/>
        <v>JV1900001</v>
      </c>
      <c r="S455" s="71"/>
      <c r="T455" s="71"/>
    </row>
    <row r="456" spans="2:20" s="73" customFormat="1" ht="32.25" customHeight="1" thickTop="1" thickBot="1" x14ac:dyDescent="0.3">
      <c r="B456" s="59" t="s">
        <v>1034</v>
      </c>
      <c r="C456" s="59" t="s">
        <v>1035</v>
      </c>
      <c r="D456" s="60" t="str">
        <f t="shared" si="49"/>
        <v>CEBU UNITED PRETTY DOOR CORP./008-583-546-001</v>
      </c>
      <c r="E456" s="76" t="s">
        <v>211</v>
      </c>
      <c r="G456" s="68">
        <v>1171780</v>
      </c>
      <c r="H456" s="63" t="s">
        <v>134</v>
      </c>
      <c r="I456" s="77" t="str">
        <f t="shared" si="47"/>
        <v>BPI1171780</v>
      </c>
      <c r="K456" s="64">
        <f t="shared" ref="K456:K519" si="50">+K455+1</f>
        <v>1900451</v>
      </c>
      <c r="L456" s="65" t="s">
        <v>123</v>
      </c>
      <c r="M456" s="78" t="str">
        <f t="shared" si="48"/>
        <v>CV1900451</v>
      </c>
      <c r="O456" s="64">
        <v>1900001</v>
      </c>
      <c r="P456" s="65" t="s">
        <v>126</v>
      </c>
      <c r="Q456" s="78" t="str">
        <f t="shared" si="46"/>
        <v>JV1900001</v>
      </c>
      <c r="S456" s="71"/>
      <c r="T456" s="71"/>
    </row>
    <row r="457" spans="2:20" s="73" customFormat="1" ht="32.25" customHeight="1" thickTop="1" thickBot="1" x14ac:dyDescent="0.3">
      <c r="B457" s="59" t="s">
        <v>524</v>
      </c>
      <c r="C457" s="59" t="s">
        <v>525</v>
      </c>
      <c r="D457" s="60" t="str">
        <f t="shared" si="49"/>
        <v>CELEA HARDWARE &amp; LUMBER DEALER/942-503-551-000</v>
      </c>
      <c r="E457" s="76" t="s">
        <v>526</v>
      </c>
      <c r="G457" s="68">
        <v>1171781</v>
      </c>
      <c r="H457" s="63" t="s">
        <v>134</v>
      </c>
      <c r="I457" s="77" t="str">
        <f t="shared" si="47"/>
        <v>BPI1171781</v>
      </c>
      <c r="K457" s="64">
        <f t="shared" si="50"/>
        <v>1900452</v>
      </c>
      <c r="L457" s="65" t="s">
        <v>123</v>
      </c>
      <c r="M457" s="78" t="str">
        <f t="shared" si="48"/>
        <v>CV1900452</v>
      </c>
      <c r="O457" s="64">
        <v>1900001</v>
      </c>
      <c r="P457" s="65" t="s">
        <v>126</v>
      </c>
      <c r="Q457" s="78" t="str">
        <f t="shared" si="46"/>
        <v>JV1900001</v>
      </c>
      <c r="S457" s="71"/>
      <c r="T457" s="71"/>
    </row>
    <row r="458" spans="2:20" s="73" customFormat="1" ht="32.25" customHeight="1" thickTop="1" thickBot="1" x14ac:dyDescent="0.3">
      <c r="B458" s="59" t="s">
        <v>50</v>
      </c>
      <c r="C458" s="59" t="s">
        <v>574</v>
      </c>
      <c r="D458" s="60" t="str">
        <f t="shared" si="49"/>
        <v>CHALABAN METAL ROOF ENTERPRISES/000-000-000-000</v>
      </c>
      <c r="E458" s="76" t="s">
        <v>575</v>
      </c>
      <c r="G458" s="68">
        <v>1171782</v>
      </c>
      <c r="H458" s="63" t="s">
        <v>134</v>
      </c>
      <c r="I458" s="77" t="str">
        <f t="shared" si="47"/>
        <v>BPI1171782</v>
      </c>
      <c r="K458" s="64">
        <f t="shared" si="50"/>
        <v>1900453</v>
      </c>
      <c r="L458" s="65" t="s">
        <v>123</v>
      </c>
      <c r="M458" s="78" t="str">
        <f t="shared" si="48"/>
        <v>CV1900453</v>
      </c>
      <c r="O458" s="64">
        <v>1900001</v>
      </c>
      <c r="P458" s="65" t="s">
        <v>126</v>
      </c>
      <c r="Q458" s="78" t="str">
        <f t="shared" si="46"/>
        <v>JV1900001</v>
      </c>
      <c r="S458" s="71"/>
      <c r="T458" s="71"/>
    </row>
    <row r="459" spans="2:20" s="73" customFormat="1" ht="32.25" customHeight="1" thickTop="1" thickBot="1" x14ac:dyDescent="0.3">
      <c r="B459" s="59" t="s">
        <v>219</v>
      </c>
      <c r="C459" s="59" t="s">
        <v>220</v>
      </c>
      <c r="D459" s="60" t="str">
        <f t="shared" si="49"/>
        <v>CHEMBOND IND'L SUPPLY, INC/426-176-496-000</v>
      </c>
      <c r="E459" s="76" t="s">
        <v>221</v>
      </c>
      <c r="G459" s="68">
        <v>1171783</v>
      </c>
      <c r="H459" s="63" t="s">
        <v>134</v>
      </c>
      <c r="I459" s="77" t="str">
        <f t="shared" si="47"/>
        <v>BPI1171783</v>
      </c>
      <c r="K459" s="64">
        <f t="shared" si="50"/>
        <v>1900454</v>
      </c>
      <c r="L459" s="65" t="s">
        <v>123</v>
      </c>
      <c r="M459" s="78" t="str">
        <f t="shared" si="48"/>
        <v>CV1900454</v>
      </c>
      <c r="O459" s="64">
        <v>1900001</v>
      </c>
      <c r="P459" s="65" t="s">
        <v>126</v>
      </c>
      <c r="Q459" s="78" t="str">
        <f t="shared" si="46"/>
        <v>JV1900001</v>
      </c>
      <c r="S459" s="71"/>
      <c r="T459" s="71"/>
    </row>
    <row r="460" spans="2:20" s="73" customFormat="1" ht="32.25" customHeight="1" thickTop="1" thickBot="1" x14ac:dyDescent="0.3">
      <c r="B460" s="59" t="s">
        <v>722</v>
      </c>
      <c r="C460" s="59" t="s">
        <v>723</v>
      </c>
      <c r="D460" s="60" t="str">
        <f t="shared" si="49"/>
        <v>CHENGCO TRADING/100-080-445-000</v>
      </c>
      <c r="E460" s="76" t="s">
        <v>724</v>
      </c>
      <c r="G460" s="68">
        <v>1171784</v>
      </c>
      <c r="H460" s="63" t="s">
        <v>134</v>
      </c>
      <c r="I460" s="77" t="str">
        <f t="shared" si="47"/>
        <v>BPI1171784</v>
      </c>
      <c r="K460" s="64">
        <f t="shared" si="50"/>
        <v>1900455</v>
      </c>
      <c r="L460" s="65" t="s">
        <v>123</v>
      </c>
      <c r="M460" s="78" t="str">
        <f t="shared" si="48"/>
        <v>CV1900455</v>
      </c>
      <c r="O460" s="64">
        <v>1900001</v>
      </c>
      <c r="P460" s="65" t="s">
        <v>126</v>
      </c>
      <c r="Q460" s="78" t="str">
        <f t="shared" si="46"/>
        <v>JV1900001</v>
      </c>
      <c r="S460" s="71"/>
      <c r="T460" s="71"/>
    </row>
    <row r="461" spans="2:20" s="73" customFormat="1" ht="32.25" customHeight="1" thickTop="1" thickBot="1" x14ac:dyDescent="0.3">
      <c r="B461" s="59" t="s">
        <v>759</v>
      </c>
      <c r="C461" s="59" t="s">
        <v>760</v>
      </c>
      <c r="D461" s="60" t="str">
        <f t="shared" si="49"/>
        <v>CHILI PARK SEAFOODS MIX/155-475-354-004</v>
      </c>
      <c r="E461" s="76" t="s">
        <v>177</v>
      </c>
      <c r="G461" s="68">
        <v>1171785</v>
      </c>
      <c r="H461" s="63" t="s">
        <v>134</v>
      </c>
      <c r="I461" s="77" t="str">
        <f t="shared" si="47"/>
        <v>BPI1171785</v>
      </c>
      <c r="K461" s="64">
        <f t="shared" si="50"/>
        <v>1900456</v>
      </c>
      <c r="L461" s="65" t="s">
        <v>123</v>
      </c>
      <c r="M461" s="78" t="str">
        <f t="shared" si="48"/>
        <v>CV1900456</v>
      </c>
      <c r="O461" s="64">
        <v>1900001</v>
      </c>
      <c r="P461" s="65" t="s">
        <v>126</v>
      </c>
      <c r="Q461" s="78" t="str">
        <f t="shared" si="46"/>
        <v>JV1900001</v>
      </c>
      <c r="S461" s="71"/>
      <c r="T461" s="71"/>
    </row>
    <row r="462" spans="2:20" s="73" customFormat="1" ht="32.25" customHeight="1" thickTop="1" thickBot="1" x14ac:dyDescent="0.3">
      <c r="B462" s="59" t="s">
        <v>983</v>
      </c>
      <c r="C462" s="59" t="s">
        <v>921</v>
      </c>
      <c r="D462" s="60" t="str">
        <f t="shared" si="49"/>
        <v>CHOICE MART CATALUNAN/006-171-689-050</v>
      </c>
      <c r="E462" s="76" t="s">
        <v>936</v>
      </c>
      <c r="G462" s="68">
        <v>1171786</v>
      </c>
      <c r="H462" s="63" t="s">
        <v>134</v>
      </c>
      <c r="I462" s="77" t="str">
        <f t="shared" ref="I462:I493" si="51">(H462&amp;""&amp;G462)</f>
        <v>BPI1171786</v>
      </c>
      <c r="K462" s="64">
        <f t="shared" si="50"/>
        <v>1900457</v>
      </c>
      <c r="L462" s="65" t="s">
        <v>123</v>
      </c>
      <c r="M462" s="78" t="str">
        <f t="shared" si="48"/>
        <v>CV1900457</v>
      </c>
      <c r="O462" s="64">
        <v>1900001</v>
      </c>
      <c r="P462" s="65" t="s">
        <v>126</v>
      </c>
      <c r="Q462" s="78" t="str">
        <f t="shared" si="46"/>
        <v>JV1900001</v>
      </c>
      <c r="S462" s="71"/>
      <c r="T462" s="71"/>
    </row>
    <row r="463" spans="2:20" s="73" customFormat="1" ht="32.25" customHeight="1" thickTop="1" thickBot="1" x14ac:dyDescent="0.3">
      <c r="B463" s="59" t="s">
        <v>1237</v>
      </c>
      <c r="C463" s="59" t="s">
        <v>1199</v>
      </c>
      <c r="D463" s="60" t="str">
        <f t="shared" si="49"/>
        <v>CHY 1983 ALUMINUM AND GLASS CORP./009-916-691-000</v>
      </c>
      <c r="E463" s="76" t="s">
        <v>308</v>
      </c>
      <c r="G463" s="68">
        <v>1171787</v>
      </c>
      <c r="H463" s="63" t="s">
        <v>134</v>
      </c>
      <c r="I463" s="77" t="str">
        <f t="shared" si="51"/>
        <v>BPI1171787</v>
      </c>
      <c r="K463" s="64">
        <f t="shared" si="50"/>
        <v>1900458</v>
      </c>
      <c r="L463" s="65" t="s">
        <v>123</v>
      </c>
      <c r="M463" s="78" t="str">
        <f t="shared" ref="M463:M494" si="52">(L463&amp;""&amp;K463)</f>
        <v>CV1900458</v>
      </c>
      <c r="O463" s="64">
        <v>1900001</v>
      </c>
      <c r="P463" s="65" t="s">
        <v>126</v>
      </c>
      <c r="Q463" s="78" t="str">
        <f t="shared" si="46"/>
        <v>JV1900001</v>
      </c>
      <c r="S463" s="71"/>
      <c r="T463" s="71"/>
    </row>
    <row r="464" spans="2:20" s="73" customFormat="1" ht="32.25" customHeight="1" thickTop="1" thickBot="1" x14ac:dyDescent="0.3">
      <c r="B464" s="59" t="s">
        <v>483</v>
      </c>
      <c r="C464" s="59" t="s">
        <v>484</v>
      </c>
      <c r="D464" s="60" t="str">
        <f t="shared" si="49"/>
        <v>CISA MARKTING CO. INCOPARATED/000-074-291-002</v>
      </c>
      <c r="E464" s="76" t="s">
        <v>49</v>
      </c>
      <c r="G464" s="68">
        <v>1171788</v>
      </c>
      <c r="H464" s="63" t="s">
        <v>134</v>
      </c>
      <c r="I464" s="77" t="str">
        <f t="shared" si="51"/>
        <v>BPI1171788</v>
      </c>
      <c r="K464" s="64">
        <f t="shared" si="50"/>
        <v>1900459</v>
      </c>
      <c r="L464" s="65" t="s">
        <v>123</v>
      </c>
      <c r="M464" s="78" t="str">
        <f t="shared" si="52"/>
        <v>CV1900459</v>
      </c>
      <c r="O464" s="64">
        <v>1900001</v>
      </c>
      <c r="P464" s="65" t="s">
        <v>126</v>
      </c>
      <c r="Q464" s="78" t="str">
        <f t="shared" si="46"/>
        <v>JV1900001</v>
      </c>
      <c r="S464" s="71"/>
      <c r="T464" s="71"/>
    </row>
    <row r="465" spans="2:20" s="73" customFormat="1" ht="32.25" customHeight="1" thickTop="1" thickBot="1" x14ac:dyDescent="0.3">
      <c r="B465" s="59" t="s">
        <v>43</v>
      </c>
      <c r="C465" s="59" t="s">
        <v>41</v>
      </c>
      <c r="D465" s="60" t="str">
        <f t="shared" si="49"/>
        <v>CITI HARDWARE BACOLOD, INC./005-919-438-012</v>
      </c>
      <c r="E465" s="76" t="s">
        <v>373</v>
      </c>
      <c r="G465" s="68">
        <v>1171789</v>
      </c>
      <c r="H465" s="63" t="s">
        <v>134</v>
      </c>
      <c r="I465" s="77" t="str">
        <f t="shared" si="51"/>
        <v>BPI1171789</v>
      </c>
      <c r="K465" s="64">
        <f t="shared" si="50"/>
        <v>1900460</v>
      </c>
      <c r="L465" s="65" t="s">
        <v>123</v>
      </c>
      <c r="M465" s="78" t="str">
        <f t="shared" si="52"/>
        <v>CV1900460</v>
      </c>
      <c r="O465" s="64">
        <v>1900001</v>
      </c>
      <c r="P465" s="65" t="s">
        <v>126</v>
      </c>
      <c r="Q465" s="78" t="str">
        <f t="shared" si="46"/>
        <v>JV1900001</v>
      </c>
      <c r="S465" s="71"/>
      <c r="T465" s="71"/>
    </row>
    <row r="466" spans="2:20" s="73" customFormat="1" ht="32.25" customHeight="1" thickTop="1" thickBot="1" x14ac:dyDescent="0.3">
      <c r="B466" s="59" t="s">
        <v>981</v>
      </c>
      <c r="C466" s="59" t="s">
        <v>982</v>
      </c>
      <c r="D466" s="60" t="str">
        <f t="shared" si="49"/>
        <v>CITISTAR SHOPPING CENTER INC./421-227-621-003</v>
      </c>
      <c r="E466" s="76" t="s">
        <v>936</v>
      </c>
      <c r="G466" s="68">
        <v>1171790</v>
      </c>
      <c r="H466" s="63" t="s">
        <v>134</v>
      </c>
      <c r="I466" s="77" t="str">
        <f t="shared" si="51"/>
        <v>BPI1171790</v>
      </c>
      <c r="K466" s="64">
        <f t="shared" si="50"/>
        <v>1900461</v>
      </c>
      <c r="L466" s="65" t="s">
        <v>123</v>
      </c>
      <c r="M466" s="78" t="str">
        <f t="shared" si="52"/>
        <v>CV1900461</v>
      </c>
      <c r="O466" s="64">
        <v>1900001</v>
      </c>
      <c r="P466" s="65" t="s">
        <v>126</v>
      </c>
      <c r="Q466" s="78" t="str">
        <f t="shared" si="46"/>
        <v>JV1900001</v>
      </c>
      <c r="S466" s="71"/>
      <c r="T466" s="71"/>
    </row>
    <row r="467" spans="2:20" s="73" customFormat="1" ht="32.25" customHeight="1" thickTop="1" thickBot="1" x14ac:dyDescent="0.3">
      <c r="B467" s="59" t="s">
        <v>50</v>
      </c>
      <c r="C467" s="59" t="s">
        <v>573</v>
      </c>
      <c r="D467" s="60" t="str">
        <f t="shared" si="49"/>
        <v>CL  LAO DESIGN/000-000-000-000</v>
      </c>
      <c r="E467" s="76" t="s">
        <v>177</v>
      </c>
      <c r="G467" s="68">
        <v>1171791</v>
      </c>
      <c r="H467" s="63" t="s">
        <v>134</v>
      </c>
      <c r="I467" s="77" t="str">
        <f t="shared" si="51"/>
        <v>BPI1171791</v>
      </c>
      <c r="K467" s="64">
        <f t="shared" si="50"/>
        <v>1900462</v>
      </c>
      <c r="L467" s="65" t="s">
        <v>123</v>
      </c>
      <c r="M467" s="78" t="str">
        <f t="shared" si="52"/>
        <v>CV1900462</v>
      </c>
      <c r="O467" s="64">
        <v>1900001</v>
      </c>
      <c r="P467" s="65" t="s">
        <v>126</v>
      </c>
      <c r="Q467" s="78" t="str">
        <f t="shared" si="46"/>
        <v>JV1900001</v>
      </c>
      <c r="S467" s="71"/>
      <c r="T467" s="71"/>
    </row>
    <row r="468" spans="2:20" s="73" customFormat="1" ht="32.25" customHeight="1" thickTop="1" thickBot="1" x14ac:dyDescent="0.3">
      <c r="B468" s="59" t="s">
        <v>50</v>
      </c>
      <c r="C468" s="59" t="s">
        <v>572</v>
      </c>
      <c r="D468" s="60" t="str">
        <f t="shared" si="49"/>
        <v>CL LAO/000-000-000-000</v>
      </c>
      <c r="E468" s="76" t="s">
        <v>177</v>
      </c>
      <c r="G468" s="68">
        <v>1171792</v>
      </c>
      <c r="H468" s="63" t="s">
        <v>134</v>
      </c>
      <c r="I468" s="77" t="str">
        <f t="shared" si="51"/>
        <v>BPI1171792</v>
      </c>
      <c r="K468" s="64">
        <f t="shared" si="50"/>
        <v>1900463</v>
      </c>
      <c r="L468" s="65" t="s">
        <v>123</v>
      </c>
      <c r="M468" s="78" t="str">
        <f t="shared" si="52"/>
        <v>CV1900463</v>
      </c>
      <c r="O468" s="64">
        <v>1900001</v>
      </c>
      <c r="P468" s="65" t="s">
        <v>126</v>
      </c>
      <c r="Q468" s="78" t="str">
        <f t="shared" si="46"/>
        <v>JV1900001</v>
      </c>
      <c r="S468" s="71"/>
      <c r="T468" s="71"/>
    </row>
    <row r="469" spans="2:20" s="73" customFormat="1" ht="32.25" customHeight="1" thickTop="1" thickBot="1" x14ac:dyDescent="0.3">
      <c r="B469" s="59"/>
      <c r="C469" s="59" t="s">
        <v>873</v>
      </c>
      <c r="D469" s="60" t="str">
        <f t="shared" si="49"/>
        <v>CL LAO DESIGN/</v>
      </c>
      <c r="E469" s="76" t="s">
        <v>177</v>
      </c>
      <c r="G469" s="68">
        <v>1171793</v>
      </c>
      <c r="H469" s="63" t="s">
        <v>134</v>
      </c>
      <c r="I469" s="77" t="str">
        <f t="shared" si="51"/>
        <v>BPI1171793</v>
      </c>
      <c r="K469" s="64">
        <f t="shared" si="50"/>
        <v>1900464</v>
      </c>
      <c r="L469" s="65" t="s">
        <v>123</v>
      </c>
      <c r="M469" s="78" t="str">
        <f t="shared" si="52"/>
        <v>CV1900464</v>
      </c>
      <c r="O469" s="64">
        <v>1900001</v>
      </c>
      <c r="P469" s="65" t="s">
        <v>126</v>
      </c>
      <c r="Q469" s="78" t="str">
        <f t="shared" si="46"/>
        <v>JV1900001</v>
      </c>
      <c r="S469" s="71"/>
      <c r="T469" s="71"/>
    </row>
    <row r="470" spans="2:20" s="73" customFormat="1" ht="32.25" customHeight="1" thickTop="1" thickBot="1" x14ac:dyDescent="0.3">
      <c r="B470" s="59" t="s">
        <v>691</v>
      </c>
      <c r="C470" s="59" t="s">
        <v>692</v>
      </c>
      <c r="D470" s="60" t="str">
        <f t="shared" si="49"/>
        <v>CLLM ENTERPRISES/234-584-769-000</v>
      </c>
      <c r="E470" s="76" t="s">
        <v>475</v>
      </c>
      <c r="G470" s="68">
        <v>1171794</v>
      </c>
      <c r="H470" s="63" t="s">
        <v>134</v>
      </c>
      <c r="I470" s="77" t="str">
        <f t="shared" si="51"/>
        <v>BPI1171794</v>
      </c>
      <c r="K470" s="64">
        <f t="shared" si="50"/>
        <v>1900465</v>
      </c>
      <c r="L470" s="65" t="s">
        <v>123</v>
      </c>
      <c r="M470" s="78" t="str">
        <f t="shared" si="52"/>
        <v>CV1900465</v>
      </c>
      <c r="O470" s="64">
        <v>1900001</v>
      </c>
      <c r="P470" s="65" t="s">
        <v>126</v>
      </c>
      <c r="Q470" s="78" t="str">
        <f t="shared" si="46"/>
        <v>JV1900001</v>
      </c>
      <c r="S470" s="71"/>
      <c r="T470" s="71"/>
    </row>
    <row r="471" spans="2:20" s="73" customFormat="1" ht="32.25" customHeight="1" thickTop="1" thickBot="1" x14ac:dyDescent="0.3">
      <c r="B471" s="59" t="s">
        <v>266</v>
      </c>
      <c r="C471" s="59" t="s">
        <v>267</v>
      </c>
      <c r="D471" s="60" t="str">
        <f t="shared" si="49"/>
        <v>CM INTERIORS/195-403-038-001</v>
      </c>
      <c r="E471" s="76" t="s">
        <v>192</v>
      </c>
      <c r="G471" s="68">
        <v>1171795</v>
      </c>
      <c r="H471" s="63" t="s">
        <v>134</v>
      </c>
      <c r="I471" s="77" t="str">
        <f t="shared" si="51"/>
        <v>BPI1171795</v>
      </c>
      <c r="K471" s="64">
        <f t="shared" si="50"/>
        <v>1900466</v>
      </c>
      <c r="L471" s="65" t="s">
        <v>123</v>
      </c>
      <c r="M471" s="78" t="str">
        <f t="shared" si="52"/>
        <v>CV1900466</v>
      </c>
      <c r="O471" s="64">
        <v>1900001</v>
      </c>
      <c r="P471" s="65" t="s">
        <v>126</v>
      </c>
      <c r="Q471" s="78" t="str">
        <f t="shared" si="46"/>
        <v>JV1900001</v>
      </c>
      <c r="S471" s="71"/>
      <c r="T471" s="71"/>
    </row>
    <row r="472" spans="2:20" s="73" customFormat="1" ht="32.25" customHeight="1" thickTop="1" thickBot="1" x14ac:dyDescent="0.3">
      <c r="B472" s="59" t="s">
        <v>433</v>
      </c>
      <c r="C472" s="59" t="s">
        <v>434</v>
      </c>
      <c r="D472" s="60" t="str">
        <f t="shared" si="49"/>
        <v>COCO'S SOUTH BISTRO/000-076-775-007</v>
      </c>
      <c r="E472" s="76" t="s">
        <v>235</v>
      </c>
      <c r="G472" s="68">
        <v>1171796</v>
      </c>
      <c r="H472" s="63" t="s">
        <v>134</v>
      </c>
      <c r="I472" s="77" t="str">
        <f t="shared" si="51"/>
        <v>BPI1171796</v>
      </c>
      <c r="K472" s="64">
        <f t="shared" si="50"/>
        <v>1900467</v>
      </c>
      <c r="L472" s="65" t="s">
        <v>123</v>
      </c>
      <c r="M472" s="78" t="str">
        <f t="shared" si="52"/>
        <v>CV1900467</v>
      </c>
      <c r="O472" s="64">
        <v>1900001</v>
      </c>
      <c r="P472" s="65" t="s">
        <v>126</v>
      </c>
      <c r="Q472" s="78" t="str">
        <f t="shared" si="46"/>
        <v>JV1900001</v>
      </c>
      <c r="S472" s="71"/>
      <c r="T472" s="71"/>
    </row>
    <row r="473" spans="2:20" s="73" customFormat="1" ht="32.25" customHeight="1" thickTop="1" thickBot="1" x14ac:dyDescent="0.3">
      <c r="B473" s="59" t="s">
        <v>433</v>
      </c>
      <c r="C473" s="59" t="s">
        <v>434</v>
      </c>
      <c r="D473" s="60" t="str">
        <f t="shared" si="49"/>
        <v>COCO'S SOUTH BISTRO/000-076-775-007</v>
      </c>
      <c r="E473" s="76" t="s">
        <v>435</v>
      </c>
      <c r="G473" s="68">
        <v>1171797</v>
      </c>
      <c r="H473" s="63" t="s">
        <v>134</v>
      </c>
      <c r="I473" s="77" t="str">
        <f t="shared" si="51"/>
        <v>BPI1171797</v>
      </c>
      <c r="K473" s="64">
        <f t="shared" si="50"/>
        <v>1900468</v>
      </c>
      <c r="L473" s="65" t="s">
        <v>123</v>
      </c>
      <c r="M473" s="78" t="str">
        <f t="shared" si="52"/>
        <v>CV1900468</v>
      </c>
      <c r="O473" s="64">
        <v>1900001</v>
      </c>
      <c r="P473" s="65" t="s">
        <v>126</v>
      </c>
      <c r="Q473" s="78" t="str">
        <f t="shared" si="46"/>
        <v>JV1900001</v>
      </c>
      <c r="S473" s="71"/>
      <c r="T473" s="71"/>
    </row>
    <row r="474" spans="2:20" s="73" customFormat="1" ht="32.25" customHeight="1" thickTop="1" thickBot="1" x14ac:dyDescent="0.3">
      <c r="B474" s="59" t="s">
        <v>194</v>
      </c>
      <c r="C474" s="59" t="s">
        <v>195</v>
      </c>
      <c r="D474" s="60" t="str">
        <f t="shared" si="49"/>
        <v>COLOURLAND, INC/005-159-766-001</v>
      </c>
      <c r="E474" s="76" t="s">
        <v>196</v>
      </c>
      <c r="G474" s="68">
        <v>1171798</v>
      </c>
      <c r="H474" s="63" t="s">
        <v>134</v>
      </c>
      <c r="I474" s="77" t="str">
        <f t="shared" si="51"/>
        <v>BPI1171798</v>
      </c>
      <c r="K474" s="64">
        <f t="shared" si="50"/>
        <v>1900469</v>
      </c>
      <c r="L474" s="65" t="s">
        <v>123</v>
      </c>
      <c r="M474" s="78" t="str">
        <f t="shared" si="52"/>
        <v>CV1900469</v>
      </c>
      <c r="O474" s="64">
        <v>1900001</v>
      </c>
      <c r="P474" s="65" t="s">
        <v>126</v>
      </c>
      <c r="Q474" s="78" t="str">
        <f t="shared" si="46"/>
        <v>JV1900001</v>
      </c>
      <c r="S474" s="71"/>
      <c r="T474" s="71"/>
    </row>
    <row r="475" spans="2:20" s="73" customFormat="1" ht="32.25" customHeight="1" thickTop="1" thickBot="1" x14ac:dyDescent="0.3">
      <c r="B475" s="59" t="s">
        <v>294</v>
      </c>
      <c r="C475" s="59" t="s">
        <v>295</v>
      </c>
      <c r="D475" s="60" t="str">
        <f t="shared" si="49"/>
        <v>CONSTRUCTION &amp; HARDWARE SUPPLY, INC./005-159-791-000</v>
      </c>
      <c r="E475" s="76" t="s">
        <v>296</v>
      </c>
      <c r="G475" s="68">
        <v>1171799</v>
      </c>
      <c r="H475" s="63" t="s">
        <v>134</v>
      </c>
      <c r="I475" s="77" t="str">
        <f t="shared" si="51"/>
        <v>BPI1171799</v>
      </c>
      <c r="K475" s="64">
        <f t="shared" si="50"/>
        <v>1900470</v>
      </c>
      <c r="L475" s="65" t="s">
        <v>123</v>
      </c>
      <c r="M475" s="78" t="str">
        <f t="shared" si="52"/>
        <v>CV1900470</v>
      </c>
      <c r="O475" s="64">
        <v>1900001</v>
      </c>
      <c r="P475" s="65" t="s">
        <v>126</v>
      </c>
      <c r="Q475" s="78" t="str">
        <f t="shared" si="46"/>
        <v>JV1900001</v>
      </c>
      <c r="S475" s="71"/>
      <c r="T475" s="71"/>
    </row>
    <row r="476" spans="2:20" s="73" customFormat="1" ht="32.25" customHeight="1" thickTop="1" thickBot="1" x14ac:dyDescent="0.3">
      <c r="B476" s="59" t="s">
        <v>627</v>
      </c>
      <c r="C476" s="59" t="s">
        <v>628</v>
      </c>
      <c r="D476" s="60" t="str">
        <f t="shared" si="49"/>
        <v>CRUZADA AUTO SUPPLY/135-455-084-000</v>
      </c>
      <c r="E476" s="76" t="s">
        <v>48</v>
      </c>
      <c r="G476" s="68">
        <v>1171800</v>
      </c>
      <c r="H476" s="63" t="s">
        <v>134</v>
      </c>
      <c r="I476" s="77" t="str">
        <f t="shared" si="51"/>
        <v>BPI1171800</v>
      </c>
      <c r="K476" s="64">
        <f t="shared" si="50"/>
        <v>1900471</v>
      </c>
      <c r="L476" s="65" t="s">
        <v>123</v>
      </c>
      <c r="M476" s="78" t="str">
        <f t="shared" si="52"/>
        <v>CV1900471</v>
      </c>
      <c r="O476" s="64">
        <v>1900001</v>
      </c>
      <c r="P476" s="65" t="s">
        <v>126</v>
      </c>
      <c r="Q476" s="78" t="str">
        <f t="shared" si="46"/>
        <v>JV1900001</v>
      </c>
      <c r="S476" s="71"/>
      <c r="T476" s="71"/>
    </row>
    <row r="477" spans="2:20" s="73" customFormat="1" ht="32.25" customHeight="1" thickTop="1" thickBot="1" x14ac:dyDescent="0.3">
      <c r="B477" s="59" t="s">
        <v>629</v>
      </c>
      <c r="C477" s="59" t="s">
        <v>630</v>
      </c>
      <c r="D477" s="60" t="str">
        <f t="shared" si="49"/>
        <v>C-SKIES HARDWARE/453-941-603-000</v>
      </c>
      <c r="E477" s="76" t="s">
        <v>48</v>
      </c>
      <c r="G477" s="68">
        <v>1171801</v>
      </c>
      <c r="H477" s="63" t="s">
        <v>134</v>
      </c>
      <c r="I477" s="77" t="str">
        <f t="shared" si="51"/>
        <v>BPI1171801</v>
      </c>
      <c r="K477" s="64">
        <f t="shared" si="50"/>
        <v>1900472</v>
      </c>
      <c r="L477" s="65" t="s">
        <v>123</v>
      </c>
      <c r="M477" s="78" t="str">
        <f t="shared" si="52"/>
        <v>CV1900472</v>
      </c>
      <c r="O477" s="64">
        <v>1900001</v>
      </c>
      <c r="P477" s="65" t="s">
        <v>126</v>
      </c>
      <c r="Q477" s="78" t="str">
        <f t="shared" si="46"/>
        <v>JV1900001</v>
      </c>
      <c r="S477" s="71"/>
      <c r="T477" s="71"/>
    </row>
    <row r="478" spans="2:20" s="73" customFormat="1" ht="32.25" customHeight="1" thickTop="1" thickBot="1" x14ac:dyDescent="0.3">
      <c r="B478" s="59" t="s">
        <v>495</v>
      </c>
      <c r="C478" s="59" t="s">
        <v>496</v>
      </c>
      <c r="D478" s="60" t="str">
        <f t="shared" si="49"/>
        <v>CUSTOMER FRONTLINE SOLUTION INC./006-909-073-092</v>
      </c>
      <c r="E478" s="76" t="s">
        <v>497</v>
      </c>
      <c r="G478" s="68">
        <v>1171802</v>
      </c>
      <c r="H478" s="63" t="s">
        <v>134</v>
      </c>
      <c r="I478" s="77" t="str">
        <f t="shared" si="51"/>
        <v>BPI1171802</v>
      </c>
      <c r="K478" s="64">
        <f t="shared" si="50"/>
        <v>1900473</v>
      </c>
      <c r="L478" s="65" t="s">
        <v>123</v>
      </c>
      <c r="M478" s="78" t="str">
        <f t="shared" si="52"/>
        <v>CV1900473</v>
      </c>
      <c r="O478" s="64">
        <v>1900001</v>
      </c>
      <c r="P478" s="65" t="s">
        <v>126</v>
      </c>
      <c r="Q478" s="78" t="str">
        <f t="shared" si="46"/>
        <v>JV1900001</v>
      </c>
      <c r="S478" s="71"/>
      <c r="T478" s="71"/>
    </row>
    <row r="479" spans="2:20" s="73" customFormat="1" ht="32.25" customHeight="1" thickTop="1" thickBot="1" x14ac:dyDescent="0.3">
      <c r="B479" s="59" t="s">
        <v>1238</v>
      </c>
      <c r="C479" s="59" t="s">
        <v>1205</v>
      </c>
      <c r="D479" s="60" t="str">
        <f t="shared" si="49"/>
        <v>DABAW TLCO HARDWARE CORP./431-767-519-000</v>
      </c>
      <c r="E479" s="76" t="s">
        <v>248</v>
      </c>
      <c r="G479" s="68">
        <v>1171803</v>
      </c>
      <c r="H479" s="63" t="s">
        <v>134</v>
      </c>
      <c r="I479" s="77" t="str">
        <f t="shared" si="51"/>
        <v>BPI1171803</v>
      </c>
      <c r="K479" s="64">
        <f t="shared" si="50"/>
        <v>1900474</v>
      </c>
      <c r="L479" s="65" t="s">
        <v>123</v>
      </c>
      <c r="M479" s="78" t="str">
        <f t="shared" si="52"/>
        <v>CV1900474</v>
      </c>
      <c r="O479" s="64">
        <v>1900001</v>
      </c>
      <c r="P479" s="65" t="s">
        <v>126</v>
      </c>
      <c r="Q479" s="78" t="str">
        <f t="shared" si="46"/>
        <v>JV1900001</v>
      </c>
      <c r="S479" s="71"/>
      <c r="T479" s="71"/>
    </row>
    <row r="480" spans="2:20" s="73" customFormat="1" ht="32.25" customHeight="1" thickTop="1" thickBot="1" x14ac:dyDescent="0.3">
      <c r="B480" s="59" t="s">
        <v>294</v>
      </c>
      <c r="C480" s="59" t="s">
        <v>427</v>
      </c>
      <c r="D480" s="60" t="str">
        <f t="shared" si="49"/>
        <v>DAVAO BAYAN CONSTRUCTION &amp; HARDWARE/005-159-791-000</v>
      </c>
      <c r="E480" s="76" t="s">
        <v>428</v>
      </c>
      <c r="G480" s="68">
        <v>1171804</v>
      </c>
      <c r="H480" s="63" t="s">
        <v>134</v>
      </c>
      <c r="I480" s="77" t="str">
        <f t="shared" si="51"/>
        <v>BPI1171804</v>
      </c>
      <c r="K480" s="64">
        <f t="shared" si="50"/>
        <v>1900475</v>
      </c>
      <c r="L480" s="65" t="s">
        <v>123</v>
      </c>
      <c r="M480" s="78" t="str">
        <f t="shared" si="52"/>
        <v>CV1900475</v>
      </c>
      <c r="O480" s="64">
        <v>1900001</v>
      </c>
      <c r="P480" s="65" t="s">
        <v>126</v>
      </c>
      <c r="Q480" s="78" t="str">
        <f t="shared" si="46"/>
        <v>JV1900001</v>
      </c>
      <c r="S480" s="71"/>
      <c r="T480" s="71"/>
    </row>
    <row r="481" spans="2:20" s="73" customFormat="1" ht="32.25" customHeight="1" thickTop="1" thickBot="1" x14ac:dyDescent="0.3">
      <c r="B481" s="59" t="s">
        <v>1041</v>
      </c>
      <c r="C481" s="59" t="s">
        <v>1042</v>
      </c>
      <c r="D481" s="60" t="str">
        <f t="shared" si="49"/>
        <v>DAVAO BETA SPRING INC./001-772-315-000</v>
      </c>
      <c r="E481" s="76" t="s">
        <v>1043</v>
      </c>
      <c r="G481" s="68">
        <v>1171805</v>
      </c>
      <c r="H481" s="63" t="s">
        <v>134</v>
      </c>
      <c r="I481" s="77" t="str">
        <f t="shared" si="51"/>
        <v>BPI1171805</v>
      </c>
      <c r="K481" s="64">
        <f t="shared" si="50"/>
        <v>1900476</v>
      </c>
      <c r="L481" s="65" t="s">
        <v>123</v>
      </c>
      <c r="M481" s="78" t="str">
        <f t="shared" si="52"/>
        <v>CV1900476</v>
      </c>
      <c r="O481" s="64">
        <v>1900001</v>
      </c>
      <c r="P481" s="65" t="s">
        <v>126</v>
      </c>
      <c r="Q481" s="78" t="str">
        <f t="shared" si="46"/>
        <v>JV1900001</v>
      </c>
      <c r="S481" s="71"/>
      <c r="T481" s="71"/>
    </row>
    <row r="482" spans="2:20" s="73" customFormat="1" ht="32.25" customHeight="1" thickTop="1" thickBot="1" x14ac:dyDescent="0.3">
      <c r="B482" s="59" t="s">
        <v>552</v>
      </c>
      <c r="C482" s="59" t="s">
        <v>553</v>
      </c>
      <c r="D482" s="60" t="str">
        <f t="shared" si="49"/>
        <v>DAVAO BOHOL TRADING/100-084-983-000</v>
      </c>
      <c r="E482" s="76" t="s">
        <v>475</v>
      </c>
      <c r="G482" s="68">
        <v>1171806</v>
      </c>
      <c r="H482" s="63" t="s">
        <v>134</v>
      </c>
      <c r="I482" s="77" t="str">
        <f t="shared" si="51"/>
        <v>BPI1171806</v>
      </c>
      <c r="K482" s="64">
        <f t="shared" si="50"/>
        <v>1900477</v>
      </c>
      <c r="L482" s="65" t="s">
        <v>123</v>
      </c>
      <c r="M482" s="78" t="str">
        <f t="shared" si="52"/>
        <v>CV1900477</v>
      </c>
      <c r="O482" s="64">
        <v>1900001</v>
      </c>
      <c r="P482" s="65" t="s">
        <v>126</v>
      </c>
      <c r="Q482" s="78" t="str">
        <f t="shared" ref="Q482:Q545" si="53">(P482&amp;""&amp;O482)</f>
        <v>JV1900001</v>
      </c>
      <c r="S482" s="71"/>
      <c r="T482" s="71"/>
    </row>
    <row r="483" spans="2:20" s="73" customFormat="1" ht="32.25" customHeight="1" thickTop="1" thickBot="1" x14ac:dyDescent="0.3">
      <c r="B483" s="59" t="s">
        <v>25</v>
      </c>
      <c r="C483" s="59" t="s">
        <v>179</v>
      </c>
      <c r="D483" s="60" t="str">
        <f t="shared" si="49"/>
        <v>DAVAO CITIHARDWARE INC/005-172-745-000</v>
      </c>
      <c r="E483" s="76" t="s">
        <v>39</v>
      </c>
      <c r="G483" s="68">
        <v>1171807</v>
      </c>
      <c r="H483" s="63" t="s">
        <v>134</v>
      </c>
      <c r="I483" s="77" t="str">
        <f t="shared" si="51"/>
        <v>BPI1171807</v>
      </c>
      <c r="K483" s="64">
        <f t="shared" si="50"/>
        <v>1900478</v>
      </c>
      <c r="L483" s="65" t="s">
        <v>123</v>
      </c>
      <c r="M483" s="78" t="str">
        <f t="shared" si="52"/>
        <v>CV1900478</v>
      </c>
      <c r="O483" s="64">
        <v>1900001</v>
      </c>
      <c r="P483" s="65" t="s">
        <v>126</v>
      </c>
      <c r="Q483" s="78" t="str">
        <f t="shared" si="53"/>
        <v>JV1900001</v>
      </c>
      <c r="S483" s="71"/>
      <c r="T483" s="71"/>
    </row>
    <row r="484" spans="2:20" s="73" customFormat="1" ht="32.25" customHeight="1" thickTop="1" thickBot="1" x14ac:dyDescent="0.3">
      <c r="B484" s="59" t="s">
        <v>42</v>
      </c>
      <c r="C484" s="59" t="s">
        <v>40</v>
      </c>
      <c r="D484" s="60" t="str">
        <f t="shared" si="49"/>
        <v>DAVAO CITY TIMES TRADING/000-074-650-000</v>
      </c>
      <c r="E484" s="76" t="s">
        <v>443</v>
      </c>
      <c r="G484" s="68">
        <v>1171808</v>
      </c>
      <c r="H484" s="63" t="s">
        <v>134</v>
      </c>
      <c r="I484" s="77" t="str">
        <f t="shared" si="51"/>
        <v>BPI1171808</v>
      </c>
      <c r="K484" s="64">
        <f t="shared" si="50"/>
        <v>1900479</v>
      </c>
      <c r="L484" s="65" t="s">
        <v>123</v>
      </c>
      <c r="M484" s="78" t="str">
        <f t="shared" si="52"/>
        <v>CV1900479</v>
      </c>
      <c r="O484" s="64">
        <v>1900001</v>
      </c>
      <c r="P484" s="65" t="s">
        <v>126</v>
      </c>
      <c r="Q484" s="78" t="str">
        <f t="shared" si="53"/>
        <v>JV1900001</v>
      </c>
      <c r="S484" s="71"/>
      <c r="T484" s="71"/>
    </row>
    <row r="485" spans="2:20" s="73" customFormat="1" ht="32.25" customHeight="1" thickTop="1" thickBot="1" x14ac:dyDescent="0.3">
      <c r="B485" s="59" t="s">
        <v>507</v>
      </c>
      <c r="C485" s="59" t="s">
        <v>508</v>
      </c>
      <c r="D485" s="60" t="str">
        <f t="shared" si="49"/>
        <v>DAVAO DATAN HARDWARE AND PARTS/124-049-449-00</v>
      </c>
      <c r="E485" s="76" t="s">
        <v>344</v>
      </c>
      <c r="G485" s="68">
        <v>1171809</v>
      </c>
      <c r="H485" s="63" t="s">
        <v>134</v>
      </c>
      <c r="I485" s="77" t="str">
        <f t="shared" si="51"/>
        <v>BPI1171809</v>
      </c>
      <c r="K485" s="64">
        <f t="shared" si="50"/>
        <v>1900480</v>
      </c>
      <c r="L485" s="65" t="s">
        <v>123</v>
      </c>
      <c r="M485" s="78" t="str">
        <f t="shared" si="52"/>
        <v>CV1900480</v>
      </c>
      <c r="O485" s="64">
        <v>1900001</v>
      </c>
      <c r="P485" s="65" t="s">
        <v>126</v>
      </c>
      <c r="Q485" s="78" t="str">
        <f t="shared" si="53"/>
        <v>JV1900001</v>
      </c>
      <c r="S485" s="71"/>
      <c r="T485" s="71"/>
    </row>
    <row r="486" spans="2:20" s="73" customFormat="1" ht="32.25" customHeight="1" thickTop="1" thickBot="1" x14ac:dyDescent="0.3">
      <c r="B486" s="59" t="s">
        <v>631</v>
      </c>
      <c r="C486" s="59" t="s">
        <v>632</v>
      </c>
      <c r="D486" s="60" t="str">
        <f t="shared" si="49"/>
        <v>DAVAO ECONOMIC AUTO PARTS CENTER, INC./004-748-346-000</v>
      </c>
      <c r="E486" s="76" t="s">
        <v>446</v>
      </c>
      <c r="G486" s="68">
        <v>1171810</v>
      </c>
      <c r="H486" s="63" t="s">
        <v>134</v>
      </c>
      <c r="I486" s="77" t="str">
        <f t="shared" si="51"/>
        <v>BPI1171810</v>
      </c>
      <c r="K486" s="64">
        <f t="shared" si="50"/>
        <v>1900481</v>
      </c>
      <c r="L486" s="65" t="s">
        <v>123</v>
      </c>
      <c r="M486" s="78" t="str">
        <f t="shared" si="52"/>
        <v>CV1900481</v>
      </c>
      <c r="O486" s="64">
        <v>1900001</v>
      </c>
      <c r="P486" s="65" t="s">
        <v>126</v>
      </c>
      <c r="Q486" s="78" t="str">
        <f t="shared" si="53"/>
        <v>JV1900001</v>
      </c>
      <c r="S486" s="71"/>
      <c r="T486" s="71"/>
    </row>
    <row r="487" spans="2:20" s="73" customFormat="1" ht="32.25" customHeight="1" thickTop="1" thickBot="1" x14ac:dyDescent="0.3">
      <c r="B487" s="59" t="s">
        <v>201</v>
      </c>
      <c r="C487" s="59" t="s">
        <v>202</v>
      </c>
      <c r="D487" s="60" t="str">
        <f t="shared" si="49"/>
        <v>DAVAO ELECTRICAL SALES/169-367-328-003</v>
      </c>
      <c r="E487" s="76" t="s">
        <v>203</v>
      </c>
      <c r="G487" s="68">
        <v>1171811</v>
      </c>
      <c r="H487" s="63" t="s">
        <v>134</v>
      </c>
      <c r="I487" s="77" t="str">
        <f t="shared" si="51"/>
        <v>BPI1171811</v>
      </c>
      <c r="K487" s="64">
        <f t="shared" si="50"/>
        <v>1900482</v>
      </c>
      <c r="L487" s="65" t="s">
        <v>123</v>
      </c>
      <c r="M487" s="78" t="str">
        <f t="shared" si="52"/>
        <v>CV1900482</v>
      </c>
      <c r="O487" s="64">
        <v>1900001</v>
      </c>
      <c r="P487" s="65" t="s">
        <v>126</v>
      </c>
      <c r="Q487" s="78" t="str">
        <f t="shared" si="53"/>
        <v>JV1900001</v>
      </c>
      <c r="S487" s="71"/>
      <c r="T487" s="71"/>
    </row>
    <row r="488" spans="2:20" s="73" customFormat="1" ht="32.25" customHeight="1" thickTop="1" thickBot="1" x14ac:dyDescent="0.3">
      <c r="B488" s="59" t="s">
        <v>255</v>
      </c>
      <c r="C488" s="59" t="s">
        <v>256</v>
      </c>
      <c r="D488" s="60" t="str">
        <f t="shared" si="49"/>
        <v>DAVAO EVERFLEX ELECTRICAL &amp; GLASSWARE/100-079-484-000</v>
      </c>
      <c r="E488" s="76" t="s">
        <v>203</v>
      </c>
      <c r="G488" s="68">
        <v>1171812</v>
      </c>
      <c r="H488" s="63" t="s">
        <v>134</v>
      </c>
      <c r="I488" s="77" t="str">
        <f t="shared" si="51"/>
        <v>BPI1171812</v>
      </c>
      <c r="K488" s="64">
        <f t="shared" si="50"/>
        <v>1900483</v>
      </c>
      <c r="L488" s="65" t="s">
        <v>123</v>
      </c>
      <c r="M488" s="78" t="str">
        <f t="shared" si="52"/>
        <v>CV1900483</v>
      </c>
      <c r="O488" s="64">
        <v>1900001</v>
      </c>
      <c r="P488" s="65" t="s">
        <v>126</v>
      </c>
      <c r="Q488" s="78" t="str">
        <f t="shared" si="53"/>
        <v>JV1900001</v>
      </c>
      <c r="S488" s="71"/>
      <c r="T488" s="71"/>
    </row>
    <row r="489" spans="2:20" s="73" customFormat="1" ht="32.25" customHeight="1" thickTop="1" thickBot="1" x14ac:dyDescent="0.3">
      <c r="B489" s="59" t="s">
        <v>297</v>
      </c>
      <c r="C489" s="59" t="s">
        <v>298</v>
      </c>
      <c r="D489" s="60" t="str">
        <f t="shared" si="49"/>
        <v>DAVAO GENERAL HARDWARE CO./003-739-571-000</v>
      </c>
      <c r="E489" s="76" t="s">
        <v>299</v>
      </c>
      <c r="G489" s="68">
        <v>1171813</v>
      </c>
      <c r="H489" s="63" t="s">
        <v>134</v>
      </c>
      <c r="I489" s="77" t="str">
        <f t="shared" si="51"/>
        <v>BPI1171813</v>
      </c>
      <c r="K489" s="64">
        <f t="shared" si="50"/>
        <v>1900484</v>
      </c>
      <c r="L489" s="65" t="s">
        <v>123</v>
      </c>
      <c r="M489" s="78" t="str">
        <f t="shared" si="52"/>
        <v>CV1900484</v>
      </c>
      <c r="O489" s="64">
        <v>1900001</v>
      </c>
      <c r="P489" s="65" t="s">
        <v>126</v>
      </c>
      <c r="Q489" s="78" t="str">
        <f t="shared" si="53"/>
        <v>JV1900001</v>
      </c>
      <c r="S489" s="71"/>
      <c r="T489" s="71"/>
    </row>
    <row r="490" spans="2:20" s="73" customFormat="1" ht="32.25" customHeight="1" thickTop="1" thickBot="1" x14ac:dyDescent="0.3">
      <c r="B490" s="59" t="s">
        <v>393</v>
      </c>
      <c r="C490" s="59" t="s">
        <v>394</v>
      </c>
      <c r="D490" s="60" t="str">
        <f t="shared" si="49"/>
        <v>DAVAO GUERRERO BOLT SUPPLY/279-945-509-000</v>
      </c>
      <c r="E490" s="76" t="s">
        <v>325</v>
      </c>
      <c r="G490" s="68">
        <v>1171814</v>
      </c>
      <c r="H490" s="63" t="s">
        <v>134</v>
      </c>
      <c r="I490" s="77" t="str">
        <f t="shared" si="51"/>
        <v>BPI1171814</v>
      </c>
      <c r="K490" s="64">
        <f t="shared" si="50"/>
        <v>1900485</v>
      </c>
      <c r="L490" s="65" t="s">
        <v>123</v>
      </c>
      <c r="M490" s="78" t="str">
        <f t="shared" si="52"/>
        <v>CV1900485</v>
      </c>
      <c r="O490" s="64">
        <v>1900001</v>
      </c>
      <c r="P490" s="65" t="s">
        <v>126</v>
      </c>
      <c r="Q490" s="78" t="str">
        <f t="shared" si="53"/>
        <v>JV1900001</v>
      </c>
      <c r="S490" s="71"/>
      <c r="T490" s="71"/>
    </row>
    <row r="491" spans="2:20" s="73" customFormat="1" ht="32.25" customHeight="1" thickTop="1" thickBot="1" x14ac:dyDescent="0.3">
      <c r="B491" s="59" t="s">
        <v>958</v>
      </c>
      <c r="C491" s="59" t="s">
        <v>892</v>
      </c>
      <c r="D491" s="60" t="str">
        <f t="shared" si="49"/>
        <v>DAVAO HOME BUILDERS CENTER/160-903-173-0003</v>
      </c>
      <c r="E491" s="76" t="s">
        <v>959</v>
      </c>
      <c r="G491" s="68">
        <v>1171815</v>
      </c>
      <c r="H491" s="63" t="s">
        <v>134</v>
      </c>
      <c r="I491" s="77" t="str">
        <f t="shared" si="51"/>
        <v>BPI1171815</v>
      </c>
      <c r="K491" s="64">
        <f t="shared" si="50"/>
        <v>1900486</v>
      </c>
      <c r="L491" s="65" t="s">
        <v>123</v>
      </c>
      <c r="M491" s="78" t="str">
        <f t="shared" si="52"/>
        <v>CV1900486</v>
      </c>
      <c r="O491" s="64">
        <v>1900001</v>
      </c>
      <c r="P491" s="65" t="s">
        <v>126</v>
      </c>
      <c r="Q491" s="78" t="str">
        <f t="shared" si="53"/>
        <v>JV1900001</v>
      </c>
      <c r="S491" s="71"/>
      <c r="T491" s="71"/>
    </row>
    <row r="492" spans="2:20" s="73" customFormat="1" ht="32.25" customHeight="1" thickTop="1" thickBot="1" x14ac:dyDescent="0.3">
      <c r="B492" s="59" t="s">
        <v>619</v>
      </c>
      <c r="C492" s="59" t="s">
        <v>620</v>
      </c>
      <c r="D492" s="60" t="str">
        <f t="shared" si="49"/>
        <v>DAVAO IKKIN CAR CARE CENTER/947-608-075-000</v>
      </c>
      <c r="E492" s="76" t="s">
        <v>621</v>
      </c>
      <c r="G492" s="68">
        <v>1171816</v>
      </c>
      <c r="H492" s="63" t="s">
        <v>134</v>
      </c>
      <c r="I492" s="77" t="str">
        <f t="shared" si="51"/>
        <v>BPI1171816</v>
      </c>
      <c r="K492" s="64">
        <f t="shared" si="50"/>
        <v>1900487</v>
      </c>
      <c r="L492" s="65" t="s">
        <v>123</v>
      </c>
      <c r="M492" s="78" t="str">
        <f t="shared" si="52"/>
        <v>CV1900487</v>
      </c>
      <c r="O492" s="64">
        <v>1900001</v>
      </c>
      <c r="P492" s="65" t="s">
        <v>126</v>
      </c>
      <c r="Q492" s="78" t="str">
        <f t="shared" si="53"/>
        <v>JV1900001</v>
      </c>
      <c r="S492" s="71"/>
      <c r="T492" s="71"/>
    </row>
    <row r="493" spans="2:20" s="73" customFormat="1" ht="32.25" customHeight="1" thickTop="1" thickBot="1" x14ac:dyDescent="0.3">
      <c r="B493" s="59" t="s">
        <v>512</v>
      </c>
      <c r="C493" s="59" t="s">
        <v>513</v>
      </c>
      <c r="D493" s="60" t="str">
        <f t="shared" si="49"/>
        <v>DAVAO KENSHIN PARTS SUPPLY and HARDWARE/946-932-829-000</v>
      </c>
      <c r="E493" s="76" t="s">
        <v>506</v>
      </c>
      <c r="G493" s="68">
        <v>1171817</v>
      </c>
      <c r="H493" s="63" t="s">
        <v>134</v>
      </c>
      <c r="I493" s="77" t="str">
        <f t="shared" si="51"/>
        <v>BPI1171817</v>
      </c>
      <c r="K493" s="64">
        <f t="shared" si="50"/>
        <v>1900488</v>
      </c>
      <c r="L493" s="65" t="s">
        <v>123</v>
      </c>
      <c r="M493" s="78" t="str">
        <f t="shared" si="52"/>
        <v>CV1900488</v>
      </c>
      <c r="O493" s="64">
        <v>1900001</v>
      </c>
      <c r="P493" s="65" t="s">
        <v>126</v>
      </c>
      <c r="Q493" s="78" t="str">
        <f t="shared" si="53"/>
        <v>JV1900001</v>
      </c>
      <c r="S493" s="71"/>
      <c r="T493" s="71"/>
    </row>
    <row r="494" spans="2:20" s="73" customFormat="1" ht="32.25" customHeight="1" thickTop="1" thickBot="1" x14ac:dyDescent="0.3">
      <c r="B494" s="59" t="s">
        <v>769</v>
      </c>
      <c r="C494" s="59" t="s">
        <v>770</v>
      </c>
      <c r="D494" s="60" t="str">
        <f t="shared" si="49"/>
        <v>DAVAO KIAN BEE TRADING/100-079*-033-000</v>
      </c>
      <c r="E494" s="76" t="s">
        <v>475</v>
      </c>
      <c r="G494" s="68">
        <v>1171818</v>
      </c>
      <c r="H494" s="63" t="s">
        <v>134</v>
      </c>
      <c r="I494" s="77" t="str">
        <f t="shared" ref="I494:I525" si="54">(H494&amp;""&amp;G494)</f>
        <v>BPI1171818</v>
      </c>
      <c r="K494" s="64">
        <f t="shared" si="50"/>
        <v>1900489</v>
      </c>
      <c r="L494" s="65" t="s">
        <v>123</v>
      </c>
      <c r="M494" s="78" t="str">
        <f t="shared" si="52"/>
        <v>CV1900489</v>
      </c>
      <c r="O494" s="64">
        <v>1900001</v>
      </c>
      <c r="P494" s="65" t="s">
        <v>126</v>
      </c>
      <c r="Q494" s="78" t="str">
        <f t="shared" si="53"/>
        <v>JV1900001</v>
      </c>
      <c r="S494" s="71"/>
      <c r="T494" s="71"/>
    </row>
    <row r="495" spans="2:20" s="73" customFormat="1" ht="32.25" customHeight="1" thickTop="1" thickBot="1" x14ac:dyDescent="0.3">
      <c r="B495" s="59" t="s">
        <v>461</v>
      </c>
      <c r="C495" s="59" t="s">
        <v>462</v>
      </c>
      <c r="D495" s="60" t="str">
        <f t="shared" si="49"/>
        <v>DAVAO LIGHT &amp; POWER CO., INC/000-553-043-000</v>
      </c>
      <c r="E495" s="76" t="s">
        <v>34</v>
      </c>
      <c r="G495" s="68">
        <v>1171819</v>
      </c>
      <c r="H495" s="63" t="s">
        <v>134</v>
      </c>
      <c r="I495" s="77" t="str">
        <f t="shared" si="54"/>
        <v>BPI1171819</v>
      </c>
      <c r="K495" s="64">
        <f t="shared" si="50"/>
        <v>1900490</v>
      </c>
      <c r="L495" s="65" t="s">
        <v>123</v>
      </c>
      <c r="M495" s="78" t="str">
        <f t="shared" ref="M495:M526" si="55">(L495&amp;""&amp;K495)</f>
        <v>CV1900490</v>
      </c>
      <c r="O495" s="64">
        <v>1900001</v>
      </c>
      <c r="P495" s="65" t="s">
        <v>126</v>
      </c>
      <c r="Q495" s="78" t="str">
        <f t="shared" si="53"/>
        <v>JV1900001</v>
      </c>
      <c r="S495" s="71"/>
      <c r="T495" s="71"/>
    </row>
    <row r="496" spans="2:20" s="73" customFormat="1" ht="32.25" customHeight="1" thickTop="1" thickBot="1" x14ac:dyDescent="0.3">
      <c r="B496" s="59" t="s">
        <v>569</v>
      </c>
      <c r="C496" s="59" t="s">
        <v>570</v>
      </c>
      <c r="D496" s="60" t="str">
        <f t="shared" si="49"/>
        <v>DAVAO LITO'S GRILL/911-602-982-000</v>
      </c>
      <c r="E496" s="76" t="s">
        <v>177</v>
      </c>
      <c r="G496" s="68">
        <v>1171820</v>
      </c>
      <c r="H496" s="63" t="s">
        <v>134</v>
      </c>
      <c r="I496" s="77" t="str">
        <f t="shared" si="54"/>
        <v>BPI1171820</v>
      </c>
      <c r="K496" s="64">
        <f t="shared" si="50"/>
        <v>1900491</v>
      </c>
      <c r="L496" s="65" t="s">
        <v>123</v>
      </c>
      <c r="M496" s="78" t="str">
        <f t="shared" si="55"/>
        <v>CV1900491</v>
      </c>
      <c r="O496" s="64">
        <v>1900001</v>
      </c>
      <c r="P496" s="65" t="s">
        <v>126</v>
      </c>
      <c r="Q496" s="78" t="str">
        <f t="shared" si="53"/>
        <v>JV1900001</v>
      </c>
      <c r="S496" s="71"/>
      <c r="T496" s="71"/>
    </row>
    <row r="497" spans="2:20" s="73" customFormat="1" ht="32.25" customHeight="1" thickTop="1" thickBot="1" x14ac:dyDescent="0.3">
      <c r="B497" s="59" t="s">
        <v>225</v>
      </c>
      <c r="C497" s="59" t="s">
        <v>226</v>
      </c>
      <c r="D497" s="60" t="str">
        <f t="shared" si="49"/>
        <v>DAVAO NXTGEN ENTERPRISE CORPORATION/437-834-919-004</v>
      </c>
      <c r="E497" s="76" t="s">
        <v>227</v>
      </c>
      <c r="G497" s="68">
        <v>1171821</v>
      </c>
      <c r="H497" s="63" t="s">
        <v>134</v>
      </c>
      <c r="I497" s="77" t="str">
        <f t="shared" si="54"/>
        <v>BPI1171821</v>
      </c>
      <c r="K497" s="64">
        <f t="shared" si="50"/>
        <v>1900492</v>
      </c>
      <c r="L497" s="65" t="s">
        <v>123</v>
      </c>
      <c r="M497" s="78" t="str">
        <f t="shared" si="55"/>
        <v>CV1900492</v>
      </c>
      <c r="O497" s="64">
        <v>1900001</v>
      </c>
      <c r="P497" s="65" t="s">
        <v>126</v>
      </c>
      <c r="Q497" s="78" t="str">
        <f t="shared" si="53"/>
        <v>JV1900001</v>
      </c>
      <c r="S497" s="71"/>
      <c r="T497" s="71"/>
    </row>
    <row r="498" spans="2:20" s="73" customFormat="1" ht="32.25" customHeight="1" thickTop="1" thickBot="1" x14ac:dyDescent="0.3">
      <c r="B498" s="59" t="s">
        <v>539</v>
      </c>
      <c r="C498" s="59" t="s">
        <v>540</v>
      </c>
      <c r="D498" s="60" t="str">
        <f t="shared" si="49"/>
        <v>DAVAO OUGI'S FOOD AND BEVERAGES INC./009-989-495-000</v>
      </c>
      <c r="E498" s="76" t="s">
        <v>541</v>
      </c>
      <c r="G498" s="68">
        <v>1171822</v>
      </c>
      <c r="H498" s="63" t="s">
        <v>134</v>
      </c>
      <c r="I498" s="77" t="str">
        <f t="shared" si="54"/>
        <v>BPI1171822</v>
      </c>
      <c r="K498" s="64">
        <f t="shared" si="50"/>
        <v>1900493</v>
      </c>
      <c r="L498" s="65" t="s">
        <v>123</v>
      </c>
      <c r="M498" s="78" t="str">
        <f t="shared" si="55"/>
        <v>CV1900493</v>
      </c>
      <c r="O498" s="64">
        <v>1900001</v>
      </c>
      <c r="P498" s="65" t="s">
        <v>126</v>
      </c>
      <c r="Q498" s="78" t="str">
        <f t="shared" si="53"/>
        <v>JV1900001</v>
      </c>
      <c r="S498" s="71"/>
      <c r="T498" s="71"/>
    </row>
    <row r="499" spans="2:20" s="73" customFormat="1" ht="32.25" customHeight="1" thickTop="1" thickBot="1" x14ac:dyDescent="0.3">
      <c r="B499" s="59" t="s">
        <v>252</v>
      </c>
      <c r="C499" s="59" t="s">
        <v>253</v>
      </c>
      <c r="D499" s="60" t="str">
        <f t="shared" si="49"/>
        <v>DAVAO REACH GLOBAL DISTRIBUTORS CORP/006-179-147-002</v>
      </c>
      <c r="E499" s="76" t="s">
        <v>254</v>
      </c>
      <c r="G499" s="68">
        <v>1171823</v>
      </c>
      <c r="H499" s="63" t="s">
        <v>134</v>
      </c>
      <c r="I499" s="77" t="str">
        <f t="shared" si="54"/>
        <v>BPI1171823</v>
      </c>
      <c r="K499" s="64">
        <f t="shared" si="50"/>
        <v>1900494</v>
      </c>
      <c r="L499" s="65" t="s">
        <v>123</v>
      </c>
      <c r="M499" s="78" t="str">
        <f t="shared" si="55"/>
        <v>CV1900494</v>
      </c>
      <c r="O499" s="64">
        <v>1900001</v>
      </c>
      <c r="P499" s="65" t="s">
        <v>126</v>
      </c>
      <c r="Q499" s="78" t="str">
        <f t="shared" si="53"/>
        <v>JV1900001</v>
      </c>
      <c r="S499" s="71"/>
      <c r="T499" s="71"/>
    </row>
    <row r="500" spans="2:20" s="73" customFormat="1" ht="32.25" customHeight="1" thickTop="1" thickBot="1" x14ac:dyDescent="0.3">
      <c r="B500" s="59" t="s">
        <v>388</v>
      </c>
      <c r="C500" s="59" t="s">
        <v>389</v>
      </c>
      <c r="D500" s="60" t="str">
        <f t="shared" si="49"/>
        <v>DAVAO SYSTEMS PRODUCTS &amp; IND'L/274-644-052-000</v>
      </c>
      <c r="E500" s="76" t="s">
        <v>357</v>
      </c>
      <c r="G500" s="68">
        <v>1171824</v>
      </c>
      <c r="H500" s="63" t="s">
        <v>134</v>
      </c>
      <c r="I500" s="77" t="str">
        <f t="shared" si="54"/>
        <v>BPI1171824</v>
      </c>
      <c r="K500" s="64">
        <f t="shared" si="50"/>
        <v>1900495</v>
      </c>
      <c r="L500" s="65" t="s">
        <v>123</v>
      </c>
      <c r="M500" s="78" t="str">
        <f t="shared" si="55"/>
        <v>CV1900495</v>
      </c>
      <c r="O500" s="64">
        <v>1900001</v>
      </c>
      <c r="P500" s="65" t="s">
        <v>126</v>
      </c>
      <c r="Q500" s="78" t="str">
        <f t="shared" si="53"/>
        <v>JV1900001</v>
      </c>
      <c r="S500" s="71"/>
      <c r="T500" s="71"/>
    </row>
    <row r="501" spans="2:20" s="73" customFormat="1" ht="32.25" customHeight="1" thickTop="1" thickBot="1" x14ac:dyDescent="0.3">
      <c r="B501" s="59" t="s">
        <v>603</v>
      </c>
      <c r="C501" s="59" t="s">
        <v>395</v>
      </c>
      <c r="D501" s="60" t="str">
        <f t="shared" si="49"/>
        <v>DAVAO UNITED EDUCATIONAL SUPPLIES, INC./004-751-415-000</v>
      </c>
      <c r="E501" s="76" t="s">
        <v>203</v>
      </c>
      <c r="G501" s="68">
        <v>1171825</v>
      </c>
      <c r="H501" s="63" t="s">
        <v>134</v>
      </c>
      <c r="I501" s="77" t="str">
        <f t="shared" si="54"/>
        <v>BPI1171825</v>
      </c>
      <c r="K501" s="64">
        <f t="shared" si="50"/>
        <v>1900496</v>
      </c>
      <c r="L501" s="65" t="s">
        <v>123</v>
      </c>
      <c r="M501" s="78" t="str">
        <f t="shared" si="55"/>
        <v>CV1900496</v>
      </c>
      <c r="O501" s="64">
        <v>1900001</v>
      </c>
      <c r="P501" s="65" t="s">
        <v>126</v>
      </c>
      <c r="Q501" s="78" t="str">
        <f t="shared" si="53"/>
        <v>JV1900001</v>
      </c>
      <c r="S501" s="71"/>
      <c r="T501" s="71"/>
    </row>
    <row r="502" spans="2:20" s="73" customFormat="1" ht="32.25" customHeight="1" thickTop="1" thickBot="1" x14ac:dyDescent="0.3">
      <c r="B502" s="59" t="s">
        <v>312</v>
      </c>
      <c r="C502" s="59" t="s">
        <v>316</v>
      </c>
      <c r="D502" s="60" t="str">
        <f t="shared" si="49"/>
        <v>DCWD - CONSPLY/000-261-243-000</v>
      </c>
      <c r="E502" s="76" t="s">
        <v>235</v>
      </c>
      <c r="G502" s="68">
        <v>1171826</v>
      </c>
      <c r="H502" s="63" t="s">
        <v>134</v>
      </c>
      <c r="I502" s="77" t="str">
        <f t="shared" si="54"/>
        <v>BPI1171826</v>
      </c>
      <c r="K502" s="64">
        <f t="shared" si="50"/>
        <v>1900497</v>
      </c>
      <c r="L502" s="65" t="s">
        <v>123</v>
      </c>
      <c r="M502" s="78" t="str">
        <f t="shared" si="55"/>
        <v>CV1900497</v>
      </c>
      <c r="O502" s="64">
        <v>1900001</v>
      </c>
      <c r="P502" s="65" t="s">
        <v>126</v>
      </c>
      <c r="Q502" s="78" t="str">
        <f t="shared" si="53"/>
        <v>JV1900001</v>
      </c>
      <c r="S502" s="71"/>
      <c r="T502" s="71"/>
    </row>
    <row r="503" spans="2:20" s="73" customFormat="1" ht="32.25" customHeight="1" thickTop="1" thickBot="1" x14ac:dyDescent="0.3">
      <c r="B503" s="59" t="s">
        <v>312</v>
      </c>
      <c r="C503" s="59" t="s">
        <v>313</v>
      </c>
      <c r="D503" s="60" t="str">
        <f t="shared" si="49"/>
        <v>DCWD - OFC/000-261-243-000</v>
      </c>
      <c r="E503" s="76" t="s">
        <v>235</v>
      </c>
      <c r="G503" s="68">
        <v>1171827</v>
      </c>
      <c r="H503" s="63" t="s">
        <v>134</v>
      </c>
      <c r="I503" s="77" t="str">
        <f t="shared" si="54"/>
        <v>BPI1171827</v>
      </c>
      <c r="K503" s="64">
        <f t="shared" si="50"/>
        <v>1900498</v>
      </c>
      <c r="L503" s="65" t="s">
        <v>123</v>
      </c>
      <c r="M503" s="78" t="str">
        <f t="shared" si="55"/>
        <v>CV1900498</v>
      </c>
      <c r="O503" s="64">
        <v>1900001</v>
      </c>
      <c r="P503" s="65" t="s">
        <v>126</v>
      </c>
      <c r="Q503" s="78" t="str">
        <f t="shared" si="53"/>
        <v>JV1900001</v>
      </c>
      <c r="S503" s="71"/>
      <c r="T503" s="71"/>
    </row>
    <row r="504" spans="2:20" s="73" customFormat="1" ht="32.25" customHeight="1" thickTop="1" thickBot="1" x14ac:dyDescent="0.3">
      <c r="B504" s="59" t="s">
        <v>312</v>
      </c>
      <c r="C504" s="59" t="s">
        <v>966</v>
      </c>
      <c r="D504" s="60" t="str">
        <f t="shared" si="49"/>
        <v>DCWD OFC/000-261-243-000</v>
      </c>
      <c r="E504" s="76" t="s">
        <v>235</v>
      </c>
      <c r="G504" s="68">
        <v>1171828</v>
      </c>
      <c r="H504" s="63" t="s">
        <v>134</v>
      </c>
      <c r="I504" s="77" t="str">
        <f t="shared" si="54"/>
        <v>BPI1171828</v>
      </c>
      <c r="K504" s="64">
        <f t="shared" si="50"/>
        <v>1900499</v>
      </c>
      <c r="L504" s="65" t="s">
        <v>123</v>
      </c>
      <c r="M504" s="78" t="str">
        <f t="shared" si="55"/>
        <v>CV1900499</v>
      </c>
      <c r="O504" s="64">
        <v>1900001</v>
      </c>
      <c r="P504" s="65" t="s">
        <v>126</v>
      </c>
      <c r="Q504" s="78" t="str">
        <f t="shared" si="53"/>
        <v>JV1900001</v>
      </c>
      <c r="S504" s="71"/>
      <c r="T504" s="71"/>
    </row>
    <row r="505" spans="2:20" s="73" customFormat="1" ht="32.25" customHeight="1" thickTop="1" thickBot="1" x14ac:dyDescent="0.3">
      <c r="B505" s="59" t="s">
        <v>556</v>
      </c>
      <c r="C505" s="59" t="s">
        <v>557</v>
      </c>
      <c r="D505" s="60" t="str">
        <f t="shared" si="49"/>
        <v>DDIS, INC./006-408-276-000</v>
      </c>
      <c r="E505" s="76" t="s">
        <v>457</v>
      </c>
      <c r="G505" s="68">
        <v>1171829</v>
      </c>
      <c r="H505" s="63" t="s">
        <v>134</v>
      </c>
      <c r="I505" s="77" t="str">
        <f t="shared" si="54"/>
        <v>BPI1171829</v>
      </c>
      <c r="K505" s="64">
        <f t="shared" si="50"/>
        <v>1900500</v>
      </c>
      <c r="L505" s="65" t="s">
        <v>123</v>
      </c>
      <c r="M505" s="78" t="str">
        <f t="shared" si="55"/>
        <v>CV1900500</v>
      </c>
      <c r="O505" s="64">
        <v>1900001</v>
      </c>
      <c r="P505" s="65" t="s">
        <v>126</v>
      </c>
      <c r="Q505" s="78" t="str">
        <f t="shared" si="53"/>
        <v>JV1900001</v>
      </c>
      <c r="S505" s="71"/>
      <c r="T505" s="71"/>
    </row>
    <row r="506" spans="2:20" s="73" customFormat="1" ht="32.25" customHeight="1" thickTop="1" thickBot="1" x14ac:dyDescent="0.3">
      <c r="B506" s="59" t="s">
        <v>516</v>
      </c>
      <c r="C506" s="59" t="s">
        <v>517</v>
      </c>
      <c r="D506" s="60" t="str">
        <f t="shared" si="49"/>
        <v>DECO HUNGTA, INC./432-639-969-001</v>
      </c>
      <c r="E506" s="76" t="s">
        <v>518</v>
      </c>
      <c r="G506" s="68">
        <v>1171830</v>
      </c>
      <c r="H506" s="63" t="s">
        <v>134</v>
      </c>
      <c r="I506" s="77" t="str">
        <f t="shared" si="54"/>
        <v>BPI1171830</v>
      </c>
      <c r="K506" s="64">
        <f t="shared" si="50"/>
        <v>1900501</v>
      </c>
      <c r="L506" s="65" t="s">
        <v>123</v>
      </c>
      <c r="M506" s="78" t="str">
        <f t="shared" si="55"/>
        <v>CV1900501</v>
      </c>
      <c r="O506" s="64">
        <v>1900001</v>
      </c>
      <c r="P506" s="65" t="s">
        <v>126</v>
      </c>
      <c r="Q506" s="78" t="str">
        <f t="shared" si="53"/>
        <v>JV1900001</v>
      </c>
      <c r="S506" s="71"/>
      <c r="T506" s="71"/>
    </row>
    <row r="507" spans="2:20" s="73" customFormat="1" ht="32.25" customHeight="1" thickTop="1" thickBot="1" x14ac:dyDescent="0.3">
      <c r="B507" s="59" t="s">
        <v>50</v>
      </c>
      <c r="C507" s="59" t="s">
        <v>302</v>
      </c>
      <c r="D507" s="60" t="str">
        <f t="shared" si="49"/>
        <v>DELIVERY RECEIPT - VERGEL/000-000-000-000</v>
      </c>
      <c r="E507" s="76"/>
      <c r="G507" s="68">
        <v>1171831</v>
      </c>
      <c r="H507" s="63" t="s">
        <v>134</v>
      </c>
      <c r="I507" s="77" t="str">
        <f t="shared" si="54"/>
        <v>BPI1171831</v>
      </c>
      <c r="K507" s="64">
        <f t="shared" si="50"/>
        <v>1900502</v>
      </c>
      <c r="L507" s="65" t="s">
        <v>123</v>
      </c>
      <c r="M507" s="78" t="str">
        <f t="shared" si="55"/>
        <v>CV1900502</v>
      </c>
      <c r="O507" s="64">
        <v>1900001</v>
      </c>
      <c r="P507" s="65" t="s">
        <v>126</v>
      </c>
      <c r="Q507" s="78" t="str">
        <f t="shared" si="53"/>
        <v>JV1900001</v>
      </c>
      <c r="S507" s="71"/>
      <c r="T507" s="71"/>
    </row>
    <row r="508" spans="2:20" s="73" customFormat="1" ht="32.25" customHeight="1" thickTop="1" thickBot="1" x14ac:dyDescent="0.3">
      <c r="B508" s="59" t="s">
        <v>50</v>
      </c>
      <c r="C508" s="59" t="s">
        <v>1187</v>
      </c>
      <c r="D508" s="60" t="str">
        <f t="shared" si="49"/>
        <v>DENNIS VILLASENCIO/000-000-000-000</v>
      </c>
      <c r="E508" s="76" t="s">
        <v>34</v>
      </c>
      <c r="G508" s="68">
        <v>1171832</v>
      </c>
      <c r="H508" s="63" t="s">
        <v>134</v>
      </c>
      <c r="I508" s="77" t="str">
        <f t="shared" si="54"/>
        <v>BPI1171832</v>
      </c>
      <c r="K508" s="64">
        <f t="shared" si="50"/>
        <v>1900503</v>
      </c>
      <c r="L508" s="65" t="s">
        <v>123</v>
      </c>
      <c r="M508" s="78" t="str">
        <f t="shared" si="55"/>
        <v>CV1900503</v>
      </c>
      <c r="O508" s="64">
        <v>1900001</v>
      </c>
      <c r="P508" s="65" t="s">
        <v>126</v>
      </c>
      <c r="Q508" s="78" t="str">
        <f t="shared" si="53"/>
        <v>JV1900001</v>
      </c>
      <c r="S508" s="71"/>
      <c r="T508" s="71"/>
    </row>
    <row r="509" spans="2:20" s="73" customFormat="1" ht="32.25" customHeight="1" thickTop="1" thickBot="1" x14ac:dyDescent="0.3">
      <c r="B509" s="59" t="s">
        <v>331</v>
      </c>
      <c r="C509" s="59" t="s">
        <v>332</v>
      </c>
      <c r="D509" s="60" t="str">
        <f t="shared" si="49"/>
        <v>DIAZ MARKETING/268-054-558-000</v>
      </c>
      <c r="E509" s="76" t="s">
        <v>211</v>
      </c>
      <c r="G509" s="68">
        <v>1171833</v>
      </c>
      <c r="H509" s="63" t="s">
        <v>134</v>
      </c>
      <c r="I509" s="77" t="str">
        <f t="shared" si="54"/>
        <v>BPI1171833</v>
      </c>
      <c r="K509" s="64">
        <f t="shared" si="50"/>
        <v>1900504</v>
      </c>
      <c r="L509" s="65" t="s">
        <v>123</v>
      </c>
      <c r="M509" s="78" t="str">
        <f t="shared" si="55"/>
        <v>CV1900504</v>
      </c>
      <c r="O509" s="64">
        <v>1900001</v>
      </c>
      <c r="P509" s="65" t="s">
        <v>126</v>
      </c>
      <c r="Q509" s="78" t="str">
        <f t="shared" si="53"/>
        <v>JV1900001</v>
      </c>
      <c r="S509" s="71"/>
      <c r="T509" s="71"/>
    </row>
    <row r="510" spans="2:20" s="73" customFormat="1" ht="32.25" customHeight="1" thickTop="1" thickBot="1" x14ac:dyDescent="0.3">
      <c r="B510" s="59" t="s">
        <v>514</v>
      </c>
      <c r="C510" s="59" t="s">
        <v>515</v>
      </c>
      <c r="D510" s="60" t="str">
        <f t="shared" si="49"/>
        <v>DIGITEL MOBILE PHILS.,INC/245-396-526-048</v>
      </c>
      <c r="E510" s="76" t="s">
        <v>432</v>
      </c>
      <c r="G510" s="68">
        <v>1171834</v>
      </c>
      <c r="H510" s="63" t="s">
        <v>134</v>
      </c>
      <c r="I510" s="77" t="str">
        <f t="shared" si="54"/>
        <v>BPI1171834</v>
      </c>
      <c r="K510" s="64">
        <f t="shared" si="50"/>
        <v>1900505</v>
      </c>
      <c r="L510" s="65" t="s">
        <v>123</v>
      </c>
      <c r="M510" s="78" t="str">
        <f t="shared" si="55"/>
        <v>CV1900505</v>
      </c>
      <c r="O510" s="64">
        <v>1900001</v>
      </c>
      <c r="P510" s="65" t="s">
        <v>126</v>
      </c>
      <c r="Q510" s="78" t="str">
        <f t="shared" si="53"/>
        <v>JV1900001</v>
      </c>
      <c r="S510" s="71"/>
      <c r="T510" s="71"/>
    </row>
    <row r="511" spans="2:20" s="73" customFormat="1" ht="32.25" customHeight="1" thickTop="1" thickBot="1" x14ac:dyDescent="0.3">
      <c r="B511" s="59" t="s">
        <v>514</v>
      </c>
      <c r="C511" s="59" t="s">
        <v>515</v>
      </c>
      <c r="D511" s="60" t="str">
        <f t="shared" si="49"/>
        <v>DIGITEL MOBILE PHILS.,INC/245-396-526-048</v>
      </c>
      <c r="E511" s="76" t="s">
        <v>432</v>
      </c>
      <c r="G511" s="68">
        <v>1171835</v>
      </c>
      <c r="H511" s="63" t="s">
        <v>134</v>
      </c>
      <c r="I511" s="77" t="str">
        <f t="shared" si="54"/>
        <v>BPI1171835</v>
      </c>
      <c r="K511" s="64">
        <f t="shared" si="50"/>
        <v>1900506</v>
      </c>
      <c r="L511" s="65" t="s">
        <v>123</v>
      </c>
      <c r="M511" s="78" t="str">
        <f t="shared" si="55"/>
        <v>CV1900506</v>
      </c>
      <c r="O511" s="64">
        <v>1900001</v>
      </c>
      <c r="P511" s="65" t="s">
        <v>126</v>
      </c>
      <c r="Q511" s="78" t="str">
        <f t="shared" si="53"/>
        <v>JV1900001</v>
      </c>
      <c r="S511" s="71"/>
      <c r="T511" s="71"/>
    </row>
    <row r="512" spans="2:20" s="73" customFormat="1" ht="32.25" customHeight="1" thickTop="1" thickBot="1" x14ac:dyDescent="0.3">
      <c r="B512" s="59" t="s">
        <v>228</v>
      </c>
      <c r="C512" s="59" t="s">
        <v>229</v>
      </c>
      <c r="D512" s="60" t="str">
        <f t="shared" si="49"/>
        <v>DISA HARDWARE/915-577-584-000</v>
      </c>
      <c r="E512" s="76" t="s">
        <v>230</v>
      </c>
      <c r="G512" s="68">
        <v>1171836</v>
      </c>
      <c r="H512" s="63" t="s">
        <v>134</v>
      </c>
      <c r="I512" s="77" t="str">
        <f t="shared" si="54"/>
        <v>BPI1171836</v>
      </c>
      <c r="K512" s="64">
        <f t="shared" si="50"/>
        <v>1900507</v>
      </c>
      <c r="L512" s="65" t="s">
        <v>123</v>
      </c>
      <c r="M512" s="78" t="str">
        <f t="shared" si="55"/>
        <v>CV1900507</v>
      </c>
      <c r="O512" s="64">
        <v>1900001</v>
      </c>
      <c r="P512" s="65" t="s">
        <v>126</v>
      </c>
      <c r="Q512" s="78" t="str">
        <f t="shared" si="53"/>
        <v>JV1900001</v>
      </c>
      <c r="S512" s="71"/>
      <c r="T512" s="71"/>
    </row>
    <row r="513" spans="2:20" s="73" customFormat="1" ht="32.25" customHeight="1" thickTop="1" thickBot="1" x14ac:dyDescent="0.3">
      <c r="B513" s="59" t="s">
        <v>314</v>
      </c>
      <c r="C513" s="59" t="s">
        <v>315</v>
      </c>
      <c r="D513" s="60" t="str">
        <f t="shared" si="49"/>
        <v>DLPC - OFC/000-553-043-00000</v>
      </c>
      <c r="E513" s="76"/>
      <c r="G513" s="68">
        <v>1171837</v>
      </c>
      <c r="H513" s="63" t="s">
        <v>134</v>
      </c>
      <c r="I513" s="77" t="str">
        <f t="shared" si="54"/>
        <v>BPI1171837</v>
      </c>
      <c r="K513" s="64">
        <f t="shared" si="50"/>
        <v>1900508</v>
      </c>
      <c r="L513" s="65" t="s">
        <v>123</v>
      </c>
      <c r="M513" s="78" t="str">
        <f t="shared" si="55"/>
        <v>CV1900508</v>
      </c>
      <c r="O513" s="64">
        <v>1900001</v>
      </c>
      <c r="P513" s="65" t="s">
        <v>126</v>
      </c>
      <c r="Q513" s="78" t="str">
        <f t="shared" si="53"/>
        <v>JV1900001</v>
      </c>
      <c r="S513" s="71"/>
      <c r="T513" s="71"/>
    </row>
    <row r="514" spans="2:20" s="73" customFormat="1" ht="32.25" customHeight="1" thickTop="1" thickBot="1" x14ac:dyDescent="0.3">
      <c r="B514" s="59" t="s">
        <v>656</v>
      </c>
      <c r="C514" s="59" t="s">
        <v>657</v>
      </c>
      <c r="D514" s="60" t="str">
        <f t="shared" si="49"/>
        <v>DMD ELECTRONICS PARTS &amp; SERVICES/153-795-439-002</v>
      </c>
      <c r="E514" s="76" t="s">
        <v>658</v>
      </c>
      <c r="G514" s="68">
        <v>1171838</v>
      </c>
      <c r="H514" s="63" t="s">
        <v>134</v>
      </c>
      <c r="I514" s="77" t="str">
        <f t="shared" si="54"/>
        <v>BPI1171838</v>
      </c>
      <c r="K514" s="64">
        <f t="shared" si="50"/>
        <v>1900509</v>
      </c>
      <c r="L514" s="65" t="s">
        <v>123</v>
      </c>
      <c r="M514" s="78" t="str">
        <f t="shared" si="55"/>
        <v>CV1900509</v>
      </c>
      <c r="O514" s="64">
        <v>1900001</v>
      </c>
      <c r="P514" s="65" t="s">
        <v>126</v>
      </c>
      <c r="Q514" s="78" t="str">
        <f t="shared" si="53"/>
        <v>JV1900001</v>
      </c>
      <c r="S514" s="71"/>
      <c r="T514" s="71"/>
    </row>
    <row r="515" spans="2:20" s="73" customFormat="1" ht="32.25" customHeight="1" thickTop="1" thickBot="1" x14ac:dyDescent="0.3">
      <c r="B515" s="59" t="s">
        <v>458</v>
      </c>
      <c r="C515" s="59" t="s">
        <v>459</v>
      </c>
      <c r="D515" s="60" t="str">
        <f t="shared" si="49"/>
        <v>DMT OXYGEN &amp; ACETYLENE ENTERPRISES/905-080-721-000</v>
      </c>
      <c r="E515" s="76" t="s">
        <v>460</v>
      </c>
      <c r="G515" s="68">
        <v>1171839</v>
      </c>
      <c r="H515" s="63" t="s">
        <v>134</v>
      </c>
      <c r="I515" s="77" t="str">
        <f t="shared" si="54"/>
        <v>BPI1171839</v>
      </c>
      <c r="K515" s="64">
        <f t="shared" si="50"/>
        <v>1900510</v>
      </c>
      <c r="L515" s="65" t="s">
        <v>123</v>
      </c>
      <c r="M515" s="78" t="str">
        <f t="shared" si="55"/>
        <v>CV1900510</v>
      </c>
      <c r="O515" s="64">
        <v>1900001</v>
      </c>
      <c r="P515" s="65" t="s">
        <v>126</v>
      </c>
      <c r="Q515" s="78" t="str">
        <f t="shared" si="53"/>
        <v>JV1900001</v>
      </c>
      <c r="S515" s="71"/>
      <c r="T515" s="71"/>
    </row>
    <row r="516" spans="2:20" s="73" customFormat="1" ht="32.25" customHeight="1" thickTop="1" thickBot="1" x14ac:dyDescent="0.3">
      <c r="B516" s="59" t="s">
        <v>633</v>
      </c>
      <c r="C516" s="59" t="s">
        <v>634</v>
      </c>
      <c r="D516" s="60" t="str">
        <f t="shared" si="49"/>
        <v>DNJ UNLAD MOTORCYCLE PARTS &amp; ACCESSORIES/280-579-978-002</v>
      </c>
      <c r="E516" s="76" t="s">
        <v>626</v>
      </c>
      <c r="G516" s="68">
        <v>1171840</v>
      </c>
      <c r="H516" s="63" t="s">
        <v>134</v>
      </c>
      <c r="I516" s="77" t="str">
        <f t="shared" si="54"/>
        <v>BPI1171840</v>
      </c>
      <c r="K516" s="64">
        <f t="shared" si="50"/>
        <v>1900511</v>
      </c>
      <c r="L516" s="65" t="s">
        <v>123</v>
      </c>
      <c r="M516" s="78" t="str">
        <f t="shared" si="55"/>
        <v>CV1900511</v>
      </c>
      <c r="O516" s="64">
        <v>1900001</v>
      </c>
      <c r="P516" s="65" t="s">
        <v>126</v>
      </c>
      <c r="Q516" s="78" t="str">
        <f t="shared" si="53"/>
        <v>JV1900001</v>
      </c>
      <c r="S516" s="71"/>
      <c r="T516" s="71"/>
    </row>
    <row r="517" spans="2:20" s="73" customFormat="1" ht="32.25" customHeight="1" thickTop="1" thickBot="1" x14ac:dyDescent="0.3">
      <c r="B517" s="59" t="s">
        <v>371</v>
      </c>
      <c r="C517" s="59" t="s">
        <v>372</v>
      </c>
      <c r="D517" s="60" t="str">
        <f t="shared" si="49"/>
        <v>DOLORES AND DARLA SHELL GAS STATION/919-918-226-000</v>
      </c>
      <c r="E517" s="76" t="s">
        <v>230</v>
      </c>
      <c r="G517" s="68">
        <v>1171841</v>
      </c>
      <c r="H517" s="63" t="s">
        <v>134</v>
      </c>
      <c r="I517" s="77" t="str">
        <f t="shared" si="54"/>
        <v>BPI1171841</v>
      </c>
      <c r="K517" s="64">
        <f t="shared" si="50"/>
        <v>1900512</v>
      </c>
      <c r="L517" s="65" t="s">
        <v>123</v>
      </c>
      <c r="M517" s="78" t="str">
        <f t="shared" si="55"/>
        <v>CV1900512</v>
      </c>
      <c r="O517" s="64">
        <v>1900001</v>
      </c>
      <c r="P517" s="65" t="s">
        <v>126</v>
      </c>
      <c r="Q517" s="78" t="str">
        <f t="shared" si="53"/>
        <v>JV1900001</v>
      </c>
      <c r="S517" s="71"/>
      <c r="T517" s="71"/>
    </row>
    <row r="518" spans="2:20" s="73" customFormat="1" ht="32.25" customHeight="1" thickTop="1" thickBot="1" x14ac:dyDescent="0.3">
      <c r="B518" s="59" t="s">
        <v>335</v>
      </c>
      <c r="C518" s="59" t="s">
        <v>336</v>
      </c>
      <c r="D518" s="60" t="str">
        <f t="shared" ref="D518:D581" si="56">(C518&amp;"/"&amp;B518)</f>
        <v>DOMINGO JAIME JR. CAMINADE/273-399-978-000</v>
      </c>
      <c r="E518" s="76" t="s">
        <v>290</v>
      </c>
      <c r="G518" s="68">
        <v>1171842</v>
      </c>
      <c r="H518" s="63" t="s">
        <v>134</v>
      </c>
      <c r="I518" s="77" t="str">
        <f t="shared" si="54"/>
        <v>BPI1171842</v>
      </c>
      <c r="K518" s="64">
        <f t="shared" si="50"/>
        <v>1900513</v>
      </c>
      <c r="L518" s="65" t="s">
        <v>123</v>
      </c>
      <c r="M518" s="78" t="str">
        <f t="shared" si="55"/>
        <v>CV1900513</v>
      </c>
      <c r="O518" s="64">
        <v>1900001</v>
      </c>
      <c r="P518" s="65" t="s">
        <v>126</v>
      </c>
      <c r="Q518" s="78" t="str">
        <f t="shared" si="53"/>
        <v>JV1900001</v>
      </c>
      <c r="S518" s="71"/>
      <c r="T518" s="71"/>
    </row>
    <row r="519" spans="2:20" s="73" customFormat="1" ht="32.25" customHeight="1" thickTop="1" thickBot="1" x14ac:dyDescent="0.3">
      <c r="B519" s="59" t="s">
        <v>46</v>
      </c>
      <c r="C519" s="59" t="s">
        <v>687</v>
      </c>
      <c r="D519" s="60" t="str">
        <f t="shared" si="56"/>
        <v>DSG SON'S GROUP, INC./000-074-902-000</v>
      </c>
      <c r="E519" s="76" t="s">
        <v>216</v>
      </c>
      <c r="G519" s="68">
        <v>1171843</v>
      </c>
      <c r="H519" s="63" t="s">
        <v>134</v>
      </c>
      <c r="I519" s="77" t="str">
        <f t="shared" si="54"/>
        <v>BPI1171843</v>
      </c>
      <c r="K519" s="64">
        <f t="shared" si="50"/>
        <v>1900514</v>
      </c>
      <c r="L519" s="65" t="s">
        <v>123</v>
      </c>
      <c r="M519" s="78" t="str">
        <f t="shared" si="55"/>
        <v>CV1900514</v>
      </c>
      <c r="O519" s="64">
        <v>1900001</v>
      </c>
      <c r="P519" s="65" t="s">
        <v>126</v>
      </c>
      <c r="Q519" s="78" t="str">
        <f t="shared" si="53"/>
        <v>JV1900001</v>
      </c>
      <c r="S519" s="71"/>
      <c r="T519" s="71"/>
    </row>
    <row r="520" spans="2:20" s="73" customFormat="1" ht="32.25" customHeight="1" thickTop="1" thickBot="1" x14ac:dyDescent="0.3">
      <c r="B520" s="59" t="s">
        <v>662</v>
      </c>
      <c r="C520" s="59" t="s">
        <v>663</v>
      </c>
      <c r="D520" s="60" t="str">
        <f t="shared" si="56"/>
        <v>E.S. DIESEL CALIBRATION AND MACHINE SHOP/103-159-693-000</v>
      </c>
      <c r="E520" s="76" t="s">
        <v>664</v>
      </c>
      <c r="G520" s="68">
        <v>1171844</v>
      </c>
      <c r="H520" s="63" t="s">
        <v>134</v>
      </c>
      <c r="I520" s="77" t="str">
        <f t="shared" si="54"/>
        <v>BPI1171844</v>
      </c>
      <c r="K520" s="64">
        <f t="shared" ref="K520:K562" si="57">+K519+1</f>
        <v>1900515</v>
      </c>
      <c r="L520" s="65" t="s">
        <v>123</v>
      </c>
      <c r="M520" s="78" t="str">
        <f t="shared" si="55"/>
        <v>CV1900515</v>
      </c>
      <c r="O520" s="64">
        <v>1900001</v>
      </c>
      <c r="P520" s="65" t="s">
        <v>126</v>
      </c>
      <c r="Q520" s="78" t="str">
        <f t="shared" si="53"/>
        <v>JV1900001</v>
      </c>
      <c r="S520" s="71"/>
      <c r="T520" s="71"/>
    </row>
    <row r="521" spans="2:20" s="73" customFormat="1" ht="32.25" customHeight="1" thickTop="1" thickBot="1" x14ac:dyDescent="0.3">
      <c r="B521" s="59" t="s">
        <v>964</v>
      </c>
      <c r="C521" s="59" t="s">
        <v>926</v>
      </c>
      <c r="D521" s="60" t="str">
        <f t="shared" si="56"/>
        <v>EASTERN PETROLUEM CORP./005-179-156-00032</v>
      </c>
      <c r="E521" s="76" t="s">
        <v>965</v>
      </c>
      <c r="G521" s="68">
        <v>1171845</v>
      </c>
      <c r="H521" s="63" t="s">
        <v>134</v>
      </c>
      <c r="I521" s="77" t="str">
        <f t="shared" si="54"/>
        <v>BPI1171845</v>
      </c>
      <c r="K521" s="64">
        <f t="shared" si="57"/>
        <v>1900516</v>
      </c>
      <c r="L521" s="65" t="s">
        <v>123</v>
      </c>
      <c r="M521" s="78" t="str">
        <f t="shared" si="55"/>
        <v>CV1900516</v>
      </c>
      <c r="O521" s="64">
        <v>1900001</v>
      </c>
      <c r="P521" s="65" t="s">
        <v>126</v>
      </c>
      <c r="Q521" s="78" t="str">
        <f t="shared" si="53"/>
        <v>JV1900001</v>
      </c>
      <c r="S521" s="71"/>
      <c r="T521" s="71"/>
    </row>
    <row r="522" spans="2:20" s="73" customFormat="1" ht="32.25" customHeight="1" thickTop="1" thickBot="1" x14ac:dyDescent="0.3">
      <c r="B522" s="59" t="s">
        <v>326</v>
      </c>
      <c r="C522" s="59" t="s">
        <v>327</v>
      </c>
      <c r="D522" s="60" t="str">
        <f t="shared" si="56"/>
        <v>ECO EDGE HOME INTERIORS &amp; SUPPLIES, INC./287-673-590-000</v>
      </c>
      <c r="E522" s="76" t="s">
        <v>328</v>
      </c>
      <c r="G522" s="68">
        <v>1171846</v>
      </c>
      <c r="H522" s="63" t="s">
        <v>134</v>
      </c>
      <c r="I522" s="77" t="str">
        <f t="shared" si="54"/>
        <v>BPI1171846</v>
      </c>
      <c r="K522" s="64">
        <f t="shared" si="57"/>
        <v>1900517</v>
      </c>
      <c r="L522" s="65" t="s">
        <v>123</v>
      </c>
      <c r="M522" s="78" t="str">
        <f t="shared" si="55"/>
        <v>CV1900517</v>
      </c>
      <c r="O522" s="64">
        <v>1900001</v>
      </c>
      <c r="P522" s="65" t="s">
        <v>126</v>
      </c>
      <c r="Q522" s="78" t="str">
        <f t="shared" si="53"/>
        <v>JV1900001</v>
      </c>
      <c r="S522" s="71"/>
      <c r="T522" s="71"/>
    </row>
    <row r="523" spans="2:20" s="73" customFormat="1" ht="32.25" customHeight="1" thickTop="1" thickBot="1" x14ac:dyDescent="0.3">
      <c r="B523" s="59" t="s">
        <v>50</v>
      </c>
      <c r="C523" s="59" t="s">
        <v>236</v>
      </c>
      <c r="D523" s="60" t="str">
        <f t="shared" si="56"/>
        <v>ECOLAND ADVANCES/000-000-000-000</v>
      </c>
      <c r="E523" s="76"/>
      <c r="G523" s="68">
        <v>1171847</v>
      </c>
      <c r="H523" s="63" t="s">
        <v>134</v>
      </c>
      <c r="I523" s="77" t="str">
        <f t="shared" si="54"/>
        <v>BPI1171847</v>
      </c>
      <c r="K523" s="64">
        <f t="shared" si="57"/>
        <v>1900518</v>
      </c>
      <c r="L523" s="65" t="s">
        <v>123</v>
      </c>
      <c r="M523" s="78" t="str">
        <f t="shared" si="55"/>
        <v>CV1900518</v>
      </c>
      <c r="O523" s="64">
        <v>1900001</v>
      </c>
      <c r="P523" s="65" t="s">
        <v>126</v>
      </c>
      <c r="Q523" s="78" t="str">
        <f t="shared" si="53"/>
        <v>JV1900001</v>
      </c>
      <c r="S523" s="71"/>
      <c r="T523" s="71"/>
    </row>
    <row r="524" spans="2:20" s="73" customFormat="1" ht="32.25" customHeight="1" thickTop="1" thickBot="1" x14ac:dyDescent="0.3">
      <c r="B524" s="59" t="s">
        <v>358</v>
      </c>
      <c r="C524" s="59" t="s">
        <v>359</v>
      </c>
      <c r="D524" s="60" t="str">
        <f t="shared" si="56"/>
        <v>ECOLAND CALTEX GAS STATION/100-075-933-000</v>
      </c>
      <c r="E524" s="76" t="s">
        <v>177</v>
      </c>
      <c r="G524" s="68">
        <v>1171848</v>
      </c>
      <c r="H524" s="63" t="s">
        <v>134</v>
      </c>
      <c r="I524" s="77" t="str">
        <f t="shared" si="54"/>
        <v>BPI1171848</v>
      </c>
      <c r="K524" s="64">
        <f t="shared" si="57"/>
        <v>1900519</v>
      </c>
      <c r="L524" s="65" t="s">
        <v>123</v>
      </c>
      <c r="M524" s="78" t="str">
        <f t="shared" si="55"/>
        <v>CV1900519</v>
      </c>
      <c r="O524" s="64">
        <v>1900001</v>
      </c>
      <c r="P524" s="65" t="s">
        <v>126</v>
      </c>
      <c r="Q524" s="78" t="str">
        <f t="shared" si="53"/>
        <v>JV1900001</v>
      </c>
      <c r="S524" s="71"/>
      <c r="T524" s="71"/>
    </row>
    <row r="525" spans="2:20" s="73" customFormat="1" ht="32.25" customHeight="1" thickTop="1" thickBot="1" x14ac:dyDescent="0.3">
      <c r="B525" s="59" t="s">
        <v>50</v>
      </c>
      <c r="C525" s="59" t="s">
        <v>276</v>
      </c>
      <c r="D525" s="60" t="str">
        <f t="shared" si="56"/>
        <v>ECOLAND PAYROLL 8/18/000-000-000-000</v>
      </c>
      <c r="E525" s="76"/>
      <c r="G525" s="68">
        <v>1171849</v>
      </c>
      <c r="H525" s="63" t="s">
        <v>134</v>
      </c>
      <c r="I525" s="77" t="str">
        <f t="shared" si="54"/>
        <v>BPI1171849</v>
      </c>
      <c r="K525" s="64">
        <f t="shared" si="57"/>
        <v>1900520</v>
      </c>
      <c r="L525" s="65" t="s">
        <v>123</v>
      </c>
      <c r="M525" s="78" t="str">
        <f t="shared" si="55"/>
        <v>CV1900520</v>
      </c>
      <c r="O525" s="64">
        <v>1900001</v>
      </c>
      <c r="P525" s="65" t="s">
        <v>126</v>
      </c>
      <c r="Q525" s="78" t="str">
        <f t="shared" si="53"/>
        <v>JV1900001</v>
      </c>
      <c r="S525" s="71"/>
      <c r="T525" s="71"/>
    </row>
    <row r="526" spans="2:20" s="73" customFormat="1" ht="32.25" customHeight="1" thickTop="1" thickBot="1" x14ac:dyDescent="0.3">
      <c r="B526" s="59" t="s">
        <v>50</v>
      </c>
      <c r="C526" s="59" t="s">
        <v>649</v>
      </c>
      <c r="D526" s="60" t="str">
        <f t="shared" si="56"/>
        <v>EDEN / OFFICE PARTY/000-000-000-000</v>
      </c>
      <c r="E526" s="76">
        <v>0</v>
      </c>
      <c r="G526" s="68">
        <v>1171850</v>
      </c>
      <c r="H526" s="63" t="s">
        <v>134</v>
      </c>
      <c r="I526" s="77" t="str">
        <f t="shared" ref="I526:I557" si="58">(H526&amp;""&amp;G526)</f>
        <v>BPI1171850</v>
      </c>
      <c r="K526" s="64">
        <f t="shared" si="57"/>
        <v>1900521</v>
      </c>
      <c r="L526" s="65" t="s">
        <v>123</v>
      </c>
      <c r="M526" s="78" t="str">
        <f t="shared" si="55"/>
        <v>CV1900521</v>
      </c>
      <c r="O526" s="64">
        <v>1900001</v>
      </c>
      <c r="P526" s="65" t="s">
        <v>126</v>
      </c>
      <c r="Q526" s="78" t="str">
        <f t="shared" si="53"/>
        <v>JV1900001</v>
      </c>
      <c r="S526" s="71"/>
      <c r="T526" s="71"/>
    </row>
    <row r="527" spans="2:20" s="73" customFormat="1" ht="32.25" customHeight="1" thickTop="1" thickBot="1" x14ac:dyDescent="0.3">
      <c r="B527" s="59" t="s">
        <v>652</v>
      </c>
      <c r="C527" s="59" t="s">
        <v>653</v>
      </c>
      <c r="D527" s="60" t="str">
        <f t="shared" si="56"/>
        <v>EDEN MOUNTAIN RESORTS, INC./004-752-272-001</v>
      </c>
      <c r="E527" s="76" t="s">
        <v>235</v>
      </c>
      <c r="G527" s="68">
        <v>1171851</v>
      </c>
      <c r="H527" s="63" t="s">
        <v>134</v>
      </c>
      <c r="I527" s="77" t="str">
        <f t="shared" si="58"/>
        <v>BPI1171851</v>
      </c>
      <c r="K527" s="64">
        <f t="shared" si="57"/>
        <v>1900522</v>
      </c>
      <c r="L527" s="65" t="s">
        <v>123</v>
      </c>
      <c r="M527" s="78" t="str">
        <f t="shared" ref="M527:M558" si="59">(L527&amp;""&amp;K527)</f>
        <v>CV1900522</v>
      </c>
      <c r="O527" s="64">
        <v>1900001</v>
      </c>
      <c r="P527" s="65" t="s">
        <v>126</v>
      </c>
      <c r="Q527" s="78" t="str">
        <f t="shared" si="53"/>
        <v>JV1900001</v>
      </c>
      <c r="S527" s="71"/>
      <c r="T527" s="71"/>
    </row>
    <row r="528" spans="2:20" s="73" customFormat="1" ht="32.25" customHeight="1" thickTop="1" thickBot="1" x14ac:dyDescent="0.3">
      <c r="B528" s="59" t="s">
        <v>385</v>
      </c>
      <c r="C528" s="59" t="s">
        <v>386</v>
      </c>
      <c r="D528" s="60" t="str">
        <f t="shared" si="56"/>
        <v>EFAF ELECTRICAL SUPPLIES PHILS./189-759-081-000</v>
      </c>
      <c r="E528" s="76" t="s">
        <v>387</v>
      </c>
      <c r="G528" s="68">
        <v>1171852</v>
      </c>
      <c r="H528" s="63" t="s">
        <v>134</v>
      </c>
      <c r="I528" s="77" t="str">
        <f t="shared" si="58"/>
        <v>BPI1171852</v>
      </c>
      <c r="K528" s="64">
        <f t="shared" si="57"/>
        <v>1900523</v>
      </c>
      <c r="L528" s="65" t="s">
        <v>123</v>
      </c>
      <c r="M528" s="78" t="str">
        <f t="shared" si="59"/>
        <v>CV1900523</v>
      </c>
      <c r="O528" s="64">
        <v>1900001</v>
      </c>
      <c r="P528" s="65" t="s">
        <v>126</v>
      </c>
      <c r="Q528" s="78" t="str">
        <f t="shared" si="53"/>
        <v>JV1900001</v>
      </c>
      <c r="S528" s="71"/>
      <c r="T528" s="71"/>
    </row>
    <row r="529" spans="2:20" s="73" customFormat="1" ht="32.25" customHeight="1" thickTop="1" thickBot="1" x14ac:dyDescent="0.3">
      <c r="B529" s="59" t="s">
        <v>665</v>
      </c>
      <c r="C529" s="59" t="s">
        <v>666</v>
      </c>
      <c r="D529" s="60" t="str">
        <f t="shared" si="56"/>
        <v>EGAP MERCHANDISE/140-042-436-000</v>
      </c>
      <c r="E529" s="76" t="s">
        <v>352</v>
      </c>
      <c r="G529" s="68">
        <v>1171853</v>
      </c>
      <c r="H529" s="63" t="s">
        <v>134</v>
      </c>
      <c r="I529" s="77" t="str">
        <f t="shared" si="58"/>
        <v>BPI1171853</v>
      </c>
      <c r="K529" s="64">
        <f t="shared" si="57"/>
        <v>1900524</v>
      </c>
      <c r="L529" s="65" t="s">
        <v>123</v>
      </c>
      <c r="M529" s="78" t="str">
        <f t="shared" si="59"/>
        <v>CV1900524</v>
      </c>
      <c r="O529" s="64">
        <v>1900001</v>
      </c>
      <c r="P529" s="65" t="s">
        <v>126</v>
      </c>
      <c r="Q529" s="78" t="str">
        <f t="shared" si="53"/>
        <v>JV1900001</v>
      </c>
      <c r="S529" s="71"/>
      <c r="T529" s="71"/>
    </row>
    <row r="530" spans="2:20" s="73" customFormat="1" ht="32.25" customHeight="1" thickTop="1" thickBot="1" x14ac:dyDescent="0.3">
      <c r="B530" s="59" t="s">
        <v>209</v>
      </c>
      <c r="C530" s="59" t="s">
        <v>210</v>
      </c>
      <c r="D530" s="60" t="str">
        <f>(C530&amp;"/"&amp;B530)</f>
        <v>ELECTROFAB INDUSTRIAL SALES/288-365-268-000</v>
      </c>
      <c r="E530" s="76" t="s">
        <v>211</v>
      </c>
      <c r="G530" s="68">
        <v>1171854</v>
      </c>
      <c r="H530" s="63" t="s">
        <v>134</v>
      </c>
      <c r="I530" s="77" t="str">
        <f t="shared" si="58"/>
        <v>BPI1171854</v>
      </c>
      <c r="K530" s="64">
        <f t="shared" si="57"/>
        <v>1900525</v>
      </c>
      <c r="L530" s="65" t="s">
        <v>123</v>
      </c>
      <c r="M530" s="78" t="str">
        <f t="shared" si="59"/>
        <v>CV1900525</v>
      </c>
      <c r="O530" s="64">
        <v>1900001</v>
      </c>
      <c r="P530" s="65" t="s">
        <v>126</v>
      </c>
      <c r="Q530" s="78" t="str">
        <f t="shared" si="53"/>
        <v>JV1900001</v>
      </c>
      <c r="S530" s="71"/>
      <c r="T530" s="71"/>
    </row>
    <row r="531" spans="2:20" s="73" customFormat="1" ht="32.25" customHeight="1" thickTop="1" thickBot="1" x14ac:dyDescent="0.3">
      <c r="B531" s="59" t="s">
        <v>943</v>
      </c>
      <c r="C531" s="59" t="s">
        <v>944</v>
      </c>
      <c r="D531" s="60" t="str">
        <f t="shared" si="56"/>
        <v>E-LIGHT ELECTRICAL, LIGHTNING &amp; SUPPLIES/177-762-712-000</v>
      </c>
      <c r="E531" s="76" t="s">
        <v>325</v>
      </c>
      <c r="G531" s="68">
        <v>1171855</v>
      </c>
      <c r="H531" s="63" t="s">
        <v>134</v>
      </c>
      <c r="I531" s="77" t="str">
        <f t="shared" si="58"/>
        <v>BPI1171855</v>
      </c>
      <c r="K531" s="64">
        <f t="shared" si="57"/>
        <v>1900526</v>
      </c>
      <c r="L531" s="65" t="s">
        <v>123</v>
      </c>
      <c r="M531" s="78" t="str">
        <f t="shared" si="59"/>
        <v>CV1900526</v>
      </c>
      <c r="O531" s="64">
        <v>1900001</v>
      </c>
      <c r="P531" s="65" t="s">
        <v>126</v>
      </c>
      <c r="Q531" s="78" t="str">
        <f t="shared" si="53"/>
        <v>JV1900001</v>
      </c>
      <c r="S531" s="71"/>
      <c r="T531" s="71"/>
    </row>
    <row r="532" spans="2:20" s="73" customFormat="1" ht="32.25" customHeight="1" thickTop="1" thickBot="1" x14ac:dyDescent="0.3">
      <c r="B532" s="59" t="s">
        <v>479</v>
      </c>
      <c r="C532" s="59" t="s">
        <v>480</v>
      </c>
      <c r="D532" s="60" t="str">
        <f t="shared" si="56"/>
        <v>EMA ELECTRICAL DESIGNS &amp; ENGINEERING SEVICES/103-208-219-000</v>
      </c>
      <c r="E532" s="76" t="s">
        <v>481</v>
      </c>
      <c r="G532" s="68">
        <v>1171856</v>
      </c>
      <c r="H532" s="63" t="s">
        <v>134</v>
      </c>
      <c r="I532" s="77" t="str">
        <f t="shared" si="58"/>
        <v>BPI1171856</v>
      </c>
      <c r="K532" s="64">
        <f t="shared" si="57"/>
        <v>1900527</v>
      </c>
      <c r="L532" s="65" t="s">
        <v>123</v>
      </c>
      <c r="M532" s="78" t="str">
        <f t="shared" si="59"/>
        <v>CV1900527</v>
      </c>
      <c r="O532" s="64">
        <v>1900001</v>
      </c>
      <c r="P532" s="65" t="s">
        <v>126</v>
      </c>
      <c r="Q532" s="78" t="str">
        <f t="shared" si="53"/>
        <v>JV1900001</v>
      </c>
      <c r="S532" s="71"/>
      <c r="T532" s="71"/>
    </row>
    <row r="533" spans="2:20" s="73" customFormat="1" ht="32.25" customHeight="1" thickTop="1" thickBot="1" x14ac:dyDescent="0.3">
      <c r="B533" s="59"/>
      <c r="C533" s="59" t="s">
        <v>909</v>
      </c>
      <c r="D533" s="60" t="str">
        <f t="shared" si="56"/>
        <v>ENG'R EMERLITO ALFEREZ/</v>
      </c>
      <c r="E533" s="76" t="s">
        <v>34</v>
      </c>
      <c r="G533" s="68">
        <v>1171857</v>
      </c>
      <c r="H533" s="63" t="s">
        <v>134</v>
      </c>
      <c r="I533" s="77" t="str">
        <f t="shared" si="58"/>
        <v>BPI1171857</v>
      </c>
      <c r="K533" s="64">
        <f t="shared" si="57"/>
        <v>1900528</v>
      </c>
      <c r="L533" s="65" t="s">
        <v>123</v>
      </c>
      <c r="M533" s="78" t="str">
        <f t="shared" si="59"/>
        <v>CV1900528</v>
      </c>
      <c r="O533" s="64">
        <v>1900001</v>
      </c>
      <c r="P533" s="65" t="s">
        <v>126</v>
      </c>
      <c r="Q533" s="78" t="str">
        <f t="shared" si="53"/>
        <v>JV1900001</v>
      </c>
      <c r="S533" s="71"/>
      <c r="T533" s="71"/>
    </row>
    <row r="534" spans="2:20" s="73" customFormat="1" ht="32.25" customHeight="1" thickTop="1" thickBot="1" x14ac:dyDescent="0.3">
      <c r="B534" s="59" t="s">
        <v>279</v>
      </c>
      <c r="C534" s="59" t="s">
        <v>280</v>
      </c>
      <c r="D534" s="60" t="str">
        <f t="shared" si="56"/>
        <v>ENTERPRISES/931-746-637-000</v>
      </c>
      <c r="E534" s="76" t="s">
        <v>281</v>
      </c>
      <c r="G534" s="68">
        <v>1171858</v>
      </c>
      <c r="H534" s="63" t="s">
        <v>134</v>
      </c>
      <c r="I534" s="77" t="str">
        <f t="shared" si="58"/>
        <v>BPI1171858</v>
      </c>
      <c r="K534" s="64">
        <f t="shared" si="57"/>
        <v>1900529</v>
      </c>
      <c r="L534" s="65" t="s">
        <v>123</v>
      </c>
      <c r="M534" s="78" t="str">
        <f t="shared" si="59"/>
        <v>CV1900529</v>
      </c>
      <c r="O534" s="64">
        <v>1900001</v>
      </c>
      <c r="P534" s="65" t="s">
        <v>126</v>
      </c>
      <c r="Q534" s="78" t="str">
        <f t="shared" si="53"/>
        <v>JV1900001</v>
      </c>
      <c r="S534" s="71"/>
      <c r="T534" s="71"/>
    </row>
    <row r="535" spans="2:20" s="73" customFormat="1" ht="32.25" customHeight="1" thickTop="1" thickBot="1" x14ac:dyDescent="0.3">
      <c r="B535" s="59" t="s">
        <v>673</v>
      </c>
      <c r="C535" s="59" t="s">
        <v>674</v>
      </c>
      <c r="D535" s="60" t="str">
        <f t="shared" si="56"/>
        <v>EO EXECUTIVE OPTICAL/200-088-519-022</v>
      </c>
      <c r="E535" s="76" t="s">
        <v>432</v>
      </c>
      <c r="G535" s="68">
        <v>1171859</v>
      </c>
      <c r="H535" s="63" t="s">
        <v>134</v>
      </c>
      <c r="I535" s="77" t="str">
        <f t="shared" si="58"/>
        <v>BPI1171859</v>
      </c>
      <c r="K535" s="64">
        <f t="shared" si="57"/>
        <v>1900530</v>
      </c>
      <c r="L535" s="65" t="s">
        <v>123</v>
      </c>
      <c r="M535" s="78" t="str">
        <f t="shared" si="59"/>
        <v>CV1900530</v>
      </c>
      <c r="O535" s="64">
        <v>1900001</v>
      </c>
      <c r="P535" s="65" t="s">
        <v>126</v>
      </c>
      <c r="Q535" s="78" t="str">
        <f t="shared" si="53"/>
        <v>JV1900001</v>
      </c>
      <c r="S535" s="71"/>
      <c r="T535" s="71"/>
    </row>
    <row r="536" spans="2:20" s="73" customFormat="1" ht="32.25" customHeight="1" thickTop="1" thickBot="1" x14ac:dyDescent="0.3">
      <c r="B536" s="59" t="s">
        <v>861</v>
      </c>
      <c r="C536" s="59" t="s">
        <v>862</v>
      </c>
      <c r="D536" s="60" t="str">
        <f t="shared" si="56"/>
        <v>EUJHER SERVICES/461-522-651-000</v>
      </c>
      <c r="E536" s="76" t="s">
        <v>863</v>
      </c>
      <c r="G536" s="68">
        <v>1171860</v>
      </c>
      <c r="H536" s="63" t="s">
        <v>134</v>
      </c>
      <c r="I536" s="77" t="str">
        <f t="shared" si="58"/>
        <v>BPI1171860</v>
      </c>
      <c r="K536" s="64">
        <f t="shared" si="57"/>
        <v>1900531</v>
      </c>
      <c r="L536" s="65" t="s">
        <v>123</v>
      </c>
      <c r="M536" s="78" t="str">
        <f t="shared" si="59"/>
        <v>CV1900531</v>
      </c>
      <c r="O536" s="64">
        <v>1900001</v>
      </c>
      <c r="P536" s="65" t="s">
        <v>126</v>
      </c>
      <c r="Q536" s="78" t="str">
        <f t="shared" si="53"/>
        <v>JV1900001</v>
      </c>
      <c r="S536" s="71"/>
      <c r="T536" s="71"/>
    </row>
    <row r="537" spans="2:20" s="73" customFormat="1" ht="32.25" customHeight="1" thickTop="1" thickBot="1" x14ac:dyDescent="0.3">
      <c r="B537" s="59" t="s">
        <v>1239</v>
      </c>
      <c r="C537" s="59" t="s">
        <v>1183</v>
      </c>
      <c r="D537" s="60" t="str">
        <f t="shared" si="56"/>
        <v>EUWIE Z TAXI /948-330-196</v>
      </c>
      <c r="E537" s="76" t="s">
        <v>248</v>
      </c>
      <c r="G537" s="68">
        <v>1171861</v>
      </c>
      <c r="H537" s="63" t="s">
        <v>134</v>
      </c>
      <c r="I537" s="77" t="str">
        <f t="shared" si="58"/>
        <v>BPI1171861</v>
      </c>
      <c r="K537" s="64">
        <f t="shared" si="57"/>
        <v>1900532</v>
      </c>
      <c r="L537" s="65" t="s">
        <v>123</v>
      </c>
      <c r="M537" s="78" t="str">
        <f t="shared" si="59"/>
        <v>CV1900532</v>
      </c>
      <c r="O537" s="64">
        <v>1900001</v>
      </c>
      <c r="P537" s="65" t="s">
        <v>126</v>
      </c>
      <c r="Q537" s="78" t="str">
        <f t="shared" si="53"/>
        <v>JV1900001</v>
      </c>
      <c r="S537" s="71"/>
      <c r="T537" s="71"/>
    </row>
    <row r="538" spans="2:20" s="73" customFormat="1" ht="32.25" customHeight="1" thickTop="1" thickBot="1" x14ac:dyDescent="0.3">
      <c r="B538" s="59" t="s">
        <v>558</v>
      </c>
      <c r="C538" s="59" t="s">
        <v>559</v>
      </c>
      <c r="D538" s="60" t="str">
        <f t="shared" si="56"/>
        <v>EVERSTRONG DAVAO ENTERPRISES/100-084-647-000</v>
      </c>
      <c r="E538" s="76" t="s">
        <v>560</v>
      </c>
      <c r="G538" s="68">
        <v>1171862</v>
      </c>
      <c r="H538" s="63" t="s">
        <v>134</v>
      </c>
      <c r="I538" s="77" t="str">
        <f t="shared" si="58"/>
        <v>BPI1171862</v>
      </c>
      <c r="K538" s="64">
        <f t="shared" si="57"/>
        <v>1900533</v>
      </c>
      <c r="L538" s="65" t="s">
        <v>123</v>
      </c>
      <c r="M538" s="78" t="str">
        <f t="shared" si="59"/>
        <v>CV1900533</v>
      </c>
      <c r="O538" s="64">
        <v>1900001</v>
      </c>
      <c r="P538" s="65" t="s">
        <v>126</v>
      </c>
      <c r="Q538" s="78" t="str">
        <f t="shared" si="53"/>
        <v>JV1900001</v>
      </c>
      <c r="S538" s="71"/>
      <c r="T538" s="71"/>
    </row>
    <row r="539" spans="2:20" s="73" customFormat="1" ht="32.25" customHeight="1" thickTop="1" thickBot="1" x14ac:dyDescent="0.3">
      <c r="B539" s="59" t="s">
        <v>438</v>
      </c>
      <c r="C539" s="59" t="s">
        <v>439</v>
      </c>
      <c r="D539" s="60" t="str">
        <f t="shared" si="56"/>
        <v>EYE CRAFTER OPTICAL, INC./289-100-038-008</v>
      </c>
      <c r="E539" s="76" t="s">
        <v>432</v>
      </c>
      <c r="G539" s="68">
        <v>1171863</v>
      </c>
      <c r="H539" s="63" t="s">
        <v>134</v>
      </c>
      <c r="I539" s="77" t="str">
        <f t="shared" si="58"/>
        <v>BPI1171863</v>
      </c>
      <c r="K539" s="64">
        <f t="shared" si="57"/>
        <v>1900534</v>
      </c>
      <c r="L539" s="65" t="s">
        <v>123</v>
      </c>
      <c r="M539" s="78" t="str">
        <f t="shared" si="59"/>
        <v>CV1900534</v>
      </c>
      <c r="O539" s="64">
        <v>1900001</v>
      </c>
      <c r="P539" s="65" t="s">
        <v>126</v>
      </c>
      <c r="Q539" s="78" t="str">
        <f t="shared" si="53"/>
        <v>JV1900001</v>
      </c>
      <c r="S539" s="71"/>
      <c r="T539" s="71"/>
    </row>
    <row r="540" spans="2:20" s="73" customFormat="1" ht="32.25" customHeight="1" thickTop="1" thickBot="1" x14ac:dyDescent="0.3">
      <c r="B540" s="59" t="s">
        <v>711</v>
      </c>
      <c r="C540" s="59" t="s">
        <v>712</v>
      </c>
      <c r="D540" s="60" t="str">
        <f t="shared" si="56"/>
        <v>EZGAB CORPORATON/407-405-526-000</v>
      </c>
      <c r="E540" s="76" t="s">
        <v>713</v>
      </c>
      <c r="G540" s="68">
        <v>1171864</v>
      </c>
      <c r="H540" s="63" t="s">
        <v>134</v>
      </c>
      <c r="I540" s="77" t="str">
        <f t="shared" si="58"/>
        <v>BPI1171864</v>
      </c>
      <c r="K540" s="64">
        <f t="shared" si="57"/>
        <v>1900535</v>
      </c>
      <c r="L540" s="65" t="s">
        <v>123</v>
      </c>
      <c r="M540" s="78" t="str">
        <f t="shared" si="59"/>
        <v>CV1900535</v>
      </c>
      <c r="O540" s="64">
        <v>1900001</v>
      </c>
      <c r="P540" s="65" t="s">
        <v>126</v>
      </c>
      <c r="Q540" s="78" t="str">
        <f t="shared" si="53"/>
        <v>JV1900001</v>
      </c>
      <c r="S540" s="71"/>
      <c r="T540" s="71"/>
    </row>
    <row r="541" spans="2:20" s="73" customFormat="1" ht="32.25" customHeight="1" thickTop="1" thickBot="1" x14ac:dyDescent="0.3">
      <c r="B541" s="59" t="s">
        <v>688</v>
      </c>
      <c r="C541" s="59" t="s">
        <v>689</v>
      </c>
      <c r="D541" s="60" t="str">
        <f t="shared" si="56"/>
        <v>FABULOUS JEANS &amp; SHIRTS &amp; GEN. MDSE/203-559-494-018</v>
      </c>
      <c r="E541" s="76" t="s">
        <v>690</v>
      </c>
      <c r="G541" s="68">
        <v>1171865</v>
      </c>
      <c r="H541" s="63" t="s">
        <v>134</v>
      </c>
      <c r="I541" s="77" t="str">
        <f t="shared" si="58"/>
        <v>BPI1171865</v>
      </c>
      <c r="K541" s="64">
        <f t="shared" si="57"/>
        <v>1900536</v>
      </c>
      <c r="L541" s="65" t="s">
        <v>123</v>
      </c>
      <c r="M541" s="78" t="str">
        <f t="shared" si="59"/>
        <v>CV1900536</v>
      </c>
      <c r="O541" s="64">
        <v>1900001</v>
      </c>
      <c r="P541" s="65" t="s">
        <v>126</v>
      </c>
      <c r="Q541" s="78" t="str">
        <f t="shared" si="53"/>
        <v>JV1900001</v>
      </c>
      <c r="S541" s="71"/>
      <c r="T541" s="71"/>
    </row>
    <row r="542" spans="2:20" s="73" customFormat="1" ht="32.25" customHeight="1" thickTop="1" thickBot="1" x14ac:dyDescent="0.3">
      <c r="B542" s="59" t="s">
        <v>986</v>
      </c>
      <c r="C542" s="59" t="s">
        <v>987</v>
      </c>
      <c r="D542" s="60" t="str">
        <f t="shared" si="56"/>
        <v>FB SHUTTER AND SERVICES /132-369-404-000</v>
      </c>
      <c r="E542" s="76" t="s">
        <v>248</v>
      </c>
      <c r="G542" s="68">
        <v>1171866</v>
      </c>
      <c r="H542" s="63" t="s">
        <v>134</v>
      </c>
      <c r="I542" s="77" t="str">
        <f t="shared" si="58"/>
        <v>BPI1171866</v>
      </c>
      <c r="K542" s="64">
        <f t="shared" si="57"/>
        <v>1900537</v>
      </c>
      <c r="L542" s="65" t="s">
        <v>123</v>
      </c>
      <c r="M542" s="78" t="str">
        <f t="shared" si="59"/>
        <v>CV1900537</v>
      </c>
      <c r="O542" s="64">
        <v>1900001</v>
      </c>
      <c r="P542" s="65" t="s">
        <v>126</v>
      </c>
      <c r="Q542" s="78" t="str">
        <f t="shared" si="53"/>
        <v>JV1900001</v>
      </c>
      <c r="S542" s="71"/>
      <c r="T542" s="71"/>
    </row>
    <row r="543" spans="2:20" s="73" customFormat="1" ht="32.25" customHeight="1" thickTop="1" thickBot="1" x14ac:dyDescent="0.3">
      <c r="B543" s="59" t="s">
        <v>990</v>
      </c>
      <c r="C543" s="59" t="s">
        <v>991</v>
      </c>
      <c r="D543" s="60" t="str">
        <f t="shared" si="56"/>
        <v>FELCRIS SUPERMARKET INC./000-075-733 (033)</v>
      </c>
      <c r="E543" s="76" t="s">
        <v>992</v>
      </c>
      <c r="G543" s="68">
        <v>1171867</v>
      </c>
      <c r="H543" s="63" t="s">
        <v>134</v>
      </c>
      <c r="I543" s="77" t="str">
        <f t="shared" si="58"/>
        <v>BPI1171867</v>
      </c>
      <c r="K543" s="64">
        <f t="shared" si="57"/>
        <v>1900538</v>
      </c>
      <c r="L543" s="65" t="s">
        <v>123</v>
      </c>
      <c r="M543" s="78" t="str">
        <f t="shared" si="59"/>
        <v>CV1900538</v>
      </c>
      <c r="O543" s="64">
        <v>1900001</v>
      </c>
      <c r="P543" s="65" t="s">
        <v>126</v>
      </c>
      <c r="Q543" s="78" t="str">
        <f t="shared" si="53"/>
        <v>JV1900001</v>
      </c>
      <c r="S543" s="71"/>
      <c r="T543" s="71"/>
    </row>
    <row r="544" spans="2:20" s="73" customFormat="1" ht="32.25" customHeight="1" thickTop="1" thickBot="1" x14ac:dyDescent="0.3">
      <c r="B544" s="59" t="s">
        <v>695</v>
      </c>
      <c r="C544" s="59" t="s">
        <v>696</v>
      </c>
      <c r="D544" s="60" t="str">
        <f t="shared" si="56"/>
        <v>FELMART LECHON/462-205-103-000</v>
      </c>
      <c r="E544" s="76" t="s">
        <v>49</v>
      </c>
      <c r="G544" s="68">
        <v>1171868</v>
      </c>
      <c r="H544" s="63" t="s">
        <v>134</v>
      </c>
      <c r="I544" s="77" t="str">
        <f t="shared" si="58"/>
        <v>BPI1171868</v>
      </c>
      <c r="K544" s="64">
        <f t="shared" si="57"/>
        <v>1900539</v>
      </c>
      <c r="L544" s="65" t="s">
        <v>123</v>
      </c>
      <c r="M544" s="78" t="str">
        <f t="shared" si="59"/>
        <v>CV1900539</v>
      </c>
      <c r="O544" s="64">
        <v>1900001</v>
      </c>
      <c r="P544" s="65" t="s">
        <v>126</v>
      </c>
      <c r="Q544" s="78" t="str">
        <f t="shared" si="53"/>
        <v>JV1900001</v>
      </c>
      <c r="S544" s="71"/>
      <c r="T544" s="71"/>
    </row>
    <row r="545" spans="2:20" s="73" customFormat="1" ht="32.25" customHeight="1" thickTop="1" thickBot="1" x14ac:dyDescent="0.3">
      <c r="B545" s="59" t="s">
        <v>993</v>
      </c>
      <c r="C545" s="59" t="s">
        <v>916</v>
      </c>
      <c r="D545" s="60" t="str">
        <f t="shared" si="56"/>
        <v>FERNETTE ENTERPRISES/485-205-103-000</v>
      </c>
      <c r="E545" s="76" t="s">
        <v>296</v>
      </c>
      <c r="G545" s="68">
        <v>1171869</v>
      </c>
      <c r="H545" s="63" t="s">
        <v>134</v>
      </c>
      <c r="I545" s="77" t="str">
        <f t="shared" si="58"/>
        <v>BPI1171869</v>
      </c>
      <c r="K545" s="64">
        <f t="shared" si="57"/>
        <v>1900540</v>
      </c>
      <c r="L545" s="65" t="s">
        <v>123</v>
      </c>
      <c r="M545" s="78" t="str">
        <f t="shared" si="59"/>
        <v>CV1900540</v>
      </c>
      <c r="O545" s="64">
        <v>1900001</v>
      </c>
      <c r="P545" s="65" t="s">
        <v>126</v>
      </c>
      <c r="Q545" s="78" t="str">
        <f t="shared" si="53"/>
        <v>JV1900001</v>
      </c>
      <c r="S545" s="71"/>
      <c r="T545" s="71"/>
    </row>
    <row r="546" spans="2:20" s="73" customFormat="1" ht="32.25" customHeight="1" thickTop="1" thickBot="1" x14ac:dyDescent="0.3">
      <c r="B546" s="59" t="s">
        <v>422</v>
      </c>
      <c r="C546" s="59" t="s">
        <v>423</v>
      </c>
      <c r="D546" s="60" t="str">
        <f t="shared" si="56"/>
        <v>FIRST CENTURY PARTS &amp; HARDWARE CO. INC/000-275-000</v>
      </c>
      <c r="E546" s="76" t="s">
        <v>424</v>
      </c>
      <c r="G546" s="68">
        <v>1171870</v>
      </c>
      <c r="H546" s="63" t="s">
        <v>134</v>
      </c>
      <c r="I546" s="77" t="str">
        <f t="shared" si="58"/>
        <v>BPI1171870</v>
      </c>
      <c r="K546" s="64">
        <f t="shared" si="57"/>
        <v>1900541</v>
      </c>
      <c r="L546" s="65" t="s">
        <v>123</v>
      </c>
      <c r="M546" s="78" t="str">
        <f t="shared" si="59"/>
        <v>CV1900541</v>
      </c>
      <c r="O546" s="64">
        <v>1900001</v>
      </c>
      <c r="P546" s="65" t="s">
        <v>126</v>
      </c>
      <c r="Q546" s="78" t="str">
        <f t="shared" ref="Q546:Q562" si="60">(P546&amp;""&amp;O546)</f>
        <v>JV1900001</v>
      </c>
      <c r="S546" s="71"/>
      <c r="T546" s="71"/>
    </row>
    <row r="547" spans="2:20" s="73" customFormat="1" ht="32.25" customHeight="1" thickTop="1" thickBot="1" x14ac:dyDescent="0.3">
      <c r="B547" s="59" t="s">
        <v>755</v>
      </c>
      <c r="C547" s="59" t="s">
        <v>756</v>
      </c>
      <c r="D547" s="60" t="str">
        <f t="shared" si="56"/>
        <v>FORD DAVAO/005-816-812-000</v>
      </c>
      <c r="E547" s="76" t="s">
        <v>224</v>
      </c>
      <c r="G547" s="68">
        <v>1171871</v>
      </c>
      <c r="H547" s="63" t="s">
        <v>134</v>
      </c>
      <c r="I547" s="77" t="str">
        <f t="shared" si="58"/>
        <v>BPI1171871</v>
      </c>
      <c r="K547" s="64">
        <f t="shared" si="57"/>
        <v>1900542</v>
      </c>
      <c r="L547" s="65" t="s">
        <v>123</v>
      </c>
      <c r="M547" s="78" t="str">
        <f t="shared" si="59"/>
        <v>CV1900542</v>
      </c>
      <c r="O547" s="64">
        <v>1900001</v>
      </c>
      <c r="P547" s="65" t="s">
        <v>126</v>
      </c>
      <c r="Q547" s="78" t="str">
        <f t="shared" si="60"/>
        <v>JV1900001</v>
      </c>
      <c r="S547" s="71"/>
      <c r="T547" s="71"/>
    </row>
    <row r="548" spans="2:20" s="73" customFormat="1" ht="32.25" customHeight="1" thickTop="1" thickBot="1" x14ac:dyDescent="0.3">
      <c r="B548" s="59" t="s">
        <v>50</v>
      </c>
      <c r="C548" s="59" t="s">
        <v>659</v>
      </c>
      <c r="D548" s="60" t="str">
        <f t="shared" si="56"/>
        <v>FOUR R-E ELECTRONICS &amp; REPAIR SHOP/000-000-000-000</v>
      </c>
      <c r="E548" s="76" t="s">
        <v>443</v>
      </c>
      <c r="G548" s="68">
        <v>1171872</v>
      </c>
      <c r="H548" s="63" t="s">
        <v>134</v>
      </c>
      <c r="I548" s="77" t="str">
        <f t="shared" si="58"/>
        <v>BPI1171872</v>
      </c>
      <c r="K548" s="64">
        <f t="shared" si="57"/>
        <v>1900543</v>
      </c>
      <c r="L548" s="65" t="s">
        <v>123</v>
      </c>
      <c r="M548" s="78" t="str">
        <f t="shared" si="59"/>
        <v>CV1900543</v>
      </c>
      <c r="O548" s="64">
        <v>1900001</v>
      </c>
      <c r="P548" s="65" t="s">
        <v>126</v>
      </c>
      <c r="Q548" s="78" t="str">
        <f t="shared" si="60"/>
        <v>JV1900001</v>
      </c>
      <c r="S548" s="71"/>
      <c r="T548" s="71"/>
    </row>
    <row r="549" spans="2:20" s="73" customFormat="1" ht="32.25" customHeight="1" thickTop="1" thickBot="1" x14ac:dyDescent="0.3">
      <c r="B549" s="59" t="s">
        <v>137</v>
      </c>
      <c r="C549" s="59" t="s">
        <v>138</v>
      </c>
      <c r="D549" s="60" t="str">
        <f t="shared" si="56"/>
        <v>FREEMONT FOODS CORPORATION/003-460-168-158</v>
      </c>
      <c r="E549" s="76" t="s">
        <v>139</v>
      </c>
      <c r="G549" s="68">
        <v>1171873</v>
      </c>
      <c r="H549" s="63" t="s">
        <v>134</v>
      </c>
      <c r="I549" s="77" t="str">
        <f t="shared" si="58"/>
        <v>BPI1171873</v>
      </c>
      <c r="K549" s="64">
        <f t="shared" si="57"/>
        <v>1900544</v>
      </c>
      <c r="L549" s="65" t="s">
        <v>123</v>
      </c>
      <c r="M549" s="78" t="str">
        <f t="shared" si="59"/>
        <v>CV1900544</v>
      </c>
      <c r="O549" s="64">
        <v>1900001</v>
      </c>
      <c r="P549" s="65" t="s">
        <v>126</v>
      </c>
      <c r="Q549" s="78" t="str">
        <f t="shared" si="60"/>
        <v>JV1900001</v>
      </c>
      <c r="S549" s="71"/>
      <c r="T549" s="71"/>
    </row>
    <row r="550" spans="2:20" s="73" customFormat="1" ht="32.25" customHeight="1" thickTop="1" thickBot="1" x14ac:dyDescent="0.3">
      <c r="B550" s="59" t="s">
        <v>938</v>
      </c>
      <c r="C550" s="59" t="s">
        <v>874</v>
      </c>
      <c r="D550" s="60" t="str">
        <f t="shared" si="56"/>
        <v>FRENCH BAKER/228-598-006-001</v>
      </c>
      <c r="E550" s="76" t="s">
        <v>939</v>
      </c>
      <c r="G550" s="68">
        <v>1171874</v>
      </c>
      <c r="H550" s="63" t="s">
        <v>134</v>
      </c>
      <c r="I550" s="77" t="str">
        <f t="shared" si="58"/>
        <v>BPI1171874</v>
      </c>
      <c r="K550" s="64">
        <f t="shared" si="57"/>
        <v>1900545</v>
      </c>
      <c r="L550" s="65" t="s">
        <v>123</v>
      </c>
      <c r="M550" s="78" t="str">
        <f t="shared" si="59"/>
        <v>CV1900545</v>
      </c>
      <c r="O550" s="64">
        <v>1900001</v>
      </c>
      <c r="P550" s="65" t="s">
        <v>126</v>
      </c>
      <c r="Q550" s="78" t="str">
        <f t="shared" si="60"/>
        <v>JV1900001</v>
      </c>
      <c r="S550" s="71"/>
      <c r="T550" s="71"/>
    </row>
    <row r="551" spans="2:20" s="73" customFormat="1" ht="32.25" customHeight="1" thickTop="1" thickBot="1" x14ac:dyDescent="0.3">
      <c r="B551" s="59" t="s">
        <v>1048</v>
      </c>
      <c r="C551" s="59" t="s">
        <v>1049</v>
      </c>
      <c r="D551" s="60" t="str">
        <f t="shared" si="56"/>
        <v>GADAL COMMERCIAL/282-931-410-000</v>
      </c>
      <c r="E551" s="76" t="s">
        <v>995</v>
      </c>
      <c r="G551" s="68">
        <v>1171875</v>
      </c>
      <c r="H551" s="63" t="s">
        <v>134</v>
      </c>
      <c r="I551" s="77" t="str">
        <f t="shared" si="58"/>
        <v>BPI1171875</v>
      </c>
      <c r="K551" s="64">
        <f t="shared" si="57"/>
        <v>1900546</v>
      </c>
      <c r="L551" s="65" t="s">
        <v>123</v>
      </c>
      <c r="M551" s="78" t="str">
        <f t="shared" si="59"/>
        <v>CV1900546</v>
      </c>
      <c r="O551" s="64">
        <v>1900001</v>
      </c>
      <c r="P551" s="65" t="s">
        <v>126</v>
      </c>
      <c r="Q551" s="78" t="str">
        <f t="shared" si="60"/>
        <v>JV1900001</v>
      </c>
      <c r="S551" s="71"/>
      <c r="T551" s="71"/>
    </row>
    <row r="552" spans="2:20" s="73" customFormat="1" ht="32.25" customHeight="1" thickTop="1" thickBot="1" x14ac:dyDescent="0.3">
      <c r="B552" s="59" t="s">
        <v>304</v>
      </c>
      <c r="C552" s="59" t="s">
        <v>369</v>
      </c>
      <c r="D552" s="60" t="str">
        <f t="shared" si="56"/>
        <v>GALVAFLEX ENTERPRISES/484-597-081-000</v>
      </c>
      <c r="E552" s="76" t="s">
        <v>248</v>
      </c>
      <c r="G552" s="68">
        <v>1171876</v>
      </c>
      <c r="H552" s="63" t="s">
        <v>134</v>
      </c>
      <c r="I552" s="77" t="str">
        <f t="shared" si="58"/>
        <v>BPI1171876</v>
      </c>
      <c r="K552" s="64">
        <f t="shared" si="57"/>
        <v>1900547</v>
      </c>
      <c r="L552" s="65" t="s">
        <v>123</v>
      </c>
      <c r="M552" s="78" t="str">
        <f t="shared" si="59"/>
        <v>CV1900547</v>
      </c>
      <c r="O552" s="64">
        <v>1900001</v>
      </c>
      <c r="P552" s="65" t="s">
        <v>126</v>
      </c>
      <c r="Q552" s="78" t="str">
        <f t="shared" si="60"/>
        <v>JV1900001</v>
      </c>
      <c r="S552" s="71"/>
      <c r="T552" s="71"/>
    </row>
    <row r="553" spans="2:20" s="73" customFormat="1" ht="32.25" customHeight="1" thickTop="1" thickBot="1" x14ac:dyDescent="0.3">
      <c r="B553" s="59" t="s">
        <v>212</v>
      </c>
      <c r="C553" s="59" t="s">
        <v>213</v>
      </c>
      <c r="D553" s="60" t="str">
        <f t="shared" si="56"/>
        <v>GDY AIRTECH ENTERPRISES/936-625-499-000</v>
      </c>
      <c r="E553" s="76" t="s">
        <v>203</v>
      </c>
      <c r="G553" s="68">
        <v>1171877</v>
      </c>
      <c r="H553" s="63" t="s">
        <v>134</v>
      </c>
      <c r="I553" s="77" t="str">
        <f t="shared" si="58"/>
        <v>BPI1171877</v>
      </c>
      <c r="K553" s="64">
        <f t="shared" si="57"/>
        <v>1900548</v>
      </c>
      <c r="L553" s="65" t="s">
        <v>123</v>
      </c>
      <c r="M553" s="78" t="str">
        <f t="shared" si="59"/>
        <v>CV1900548</v>
      </c>
      <c r="O553" s="64">
        <v>1900001</v>
      </c>
      <c r="P553" s="65" t="s">
        <v>126</v>
      </c>
      <c r="Q553" s="78" t="str">
        <f t="shared" si="60"/>
        <v>JV1900001</v>
      </c>
      <c r="S553" s="71"/>
      <c r="T553" s="71"/>
    </row>
    <row r="554" spans="2:20" s="73" customFormat="1" ht="32.25" customHeight="1" thickTop="1" thickBot="1" x14ac:dyDescent="0.3">
      <c r="B554" s="59" t="s">
        <v>737</v>
      </c>
      <c r="C554" s="59" t="s">
        <v>738</v>
      </c>
      <c r="D554" s="60" t="str">
        <f t="shared" si="56"/>
        <v>GEARTEK GADGETS/722-605-615-000</v>
      </c>
      <c r="E554" s="76" t="s">
        <v>739</v>
      </c>
      <c r="G554" s="68">
        <v>1171878</v>
      </c>
      <c r="H554" s="63" t="s">
        <v>134</v>
      </c>
      <c r="I554" s="77" t="str">
        <f t="shared" si="58"/>
        <v>BPI1171878</v>
      </c>
      <c r="K554" s="64">
        <f t="shared" si="57"/>
        <v>1900549</v>
      </c>
      <c r="L554" s="65" t="s">
        <v>123</v>
      </c>
      <c r="M554" s="78" t="str">
        <f t="shared" si="59"/>
        <v>CV1900549</v>
      </c>
      <c r="O554" s="64">
        <v>1900001</v>
      </c>
      <c r="P554" s="65" t="s">
        <v>126</v>
      </c>
      <c r="Q554" s="78" t="str">
        <f t="shared" si="60"/>
        <v>JV1900001</v>
      </c>
      <c r="S554" s="71"/>
      <c r="T554" s="71"/>
    </row>
    <row r="555" spans="2:20" s="73" customFormat="1" ht="32.25" customHeight="1" thickTop="1" thickBot="1" x14ac:dyDescent="0.3">
      <c r="B555" s="59" t="s">
        <v>937</v>
      </c>
      <c r="C555" s="59" t="s">
        <v>871</v>
      </c>
      <c r="D555" s="60" t="str">
        <f t="shared" si="56"/>
        <v>G-ELEVEN CONVENIENCE STORE/284-316-400-000</v>
      </c>
      <c r="E555" s="76" t="s">
        <v>936</v>
      </c>
      <c r="G555" s="68">
        <v>1171879</v>
      </c>
      <c r="H555" s="63" t="s">
        <v>134</v>
      </c>
      <c r="I555" s="77" t="str">
        <f t="shared" si="58"/>
        <v>BPI1171879</v>
      </c>
      <c r="K555" s="64">
        <f t="shared" si="57"/>
        <v>1900550</v>
      </c>
      <c r="L555" s="65" t="s">
        <v>123</v>
      </c>
      <c r="M555" s="78" t="str">
        <f t="shared" si="59"/>
        <v>CV1900550</v>
      </c>
      <c r="O555" s="64">
        <v>1900001</v>
      </c>
      <c r="P555" s="65" t="s">
        <v>126</v>
      </c>
      <c r="Q555" s="78" t="str">
        <f t="shared" si="60"/>
        <v>JV1900001</v>
      </c>
      <c r="S555" s="71"/>
      <c r="T555" s="71"/>
    </row>
    <row r="556" spans="2:20" s="73" customFormat="1" ht="32.25" customHeight="1" thickTop="1" thickBot="1" x14ac:dyDescent="0.3">
      <c r="B556" s="59" t="s">
        <v>1006</v>
      </c>
      <c r="C556" s="59" t="s">
        <v>1007</v>
      </c>
      <c r="D556" s="60" t="str">
        <f t="shared" si="56"/>
        <v>GERRY'S GRILL/008-040-277-000</v>
      </c>
      <c r="E556" s="76" t="s">
        <v>1008</v>
      </c>
      <c r="G556" s="68">
        <v>1171880</v>
      </c>
      <c r="H556" s="63" t="s">
        <v>134</v>
      </c>
      <c r="I556" s="77" t="str">
        <f t="shared" si="58"/>
        <v>BPI1171880</v>
      </c>
      <c r="K556" s="64">
        <f t="shared" si="57"/>
        <v>1900551</v>
      </c>
      <c r="L556" s="65" t="s">
        <v>123</v>
      </c>
      <c r="M556" s="78" t="str">
        <f t="shared" si="59"/>
        <v>CV1900551</v>
      </c>
      <c r="O556" s="64">
        <v>1900001</v>
      </c>
      <c r="P556" s="65" t="s">
        <v>126</v>
      </c>
      <c r="Q556" s="78" t="str">
        <f t="shared" si="60"/>
        <v>JV1900001</v>
      </c>
      <c r="S556" s="71"/>
      <c r="T556" s="71"/>
    </row>
    <row r="557" spans="2:20" s="73" customFormat="1" ht="32.25" customHeight="1" thickTop="1" thickBot="1" x14ac:dyDescent="0.3">
      <c r="B557" s="59" t="s">
        <v>50</v>
      </c>
      <c r="C557" s="59" t="s">
        <v>1185</v>
      </c>
      <c r="D557" s="60" t="str">
        <f t="shared" si="56"/>
        <v>GIOVANNI ANGELITUD/000-000-000-000</v>
      </c>
      <c r="E557" s="76" t="s">
        <v>34</v>
      </c>
      <c r="G557" s="68">
        <v>1171881</v>
      </c>
      <c r="H557" s="63" t="s">
        <v>134</v>
      </c>
      <c r="I557" s="77" t="str">
        <f t="shared" si="58"/>
        <v>BPI1171881</v>
      </c>
      <c r="K557" s="64">
        <f t="shared" si="57"/>
        <v>1900552</v>
      </c>
      <c r="L557" s="65" t="s">
        <v>123</v>
      </c>
      <c r="M557" s="78" t="str">
        <f t="shared" si="59"/>
        <v>CV1900552</v>
      </c>
      <c r="O557" s="64">
        <v>1900001</v>
      </c>
      <c r="P557" s="65" t="s">
        <v>126</v>
      </c>
      <c r="Q557" s="78" t="str">
        <f t="shared" si="60"/>
        <v>JV1900001</v>
      </c>
      <c r="S557" s="71"/>
      <c r="T557" s="71"/>
    </row>
    <row r="558" spans="2:20" s="73" customFormat="1" ht="32.25" customHeight="1" thickTop="1" thickBot="1" x14ac:dyDescent="0.3">
      <c r="B558" s="59" t="s">
        <v>50</v>
      </c>
      <c r="C558" s="59" t="s">
        <v>287</v>
      </c>
      <c r="D558" s="60" t="str">
        <f t="shared" si="56"/>
        <v>GIOVANNI ANGELITUD OCCUPANCY MAXX PET/000-000-000-000</v>
      </c>
      <c r="E558" s="76"/>
      <c r="G558" s="68">
        <v>1171882</v>
      </c>
      <c r="H558" s="63" t="s">
        <v>134</v>
      </c>
      <c r="I558" s="77" t="str">
        <f>(H558&amp;""&amp;G558)</f>
        <v>BPI1171882</v>
      </c>
      <c r="K558" s="64">
        <f t="shared" si="57"/>
        <v>1900553</v>
      </c>
      <c r="L558" s="65" t="s">
        <v>123</v>
      </c>
      <c r="M558" s="78" t="str">
        <f t="shared" si="59"/>
        <v>CV1900553</v>
      </c>
      <c r="O558" s="64">
        <v>1900001</v>
      </c>
      <c r="P558" s="65" t="s">
        <v>126</v>
      </c>
      <c r="Q558" s="78" t="str">
        <f t="shared" si="60"/>
        <v>JV1900001</v>
      </c>
      <c r="S558" s="71"/>
      <c r="T558" s="71"/>
    </row>
    <row r="559" spans="2:20" s="73" customFormat="1" ht="32.25" customHeight="1" thickTop="1" thickBot="1" x14ac:dyDescent="0.3">
      <c r="B559" s="59" t="s">
        <v>50</v>
      </c>
      <c r="C559" s="59" t="s">
        <v>238</v>
      </c>
      <c r="D559" s="60" t="str">
        <f t="shared" si="56"/>
        <v>GIOVANNI ANGELITUD SPM MAA/000-000-000-000</v>
      </c>
      <c r="E559" s="76"/>
      <c r="G559" s="68">
        <v>1171883</v>
      </c>
      <c r="H559" s="63" t="s">
        <v>134</v>
      </c>
      <c r="I559" s="77" t="str">
        <f>(H559&amp;""&amp;G559)</f>
        <v>BPI1171883</v>
      </c>
      <c r="K559" s="64">
        <f t="shared" si="57"/>
        <v>1900554</v>
      </c>
      <c r="L559" s="65" t="s">
        <v>123</v>
      </c>
      <c r="M559" s="78" t="str">
        <f>(L559&amp;""&amp;K559)</f>
        <v>CV1900554</v>
      </c>
      <c r="O559" s="64">
        <v>1900001</v>
      </c>
      <c r="P559" s="65" t="s">
        <v>126</v>
      </c>
      <c r="Q559" s="78" t="str">
        <f t="shared" si="60"/>
        <v>JV1900001</v>
      </c>
      <c r="S559" s="71"/>
      <c r="T559" s="71"/>
    </row>
    <row r="560" spans="2:20" s="73" customFormat="1" ht="32.25" customHeight="1" thickTop="1" thickBot="1" x14ac:dyDescent="0.3">
      <c r="B560" s="59" t="s">
        <v>533</v>
      </c>
      <c r="C560" s="59" t="s">
        <v>534</v>
      </c>
      <c r="D560" s="60" t="str">
        <f t="shared" si="56"/>
        <v>GLAMOUR RESTO N CATERER/439-691-096-002</v>
      </c>
      <c r="E560" s="76" t="s">
        <v>535</v>
      </c>
      <c r="G560" s="68">
        <v>1171884</v>
      </c>
      <c r="H560" s="63" t="s">
        <v>134</v>
      </c>
      <c r="I560" s="77" t="str">
        <f>(H560&amp;""&amp;G560)</f>
        <v>BPI1171884</v>
      </c>
      <c r="K560" s="64">
        <f t="shared" si="57"/>
        <v>1900555</v>
      </c>
      <c r="L560" s="65" t="s">
        <v>123</v>
      </c>
      <c r="M560" s="78" t="str">
        <f>(L560&amp;""&amp;K560)</f>
        <v>CV1900555</v>
      </c>
      <c r="O560" s="64">
        <v>1900001</v>
      </c>
      <c r="P560" s="65" t="s">
        <v>126</v>
      </c>
      <c r="Q560" s="78" t="str">
        <f t="shared" si="60"/>
        <v>JV1900001</v>
      </c>
      <c r="S560" s="71"/>
      <c r="T560" s="71"/>
    </row>
    <row r="561" spans="2:20" s="73" customFormat="1" ht="32.25" customHeight="1" thickTop="1" thickBot="1" x14ac:dyDescent="0.3">
      <c r="B561" s="59" t="s">
        <v>384</v>
      </c>
      <c r="C561" s="59" t="s">
        <v>29</v>
      </c>
      <c r="D561" s="60" t="str">
        <f t="shared" si="56"/>
        <v>GLOBE TELECOM INC./000-768-480-0067</v>
      </c>
      <c r="E561" s="76" t="s">
        <v>322</v>
      </c>
      <c r="G561" s="68">
        <v>1171885</v>
      </c>
      <c r="H561" s="63" t="s">
        <v>134</v>
      </c>
      <c r="I561" s="77" t="str">
        <f>(H561&amp;""&amp;G561)</f>
        <v>BPI1171885</v>
      </c>
      <c r="K561" s="64">
        <f t="shared" si="57"/>
        <v>1900556</v>
      </c>
      <c r="L561" s="65" t="s">
        <v>123</v>
      </c>
      <c r="M561" s="78" t="str">
        <f>(L561&amp;""&amp;K561)</f>
        <v>CV1900556</v>
      </c>
      <c r="O561" s="64">
        <v>1900001</v>
      </c>
      <c r="P561" s="65" t="s">
        <v>126</v>
      </c>
      <c r="Q561" s="78" t="str">
        <f t="shared" si="60"/>
        <v>JV1900001</v>
      </c>
      <c r="S561" s="71"/>
      <c r="T561" s="71"/>
    </row>
    <row r="562" spans="2:20" s="73" customFormat="1" ht="14.25" thickTop="1" x14ac:dyDescent="0.25">
      <c r="B562" s="59" t="s">
        <v>956</v>
      </c>
      <c r="C562" s="59" t="s">
        <v>887</v>
      </c>
      <c r="D562" s="60" t="str">
        <f t="shared" si="56"/>
        <v>GOLDEN BLACKSMITH/009-549-127-001</v>
      </c>
      <c r="E562" s="76" t="s">
        <v>936</v>
      </c>
      <c r="G562" s="68">
        <v>1171886</v>
      </c>
      <c r="H562" s="63" t="s">
        <v>134</v>
      </c>
      <c r="I562" s="74" t="str">
        <f>(H562&amp;""&amp;G562)</f>
        <v>BPI1171886</v>
      </c>
      <c r="K562" s="64">
        <f t="shared" si="57"/>
        <v>1900557</v>
      </c>
      <c r="L562" s="65" t="s">
        <v>123</v>
      </c>
      <c r="M562" s="75" t="str">
        <f>(L562&amp;""&amp;K562)</f>
        <v>CV1900557</v>
      </c>
      <c r="O562" s="64">
        <v>1900001</v>
      </c>
      <c r="P562" s="65" t="s">
        <v>126</v>
      </c>
      <c r="Q562" s="78" t="str">
        <f t="shared" si="60"/>
        <v>JV1900001</v>
      </c>
      <c r="S562" s="71"/>
      <c r="T562" s="71"/>
    </row>
    <row r="563" spans="2:20" s="73" customFormat="1" ht="13.5" x14ac:dyDescent="0.25">
      <c r="B563" s="59" t="s">
        <v>1240</v>
      </c>
      <c r="C563" s="59" t="s">
        <v>1189</v>
      </c>
      <c r="D563" s="60" t="str">
        <f t="shared" si="56"/>
        <v>GOLDEN BROWN SPECILATIES, INC./005-880-582-012</v>
      </c>
      <c r="E563" s="76" t="s">
        <v>308</v>
      </c>
      <c r="G563" s="79"/>
      <c r="H563" s="79"/>
      <c r="I563" s="79"/>
      <c r="K563" s="79"/>
      <c r="L563" s="80"/>
      <c r="M563" s="80"/>
      <c r="O563" s="64">
        <v>1900001</v>
      </c>
      <c r="P563" s="65" t="s">
        <v>126</v>
      </c>
      <c r="Q563" s="75" t="str">
        <f>(P563&amp;""&amp;O563)</f>
        <v>JV1900001</v>
      </c>
      <c r="S563" s="71"/>
      <c r="T563" s="71"/>
    </row>
    <row r="564" spans="2:20" x14ac:dyDescent="0.25">
      <c r="B564" s="59" t="s">
        <v>257</v>
      </c>
      <c r="C564" s="59" t="s">
        <v>258</v>
      </c>
      <c r="D564" s="60" t="str">
        <f t="shared" si="56"/>
        <v>GOLDEN GATE EXPRESS SERVICE/183-808-055-002</v>
      </c>
      <c r="E564" s="76" t="s">
        <v>259</v>
      </c>
      <c r="S564" s="58"/>
      <c r="T564" s="58"/>
    </row>
    <row r="565" spans="2:20" x14ac:dyDescent="0.25">
      <c r="B565" s="59" t="s">
        <v>703</v>
      </c>
      <c r="C565" s="59" t="s">
        <v>704</v>
      </c>
      <c r="D565" s="60" t="str">
        <f t="shared" si="56"/>
        <v>GOLDEN LAKEMORE CORPOATION/404-020-129-001</v>
      </c>
      <c r="E565" s="76" t="s">
        <v>705</v>
      </c>
      <c r="S565" s="58"/>
      <c r="T565" s="58"/>
    </row>
    <row r="566" spans="2:20" x14ac:dyDescent="0.25">
      <c r="B566" s="59" t="s">
        <v>50</v>
      </c>
      <c r="C566" s="59" t="s">
        <v>244</v>
      </c>
      <c r="D566" s="60" t="str">
        <f t="shared" si="56"/>
        <v>GOLORAN - LABOR/000-000-000-000</v>
      </c>
      <c r="E566" s="76" t="s">
        <v>243</v>
      </c>
      <c r="S566" s="58"/>
      <c r="T566" s="58"/>
    </row>
    <row r="567" spans="2:20" x14ac:dyDescent="0.25">
      <c r="B567" s="59" t="s">
        <v>50</v>
      </c>
      <c r="C567" s="59" t="s">
        <v>245</v>
      </c>
      <c r="D567" s="60" t="str">
        <f t="shared" si="56"/>
        <v>GOLORAN, KEVIN - LABOR/000-000-000-000</v>
      </c>
      <c r="E567" s="76" t="s">
        <v>243</v>
      </c>
      <c r="S567" s="52"/>
      <c r="T567" s="52"/>
    </row>
    <row r="568" spans="2:20" x14ac:dyDescent="0.25">
      <c r="B568" s="59" t="s">
        <v>681</v>
      </c>
      <c r="C568" s="59" t="s">
        <v>682</v>
      </c>
      <c r="D568" s="60" t="str">
        <f t="shared" si="56"/>
        <v>GRAND MENSENG HOTEL/000-518-668-000</v>
      </c>
      <c r="E568" s="76" t="s">
        <v>481</v>
      </c>
      <c r="S568" s="52"/>
      <c r="T568" s="52"/>
    </row>
    <row r="569" spans="2:20" x14ac:dyDescent="0.25">
      <c r="B569" s="59" t="s">
        <v>142</v>
      </c>
      <c r="C569" s="59" t="s">
        <v>143</v>
      </c>
      <c r="D569" s="60" t="str">
        <f t="shared" si="56"/>
        <v>GREEN TREE DJG ENTERPRISES/430-297-368-000</v>
      </c>
      <c r="E569" s="76" t="s">
        <v>144</v>
      </c>
      <c r="S569" s="52"/>
      <c r="T569" s="52"/>
    </row>
    <row r="570" spans="2:20" x14ac:dyDescent="0.25">
      <c r="B570" s="59" t="s">
        <v>562</v>
      </c>
      <c r="C570" s="59" t="s">
        <v>563</v>
      </c>
      <c r="D570" s="60" t="str">
        <f t="shared" si="56"/>
        <v>GREENBELT HARDWARE/450-561-1771-000</v>
      </c>
      <c r="E570" s="76" t="s">
        <v>262</v>
      </c>
      <c r="S570" s="52"/>
      <c r="T570" s="52"/>
    </row>
    <row r="571" spans="2:20" x14ac:dyDescent="0.25">
      <c r="B571" s="59" t="s">
        <v>249</v>
      </c>
      <c r="C571" s="59" t="s">
        <v>250</v>
      </c>
      <c r="D571" s="60" t="str">
        <f t="shared" si="56"/>
        <v>GREENTECH ELECTRONICS,CO./293-563-062-000</v>
      </c>
      <c r="E571" s="76" t="s">
        <v>251</v>
      </c>
      <c r="S571" s="52"/>
      <c r="T571" s="52"/>
    </row>
    <row r="572" spans="2:20" x14ac:dyDescent="0.25">
      <c r="B572" s="59" t="s">
        <v>142</v>
      </c>
      <c r="C572" s="59" t="s">
        <v>474</v>
      </c>
      <c r="D572" s="60" t="str">
        <f t="shared" si="56"/>
        <v>GREENTREE DJG ENTERPRISES/430-297-368-000</v>
      </c>
      <c r="E572" s="76" t="s">
        <v>475</v>
      </c>
      <c r="S572" s="52"/>
      <c r="T572" s="52"/>
    </row>
    <row r="573" spans="2:20" x14ac:dyDescent="0.25">
      <c r="B573" s="59" t="s">
        <v>320</v>
      </c>
      <c r="C573" s="59" t="s">
        <v>321</v>
      </c>
      <c r="D573" s="60" t="str">
        <f t="shared" si="56"/>
        <v>GREENWICH/000-333-173-332</v>
      </c>
      <c r="E573" s="76" t="s">
        <v>322</v>
      </c>
      <c r="S573" s="52"/>
      <c r="T573" s="52"/>
    </row>
    <row r="574" spans="2:20" x14ac:dyDescent="0.25">
      <c r="B574" s="59" t="s">
        <v>709</v>
      </c>
      <c r="C574" s="59" t="s">
        <v>710</v>
      </c>
      <c r="D574" s="60" t="str">
        <f t="shared" si="56"/>
        <v>GREG MOTOR PARTS &amp; HARDWARE/100-086-283-000</v>
      </c>
      <c r="E574" s="59" t="s">
        <v>475</v>
      </c>
      <c r="S574" s="52"/>
      <c r="T574" s="52"/>
    </row>
    <row r="575" spans="2:20" x14ac:dyDescent="0.25">
      <c r="B575" s="59" t="s">
        <v>329</v>
      </c>
      <c r="C575" s="59" t="s">
        <v>330</v>
      </c>
      <c r="D575" s="60" t="str">
        <f t="shared" si="56"/>
        <v>GROUP 101 CARS, INC./474-135-879-000</v>
      </c>
      <c r="E575" s="59" t="s">
        <v>203</v>
      </c>
      <c r="S575" s="52"/>
      <c r="T575" s="52"/>
    </row>
    <row r="576" spans="2:20" x14ac:dyDescent="0.25">
      <c r="B576" s="59" t="s">
        <v>268</v>
      </c>
      <c r="C576" s="59" t="s">
        <v>269</v>
      </c>
      <c r="D576" s="60" t="str">
        <f t="shared" si="56"/>
        <v>HAFELE PHILIPPINES, INC./001-707-728-012</v>
      </c>
      <c r="E576" s="76" t="s">
        <v>39</v>
      </c>
      <c r="S576" s="52"/>
      <c r="T576" s="52"/>
    </row>
    <row r="577" spans="2:20" x14ac:dyDescent="0.25">
      <c r="B577" s="59" t="s">
        <v>377</v>
      </c>
      <c r="C577" s="59" t="s">
        <v>378</v>
      </c>
      <c r="D577" s="60" t="str">
        <f t="shared" si="56"/>
        <v>HALIFAX GLASS &amp; ALUMINUM SUPPLY, INC./275-581-068-000</v>
      </c>
      <c r="E577" s="76" t="s">
        <v>235</v>
      </c>
      <c r="S577" s="52"/>
      <c r="T577" s="52"/>
    </row>
    <row r="578" spans="2:20" x14ac:dyDescent="0.25">
      <c r="B578" s="59" t="s">
        <v>667</v>
      </c>
      <c r="C578" s="59" t="s">
        <v>668</v>
      </c>
      <c r="D578" s="60" t="str">
        <f t="shared" si="56"/>
        <v>HAMAKITA HEAVY EQUIPMENT PARTS SUPPLY/128-824-012-000</v>
      </c>
      <c r="E578" s="76" t="s">
        <v>669</v>
      </c>
      <c r="S578" s="52"/>
      <c r="T578" s="52"/>
    </row>
    <row r="579" spans="2:20" x14ac:dyDescent="0.25">
      <c r="B579" s="59" t="s">
        <v>146</v>
      </c>
      <c r="C579" s="59" t="s">
        <v>147</v>
      </c>
      <c r="D579" s="60" t="str">
        <f t="shared" si="56"/>
        <v>HARBOUR CITY DIMSUM/469-267-413-002</v>
      </c>
      <c r="E579" s="76" t="s">
        <v>148</v>
      </c>
      <c r="S579" s="52"/>
      <c r="T579" s="52"/>
    </row>
    <row r="580" spans="2:20" x14ac:dyDescent="0.25">
      <c r="B580" s="59" t="s">
        <v>549</v>
      </c>
      <c r="C580" s="59" t="s">
        <v>550</v>
      </c>
      <c r="D580" s="60" t="str">
        <f t="shared" si="56"/>
        <v>HARDWAREMAXX/BUHANGIN/006-171-663-027</v>
      </c>
      <c r="E580" s="76" t="s">
        <v>305</v>
      </c>
      <c r="S580" s="52"/>
      <c r="T580" s="52"/>
    </row>
    <row r="581" spans="2:20" x14ac:dyDescent="0.25">
      <c r="B581" s="59" t="s">
        <v>983</v>
      </c>
      <c r="C581" s="59" t="s">
        <v>1027</v>
      </c>
      <c r="D581" s="60" t="str">
        <f t="shared" si="56"/>
        <v>HB1+PHARMACY/006-171-689-050</v>
      </c>
      <c r="E581" s="76" t="s">
        <v>768</v>
      </c>
      <c r="S581" s="52"/>
      <c r="T581" s="52"/>
    </row>
    <row r="582" spans="2:20" x14ac:dyDescent="0.25">
      <c r="B582" s="59" t="s">
        <v>714</v>
      </c>
      <c r="C582" s="59" t="s">
        <v>715</v>
      </c>
      <c r="D582" s="60" t="str">
        <f t="shared" ref="D582:D645" si="61">(C582&amp;"/"&amp;B582)</f>
        <v>HELEN'S KITCHEN/453-694-241-000</v>
      </c>
      <c r="E582" s="76" t="s">
        <v>248</v>
      </c>
      <c r="S582" s="52"/>
      <c r="T582" s="52"/>
    </row>
    <row r="583" spans="2:20" x14ac:dyDescent="0.25">
      <c r="B583" s="59" t="s">
        <v>601</v>
      </c>
      <c r="C583" s="59" t="s">
        <v>247</v>
      </c>
      <c r="D583" s="60" t="str">
        <f t="shared" si="61"/>
        <v>HENRY'S SAND &amp; GRAVEL/131-337-537-000</v>
      </c>
      <c r="E583" s="76" t="s">
        <v>248</v>
      </c>
      <c r="S583" s="52"/>
      <c r="T583" s="52"/>
    </row>
    <row r="584" spans="2:20" x14ac:dyDescent="0.25">
      <c r="B584" s="59" t="s">
        <v>190</v>
      </c>
      <c r="C584" s="59" t="s">
        <v>191</v>
      </c>
      <c r="D584" s="60" t="str">
        <f t="shared" si="61"/>
        <v>HERCULES PAINT HAUS/936-880-306-001</v>
      </c>
      <c r="E584" s="76" t="s">
        <v>192</v>
      </c>
      <c r="S584" s="52"/>
      <c r="T584" s="52"/>
    </row>
    <row r="585" spans="2:20" x14ac:dyDescent="0.25">
      <c r="B585" s="59" t="s">
        <v>582</v>
      </c>
      <c r="C585" s="59" t="s">
        <v>583</v>
      </c>
      <c r="D585" s="60" t="str">
        <f t="shared" si="61"/>
        <v>HILTI INC./004-777-324-000</v>
      </c>
      <c r="E585" s="76" t="s">
        <v>584</v>
      </c>
      <c r="S585" s="52"/>
      <c r="T585" s="52"/>
    </row>
    <row r="586" spans="2:20" x14ac:dyDescent="0.25">
      <c r="B586" s="59" t="s">
        <v>1241</v>
      </c>
      <c r="C586" s="59" t="s">
        <v>1197</v>
      </c>
      <c r="D586" s="60" t="str">
        <f t="shared" si="61"/>
        <v>ICE GIANTS DESSERTS AND SNACKS INC./427-998-821-006</v>
      </c>
      <c r="E586" s="76" t="s">
        <v>192</v>
      </c>
      <c r="S586" s="52"/>
      <c r="T586" s="52"/>
    </row>
    <row r="587" spans="2:20" x14ac:dyDescent="0.25">
      <c r="B587" s="59" t="s">
        <v>452</v>
      </c>
      <c r="C587" s="59" t="s">
        <v>453</v>
      </c>
      <c r="D587" s="60" t="str">
        <f t="shared" si="61"/>
        <v>INDON HARDWARE/157-110-730-000</v>
      </c>
      <c r="E587" s="76" t="s">
        <v>454</v>
      </c>
      <c r="S587" s="52"/>
      <c r="T587" s="52"/>
    </row>
    <row r="588" spans="2:20" x14ac:dyDescent="0.25">
      <c r="B588" s="59" t="s">
        <v>1020</v>
      </c>
      <c r="C588" s="59" t="s">
        <v>1021</v>
      </c>
      <c r="D588" s="60" t="str">
        <f t="shared" si="61"/>
        <v>INKNOW CORPORATION/296-111-555-021</v>
      </c>
      <c r="E588" s="76" t="s">
        <v>571</v>
      </c>
      <c r="S588" s="52"/>
      <c r="T588" s="52"/>
    </row>
    <row r="589" spans="2:20" x14ac:dyDescent="0.25">
      <c r="B589" s="59" t="s">
        <v>50</v>
      </c>
      <c r="C589" s="59" t="s">
        <v>232</v>
      </c>
      <c r="D589" s="60" t="str">
        <f t="shared" si="61"/>
        <v>IVAN LIM NHQ/000-000-000-000</v>
      </c>
      <c r="E589" s="76" t="s">
        <v>233</v>
      </c>
      <c r="S589" s="52"/>
      <c r="T589" s="52"/>
    </row>
    <row r="590" spans="2:20" x14ac:dyDescent="0.25">
      <c r="B590" s="59" t="s">
        <v>44</v>
      </c>
      <c r="C590" s="59" t="s">
        <v>349</v>
      </c>
      <c r="D590" s="60" t="str">
        <f t="shared" si="61"/>
        <v>J.V.C AIRE SYSTEMS/284-876-714-002</v>
      </c>
      <c r="E590" s="76" t="s">
        <v>296</v>
      </c>
      <c r="S590" s="52"/>
      <c r="T590" s="52"/>
    </row>
    <row r="591" spans="2:20" x14ac:dyDescent="0.25">
      <c r="B591" s="59" t="s">
        <v>942</v>
      </c>
      <c r="C591" s="59" t="s">
        <v>869</v>
      </c>
      <c r="D591" s="60" t="str">
        <f t="shared" si="61"/>
        <v>JACKY-JCO HARDWARE AND CONSTRUCTION SUPPLY/440-274-659-000</v>
      </c>
      <c r="E591" s="76" t="s">
        <v>936</v>
      </c>
      <c r="S591" s="52"/>
      <c r="T591" s="52"/>
    </row>
    <row r="592" spans="2:20" x14ac:dyDescent="0.25">
      <c r="B592" s="59" t="s">
        <v>50</v>
      </c>
      <c r="C592" s="59" t="s">
        <v>771</v>
      </c>
      <c r="D592" s="60" t="str">
        <f t="shared" si="61"/>
        <v>JAKE JOSOL /000-000-000-000</v>
      </c>
      <c r="E592" s="76" t="s">
        <v>34</v>
      </c>
      <c r="S592" s="52"/>
      <c r="T592" s="52"/>
    </row>
    <row r="593" spans="2:20" x14ac:dyDescent="0.25">
      <c r="B593" s="59" t="s">
        <v>978</v>
      </c>
      <c r="C593" s="59" t="s">
        <v>901</v>
      </c>
      <c r="D593" s="60" t="str">
        <f t="shared" si="61"/>
        <v>JAS-SIXTEEN ENTERPRISE/438-563-167-000</v>
      </c>
      <c r="E593" s="76" t="s">
        <v>955</v>
      </c>
      <c r="S593" s="52"/>
      <c r="T593" s="52"/>
    </row>
    <row r="594" spans="2:20" x14ac:dyDescent="0.25">
      <c r="B594" s="59" t="s">
        <v>1036</v>
      </c>
      <c r="C594" s="59" t="s">
        <v>1037</v>
      </c>
      <c r="D594" s="60" t="str">
        <f t="shared" si="61"/>
        <v>JAVIN LUMBER DEALER/926-981-193-000</v>
      </c>
      <c r="E594" s="76" t="s">
        <v>293</v>
      </c>
      <c r="S594" s="52"/>
      <c r="T594" s="52"/>
    </row>
    <row r="595" spans="2:20" x14ac:dyDescent="0.25">
      <c r="B595" s="59" t="s">
        <v>635</v>
      </c>
      <c r="C595" s="59" t="s">
        <v>636</v>
      </c>
      <c r="D595" s="60" t="str">
        <f t="shared" si="61"/>
        <v>JEFF STAR/108-629-778-000</v>
      </c>
      <c r="E595" s="76" t="s">
        <v>446</v>
      </c>
      <c r="S595" s="52"/>
      <c r="T595" s="52"/>
    </row>
    <row r="596" spans="2:20" x14ac:dyDescent="0.25">
      <c r="B596" s="59" t="s">
        <v>50</v>
      </c>
      <c r="C596" s="59" t="s">
        <v>176</v>
      </c>
      <c r="D596" s="60" t="str">
        <f t="shared" si="61"/>
        <v>JOANNE LAO- CA WORKERS/000-000-000-000</v>
      </c>
      <c r="E596" s="76" t="s">
        <v>177</v>
      </c>
      <c r="S596" s="52"/>
      <c r="T596" s="52"/>
    </row>
    <row r="597" spans="2:20" x14ac:dyDescent="0.25">
      <c r="B597" s="59" t="s">
        <v>50</v>
      </c>
      <c r="C597" s="59" t="s">
        <v>246</v>
      </c>
      <c r="D597" s="60" t="str">
        <f t="shared" si="61"/>
        <v>JOEL MORALES/000-000-000-000</v>
      </c>
      <c r="E597" s="76" t="s">
        <v>34</v>
      </c>
      <c r="S597" s="52"/>
      <c r="T597" s="52"/>
    </row>
    <row r="598" spans="2:20" x14ac:dyDescent="0.25">
      <c r="B598" s="59" t="s">
        <v>50</v>
      </c>
      <c r="C598" s="59" t="s">
        <v>406</v>
      </c>
      <c r="D598" s="60" t="str">
        <f t="shared" si="61"/>
        <v>JOHN P. JOSOL/000-000-000-000</v>
      </c>
      <c r="E598" s="76" t="s">
        <v>311</v>
      </c>
      <c r="S598" s="52"/>
      <c r="T598" s="52"/>
    </row>
    <row r="599" spans="2:20" x14ac:dyDescent="0.25">
      <c r="B599" s="59" t="s">
        <v>940</v>
      </c>
      <c r="C599" s="59" t="s">
        <v>941</v>
      </c>
      <c r="D599" s="60" t="str">
        <f t="shared" si="61"/>
        <v>JOSEPH P. JOSOL/900-579-577-000</v>
      </c>
      <c r="E599" s="76" t="s">
        <v>311</v>
      </c>
      <c r="S599" s="52"/>
      <c r="T599" s="52"/>
    </row>
    <row r="600" spans="2:20" x14ac:dyDescent="0.25">
      <c r="B600" s="59" t="s">
        <v>150</v>
      </c>
      <c r="C600" s="59" t="s">
        <v>151</v>
      </c>
      <c r="D600" s="60" t="str">
        <f t="shared" si="61"/>
        <v>JOYO Marketing/404-461-835-005</v>
      </c>
      <c r="E600" s="76" t="s">
        <v>152</v>
      </c>
      <c r="S600" s="52"/>
      <c r="T600" s="52"/>
    </row>
    <row r="601" spans="2:20" x14ac:dyDescent="0.25">
      <c r="B601" s="59" t="s">
        <v>752</v>
      </c>
      <c r="C601" s="59" t="s">
        <v>753</v>
      </c>
      <c r="D601" s="60" t="str">
        <f t="shared" si="61"/>
        <v>JPFA SERVICE CENTER/922-061-824-000</v>
      </c>
      <c r="E601" s="76" t="s">
        <v>754</v>
      </c>
      <c r="S601" s="52"/>
      <c r="T601" s="52"/>
    </row>
    <row r="602" spans="2:20" x14ac:dyDescent="0.25">
      <c r="B602" s="59" t="s">
        <v>536</v>
      </c>
      <c r="C602" s="59" t="s">
        <v>537</v>
      </c>
      <c r="D602" s="60" t="str">
        <f t="shared" si="61"/>
        <v>JR MX MEMOXPRESS/007-424-197-177</v>
      </c>
      <c r="E602" s="76" t="s">
        <v>538</v>
      </c>
      <c r="S602" s="52"/>
      <c r="T602" s="52"/>
    </row>
    <row r="603" spans="2:20" x14ac:dyDescent="0.25">
      <c r="B603" s="59" t="s">
        <v>50</v>
      </c>
      <c r="C603" s="59" t="s">
        <v>1196</v>
      </c>
      <c r="D603" s="60" t="str">
        <f t="shared" si="61"/>
        <v>JUDITH A. BAIROY/000-000-000-000</v>
      </c>
      <c r="E603" s="76" t="s">
        <v>34</v>
      </c>
      <c r="S603" s="52"/>
      <c r="T603" s="52"/>
    </row>
    <row r="604" spans="2:20" x14ac:dyDescent="0.25">
      <c r="B604" s="59" t="s">
        <v>660</v>
      </c>
      <c r="C604" s="59" t="s">
        <v>661</v>
      </c>
      <c r="D604" s="60" t="str">
        <f t="shared" si="61"/>
        <v>JVC AIRE SYSTEM INC./010-08-415-000</v>
      </c>
      <c r="E604" s="76" t="s">
        <v>475</v>
      </c>
      <c r="S604" s="52"/>
      <c r="T604" s="52"/>
    </row>
    <row r="605" spans="2:20" x14ac:dyDescent="0.25">
      <c r="B605" s="59" t="s">
        <v>26</v>
      </c>
      <c r="C605" s="59" t="s">
        <v>588</v>
      </c>
      <c r="D605" s="60" t="str">
        <f t="shared" si="61"/>
        <v>KARELLA MANAGEMENT CORP/246-969-491-008</v>
      </c>
      <c r="E605" s="76" t="s">
        <v>402</v>
      </c>
      <c r="S605" s="52"/>
      <c r="T605" s="52"/>
    </row>
    <row r="606" spans="2:20" x14ac:dyDescent="0.25">
      <c r="B606" s="59" t="s">
        <v>519</v>
      </c>
      <c r="C606" s="59" t="s">
        <v>520</v>
      </c>
      <c r="D606" s="60" t="str">
        <f t="shared" si="61"/>
        <v>KCOPY REFILLING STATION/261-125-821-002</v>
      </c>
      <c r="E606" s="76" t="s">
        <v>206</v>
      </c>
      <c r="S606" s="52"/>
      <c r="T606" s="52"/>
    </row>
    <row r="607" spans="2:20" x14ac:dyDescent="0.25">
      <c r="B607" s="59" t="s">
        <v>763</v>
      </c>
      <c r="C607" s="59" t="s">
        <v>764</v>
      </c>
      <c r="D607" s="60" t="str">
        <f t="shared" si="61"/>
        <v>KEAN SOLID BLOCKS &amp; AGGREGATES INDUSTRIES CORP./434-630-290-000</v>
      </c>
      <c r="E607" s="76" t="s">
        <v>765</v>
      </c>
      <c r="S607" s="52"/>
      <c r="T607" s="52"/>
    </row>
    <row r="608" spans="2:20" x14ac:dyDescent="0.25">
      <c r="B608" s="59" t="s">
        <v>1009</v>
      </c>
      <c r="C608" s="59" t="s">
        <v>1010</v>
      </c>
      <c r="D608" s="60" t="str">
        <f t="shared" si="61"/>
        <v>KENT AND KL'S FASTFOOD/180-776-950-001</v>
      </c>
      <c r="E608" s="76" t="s">
        <v>739</v>
      </c>
      <c r="S608" s="52"/>
      <c r="T608" s="52"/>
    </row>
    <row r="609" spans="2:20" x14ac:dyDescent="0.25">
      <c r="B609" s="59" t="s">
        <v>455</v>
      </c>
      <c r="C609" s="59" t="s">
        <v>456</v>
      </c>
      <c r="D609" s="60" t="str">
        <f t="shared" si="61"/>
        <v>KIM GUAN TRADING CO. INC./000-076-486-000</v>
      </c>
      <c r="E609" s="76" t="s">
        <v>457</v>
      </c>
      <c r="S609" s="52"/>
      <c r="T609" s="52"/>
    </row>
    <row r="610" spans="2:20" x14ac:dyDescent="0.25">
      <c r="B610" s="59" t="s">
        <v>675</v>
      </c>
      <c r="C610" s="59" t="s">
        <v>676</v>
      </c>
      <c r="D610" s="60" t="str">
        <f t="shared" si="61"/>
        <v>KMA FOOD TRIP/949-151-046-000</v>
      </c>
      <c r="E610" s="76" t="s">
        <v>435</v>
      </c>
      <c r="S610" s="52"/>
      <c r="T610" s="52"/>
    </row>
    <row r="611" spans="2:20" x14ac:dyDescent="0.25">
      <c r="B611" s="59" t="s">
        <v>988</v>
      </c>
      <c r="C611" s="59" t="s">
        <v>914</v>
      </c>
      <c r="D611" s="60" t="str">
        <f t="shared" si="61"/>
        <v>KRIZIA TAXI/921-471-906</v>
      </c>
      <c r="E611" s="76" t="s">
        <v>989</v>
      </c>
      <c r="S611" s="52"/>
      <c r="T611" s="52"/>
    </row>
    <row r="612" spans="2:20" x14ac:dyDescent="0.25">
      <c r="B612" s="59" t="s">
        <v>952</v>
      </c>
      <c r="C612" s="59" t="s">
        <v>234</v>
      </c>
      <c r="D612" s="60" t="str">
        <f t="shared" si="61"/>
        <v>LA VISTA MONTE PH2/471-258-349-000</v>
      </c>
      <c r="E612" s="76" t="s">
        <v>235</v>
      </c>
      <c r="S612" s="52"/>
      <c r="T612" s="52"/>
    </row>
    <row r="613" spans="2:20" x14ac:dyDescent="0.25">
      <c r="B613" s="59" t="s">
        <v>50</v>
      </c>
      <c r="C613" s="59" t="s">
        <v>639</v>
      </c>
      <c r="D613" s="60" t="str">
        <f t="shared" si="61"/>
        <v>LAND TRANSPORTATION OFFFCE LTO-XI/000-000-000-000</v>
      </c>
      <c r="E613" s="76" t="s">
        <v>34</v>
      </c>
      <c r="S613" s="52"/>
      <c r="T613" s="52"/>
    </row>
    <row r="614" spans="2:20" x14ac:dyDescent="0.25">
      <c r="B614" s="59" t="s">
        <v>337</v>
      </c>
      <c r="C614" s="59" t="s">
        <v>338</v>
      </c>
      <c r="D614" s="60" t="str">
        <f t="shared" si="61"/>
        <v>LBI VULCANIZING PNEUMATIC SHOP/297-507-534-000</v>
      </c>
      <c r="E614" s="76" t="s">
        <v>339</v>
      </c>
      <c r="S614" s="52"/>
      <c r="T614" s="52"/>
    </row>
    <row r="615" spans="2:20" x14ac:dyDescent="0.25">
      <c r="B615" s="59" t="s">
        <v>1018</v>
      </c>
      <c r="C615" s="59" t="s">
        <v>1019</v>
      </c>
      <c r="D615" s="60" t="str">
        <f t="shared" si="61"/>
        <v>LEENUEL CORPORATION/005-162-709</v>
      </c>
      <c r="E615" s="76" t="s">
        <v>506</v>
      </c>
      <c r="S615" s="52"/>
      <c r="T615" s="52"/>
    </row>
    <row r="616" spans="2:20" x14ac:dyDescent="0.25">
      <c r="B616" s="59" t="s">
        <v>624</v>
      </c>
      <c r="C616" s="59" t="s">
        <v>625</v>
      </c>
      <c r="D616" s="60" t="str">
        <f t="shared" si="61"/>
        <v>LEONORA C. BABATE/719-681-163-000</v>
      </c>
      <c r="E616" s="76" t="s">
        <v>626</v>
      </c>
      <c r="S616" s="52"/>
      <c r="T616" s="52"/>
    </row>
    <row r="617" spans="2:20" x14ac:dyDescent="0.25">
      <c r="B617" s="59" t="s">
        <v>1016</v>
      </c>
      <c r="C617" s="59" t="s">
        <v>1017</v>
      </c>
      <c r="D617" s="60" t="str">
        <f t="shared" si="61"/>
        <v>LOTS FOR LESS WAREHOUSE/005-159-276-000</v>
      </c>
      <c r="E617" s="76" t="s">
        <v>412</v>
      </c>
      <c r="S617" s="52"/>
      <c r="T617" s="52"/>
    </row>
    <row r="618" spans="2:20" x14ac:dyDescent="0.25">
      <c r="B618" s="59" t="s">
        <v>440</v>
      </c>
      <c r="C618" s="59" t="s">
        <v>441</v>
      </c>
      <c r="D618" s="60" t="str">
        <f t="shared" si="61"/>
        <v>LOURMON GARDEN/113-770-035-002</v>
      </c>
      <c r="E618" s="76" t="s">
        <v>432</v>
      </c>
      <c r="S618" s="52"/>
      <c r="T618" s="52"/>
    </row>
    <row r="619" spans="2:20" x14ac:dyDescent="0.25">
      <c r="B619" s="59" t="s">
        <v>1025</v>
      </c>
      <c r="C619" s="59" t="s">
        <v>1026</v>
      </c>
      <c r="D619" s="60" t="str">
        <f t="shared" si="61"/>
        <v>LOWNEL ENTERPRISES/273-822-056-000</v>
      </c>
      <c r="E619" s="76" t="s">
        <v>768</v>
      </c>
      <c r="S619" s="52"/>
      <c r="T619" s="52"/>
    </row>
    <row r="620" spans="2:20" x14ac:dyDescent="0.25">
      <c r="B620" s="59" t="s">
        <v>222</v>
      </c>
      <c r="C620" s="59" t="s">
        <v>223</v>
      </c>
      <c r="D620" s="60" t="str">
        <f t="shared" si="61"/>
        <v>LQM REFRIGERATION &amp; AIRCONDITIONING/281-408-631-000</v>
      </c>
      <c r="E620" s="76" t="s">
        <v>224</v>
      </c>
      <c r="S620" s="52"/>
      <c r="T620" s="52"/>
    </row>
    <row r="621" spans="2:20" x14ac:dyDescent="0.25">
      <c r="B621" s="59" t="s">
        <v>436</v>
      </c>
      <c r="C621" s="59" t="s">
        <v>437</v>
      </c>
      <c r="D621" s="60" t="str">
        <f t="shared" si="61"/>
        <v>LRC BAKERY VENTURES/274-456-528-002</v>
      </c>
      <c r="E621" s="76" t="s">
        <v>344</v>
      </c>
      <c r="S621" s="52"/>
      <c r="T621" s="52"/>
    </row>
    <row r="622" spans="2:20" x14ac:dyDescent="0.25">
      <c r="B622" s="59" t="s">
        <v>1242</v>
      </c>
      <c r="C622" s="59" t="s">
        <v>1194</v>
      </c>
      <c r="D622" s="60" t="str">
        <f t="shared" si="61"/>
        <v>LTS HARDWARE INC./006-171-663-017</v>
      </c>
      <c r="E622" s="76" t="s">
        <v>708</v>
      </c>
      <c r="S622" s="52"/>
      <c r="T622" s="52"/>
    </row>
    <row r="623" spans="2:20" x14ac:dyDescent="0.25">
      <c r="B623" s="59" t="s">
        <v>1243</v>
      </c>
      <c r="C623" s="59" t="s">
        <v>1194</v>
      </c>
      <c r="D623" s="60" t="str">
        <f t="shared" si="61"/>
        <v>LTS HARDWARE INC./006-171-663-001</v>
      </c>
      <c r="E623" s="76" t="s">
        <v>1253</v>
      </c>
      <c r="S623" s="52"/>
      <c r="T623" s="52"/>
    </row>
    <row r="624" spans="2:20" x14ac:dyDescent="0.25">
      <c r="B624" s="59" t="s">
        <v>217</v>
      </c>
      <c r="C624" s="59" t="s">
        <v>218</v>
      </c>
      <c r="D624" s="60" t="str">
        <f t="shared" si="61"/>
        <v>LTS PINNACLE HOLDINGS, INC./005-989-925-000</v>
      </c>
      <c r="E624" s="76" t="s">
        <v>144</v>
      </c>
      <c r="S624" s="52"/>
      <c r="T624" s="52"/>
    </row>
    <row r="625" spans="2:20" x14ac:dyDescent="0.25">
      <c r="B625" s="59" t="s">
        <v>983</v>
      </c>
      <c r="C625" s="59" t="s">
        <v>1181</v>
      </c>
      <c r="D625" s="60" t="str">
        <f t="shared" si="61"/>
        <v>LTS RETAIL SPECIALISTS, INC./006-171-689-050</v>
      </c>
      <c r="E625" s="76" t="s">
        <v>936</v>
      </c>
      <c r="S625" s="52"/>
      <c r="T625" s="52"/>
    </row>
    <row r="626" spans="2:20" x14ac:dyDescent="0.25">
      <c r="B626" s="59" t="s">
        <v>396</v>
      </c>
      <c r="C626" s="59" t="s">
        <v>397</v>
      </c>
      <c r="D626" s="60" t="str">
        <f t="shared" si="61"/>
        <v>LUCKY 3C HARDWARE AND ELECTRICAL SUPPLY/902-919-652-000</v>
      </c>
      <c r="E626" s="76" t="s">
        <v>305</v>
      </c>
      <c r="S626" s="52"/>
      <c r="T626" s="52"/>
    </row>
    <row r="627" spans="2:20" x14ac:dyDescent="0.25">
      <c r="B627" s="59" t="s">
        <v>342</v>
      </c>
      <c r="C627" s="59" t="s">
        <v>343</v>
      </c>
      <c r="D627" s="60" t="str">
        <f t="shared" si="61"/>
        <v>LUIS AUTO PARTS/189-547-630-000</v>
      </c>
      <c r="E627" s="76" t="s">
        <v>344</v>
      </c>
      <c r="S627" s="52"/>
      <c r="T627" s="52"/>
    </row>
    <row r="628" spans="2:20" x14ac:dyDescent="0.25">
      <c r="B628" s="59" t="s">
        <v>50</v>
      </c>
      <c r="C628" s="59" t="s">
        <v>380</v>
      </c>
      <c r="D628" s="60" t="str">
        <f t="shared" si="61"/>
        <v>MA. CRISTINA A. MONTEAGUDO/000-000-000-000</v>
      </c>
      <c r="E628" s="76"/>
      <c r="S628" s="52"/>
      <c r="T628" s="52"/>
    </row>
    <row r="629" spans="2:20" x14ac:dyDescent="0.25">
      <c r="B629" s="59" t="s">
        <v>50</v>
      </c>
      <c r="C629" s="59" t="s">
        <v>379</v>
      </c>
      <c r="D629" s="60" t="str">
        <f t="shared" si="61"/>
        <v>MA. LIGAYA AQUI/000-000-000-000</v>
      </c>
      <c r="E629" s="76"/>
      <c r="S629" s="52"/>
      <c r="T629" s="52"/>
    </row>
    <row r="630" spans="2:20" x14ac:dyDescent="0.25">
      <c r="B630" s="59" t="s">
        <v>640</v>
      </c>
      <c r="C630" s="59" t="s">
        <v>641</v>
      </c>
      <c r="D630" s="60" t="str">
        <f t="shared" si="61"/>
        <v>MACHINE BANKS CORPORATION/000-326-712-000</v>
      </c>
      <c r="E630" s="76" t="s">
        <v>642</v>
      </c>
      <c r="S630" s="52"/>
      <c r="T630" s="52"/>
    </row>
    <row r="631" spans="2:20" x14ac:dyDescent="0.25">
      <c r="B631" s="59" t="s">
        <v>1244</v>
      </c>
      <c r="C631" s="59" t="s">
        <v>1203</v>
      </c>
      <c r="D631" s="60" t="str">
        <f t="shared" si="61"/>
        <v>MACHINE SHOP &amp; ENGINEERING WORKS/108-686-325-001</v>
      </c>
      <c r="E631" s="76" t="s">
        <v>1254</v>
      </c>
      <c r="S631" s="52"/>
      <c r="T631" s="52"/>
    </row>
    <row r="632" spans="2:20" x14ac:dyDescent="0.25">
      <c r="B632" s="59" t="s">
        <v>154</v>
      </c>
      <c r="C632" s="59" t="s">
        <v>155</v>
      </c>
      <c r="D632" s="60" t="str">
        <f t="shared" si="61"/>
        <v>MAE WESS CIMPANY, INC/004-745-879-002</v>
      </c>
      <c r="E632" s="76" t="s">
        <v>156</v>
      </c>
      <c r="S632" s="52"/>
      <c r="T632" s="52"/>
    </row>
    <row r="633" spans="2:20" x14ac:dyDescent="0.25">
      <c r="B633" s="59" t="s">
        <v>158</v>
      </c>
      <c r="C633" s="59" t="s">
        <v>159</v>
      </c>
      <c r="D633" s="60" t="str">
        <f t="shared" si="61"/>
        <v>MANDARIN TEA GARDEN/000-075-773-028</v>
      </c>
      <c r="E633" s="76" t="s">
        <v>160</v>
      </c>
      <c r="S633" s="52"/>
      <c r="T633" s="52"/>
    </row>
    <row r="634" spans="2:20" x14ac:dyDescent="0.25">
      <c r="B634" s="59" t="s">
        <v>953</v>
      </c>
      <c r="C634" s="59" t="s">
        <v>884</v>
      </c>
      <c r="D634" s="60" t="str">
        <f t="shared" si="61"/>
        <v>MANNY WENDELL AMOR/936-273-530</v>
      </c>
      <c r="E634" s="76" t="s">
        <v>34</v>
      </c>
      <c r="S634" s="52"/>
      <c r="T634" s="52"/>
    </row>
    <row r="635" spans="2:20" x14ac:dyDescent="0.25">
      <c r="B635" s="59" t="s">
        <v>183</v>
      </c>
      <c r="C635" s="59" t="s">
        <v>184</v>
      </c>
      <c r="D635" s="60" t="str">
        <f t="shared" si="61"/>
        <v>MARCON STAINLESS STEEL/407-779-091-000</v>
      </c>
      <c r="E635" s="76" t="s">
        <v>185</v>
      </c>
      <c r="S635" s="52"/>
      <c r="T635" s="52"/>
    </row>
    <row r="636" spans="2:20" x14ac:dyDescent="0.25">
      <c r="B636" s="59" t="s">
        <v>761</v>
      </c>
      <c r="C636" s="59" t="s">
        <v>762</v>
      </c>
      <c r="D636" s="60" t="str">
        <f t="shared" si="61"/>
        <v>MARINA TUNA/418-672-126-001</v>
      </c>
      <c r="E636" s="76" t="s">
        <v>352</v>
      </c>
      <c r="S636" s="52"/>
      <c r="T636" s="52"/>
    </row>
    <row r="637" spans="2:20" x14ac:dyDescent="0.25">
      <c r="B637" s="59" t="s">
        <v>732</v>
      </c>
      <c r="C637" s="59" t="s">
        <v>733</v>
      </c>
      <c r="D637" s="60" t="str">
        <f t="shared" si="61"/>
        <v>MARIO'S AUTO SUPPLY/124-925-819-000</v>
      </c>
      <c r="E637" s="76" t="s">
        <v>446</v>
      </c>
      <c r="S637" s="52"/>
      <c r="T637" s="52"/>
    </row>
    <row r="638" spans="2:20" x14ac:dyDescent="0.25">
      <c r="B638" s="59"/>
      <c r="C638" s="59" t="s">
        <v>897</v>
      </c>
      <c r="D638" s="60" t="str">
        <f t="shared" si="61"/>
        <v>MARYKNOLL COLLEGE OF PANABO/</v>
      </c>
      <c r="E638" s="76" t="s">
        <v>975</v>
      </c>
      <c r="S638" s="52"/>
      <c r="T638" s="52"/>
    </row>
    <row r="639" spans="2:20" x14ac:dyDescent="0.25">
      <c r="B639" s="59" t="s">
        <v>1245</v>
      </c>
      <c r="C639" s="59" t="s">
        <v>1204</v>
      </c>
      <c r="D639" s="60" t="str">
        <f t="shared" si="61"/>
        <v>MATARA HARDWARE/431-672-903-000</v>
      </c>
      <c r="E639" s="76" t="s">
        <v>1255</v>
      </c>
      <c r="S639" s="52"/>
      <c r="T639" s="52"/>
    </row>
    <row r="640" spans="2:20" x14ac:dyDescent="0.25">
      <c r="B640" s="59" t="s">
        <v>50</v>
      </c>
      <c r="C640" s="59" t="s">
        <v>278</v>
      </c>
      <c r="D640" s="60" t="str">
        <f t="shared" si="61"/>
        <v>MAXX PET PAYROLL 8/18/000-000-000-000</v>
      </c>
      <c r="E640" s="76"/>
      <c r="S640" s="52"/>
      <c r="T640" s="52"/>
    </row>
    <row r="641" spans="2:20" x14ac:dyDescent="0.25">
      <c r="B641" s="59" t="s">
        <v>1013</v>
      </c>
      <c r="C641" s="59" t="s">
        <v>1014</v>
      </c>
      <c r="D641" s="60" t="str">
        <f t="shared" si="61"/>
        <v>MC'DONALD'S/936-858-836-001</v>
      </c>
      <c r="E641" s="76" t="s">
        <v>1015</v>
      </c>
      <c r="S641" s="52"/>
      <c r="T641" s="52"/>
    </row>
    <row r="642" spans="2:20" x14ac:dyDescent="0.25">
      <c r="B642" s="59" t="s">
        <v>968</v>
      </c>
      <c r="C642" s="59" t="s">
        <v>904</v>
      </c>
      <c r="D642" s="60" t="str">
        <f t="shared" si="61"/>
        <v>MCRV MARKETING/948-316-069-000</v>
      </c>
      <c r="E642" s="76" t="s">
        <v>969</v>
      </c>
      <c r="S642" s="52"/>
      <c r="T642" s="52"/>
    </row>
    <row r="643" spans="2:20" x14ac:dyDescent="0.25">
      <c r="B643" s="59" t="s">
        <v>50</v>
      </c>
      <c r="C643" s="59" t="s">
        <v>551</v>
      </c>
      <c r="D643" s="60" t="str">
        <f t="shared" si="61"/>
        <v>MEAL/000-000-000-000</v>
      </c>
      <c r="E643" s="76"/>
      <c r="S643" s="52"/>
      <c r="T643" s="52"/>
    </row>
    <row r="644" spans="2:20" x14ac:dyDescent="0.25">
      <c r="B644" s="59" t="s">
        <v>50</v>
      </c>
      <c r="C644" s="59" t="s">
        <v>1044</v>
      </c>
      <c r="D644" s="60" t="str">
        <f t="shared" si="61"/>
        <v>MEC NETWORKS CORP./000-000-000-000</v>
      </c>
      <c r="E644" s="76" t="s">
        <v>1045</v>
      </c>
      <c r="S644" s="52"/>
      <c r="T644" s="52"/>
    </row>
    <row r="645" spans="2:20" x14ac:dyDescent="0.25">
      <c r="B645" s="59" t="s">
        <v>407</v>
      </c>
      <c r="C645" s="59" t="s">
        <v>408</v>
      </c>
      <c r="D645" s="60" t="str">
        <f t="shared" si="61"/>
        <v>MEMOREX CONCEPT, INC./008-889-137-013</v>
      </c>
      <c r="E645" s="76" t="s">
        <v>409</v>
      </c>
      <c r="S645" s="52"/>
      <c r="T645" s="52"/>
    </row>
    <row r="646" spans="2:20" x14ac:dyDescent="0.25">
      <c r="B646" s="59" t="s">
        <v>50</v>
      </c>
      <c r="C646" s="59" t="s">
        <v>429</v>
      </c>
      <c r="D646" s="60" t="str">
        <f t="shared" ref="D646:D709" si="62">(C646&amp;"/"&amp;B646)</f>
        <v>MICAEL MARAMBON/000-000-000-000</v>
      </c>
      <c r="E646" s="76"/>
      <c r="S646" s="52"/>
      <c r="T646" s="52"/>
    </row>
    <row r="647" spans="2:20" x14ac:dyDescent="0.25">
      <c r="B647" s="59" t="s">
        <v>561</v>
      </c>
      <c r="C647" s="59" t="s">
        <v>30</v>
      </c>
      <c r="D647" s="60" t="str">
        <f t="shared" si="62"/>
        <v>MICROVALLEY COMPUTER SUPERSTORE/004-780-008-156</v>
      </c>
      <c r="E647" s="76" t="s">
        <v>177</v>
      </c>
      <c r="S647" s="52"/>
      <c r="T647" s="52"/>
    </row>
    <row r="648" spans="2:20" x14ac:dyDescent="0.25">
      <c r="B648" s="59" t="s">
        <v>282</v>
      </c>
      <c r="C648" s="59" t="s">
        <v>283</v>
      </c>
      <c r="D648" s="60" t="str">
        <f t="shared" si="62"/>
        <v>MILAGROS CUDERA TANDUYAN/105-310-208-000</v>
      </c>
      <c r="E648" s="76" t="s">
        <v>211</v>
      </c>
      <c r="S648" s="52"/>
      <c r="T648" s="52"/>
    </row>
    <row r="649" spans="2:20" x14ac:dyDescent="0.25">
      <c r="B649" s="59" t="s">
        <v>306</v>
      </c>
      <c r="C649" s="59" t="s">
        <v>368</v>
      </c>
      <c r="D649" s="60" t="str">
        <f t="shared" si="62"/>
        <v>MILAN ENTERPRISE/944-352-548-000</v>
      </c>
      <c r="E649" s="76" t="s">
        <v>248</v>
      </c>
      <c r="S649" s="52"/>
      <c r="T649" s="52"/>
    </row>
    <row r="650" spans="2:20" x14ac:dyDescent="0.25">
      <c r="B650" s="59" t="s">
        <v>50</v>
      </c>
      <c r="C650" s="59" t="s">
        <v>181</v>
      </c>
      <c r="D650" s="60" t="str">
        <f t="shared" si="62"/>
        <v>MINDA C.NERI/000-000-000-000</v>
      </c>
      <c r="E650" s="76" t="s">
        <v>39</v>
      </c>
      <c r="S650" s="52"/>
      <c r="T650" s="52"/>
    </row>
    <row r="651" spans="2:20" x14ac:dyDescent="0.25">
      <c r="B651" s="59" t="s">
        <v>521</v>
      </c>
      <c r="C651" s="59" t="s">
        <v>522</v>
      </c>
      <c r="D651" s="60" t="str">
        <f t="shared" si="62"/>
        <v>MINDANAO INDUSTRIAL TRADERS, INC/006-171-819-000</v>
      </c>
      <c r="E651" s="76" t="s">
        <v>523</v>
      </c>
      <c r="S651" s="52"/>
      <c r="T651" s="52"/>
    </row>
    <row r="652" spans="2:20" x14ac:dyDescent="0.25">
      <c r="B652" s="59" t="s">
        <v>1030</v>
      </c>
      <c r="C652" s="59" t="s">
        <v>1031</v>
      </c>
      <c r="D652" s="60" t="str">
        <f t="shared" si="62"/>
        <v>MINTAL BLUESKY HARDWARE, INC./466-813-600-000</v>
      </c>
      <c r="E652" s="76" t="s">
        <v>857</v>
      </c>
      <c r="S652" s="52"/>
      <c r="T652" s="52"/>
    </row>
    <row r="653" spans="2:20" x14ac:dyDescent="0.25">
      <c r="B653" s="59" t="s">
        <v>485</v>
      </c>
      <c r="C653" s="59" t="s">
        <v>486</v>
      </c>
      <c r="D653" s="60" t="str">
        <f t="shared" si="62"/>
        <v>MIT &amp; COMPANY/000-077-276-000</v>
      </c>
      <c r="E653" s="76" t="s">
        <v>216</v>
      </c>
      <c r="S653" s="52"/>
      <c r="T653" s="52"/>
    </row>
    <row r="654" spans="2:20" x14ac:dyDescent="0.25">
      <c r="B654" s="59" t="s">
        <v>1246</v>
      </c>
      <c r="C654" s="59" t="s">
        <v>1182</v>
      </c>
      <c r="D654" s="60" t="str">
        <f t="shared" si="62"/>
        <v>MITECO HOME BUILDERS &amp; TRADING/189-779-034-000</v>
      </c>
      <c r="E654" s="76" t="s">
        <v>1256</v>
      </c>
      <c r="S654" s="52"/>
      <c r="T654" s="52"/>
    </row>
    <row r="655" spans="2:20" x14ac:dyDescent="0.25">
      <c r="B655" s="59" t="s">
        <v>743</v>
      </c>
      <c r="C655" s="59" t="s">
        <v>744</v>
      </c>
      <c r="D655" s="60" t="str">
        <f t="shared" si="62"/>
        <v>MONT D JOHAN COTTAGE INN &amp; RESTAURANT/292-184-082-000</v>
      </c>
      <c r="E655" s="76" t="s">
        <v>745</v>
      </c>
      <c r="S655" s="52"/>
      <c r="T655" s="52"/>
    </row>
    <row r="656" spans="2:20" x14ac:dyDescent="0.25">
      <c r="B656" s="59" t="s">
        <v>683</v>
      </c>
      <c r="C656" s="59" t="s">
        <v>684</v>
      </c>
      <c r="D656" s="60" t="str">
        <f t="shared" si="62"/>
        <v>MORSKITTY ENTERPRISES/409-715-869-000</v>
      </c>
      <c r="E656" s="76" t="s">
        <v>435</v>
      </c>
      <c r="S656" s="52"/>
      <c r="T656" s="52"/>
    </row>
    <row r="657" spans="2:20" x14ac:dyDescent="0.25">
      <c r="B657" s="59" t="s">
        <v>50</v>
      </c>
      <c r="C657" s="59" t="s">
        <v>579</v>
      </c>
      <c r="D657" s="60" t="str">
        <f t="shared" si="62"/>
        <v>MT. ZION/000-000-000-000</v>
      </c>
      <c r="E657" s="76" t="s">
        <v>34</v>
      </c>
      <c r="S657" s="52"/>
      <c r="T657" s="52"/>
    </row>
    <row r="658" spans="2:20" x14ac:dyDescent="0.25">
      <c r="B658" s="59" t="s">
        <v>1032</v>
      </c>
      <c r="C658" s="59" t="s">
        <v>1033</v>
      </c>
      <c r="D658" s="60" t="str">
        <f t="shared" si="62"/>
        <v>MULTISHIELD SECURITY SERVICES INC./435-879-380-000</v>
      </c>
      <c r="E658" s="76" t="s">
        <v>39</v>
      </c>
      <c r="S658" s="52"/>
      <c r="T658" s="52"/>
    </row>
    <row r="659" spans="2:20" x14ac:dyDescent="0.25">
      <c r="B659" s="59" t="s">
        <v>1054</v>
      </c>
      <c r="C659" s="59" t="s">
        <v>1186</v>
      </c>
      <c r="D659" s="60" t="str">
        <f t="shared" si="62"/>
        <v>MUSTARD SEED SYSTEM CORPORATION/204-332-439-003</v>
      </c>
      <c r="E659" s="76" t="s">
        <v>39</v>
      </c>
      <c r="S659" s="52"/>
      <c r="T659" s="52"/>
    </row>
    <row r="660" spans="2:20" x14ac:dyDescent="0.25">
      <c r="B660" s="59" t="s">
        <v>400</v>
      </c>
      <c r="C660" s="59" t="s">
        <v>401</v>
      </c>
      <c r="D660" s="60" t="str">
        <f t="shared" si="62"/>
        <v>MYLON MARKETING/942-288-016-000</v>
      </c>
      <c r="E660" s="76" t="s">
        <v>402</v>
      </c>
      <c r="S660" s="52"/>
      <c r="T660" s="52"/>
    </row>
    <row r="661" spans="2:20" x14ac:dyDescent="0.25">
      <c r="B661" s="59" t="s">
        <v>934</v>
      </c>
      <c r="C661" s="59" t="s">
        <v>935</v>
      </c>
      <c r="D661" s="60" t="str">
        <f t="shared" si="62"/>
        <v>N M R K HARDWARE INC./009-484-514-000</v>
      </c>
      <c r="E661" s="76" t="s">
        <v>936</v>
      </c>
      <c r="S661" s="52"/>
      <c r="T661" s="52"/>
    </row>
    <row r="662" spans="2:20" x14ac:dyDescent="0.25">
      <c r="B662" s="59" t="s">
        <v>647</v>
      </c>
      <c r="C662" s="59" t="s">
        <v>648</v>
      </c>
      <c r="D662" s="60" t="str">
        <f t="shared" si="62"/>
        <v>NATIONWIDE HARDWARE COMPANY, INC./000-076-767-000</v>
      </c>
      <c r="E662" s="76" t="s">
        <v>299</v>
      </c>
      <c r="S662" s="52"/>
      <c r="T662" s="52"/>
    </row>
    <row r="663" spans="2:20" x14ac:dyDescent="0.25">
      <c r="B663" s="59" t="s">
        <v>374</v>
      </c>
      <c r="C663" s="59" t="s">
        <v>31</v>
      </c>
      <c r="D663" s="60" t="str">
        <f t="shared" si="62"/>
        <v>NCCC SUPERMARKET/006-171-689-114</v>
      </c>
      <c r="E663" s="76" t="s">
        <v>248</v>
      </c>
      <c r="S663" s="52"/>
      <c r="T663" s="52"/>
    </row>
    <row r="664" spans="2:20" x14ac:dyDescent="0.25">
      <c r="B664" s="59" t="s">
        <v>346</v>
      </c>
      <c r="C664" s="59" t="s">
        <v>347</v>
      </c>
      <c r="D664" s="60" t="str">
        <f t="shared" si="62"/>
        <v>NEW ARNAEZ ENTERPRISES/141-733-246-000</v>
      </c>
      <c r="E664" s="76" t="s">
        <v>348</v>
      </c>
      <c r="S664" s="52"/>
      <c r="T664" s="52"/>
    </row>
    <row r="665" spans="2:20" x14ac:dyDescent="0.25">
      <c r="B665" s="59" t="s">
        <v>490</v>
      </c>
      <c r="C665" s="59" t="s">
        <v>491</v>
      </c>
      <c r="D665" s="60" t="str">
        <f t="shared" si="62"/>
        <v>NEW CJO HARDWARE/275-808-713-000</v>
      </c>
      <c r="E665" s="76" t="s">
        <v>211</v>
      </c>
      <c r="S665" s="52"/>
      <c r="T665" s="52"/>
    </row>
    <row r="666" spans="2:20" x14ac:dyDescent="0.25">
      <c r="B666" s="59" t="s">
        <v>720</v>
      </c>
      <c r="C666" s="59" t="s">
        <v>721</v>
      </c>
      <c r="D666" s="60" t="str">
        <f t="shared" si="62"/>
        <v>NEW DAVAO BALITA MARKETING CORP./430-347-276-000</v>
      </c>
      <c r="E666" s="76" t="s">
        <v>475</v>
      </c>
      <c r="S666" s="52"/>
      <c r="T666" s="52"/>
    </row>
    <row r="667" spans="2:20" x14ac:dyDescent="0.25">
      <c r="B667" s="59" t="s">
        <v>699</v>
      </c>
      <c r="C667" s="59" t="s">
        <v>700</v>
      </c>
      <c r="D667" s="60" t="str">
        <f t="shared" si="62"/>
        <v>NEW DAVAO FAMOUS RESTAURANT CORPORATION/000-264-711-001</v>
      </c>
      <c r="E667" s="76" t="s">
        <v>192</v>
      </c>
      <c r="S667" s="52"/>
      <c r="T667" s="52"/>
    </row>
    <row r="668" spans="2:20" x14ac:dyDescent="0.25">
      <c r="B668" s="59" t="s">
        <v>509</v>
      </c>
      <c r="C668" s="59" t="s">
        <v>510</v>
      </c>
      <c r="D668" s="60" t="str">
        <f t="shared" si="62"/>
        <v>NEW DAVAO GOLDSTAR HARDWARE CO.,INC./005-702-964-000</v>
      </c>
      <c r="E668" s="76" t="s">
        <v>511</v>
      </c>
      <c r="S668" s="52"/>
      <c r="T668" s="52"/>
    </row>
    <row r="669" spans="2:20" x14ac:dyDescent="0.25">
      <c r="B669" s="59" t="s">
        <v>994</v>
      </c>
      <c r="C669" s="59" t="s">
        <v>917</v>
      </c>
      <c r="D669" s="60" t="str">
        <f t="shared" si="62"/>
        <v>NEW DAVAO STARLIGHT HARDWARE &amp; AUTO PARTS CORP./004-751-301-000</v>
      </c>
      <c r="E669" s="76" t="s">
        <v>995</v>
      </c>
      <c r="S669" s="52"/>
      <c r="T669" s="52"/>
    </row>
    <row r="670" spans="2:20" x14ac:dyDescent="0.25">
      <c r="B670" s="59" t="s">
        <v>605</v>
      </c>
      <c r="C670" s="59" t="s">
        <v>416</v>
      </c>
      <c r="D670" s="60" t="str">
        <f t="shared" si="62"/>
        <v>NEW FARMACIA SUY HOO/100-084-959-000</v>
      </c>
      <c r="E670" s="76" t="s">
        <v>417</v>
      </c>
      <c r="S670" s="52"/>
      <c r="T670" s="52"/>
    </row>
    <row r="671" spans="2:20" x14ac:dyDescent="0.25">
      <c r="B671" s="59" t="s">
        <v>757</v>
      </c>
      <c r="C671" s="59" t="s">
        <v>758</v>
      </c>
      <c r="D671" s="60" t="str">
        <f t="shared" si="62"/>
        <v>NEW KNB HARDWARE/458-181-661-000</v>
      </c>
      <c r="E671" s="76" t="s">
        <v>262</v>
      </c>
      <c r="S671" s="52"/>
      <c r="T671" s="52"/>
    </row>
    <row r="672" spans="2:20" x14ac:dyDescent="0.25">
      <c r="B672" s="59" t="s">
        <v>531</v>
      </c>
      <c r="C672" s="59" t="s">
        <v>532</v>
      </c>
      <c r="D672" s="60" t="str">
        <f t="shared" si="62"/>
        <v>NEW LUCKY STAR TINSMITH &amp; BLACKSMITH SHOP/105-282-650-000</v>
      </c>
      <c r="E672" s="76" t="s">
        <v>475</v>
      </c>
      <c r="S672" s="52"/>
      <c r="T672" s="52"/>
    </row>
    <row r="673" spans="2:20" x14ac:dyDescent="0.25">
      <c r="B673" s="59" t="s">
        <v>207</v>
      </c>
      <c r="C673" s="59" t="s">
        <v>208</v>
      </c>
      <c r="D673" s="60" t="str">
        <f t="shared" si="62"/>
        <v>NEW SPRINGFIELD AUTO SUPPLY/100-086-899-000</v>
      </c>
      <c r="E673" s="76" t="s">
        <v>203</v>
      </c>
      <c r="S673" s="52"/>
      <c r="T673" s="52"/>
    </row>
    <row r="674" spans="2:20" x14ac:dyDescent="0.25">
      <c r="B674" s="59" t="s">
        <v>1247</v>
      </c>
      <c r="C674" s="59" t="s">
        <v>1200</v>
      </c>
      <c r="D674" s="60" t="str">
        <f t="shared" si="62"/>
        <v>NEW TREND INDUSTRIAL SOLUTION, INC./009-315-308-000</v>
      </c>
      <c r="E674" s="76" t="s">
        <v>373</v>
      </c>
      <c r="S674" s="52"/>
      <c r="T674" s="52"/>
    </row>
    <row r="675" spans="2:20" x14ac:dyDescent="0.25">
      <c r="B675" s="59" t="s">
        <v>693</v>
      </c>
      <c r="C675" s="59" t="s">
        <v>694</v>
      </c>
      <c r="D675" s="60" t="str">
        <f t="shared" si="62"/>
        <v>NEW TZADA MARKETING &amp; GENERAL MERCHANDISE/931-749-211-0000</v>
      </c>
      <c r="E675" s="76" t="s">
        <v>211</v>
      </c>
      <c r="S675" s="52"/>
      <c r="T675" s="52"/>
    </row>
    <row r="676" spans="2:20" x14ac:dyDescent="0.25">
      <c r="B676" s="59" t="s">
        <v>622</v>
      </c>
      <c r="C676" s="59" t="s">
        <v>623</v>
      </c>
      <c r="D676" s="60" t="str">
        <f t="shared" si="62"/>
        <v>NJF CLUTCH-BRAKE AND PARTS/181-597-113-001</v>
      </c>
      <c r="E676" s="76" t="s">
        <v>39</v>
      </c>
      <c r="S676" s="52"/>
      <c r="T676" s="52"/>
    </row>
    <row r="677" spans="2:20" x14ac:dyDescent="0.25">
      <c r="B677" s="59" t="s">
        <v>467</v>
      </c>
      <c r="C677" s="59" t="s">
        <v>468</v>
      </c>
      <c r="D677" s="60" t="str">
        <f t="shared" si="62"/>
        <v>NORH CISA BUILDERS CENTER CORPORATION/477-046-317-000</v>
      </c>
      <c r="E677" s="76" t="s">
        <v>469</v>
      </c>
      <c r="S677" s="52"/>
      <c r="T677" s="52"/>
    </row>
    <row r="678" spans="2:20" x14ac:dyDescent="0.25">
      <c r="B678" s="59" t="s">
        <v>50</v>
      </c>
      <c r="C678" s="59" t="s">
        <v>263</v>
      </c>
      <c r="D678" s="60" t="str">
        <f t="shared" si="62"/>
        <v>NORJAID SAND &amp; GRAVEL/000-000-000-000</v>
      </c>
      <c r="E678" s="76" t="s">
        <v>248</v>
      </c>
      <c r="S678" s="52"/>
      <c r="T678" s="52"/>
    </row>
    <row r="679" spans="2:20" x14ac:dyDescent="0.25">
      <c r="B679" s="59" t="s">
        <v>604</v>
      </c>
      <c r="C679" s="59" t="s">
        <v>398</v>
      </c>
      <c r="D679" s="60" t="str">
        <f t="shared" si="62"/>
        <v>NUENA RICE AND CORN SUPPLY/700-765-991-000</v>
      </c>
      <c r="E679" s="76" t="s">
        <v>399</v>
      </c>
      <c r="S679" s="52"/>
      <c r="T679" s="52"/>
    </row>
    <row r="680" spans="2:20" x14ac:dyDescent="0.25">
      <c r="B680" s="59" t="s">
        <v>1022</v>
      </c>
      <c r="C680" s="59" t="s">
        <v>1023</v>
      </c>
      <c r="D680" s="60" t="str">
        <f t="shared" si="62"/>
        <v>OCTAGON COMPUTER SUPERSTORE/004-780-008-138</v>
      </c>
      <c r="E680" s="76" t="s">
        <v>705</v>
      </c>
      <c r="S680" s="52"/>
      <c r="T680" s="52"/>
    </row>
    <row r="681" spans="2:20" x14ac:dyDescent="0.25">
      <c r="B681" s="59"/>
      <c r="C681" s="59" t="s">
        <v>899</v>
      </c>
      <c r="D681" s="60" t="str">
        <f t="shared" si="62"/>
        <v>OFFICE OF THE CITY TREASURER/</v>
      </c>
      <c r="E681" s="76" t="s">
        <v>34</v>
      </c>
      <c r="S681" s="52"/>
      <c r="T681" s="52"/>
    </row>
    <row r="682" spans="2:20" x14ac:dyDescent="0.25">
      <c r="B682" s="59" t="s">
        <v>50</v>
      </c>
      <c r="C682" s="59" t="s">
        <v>204</v>
      </c>
      <c r="D682" s="60" t="str">
        <f t="shared" si="62"/>
        <v>OFFICE WATER CONSUMPTION /000-000-000-000</v>
      </c>
      <c r="E682" s="76" t="s">
        <v>177</v>
      </c>
      <c r="S682" s="52"/>
      <c r="T682" s="52"/>
    </row>
    <row r="683" spans="2:20" x14ac:dyDescent="0.25">
      <c r="B683" s="59" t="s">
        <v>239</v>
      </c>
      <c r="C683" s="59" t="s">
        <v>240</v>
      </c>
      <c r="D683" s="60" t="str">
        <f t="shared" si="62"/>
        <v>OLIVER INDUSTRIAL PRODUCTS/277-799-513-010</v>
      </c>
      <c r="E683" s="76" t="s">
        <v>241</v>
      </c>
      <c r="S683" s="52"/>
      <c r="T683" s="52"/>
    </row>
    <row r="684" spans="2:20" x14ac:dyDescent="0.25">
      <c r="B684" s="59" t="s">
        <v>580</v>
      </c>
      <c r="C684" s="59" t="s">
        <v>581</v>
      </c>
      <c r="D684" s="60" t="str">
        <f t="shared" si="62"/>
        <v>OPALL UPHOLSTERY SERVCES/939-296-109-000</v>
      </c>
      <c r="E684" s="76" t="s">
        <v>475</v>
      </c>
      <c r="S684" s="52"/>
      <c r="T684" s="52"/>
    </row>
    <row r="685" spans="2:20" x14ac:dyDescent="0.25">
      <c r="B685" s="59" t="s">
        <v>214</v>
      </c>
      <c r="C685" s="59" t="s">
        <v>215</v>
      </c>
      <c r="D685" s="60" t="str">
        <f t="shared" si="62"/>
        <v>ORIENTAL ASSURANCE CORPORATION/000-798-742-00011</v>
      </c>
      <c r="E685" s="76" t="s">
        <v>216</v>
      </c>
      <c r="S685" s="52"/>
      <c r="T685" s="52"/>
    </row>
    <row r="686" spans="2:20" x14ac:dyDescent="0.25">
      <c r="B686" s="59" t="s">
        <v>544</v>
      </c>
      <c r="C686" s="59" t="s">
        <v>545</v>
      </c>
      <c r="D686" s="60" t="str">
        <f t="shared" si="62"/>
        <v>ORIENTALFEAST BUFFET PALACE/000-076-775-002</v>
      </c>
      <c r="E686" s="76" t="s">
        <v>435</v>
      </c>
      <c r="S686" s="52"/>
      <c r="T686" s="52"/>
    </row>
    <row r="687" spans="2:20" x14ac:dyDescent="0.25">
      <c r="B687" s="59" t="s">
        <v>50</v>
      </c>
      <c r="C687" s="59" t="s">
        <v>345</v>
      </c>
      <c r="D687" s="60" t="str">
        <f t="shared" si="62"/>
        <v>OTHERS/000-000-000-000</v>
      </c>
      <c r="E687" s="76"/>
      <c r="S687" s="52"/>
      <c r="T687" s="52"/>
    </row>
    <row r="688" spans="2:20" x14ac:dyDescent="0.25">
      <c r="B688" s="59" t="s">
        <v>50</v>
      </c>
      <c r="C688" s="59" t="s">
        <v>361</v>
      </c>
      <c r="D688" s="60" t="str">
        <f t="shared" si="62"/>
        <v>OTHERS TRUCK/000-000-000-000</v>
      </c>
      <c r="E688" s="76"/>
      <c r="S688" s="52"/>
      <c r="T688" s="52"/>
    </row>
    <row r="689" spans="2:20" x14ac:dyDescent="0.25">
      <c r="B689" s="59" t="s">
        <v>390</v>
      </c>
      <c r="C689" s="59" t="s">
        <v>391</v>
      </c>
      <c r="D689" s="60" t="str">
        <f t="shared" si="62"/>
        <v>PA FUEL 118 CORPORATION/449-521-810-000</v>
      </c>
      <c r="E689" s="76" t="s">
        <v>392</v>
      </c>
      <c r="S689" s="52"/>
      <c r="T689" s="52"/>
    </row>
    <row r="690" spans="2:20" x14ac:dyDescent="0.25">
      <c r="B690" s="59" t="s">
        <v>50</v>
      </c>
      <c r="C690" s="59" t="s">
        <v>231</v>
      </c>
      <c r="D690" s="60" t="str">
        <f t="shared" si="62"/>
        <v>PACMAC BERNARD BENIZ /000-000-000-000</v>
      </c>
      <c r="E690" s="76"/>
      <c r="S690" s="52"/>
      <c r="T690" s="52"/>
    </row>
    <row r="691" spans="2:20" x14ac:dyDescent="0.25">
      <c r="B691" s="59" t="s">
        <v>598</v>
      </c>
      <c r="C691" s="59" t="s">
        <v>546</v>
      </c>
      <c r="D691" s="60" t="str">
        <f t="shared" si="62"/>
        <v>PAN ASIA HOT POT INC./009-264-088-001</v>
      </c>
      <c r="E691" s="76" t="s">
        <v>547</v>
      </c>
      <c r="S691" s="52"/>
      <c r="T691" s="52"/>
    </row>
    <row r="692" spans="2:20" x14ac:dyDescent="0.25">
      <c r="B692" s="59" t="s">
        <v>1248</v>
      </c>
      <c r="C692" s="59" t="s">
        <v>1193</v>
      </c>
      <c r="D692" s="60" t="str">
        <f t="shared" si="62"/>
        <v>PARAISO VERDE RESORT, INC./299-207-212-001</v>
      </c>
      <c r="E692" s="76" t="s">
        <v>1257</v>
      </c>
      <c r="S692" s="52"/>
      <c r="T692" s="52"/>
    </row>
    <row r="693" spans="2:20" x14ac:dyDescent="0.25">
      <c r="B693" s="59" t="s">
        <v>606</v>
      </c>
      <c r="C693" s="59" t="s">
        <v>421</v>
      </c>
      <c r="D693" s="60" t="str">
        <f t="shared" si="62"/>
        <v>PARK AVENUE MOTORCYCLE PARTS/438-843-064-000</v>
      </c>
      <c r="E693" s="76" t="s">
        <v>420</v>
      </c>
      <c r="S693" s="52"/>
      <c r="T693" s="52"/>
    </row>
    <row r="694" spans="2:20" x14ac:dyDescent="0.25">
      <c r="B694" s="59" t="s">
        <v>50</v>
      </c>
      <c r="C694" s="59" t="s">
        <v>1195</v>
      </c>
      <c r="D694" s="60" t="str">
        <f t="shared" si="62"/>
        <v>PAUL JEFFERSON A. JOSOL/000-000-000-000</v>
      </c>
      <c r="E694" s="76" t="s">
        <v>311</v>
      </c>
      <c r="S694" s="52"/>
      <c r="T694" s="52"/>
    </row>
    <row r="695" spans="2:20" x14ac:dyDescent="0.25">
      <c r="B695" s="59" t="s">
        <v>284</v>
      </c>
      <c r="C695" s="59" t="s">
        <v>285</v>
      </c>
      <c r="D695" s="60" t="str">
        <f t="shared" si="62"/>
        <v>PETRON SERVICE STATION/100-080-605-000</v>
      </c>
      <c r="E695" s="76" t="s">
        <v>286</v>
      </c>
      <c r="S695" s="52"/>
      <c r="T695" s="52"/>
    </row>
    <row r="696" spans="2:20" x14ac:dyDescent="0.25">
      <c r="B696" s="59" t="s">
        <v>50</v>
      </c>
      <c r="C696" s="59" t="s">
        <v>503</v>
      </c>
      <c r="D696" s="60" t="str">
        <f t="shared" si="62"/>
        <v>PHIC/000-000-000-000</v>
      </c>
      <c r="E696" s="76" t="s">
        <v>34</v>
      </c>
      <c r="S696" s="52"/>
      <c r="T696" s="52"/>
    </row>
    <row r="697" spans="2:20" x14ac:dyDescent="0.25">
      <c r="B697" s="59" t="s">
        <v>260</v>
      </c>
      <c r="C697" s="59" t="s">
        <v>261</v>
      </c>
      <c r="D697" s="60" t="str">
        <f t="shared" si="62"/>
        <v>PLDT/006-909-073-095</v>
      </c>
      <c r="E697" s="76" t="s">
        <v>262</v>
      </c>
      <c r="S697" s="52"/>
      <c r="T697" s="52"/>
    </row>
    <row r="698" spans="2:20" x14ac:dyDescent="0.25">
      <c r="B698" s="59" t="s">
        <v>670</v>
      </c>
      <c r="C698" s="59" t="s">
        <v>671</v>
      </c>
      <c r="D698" s="60" t="str">
        <f t="shared" si="62"/>
        <v>PPI HOLDINGS, INC/200-741-954-00107</v>
      </c>
      <c r="E698" s="76" t="s">
        <v>672</v>
      </c>
      <c r="S698" s="52"/>
      <c r="T698" s="52"/>
    </row>
    <row r="699" spans="2:20" x14ac:dyDescent="0.25">
      <c r="B699" s="59" t="s">
        <v>353</v>
      </c>
      <c r="C699" s="59" t="s">
        <v>354</v>
      </c>
      <c r="D699" s="60" t="str">
        <f t="shared" si="62"/>
        <v>PREVIA AUTO PARTS CENTER, INC./004-426 -022-000</v>
      </c>
      <c r="E699" s="76" t="s">
        <v>144</v>
      </c>
      <c r="S699" s="52"/>
      <c r="T699" s="52"/>
    </row>
    <row r="700" spans="2:20" x14ac:dyDescent="0.25">
      <c r="B700" s="59" t="s">
        <v>504</v>
      </c>
      <c r="C700" s="59" t="s">
        <v>505</v>
      </c>
      <c r="D700" s="60" t="str">
        <f t="shared" si="62"/>
        <v>PRIME POWER INDUSTRIAL SUPPLY CORPORATION/009-606-695-000</v>
      </c>
      <c r="E700" s="76" t="s">
        <v>506</v>
      </c>
      <c r="S700" s="52"/>
      <c r="T700" s="52"/>
    </row>
    <row r="701" spans="2:20" x14ac:dyDescent="0.25">
      <c r="B701" s="59" t="s">
        <v>576</v>
      </c>
      <c r="C701" s="59" t="s">
        <v>577</v>
      </c>
      <c r="D701" s="60" t="str">
        <f t="shared" si="62"/>
        <v>PRINTING REPUBLIC ADVERTISING/297-664-352-002</v>
      </c>
      <c r="E701" s="76" t="s">
        <v>578</v>
      </c>
      <c r="S701" s="52"/>
      <c r="T701" s="52"/>
    </row>
    <row r="702" spans="2:20" x14ac:dyDescent="0.25">
      <c r="B702" s="59" t="s">
        <v>355</v>
      </c>
      <c r="C702" s="59" t="s">
        <v>356</v>
      </c>
      <c r="D702" s="60" t="str">
        <f t="shared" si="62"/>
        <v>PROPROJECT ORPORATION/006-442-340-000</v>
      </c>
      <c r="E702" s="76" t="s">
        <v>357</v>
      </c>
      <c r="S702" s="52"/>
      <c r="T702" s="52"/>
    </row>
    <row r="703" spans="2:20" x14ac:dyDescent="0.25">
      <c r="B703" s="59" t="s">
        <v>50</v>
      </c>
      <c r="C703" s="59" t="s">
        <v>697</v>
      </c>
      <c r="D703" s="60" t="str">
        <f t="shared" si="62"/>
        <v>PS BANK/000-000-000-000</v>
      </c>
      <c r="E703" s="76" t="s">
        <v>698</v>
      </c>
      <c r="S703" s="52"/>
      <c r="T703" s="52"/>
    </row>
    <row r="704" spans="2:20" x14ac:dyDescent="0.25">
      <c r="B704" s="59" t="s">
        <v>1038</v>
      </c>
      <c r="C704" s="59" t="s">
        <v>1039</v>
      </c>
      <c r="D704" s="60" t="str">
        <f t="shared" si="62"/>
        <v>QUALITEST SOLUTION &amp; TECHNOLOGIES INC./006-441-719-000</v>
      </c>
      <c r="E704" s="76" t="s">
        <v>1040</v>
      </c>
      <c r="S704" s="52"/>
      <c r="T704" s="52"/>
    </row>
    <row r="705" spans="2:20" x14ac:dyDescent="0.25">
      <c r="B705" s="59" t="s">
        <v>585</v>
      </c>
      <c r="C705" s="59" t="s">
        <v>586</v>
      </c>
      <c r="D705" s="60" t="str">
        <f t="shared" si="62"/>
        <v>RACK ILLUMINATE EVENTS/946-931-326-000</v>
      </c>
      <c r="E705" s="76" t="s">
        <v>587</v>
      </c>
      <c r="S705" s="52"/>
      <c r="T705" s="52"/>
    </row>
    <row r="706" spans="2:20" x14ac:dyDescent="0.25">
      <c r="B706" s="59" t="s">
        <v>50</v>
      </c>
      <c r="C706" s="59" t="s">
        <v>644</v>
      </c>
      <c r="D706" s="60" t="str">
        <f t="shared" si="62"/>
        <v>RCBC/000-000-000-000</v>
      </c>
      <c r="E706" s="76" t="s">
        <v>34</v>
      </c>
      <c r="S706" s="52"/>
      <c r="T706" s="52"/>
    </row>
    <row r="707" spans="2:20" x14ac:dyDescent="0.25">
      <c r="B707" s="59" t="s">
        <v>50</v>
      </c>
      <c r="C707" s="59" t="s">
        <v>529</v>
      </c>
      <c r="D707" s="60" t="str">
        <f t="shared" si="62"/>
        <v>REGIE IAN DANIEGA/000-000-000-000</v>
      </c>
      <c r="E707" s="76" t="s">
        <v>530</v>
      </c>
      <c r="S707" s="52"/>
      <c r="T707" s="52"/>
    </row>
    <row r="708" spans="2:20" x14ac:dyDescent="0.25">
      <c r="B708" s="59" t="s">
        <v>597</v>
      </c>
      <c r="C708" s="59" t="s">
        <v>487</v>
      </c>
      <c r="D708" s="60" t="str">
        <f t="shared" si="62"/>
        <v>RELIANCE REFREGERATION AND AIRCONDITIONING CORP/008-522-812-002</v>
      </c>
      <c r="E708" s="76" t="s">
        <v>488</v>
      </c>
      <c r="S708" s="52"/>
      <c r="T708" s="52"/>
    </row>
    <row r="709" spans="2:20" x14ac:dyDescent="0.25">
      <c r="B709" s="59" t="s">
        <v>500</v>
      </c>
      <c r="C709" s="59" t="s">
        <v>501</v>
      </c>
      <c r="D709" s="60" t="str">
        <f t="shared" si="62"/>
        <v>REN-REN FLOWER  SHOP/436-0666648-000</v>
      </c>
      <c r="E709" s="76" t="s">
        <v>502</v>
      </c>
      <c r="S709" s="52"/>
      <c r="T709" s="52"/>
    </row>
    <row r="710" spans="2:20" x14ac:dyDescent="0.25">
      <c r="B710" s="59" t="s">
        <v>50</v>
      </c>
      <c r="C710" s="59" t="s">
        <v>360</v>
      </c>
      <c r="D710" s="60" t="str">
        <f t="shared" ref="D710:D773" si="63">(C710&amp;"/"&amp;B710)</f>
        <v>RICE ALLOWANCE/000-000-000-000</v>
      </c>
      <c r="E710" s="76"/>
      <c r="S710" s="52"/>
      <c r="T710" s="52"/>
    </row>
    <row r="711" spans="2:20" x14ac:dyDescent="0.25">
      <c r="B711" s="59" t="s">
        <v>50</v>
      </c>
      <c r="C711" s="59" t="s">
        <v>265</v>
      </c>
      <c r="D711" s="60" t="str">
        <f t="shared" si="63"/>
        <v>RITCHIE DORIFA/000-000-000-000</v>
      </c>
      <c r="E711" s="76" t="s">
        <v>34</v>
      </c>
      <c r="S711" s="52"/>
      <c r="T711" s="52"/>
    </row>
    <row r="712" spans="2:20" x14ac:dyDescent="0.25">
      <c r="B712" s="59" t="s">
        <v>1249</v>
      </c>
      <c r="C712" s="59" t="s">
        <v>1191</v>
      </c>
      <c r="D712" s="60" t="str">
        <f t="shared" si="63"/>
        <v>RJS MATINA SHELL STATION/900-750-454-008</v>
      </c>
      <c r="E712" s="76" t="s">
        <v>192</v>
      </c>
      <c r="S712" s="52"/>
      <c r="T712" s="52"/>
    </row>
    <row r="713" spans="2:20" x14ac:dyDescent="0.25">
      <c r="B713" s="59" t="s">
        <v>607</v>
      </c>
      <c r="C713" s="59" t="s">
        <v>489</v>
      </c>
      <c r="D713" s="60" t="str">
        <f t="shared" si="63"/>
        <v>RJS-1 HARDWARE SOLUTION/006-039-599-003</v>
      </c>
      <c r="E713" s="76" t="s">
        <v>216</v>
      </c>
      <c r="S713" s="52"/>
      <c r="T713" s="52"/>
    </row>
    <row r="714" spans="2:20" x14ac:dyDescent="0.25">
      <c r="B714" s="59" t="s">
        <v>554</v>
      </c>
      <c r="C714" s="59" t="s">
        <v>555</v>
      </c>
      <c r="D714" s="60" t="str">
        <f t="shared" si="63"/>
        <v>RMMA HARDWARE CONSTRUCTION/100-066-843-000</v>
      </c>
      <c r="E714" s="76" t="s">
        <v>192</v>
      </c>
    </row>
    <row r="715" spans="2:20" x14ac:dyDescent="0.25">
      <c r="B715" s="59"/>
      <c r="C715" s="59" t="s">
        <v>924</v>
      </c>
      <c r="D715" s="60" t="str">
        <f t="shared" si="63"/>
        <v>ROBERTO AGUIMOD/</v>
      </c>
      <c r="E715" s="76" t="s">
        <v>34</v>
      </c>
    </row>
    <row r="716" spans="2:20" x14ac:dyDescent="0.25">
      <c r="B716" s="59"/>
      <c r="C716" s="59" t="s">
        <v>945</v>
      </c>
      <c r="D716" s="60" t="str">
        <f t="shared" si="63"/>
        <v>RODEL PORCALLA /</v>
      </c>
      <c r="E716" s="76" t="s">
        <v>34</v>
      </c>
    </row>
    <row r="717" spans="2:20" x14ac:dyDescent="0.25">
      <c r="B717" s="59"/>
      <c r="C717" s="59" t="s">
        <v>876</v>
      </c>
      <c r="D717" s="60" t="str">
        <f t="shared" si="63"/>
        <v>ROLDAN CAPUNO/</v>
      </c>
      <c r="E717" s="76" t="s">
        <v>34</v>
      </c>
    </row>
    <row r="718" spans="2:20" x14ac:dyDescent="0.25">
      <c r="B718" s="59" t="s">
        <v>50</v>
      </c>
      <c r="C718" s="59" t="s">
        <v>1201</v>
      </c>
      <c r="D718" s="60" t="str">
        <f t="shared" si="63"/>
        <v>RONEL ROSALYN/000-000-000-000</v>
      </c>
      <c r="E718" s="76" t="s">
        <v>34</v>
      </c>
    </row>
    <row r="719" spans="2:20" x14ac:dyDescent="0.25">
      <c r="B719" s="59" t="s">
        <v>637</v>
      </c>
      <c r="C719" s="59" t="s">
        <v>638</v>
      </c>
      <c r="D719" s="60" t="str">
        <f t="shared" si="63"/>
        <v>ROSS BUILD N' SAVE/468-269-329-000</v>
      </c>
      <c r="E719" s="76" t="s">
        <v>48</v>
      </c>
    </row>
    <row r="720" spans="2:20" x14ac:dyDescent="0.25">
      <c r="B720" s="59" t="s">
        <v>50</v>
      </c>
      <c r="C720" s="59" t="s">
        <v>482</v>
      </c>
      <c r="D720" s="60" t="str">
        <f t="shared" si="63"/>
        <v>ROSSANA C. UCAT/000-000-000-000</v>
      </c>
      <c r="E720" s="76" t="s">
        <v>34</v>
      </c>
    </row>
    <row r="721" spans="2:5" x14ac:dyDescent="0.25">
      <c r="B721" s="59" t="s">
        <v>50</v>
      </c>
      <c r="C721" s="59" t="s">
        <v>643</v>
      </c>
      <c r="D721" s="60" t="str">
        <f t="shared" si="63"/>
        <v>ROY  CASTANERAS/000-000-000-000</v>
      </c>
      <c r="E721" s="76" t="s">
        <v>34</v>
      </c>
    </row>
    <row r="722" spans="2:5" x14ac:dyDescent="0.25">
      <c r="B722" s="59" t="s">
        <v>835</v>
      </c>
      <c r="C722" s="59" t="s">
        <v>834</v>
      </c>
      <c r="D722" s="60" t="str">
        <f t="shared" si="63"/>
        <v>ROY CASTANERAS/12-34-531-0</v>
      </c>
      <c r="E722" s="76" t="s">
        <v>34</v>
      </c>
    </row>
    <row r="723" spans="2:5" x14ac:dyDescent="0.25">
      <c r="B723" s="59" t="s">
        <v>162</v>
      </c>
      <c r="C723" s="59" t="s">
        <v>163</v>
      </c>
      <c r="D723" s="60" t="str">
        <f t="shared" si="63"/>
        <v>Roy M. Castaneras/001-010-733-000</v>
      </c>
      <c r="E723" s="76"/>
    </row>
    <row r="724" spans="2:5" x14ac:dyDescent="0.25">
      <c r="B724" s="59" t="s">
        <v>617</v>
      </c>
      <c r="C724" s="59" t="s">
        <v>618</v>
      </c>
      <c r="D724" s="60" t="str">
        <f t="shared" si="63"/>
        <v>RPF AUTO MOTOR PARTS/483-159-245-000</v>
      </c>
      <c r="E724" s="76" t="s">
        <v>311</v>
      </c>
    </row>
    <row r="725" spans="2:5" x14ac:dyDescent="0.25">
      <c r="B725" s="59" t="s">
        <v>50</v>
      </c>
      <c r="C725" s="59" t="s">
        <v>264</v>
      </c>
      <c r="D725" s="60" t="str">
        <f t="shared" si="63"/>
        <v>RUEL PARAISO/000-000-000-000</v>
      </c>
      <c r="E725" s="76"/>
    </row>
    <row r="726" spans="2:5" x14ac:dyDescent="0.25">
      <c r="B726" s="59" t="s">
        <v>309</v>
      </c>
      <c r="C726" s="59" t="s">
        <v>310</v>
      </c>
      <c r="D726" s="60" t="str">
        <f t="shared" si="63"/>
        <v>S&amp;E BUILDING SOLUTIONS, INC./475-479-075-000</v>
      </c>
      <c r="E726" s="76" t="s">
        <v>39</v>
      </c>
    </row>
    <row r="727" spans="2:5" x14ac:dyDescent="0.25">
      <c r="B727" s="59" t="s">
        <v>300</v>
      </c>
      <c r="C727" s="59" t="s">
        <v>301</v>
      </c>
      <c r="D727" s="60" t="str">
        <f t="shared" si="63"/>
        <v>S. HERRERA BROS., INC/000-077-268-000</v>
      </c>
      <c r="E727" s="76" t="s">
        <v>296</v>
      </c>
    </row>
    <row r="728" spans="2:5" x14ac:dyDescent="0.25">
      <c r="B728" s="59" t="s">
        <v>366</v>
      </c>
      <c r="C728" s="59" t="s">
        <v>367</v>
      </c>
      <c r="D728" s="60" t="str">
        <f t="shared" si="63"/>
        <v>SAFECON INDUSTRIES INC./004-428-984-000</v>
      </c>
      <c r="E728" s="76" t="s">
        <v>248</v>
      </c>
    </row>
    <row r="729" spans="2:5" x14ac:dyDescent="0.25">
      <c r="B729" s="59" t="s">
        <v>492</v>
      </c>
      <c r="C729" s="59" t="s">
        <v>493</v>
      </c>
      <c r="D729" s="60" t="str">
        <f t="shared" si="63"/>
        <v>SAM'S CAR ACCESSORIES/478-364-703-000</v>
      </c>
      <c r="E729" s="76" t="s">
        <v>494</v>
      </c>
    </row>
    <row r="730" spans="2:5" x14ac:dyDescent="0.25">
      <c r="B730" s="59" t="s">
        <v>350</v>
      </c>
      <c r="C730" s="59" t="s">
        <v>351</v>
      </c>
      <c r="D730" s="60" t="str">
        <f t="shared" si="63"/>
        <v>SANDAWA PLY HARDWARE/155-451-317-000</v>
      </c>
      <c r="E730" s="76" t="s">
        <v>352</v>
      </c>
    </row>
    <row r="731" spans="2:5" x14ac:dyDescent="0.25">
      <c r="B731" s="59" t="s">
        <v>165</v>
      </c>
      <c r="C731" s="59" t="s">
        <v>166</v>
      </c>
      <c r="D731" s="60" t="str">
        <f t="shared" si="63"/>
        <v>SARANG MANNA RESTAURANT/459-697-255-000</v>
      </c>
      <c r="E731" s="76" t="s">
        <v>167</v>
      </c>
    </row>
    <row r="732" spans="2:5" x14ac:dyDescent="0.25">
      <c r="B732" s="59" t="s">
        <v>447</v>
      </c>
      <c r="C732" s="59" t="s">
        <v>448</v>
      </c>
      <c r="D732" s="60" t="str">
        <f t="shared" si="63"/>
        <v>SAVE MORE INDUSTRIAL HARDWARE-STA.ANA, INC./466-814-799-000</v>
      </c>
      <c r="E732" s="76" t="s">
        <v>344</v>
      </c>
    </row>
    <row r="733" spans="2:5" x14ac:dyDescent="0.25">
      <c r="B733" s="59" t="s">
        <v>476</v>
      </c>
      <c r="C733" s="59" t="s">
        <v>477</v>
      </c>
      <c r="D733" s="60" t="str">
        <f t="shared" si="63"/>
        <v>SCORPIOCOLOR PAINT HAUS/708-919-621-000</v>
      </c>
      <c r="E733" s="76" t="s">
        <v>478</v>
      </c>
    </row>
    <row r="734" spans="2:5" x14ac:dyDescent="0.25">
      <c r="B734" s="59" t="s">
        <v>382</v>
      </c>
      <c r="C734" s="59" t="s">
        <v>383</v>
      </c>
      <c r="D734" s="60" t="str">
        <f t="shared" si="63"/>
        <v>SEAWALK TRADING CORPORATION/001-226-121-002</v>
      </c>
      <c r="E734" s="76" t="s">
        <v>235</v>
      </c>
    </row>
    <row r="735" spans="2:5" x14ac:dyDescent="0.25">
      <c r="B735" s="59" t="s">
        <v>169</v>
      </c>
      <c r="C735" s="59" t="s">
        <v>170</v>
      </c>
      <c r="D735" s="60" t="str">
        <f t="shared" si="63"/>
        <v>SERV CENTRAL, INC./205-741-640-063</v>
      </c>
      <c r="E735" s="76" t="s">
        <v>45</v>
      </c>
    </row>
    <row r="736" spans="2:5" x14ac:dyDescent="0.25">
      <c r="B736" s="59" t="s">
        <v>50</v>
      </c>
      <c r="C736" s="59" t="s">
        <v>197</v>
      </c>
      <c r="D736" s="60" t="str">
        <f t="shared" si="63"/>
        <v>SERVICES/000-000-000-000</v>
      </c>
      <c r="E736" s="76" t="s">
        <v>39</v>
      </c>
    </row>
    <row r="737" spans="2:5" x14ac:dyDescent="0.25">
      <c r="B737" s="59" t="s">
        <v>430</v>
      </c>
      <c r="C737" s="59" t="s">
        <v>431</v>
      </c>
      <c r="D737" s="60" t="str">
        <f t="shared" si="63"/>
        <v>SHAKEY'S PIZZA RESTAURANT/000-854-927-003</v>
      </c>
      <c r="E737" s="76" t="s">
        <v>432</v>
      </c>
    </row>
    <row r="738" spans="2:5" x14ac:dyDescent="0.25">
      <c r="B738" s="59" t="s">
        <v>542</v>
      </c>
      <c r="C738" s="59" t="s">
        <v>543</v>
      </c>
      <c r="D738" s="60" t="str">
        <f t="shared" si="63"/>
        <v>SHANGHAI STAINLESS STEEL SUPPLY/292-646-819-000</v>
      </c>
      <c r="E738" s="76" t="s">
        <v>528</v>
      </c>
    </row>
    <row r="739" spans="2:5" x14ac:dyDescent="0.25">
      <c r="B739" s="59" t="s">
        <v>592</v>
      </c>
      <c r="C739" s="59" t="s">
        <v>593</v>
      </c>
      <c r="D739" s="60" t="str">
        <f t="shared" si="63"/>
        <v>SHINCO HARDWARE/493-505-217-000</v>
      </c>
      <c r="E739" s="76" t="s">
        <v>594</v>
      </c>
    </row>
    <row r="740" spans="2:5" x14ac:dyDescent="0.25">
      <c r="B740" s="59" t="s">
        <v>1250</v>
      </c>
      <c r="C740" s="59" t="s">
        <v>1184</v>
      </c>
      <c r="D740" s="60" t="str">
        <f t="shared" si="63"/>
        <v>SIENES GAS STATION/294-426-052-006</v>
      </c>
      <c r="E740" s="76" t="s">
        <v>936</v>
      </c>
    </row>
    <row r="741" spans="2:5" x14ac:dyDescent="0.25">
      <c r="B741" s="59" t="s">
        <v>418</v>
      </c>
      <c r="C741" s="59" t="s">
        <v>419</v>
      </c>
      <c r="D741" s="60" t="str">
        <f t="shared" si="63"/>
        <v>SILKY LLINE GENERAL MERCHANDISE/431-213-119-001</v>
      </c>
      <c r="E741" s="76" t="s">
        <v>420</v>
      </c>
    </row>
    <row r="742" spans="2:5" x14ac:dyDescent="0.25">
      <c r="B742" s="59" t="s">
        <v>444</v>
      </c>
      <c r="C742" s="59" t="s">
        <v>445</v>
      </c>
      <c r="D742" s="60" t="str">
        <f t="shared" si="63"/>
        <v>SIMPLEX INDUSTRIAL CORPORATION/200-871-429-002</v>
      </c>
      <c r="E742" s="76" t="s">
        <v>446</v>
      </c>
    </row>
    <row r="743" spans="2:5" x14ac:dyDescent="0.25">
      <c r="B743" s="59" t="s">
        <v>323</v>
      </c>
      <c r="C743" s="59" t="s">
        <v>324</v>
      </c>
      <c r="D743" s="60" t="str">
        <f t="shared" si="63"/>
        <v>SKS INTERIORS INCORPORATED/004-488-008-000</v>
      </c>
      <c r="E743" s="76" t="s">
        <v>325</v>
      </c>
    </row>
    <row r="744" spans="2:5" x14ac:dyDescent="0.25">
      <c r="B744" s="59" t="s">
        <v>650</v>
      </c>
      <c r="C744" s="59" t="s">
        <v>651</v>
      </c>
      <c r="D744" s="60" t="str">
        <f t="shared" si="63"/>
        <v>SM SUPERVALUE, INC/000-144-976-00011</v>
      </c>
      <c r="E744" s="76" t="s">
        <v>177</v>
      </c>
    </row>
    <row r="745" spans="2:5" x14ac:dyDescent="0.25">
      <c r="B745" s="59" t="s">
        <v>498</v>
      </c>
      <c r="C745" s="59" t="s">
        <v>499</v>
      </c>
      <c r="D745" s="60" t="str">
        <f t="shared" si="63"/>
        <v>SMART COMMINICTIONS, INC./001-901-673-151</v>
      </c>
      <c r="E745" s="76" t="s">
        <v>497</v>
      </c>
    </row>
    <row r="746" spans="2:5" x14ac:dyDescent="0.25">
      <c r="B746" s="59" t="s">
        <v>50</v>
      </c>
      <c r="C746" s="59" t="s">
        <v>442</v>
      </c>
      <c r="D746" s="60" t="str">
        <f t="shared" si="63"/>
        <v>SOCIAL SECURITY SYSTEM/000-000-000-000</v>
      </c>
      <c r="E746" s="76"/>
    </row>
    <row r="747" spans="2:5" x14ac:dyDescent="0.25">
      <c r="B747" s="59" t="s">
        <v>410</v>
      </c>
      <c r="C747" s="59" t="s">
        <v>411</v>
      </c>
      <c r="D747" s="60" t="str">
        <f t="shared" si="63"/>
        <v>SOLAR FUEL CORPORATION/006-841-974-000</v>
      </c>
      <c r="E747" s="76" t="s">
        <v>412</v>
      </c>
    </row>
    <row r="748" spans="2:5" x14ac:dyDescent="0.25">
      <c r="B748" s="59" t="s">
        <v>187</v>
      </c>
      <c r="C748" s="59" t="s">
        <v>188</v>
      </c>
      <c r="D748" s="60" t="str">
        <f t="shared" si="63"/>
        <v>SOUTH MILANDIA INC./005-978-517-007</v>
      </c>
      <c r="E748" s="76" t="s">
        <v>39</v>
      </c>
    </row>
    <row r="749" spans="2:5" x14ac:dyDescent="0.25">
      <c r="B749" s="59" t="s">
        <v>187</v>
      </c>
      <c r="C749" s="59" t="s">
        <v>188</v>
      </c>
      <c r="D749" s="60" t="str">
        <f t="shared" si="63"/>
        <v>SOUTH MILANDIA INC./005-978-517-007</v>
      </c>
      <c r="E749" s="76" t="s">
        <v>39</v>
      </c>
    </row>
    <row r="750" spans="2:5" x14ac:dyDescent="0.25">
      <c r="B750" s="59" t="s">
        <v>317</v>
      </c>
      <c r="C750" s="59" t="s">
        <v>318</v>
      </c>
      <c r="D750" s="60" t="str">
        <f t="shared" si="63"/>
        <v>SOUTHERN PARADISE INTERIORS/941-311-769-000</v>
      </c>
      <c r="E750" s="76" t="s">
        <v>224</v>
      </c>
    </row>
    <row r="751" spans="2:5" x14ac:dyDescent="0.25">
      <c r="B751" s="59"/>
      <c r="C751" s="59" t="s">
        <v>913</v>
      </c>
      <c r="D751" s="60" t="str">
        <f t="shared" si="63"/>
        <v>SPEED THIRTEEN CAB TAXI/</v>
      </c>
      <c r="E751" s="76" t="s">
        <v>955</v>
      </c>
    </row>
    <row r="752" spans="2:5" x14ac:dyDescent="0.25">
      <c r="B752" s="59" t="s">
        <v>1001</v>
      </c>
      <c r="C752" s="59" t="s">
        <v>999</v>
      </c>
      <c r="D752" s="60" t="str">
        <f t="shared" si="63"/>
        <v>SR &amp; RM ENTERPRISES/946-937-321-000</v>
      </c>
      <c r="E752" s="76" t="s">
        <v>1000</v>
      </c>
    </row>
    <row r="753" spans="2:5" x14ac:dyDescent="0.25">
      <c r="B753" s="59" t="s">
        <v>27</v>
      </c>
      <c r="C753" s="59" t="s">
        <v>32</v>
      </c>
      <c r="D753" s="60" t="str">
        <f t="shared" si="63"/>
        <v>ST. FRANCIS SHELL STATION/122-514-205-002</v>
      </c>
      <c r="E753" s="76" t="s">
        <v>177</v>
      </c>
    </row>
    <row r="754" spans="2:5" x14ac:dyDescent="0.25">
      <c r="B754" s="59" t="s">
        <v>716</v>
      </c>
      <c r="C754" s="59" t="s">
        <v>717</v>
      </c>
      <c r="D754" s="60" t="str">
        <f t="shared" si="63"/>
        <v>ST. THERESE OF LISIEUX RELIGIOUS SUPPLY/933-615-490-000</v>
      </c>
      <c r="E754" s="76" t="s">
        <v>206</v>
      </c>
    </row>
    <row r="755" spans="2:5" x14ac:dyDescent="0.25">
      <c r="B755" s="59" t="s">
        <v>50</v>
      </c>
      <c r="C755" s="59" t="s">
        <v>277</v>
      </c>
      <c r="D755" s="60" t="str">
        <f t="shared" si="63"/>
        <v>STA ANA PAYROLL 8/18/000-000-000-000</v>
      </c>
      <c r="E755" s="76"/>
    </row>
    <row r="756" spans="2:5" x14ac:dyDescent="0.25">
      <c r="B756" s="59" t="s">
        <v>288</v>
      </c>
      <c r="C756" s="59" t="s">
        <v>289</v>
      </c>
      <c r="D756" s="60" t="str">
        <f t="shared" si="63"/>
        <v>STA ANA PETRON SERVICE STATION/931-749-613-000</v>
      </c>
      <c r="E756" s="76" t="s">
        <v>290</v>
      </c>
    </row>
    <row r="757" spans="2:5" x14ac:dyDescent="0.25">
      <c r="B757" s="59" t="s">
        <v>730</v>
      </c>
      <c r="C757" s="59" t="s">
        <v>731</v>
      </c>
      <c r="D757" s="60" t="str">
        <f t="shared" si="63"/>
        <v>STAR APPLIANCES CENTER/000-086-204-019</v>
      </c>
      <c r="E757" s="76" t="s">
        <v>547</v>
      </c>
    </row>
    <row r="758" spans="2:5" x14ac:dyDescent="0.25">
      <c r="B758" s="59" t="s">
        <v>602</v>
      </c>
      <c r="C758" s="59" t="s">
        <v>370</v>
      </c>
      <c r="D758" s="60" t="str">
        <f t="shared" si="63"/>
        <v>STEWARD MEDICAL, PHARMA &amp; EQUIPMENT SUPPLIES/205-962-186-000</v>
      </c>
      <c r="E758" s="76" t="s">
        <v>248</v>
      </c>
    </row>
    <row r="759" spans="2:5" x14ac:dyDescent="0.25">
      <c r="B759" s="59" t="s">
        <v>340</v>
      </c>
      <c r="C759" s="59" t="s">
        <v>341</v>
      </c>
      <c r="D759" s="60" t="str">
        <f t="shared" si="63"/>
        <v>STIVY PRTS CENTER/108-632-401-000</v>
      </c>
      <c r="E759" s="76" t="s">
        <v>203</v>
      </c>
    </row>
    <row r="760" spans="2:5" x14ac:dyDescent="0.25">
      <c r="B760" s="59" t="s">
        <v>50</v>
      </c>
      <c r="C760" s="59" t="s">
        <v>242</v>
      </c>
      <c r="D760" s="60" t="str">
        <f t="shared" si="63"/>
        <v>SUICO -LABOR/000-000-000-000</v>
      </c>
      <c r="E760" s="76" t="s">
        <v>243</v>
      </c>
    </row>
    <row r="761" spans="2:5" x14ac:dyDescent="0.25">
      <c r="B761" s="59" t="s">
        <v>172</v>
      </c>
      <c r="C761" s="59" t="s">
        <v>173</v>
      </c>
      <c r="D761" s="60" t="str">
        <f t="shared" si="63"/>
        <v>SUPER KYMER GAS/009-526-580-000</v>
      </c>
      <c r="E761" s="76" t="s">
        <v>174</v>
      </c>
    </row>
    <row r="762" spans="2:5" x14ac:dyDescent="0.25">
      <c r="B762" s="59" t="s">
        <v>449</v>
      </c>
      <c r="C762" s="59" t="s">
        <v>450</v>
      </c>
      <c r="D762" s="60" t="str">
        <f t="shared" si="63"/>
        <v>SUPER STAR HARDWRE, INC./005-882-786-000</v>
      </c>
      <c r="E762" s="76" t="s">
        <v>451</v>
      </c>
    </row>
    <row r="763" spans="2:5" x14ac:dyDescent="0.25">
      <c r="B763" s="59" t="s">
        <v>1003</v>
      </c>
      <c r="C763" s="59" t="s">
        <v>1004</v>
      </c>
      <c r="D763" s="60" t="str">
        <f t="shared" si="63"/>
        <v>SUPERTANK INTERNATIONAL CO./005-515-330-003</v>
      </c>
      <c r="E763" s="76" t="s">
        <v>1005</v>
      </c>
    </row>
    <row r="764" spans="2:5" x14ac:dyDescent="0.25">
      <c r="B764" s="59" t="s">
        <v>1050</v>
      </c>
      <c r="C764" s="59" t="s">
        <v>1051</v>
      </c>
      <c r="D764" s="60" t="str">
        <f t="shared" si="63"/>
        <v>SYNTREK AGRI-BIO CORPORATION/009-614-347-000</v>
      </c>
      <c r="E764" s="76" t="s">
        <v>1052</v>
      </c>
    </row>
    <row r="765" spans="2:5" x14ac:dyDescent="0.25">
      <c r="B765" s="59" t="s">
        <v>270</v>
      </c>
      <c r="C765" s="59" t="s">
        <v>271</v>
      </c>
      <c r="D765" s="60" t="str">
        <f t="shared" si="63"/>
        <v>T&amp;A FORTITIUDE MKTG/136-269-894-000</v>
      </c>
      <c r="E765" s="76" t="s">
        <v>272</v>
      </c>
    </row>
    <row r="766" spans="2:5" x14ac:dyDescent="0.25">
      <c r="B766" s="59" t="s">
        <v>270</v>
      </c>
      <c r="C766" s="59" t="s">
        <v>470</v>
      </c>
      <c r="D766" s="60" t="str">
        <f t="shared" si="63"/>
        <v>TAF MARKETING/136-269-894-000</v>
      </c>
      <c r="E766" s="76" t="s">
        <v>471</v>
      </c>
    </row>
    <row r="767" spans="2:5" x14ac:dyDescent="0.25">
      <c r="B767" s="59" t="s">
        <v>1220</v>
      </c>
      <c r="C767" s="59" t="s">
        <v>1190</v>
      </c>
      <c r="D767" s="60" t="str">
        <f t="shared" si="63"/>
        <v>TAGUM COMMERCIAL &amp; REALTY CORP./247-793-081-0001</v>
      </c>
      <c r="E767" s="76" t="s">
        <v>1229</v>
      </c>
    </row>
    <row r="768" spans="2:5" x14ac:dyDescent="0.25">
      <c r="B768" s="59" t="s">
        <v>333</v>
      </c>
      <c r="C768" s="59" t="s">
        <v>334</v>
      </c>
      <c r="D768" s="60" t="str">
        <f t="shared" si="63"/>
        <v>TEBROS HARDWARE CORPORATION/000--76-962-000</v>
      </c>
      <c r="E768" s="76" t="s">
        <v>203</v>
      </c>
    </row>
    <row r="769" spans="2:5" x14ac:dyDescent="0.25">
      <c r="B769" s="59" t="s">
        <v>740</v>
      </c>
      <c r="C769" s="59" t="s">
        <v>741</v>
      </c>
      <c r="D769" s="60" t="str">
        <f t="shared" si="63"/>
        <v>THE EPICURIOUS GASTRO PUB/009-632-278-001</v>
      </c>
      <c r="E769" s="76" t="s">
        <v>742</v>
      </c>
    </row>
    <row r="770" spans="2:5" x14ac:dyDescent="0.25">
      <c r="B770" s="59" t="s">
        <v>600</v>
      </c>
      <c r="C770" s="59" t="s">
        <v>205</v>
      </c>
      <c r="D770" s="60" t="str">
        <f t="shared" si="63"/>
        <v>THE PAPER TREE/005-161-114-003</v>
      </c>
      <c r="E770" s="76" t="s">
        <v>206</v>
      </c>
    </row>
    <row r="771" spans="2:5" x14ac:dyDescent="0.25">
      <c r="B771" s="59" t="s">
        <v>972</v>
      </c>
      <c r="C771" s="59" t="s">
        <v>973</v>
      </c>
      <c r="D771" s="60" t="str">
        <f t="shared" si="63"/>
        <v>THREADMASTER INDUSTRIAL CORP./004-750-447-000</v>
      </c>
      <c r="E771" s="76" t="s">
        <v>974</v>
      </c>
    </row>
    <row r="772" spans="2:5" x14ac:dyDescent="0.25">
      <c r="B772" s="59" t="s">
        <v>954</v>
      </c>
      <c r="C772" s="59" t="s">
        <v>885</v>
      </c>
      <c r="D772" s="60" t="str">
        <f t="shared" si="63"/>
        <v>THUNDER ELECTRICAL SUPPLY/279-390-300-000</v>
      </c>
      <c r="E772" s="76" t="s">
        <v>955</v>
      </c>
    </row>
    <row r="773" spans="2:5" x14ac:dyDescent="0.25">
      <c r="B773" s="59" t="s">
        <v>645</v>
      </c>
      <c r="C773" s="59" t="s">
        <v>646</v>
      </c>
      <c r="D773" s="60" t="str">
        <f t="shared" si="63"/>
        <v>TIERRA VERDE MOTORIST HAVEN/PHOENIX/149-770-083-0002</v>
      </c>
      <c r="E773" s="76" t="s">
        <v>48</v>
      </c>
    </row>
    <row r="774" spans="2:5" x14ac:dyDescent="0.25">
      <c r="B774" s="59" t="s">
        <v>1011</v>
      </c>
      <c r="C774" s="59" t="s">
        <v>1012</v>
      </c>
      <c r="D774" s="60" t="str">
        <f t="shared" ref="D774:D837" si="64">(C774&amp;"/"&amp;B774)</f>
        <v>TIMES BEACH KAMBINGAN ATBP./948-323-428-000</v>
      </c>
      <c r="E774" s="76" t="s">
        <v>454</v>
      </c>
    </row>
    <row r="775" spans="2:5" x14ac:dyDescent="0.25">
      <c r="B775" s="59" t="s">
        <v>984</v>
      </c>
      <c r="C775" s="59" t="s">
        <v>912</v>
      </c>
      <c r="D775" s="60" t="str">
        <f t="shared" si="64"/>
        <v>TOMAS ELECTRICAL SUPPLY CORPORATION/003-876-506-000</v>
      </c>
      <c r="E775" s="76" t="s">
        <v>985</v>
      </c>
    </row>
    <row r="776" spans="2:5" x14ac:dyDescent="0.25">
      <c r="B776" s="59" t="s">
        <v>566</v>
      </c>
      <c r="C776" s="59" t="s">
        <v>567</v>
      </c>
      <c r="D776" s="60" t="str">
        <f t="shared" si="64"/>
        <v>TRUST HARDWARE/006-039-599-000</v>
      </c>
      <c r="E776" s="76" t="s">
        <v>568</v>
      </c>
    </row>
    <row r="777" spans="2:5" x14ac:dyDescent="0.25">
      <c r="B777" s="59" t="s">
        <v>193</v>
      </c>
      <c r="C777" s="59" t="s">
        <v>970</v>
      </c>
      <c r="D777" s="60" t="str">
        <f t="shared" si="64"/>
        <v>TRUST HARDWARE PHILS. INC./006-039-599-005</v>
      </c>
      <c r="E777" s="76" t="s">
        <v>971</v>
      </c>
    </row>
    <row r="778" spans="2:5" x14ac:dyDescent="0.25">
      <c r="B778" s="59" t="s">
        <v>727</v>
      </c>
      <c r="C778" s="59" t="s">
        <v>728</v>
      </c>
      <c r="D778" s="60" t="str">
        <f t="shared" si="64"/>
        <v>TSURU INCOPARATED/004-425-656-005</v>
      </c>
      <c r="E778" s="76" t="s">
        <v>729</v>
      </c>
    </row>
    <row r="779" spans="2:5" x14ac:dyDescent="0.25">
      <c r="B779" s="59" t="s">
        <v>979</v>
      </c>
      <c r="C779" s="59" t="s">
        <v>980</v>
      </c>
      <c r="D779" s="60" t="str">
        <f t="shared" si="64"/>
        <v>TSURUDA GENERICS PHARMACY AND MARKETING INC./008-234-308-016</v>
      </c>
      <c r="E779" s="76" t="s">
        <v>936</v>
      </c>
    </row>
    <row r="780" spans="2:5" x14ac:dyDescent="0.25">
      <c r="B780" s="59" t="s">
        <v>949</v>
      </c>
      <c r="C780" s="59" t="s">
        <v>881</v>
      </c>
      <c r="D780" s="60" t="str">
        <f t="shared" si="64"/>
        <v>TWO PILLARS/148-326-030-000</v>
      </c>
      <c r="E780" s="76" t="s">
        <v>311</v>
      </c>
    </row>
    <row r="781" spans="2:5" x14ac:dyDescent="0.25">
      <c r="B781" s="59" t="s">
        <v>28</v>
      </c>
      <c r="C781" s="59" t="s">
        <v>33</v>
      </c>
      <c r="D781" s="60" t="str">
        <f t="shared" si="64"/>
        <v>ULTRA-V FUELS &amp; SERVICES/467-506-702-000</v>
      </c>
      <c r="E781" s="76" t="s">
        <v>463</v>
      </c>
    </row>
    <row r="782" spans="2:5" x14ac:dyDescent="0.25">
      <c r="B782" s="59" t="s">
        <v>734</v>
      </c>
      <c r="C782" s="59" t="s">
        <v>735</v>
      </c>
      <c r="D782" s="60" t="str">
        <f t="shared" si="64"/>
        <v>ULTRUM CORPARATION/006-040-086-001</v>
      </c>
      <c r="E782" s="76" t="s">
        <v>736</v>
      </c>
    </row>
    <row r="783" spans="2:5" x14ac:dyDescent="0.25">
      <c r="B783" s="59" t="s">
        <v>960</v>
      </c>
      <c r="C783" s="59" t="s">
        <v>961</v>
      </c>
      <c r="D783" s="60" t="str">
        <f t="shared" si="64"/>
        <v>UNI-CITY GEN. MDSE. INC. /006-345-486-013</v>
      </c>
      <c r="E783" s="76" t="s">
        <v>571</v>
      </c>
    </row>
    <row r="784" spans="2:5" x14ac:dyDescent="0.25">
      <c r="B784" s="59" t="s">
        <v>589</v>
      </c>
      <c r="C784" s="59" t="s">
        <v>590</v>
      </c>
      <c r="D784" s="60" t="str">
        <f t="shared" si="64"/>
        <v>UNITOP GEN  MDSE INC./246-347-154-069</v>
      </c>
      <c r="E784" s="76" t="s">
        <v>591</v>
      </c>
    </row>
    <row r="785" spans="2:5" x14ac:dyDescent="0.25">
      <c r="B785" s="59" t="s">
        <v>51</v>
      </c>
      <c r="C785" s="59" t="s">
        <v>47</v>
      </c>
      <c r="D785" s="60" t="str">
        <f t="shared" si="64"/>
        <v>UNITOP GENERAL MERCHANDISE INC./246-347-154-005</v>
      </c>
      <c r="E785" s="76" t="s">
        <v>571</v>
      </c>
    </row>
    <row r="786" spans="2:5" x14ac:dyDescent="0.25">
      <c r="B786" s="59" t="s">
        <v>962</v>
      </c>
      <c r="C786" s="59" t="s">
        <v>928</v>
      </c>
      <c r="D786" s="60" t="str">
        <f t="shared" si="64"/>
        <v>USPA SHOP/ RETAILER FUTUREHEADS/007-075-365-0023</v>
      </c>
      <c r="E786" s="76" t="s">
        <v>963</v>
      </c>
    </row>
    <row r="787" spans="2:5" x14ac:dyDescent="0.25">
      <c r="B787" s="59" t="s">
        <v>564</v>
      </c>
      <c r="C787" s="59" t="s">
        <v>565</v>
      </c>
      <c r="D787" s="60" t="str">
        <f t="shared" si="64"/>
        <v>UYANGURE HARDWARE CO., INC./000-077-154-000</v>
      </c>
      <c r="E787" s="76" t="s">
        <v>475</v>
      </c>
    </row>
    <row r="788" spans="2:5" x14ac:dyDescent="0.25">
      <c r="B788" s="59" t="s">
        <v>948</v>
      </c>
      <c r="C788" s="59" t="s">
        <v>880</v>
      </c>
      <c r="D788" s="60" t="str">
        <f t="shared" si="64"/>
        <v>UZIENA HARDWARE/278-752-760-000</v>
      </c>
      <c r="E788" s="76" t="s">
        <v>177</v>
      </c>
    </row>
    <row r="789" spans="2:5" x14ac:dyDescent="0.25">
      <c r="B789" s="59" t="s">
        <v>967</v>
      </c>
      <c r="C789" s="59" t="s">
        <v>905</v>
      </c>
      <c r="D789" s="60" t="str">
        <f t="shared" si="64"/>
        <v>V.S TAY, INCORPORATED/002-623-291-000</v>
      </c>
      <c r="E789" s="76" t="s">
        <v>203</v>
      </c>
    </row>
    <row r="790" spans="2:5" x14ac:dyDescent="0.25">
      <c r="B790" s="59" t="s">
        <v>50</v>
      </c>
      <c r="C790" s="59" t="s">
        <v>778</v>
      </c>
      <c r="D790" s="60" t="str">
        <f t="shared" si="64"/>
        <v>VARIOUS SUPPLIER/000-000-000-000</v>
      </c>
      <c r="E790" s="76" t="s">
        <v>34</v>
      </c>
    </row>
    <row r="791" spans="2:5" x14ac:dyDescent="0.25">
      <c r="B791" s="59" t="s">
        <v>464</v>
      </c>
      <c r="C791" s="59" t="s">
        <v>465</v>
      </c>
      <c r="D791" s="60" t="str">
        <f t="shared" si="64"/>
        <v>VELASCO BOOKSTORE/100-084-511-000</v>
      </c>
      <c r="E791" s="76" t="s">
        <v>466</v>
      </c>
    </row>
    <row r="792" spans="2:5" x14ac:dyDescent="0.25">
      <c r="B792" s="59" t="s">
        <v>50</v>
      </c>
      <c r="C792" s="59" t="s">
        <v>381</v>
      </c>
      <c r="D792" s="60" t="str">
        <f t="shared" si="64"/>
        <v>VERGEL BARQUIN /000-000-000-000</v>
      </c>
      <c r="E792" s="76"/>
    </row>
    <row r="793" spans="2:5" x14ac:dyDescent="0.25">
      <c r="B793" s="59" t="s">
        <v>50</v>
      </c>
      <c r="C793" s="59" t="s">
        <v>303</v>
      </c>
      <c r="D793" s="60" t="str">
        <f t="shared" si="64"/>
        <v>VERGEL BARQUIN TRANSPO/000-000-000-000</v>
      </c>
      <c r="E793" s="76"/>
    </row>
    <row r="794" spans="2:5" x14ac:dyDescent="0.25">
      <c r="B794" s="59" t="s">
        <v>291</v>
      </c>
      <c r="C794" s="59" t="s">
        <v>292</v>
      </c>
      <c r="D794" s="60" t="str">
        <f t="shared" si="64"/>
        <v>VX PETROLEUM AND SERVICES/479-266-834-003</v>
      </c>
      <c r="E794" s="76" t="s">
        <v>293</v>
      </c>
    </row>
    <row r="795" spans="2:5" x14ac:dyDescent="0.25">
      <c r="B795" s="59" t="s">
        <v>595</v>
      </c>
      <c r="C795" s="59" t="s">
        <v>596</v>
      </c>
      <c r="D795" s="60" t="str">
        <f t="shared" si="64"/>
        <v>WELL DONE TRADING &amp; HARWARE CORP./452-471-234-000</v>
      </c>
      <c r="E795" s="76" t="s">
        <v>594</v>
      </c>
    </row>
    <row r="796" spans="2:5" x14ac:dyDescent="0.25">
      <c r="B796" s="59" t="s">
        <v>747</v>
      </c>
      <c r="C796" s="59" t="s">
        <v>748</v>
      </c>
      <c r="D796" s="60" t="str">
        <f t="shared" si="64"/>
        <v>WHS EMISSION TEST CENTER/109-024-896-000</v>
      </c>
      <c r="E796" s="76" t="s">
        <v>177</v>
      </c>
    </row>
    <row r="797" spans="2:5" x14ac:dyDescent="0.25">
      <c r="B797" s="59" t="s">
        <v>616</v>
      </c>
      <c r="C797" s="59" t="s">
        <v>548</v>
      </c>
      <c r="D797" s="60" t="str">
        <f t="shared" si="64"/>
        <v>WILCON DEPOT, INC/009-192-878-00030</v>
      </c>
      <c r="E797" s="76" t="s">
        <v>192</v>
      </c>
    </row>
    <row r="798" spans="2:5" x14ac:dyDescent="0.25">
      <c r="B798" s="59" t="s">
        <v>599</v>
      </c>
      <c r="C798" s="59" t="s">
        <v>548</v>
      </c>
      <c r="D798" s="60" t="str">
        <f t="shared" si="64"/>
        <v>WILCON DEPOT, INC/009-192-878-030</v>
      </c>
      <c r="E798" s="76" t="s">
        <v>192</v>
      </c>
    </row>
    <row r="799" spans="2:5" x14ac:dyDescent="0.25">
      <c r="B799" s="59" t="s">
        <v>50</v>
      </c>
      <c r="C799" s="59" t="s">
        <v>1208</v>
      </c>
      <c r="D799" s="60" t="str">
        <f t="shared" si="64"/>
        <v>WILLIE DEMORAL/000-000-000-000</v>
      </c>
      <c r="E799" s="76" t="s">
        <v>1230</v>
      </c>
    </row>
    <row r="800" spans="2:5" x14ac:dyDescent="0.25">
      <c r="B800" s="59" t="s">
        <v>957</v>
      </c>
      <c r="C800" s="59" t="s">
        <v>890</v>
      </c>
      <c r="D800" s="60" t="str">
        <f t="shared" si="64"/>
        <v>YANAR HARDWARE/116-217-511-000</v>
      </c>
      <c r="E800" s="76" t="s">
        <v>454</v>
      </c>
    </row>
    <row r="801" spans="2:5" x14ac:dyDescent="0.25">
      <c r="B801" s="59" t="s">
        <v>706</v>
      </c>
      <c r="C801" s="59" t="s">
        <v>707</v>
      </c>
      <c r="D801" s="60" t="str">
        <f t="shared" si="64"/>
        <v>Z TOYS AND CANDIES/193-005-428-001</v>
      </c>
      <c r="E801" s="76" t="s">
        <v>708</v>
      </c>
    </row>
    <row r="802" spans="2:5" x14ac:dyDescent="0.25">
      <c r="B802" s="59" t="s">
        <v>976</v>
      </c>
      <c r="C802" s="59" t="s">
        <v>977</v>
      </c>
      <c r="D802" s="60" t="str">
        <f t="shared" si="64"/>
        <v>ZAIDA ENTERPRISE /251-447-635-001</v>
      </c>
      <c r="E802" s="76" t="s">
        <v>454</v>
      </c>
    </row>
    <row r="803" spans="2:5" x14ac:dyDescent="0.25">
      <c r="B803" s="59" t="s">
        <v>50</v>
      </c>
      <c r="C803" s="59" t="s">
        <v>1207</v>
      </c>
      <c r="D803" s="60" t="str">
        <f t="shared" si="64"/>
        <v>JERUME MONTERO/000-000-000-000</v>
      </c>
      <c r="E803" s="76" t="s">
        <v>34</v>
      </c>
    </row>
    <row r="804" spans="2:5" x14ac:dyDescent="0.25">
      <c r="B804" s="59" t="s">
        <v>50</v>
      </c>
      <c r="C804" s="59" t="s">
        <v>1209</v>
      </c>
      <c r="D804" s="60" t="str">
        <f t="shared" si="64"/>
        <v>JOVANIE ROMERO /000-000-000-000</v>
      </c>
      <c r="E804" s="76" t="s">
        <v>34</v>
      </c>
    </row>
    <row r="805" spans="2:5" x14ac:dyDescent="0.25">
      <c r="B805" s="59" t="s">
        <v>50</v>
      </c>
      <c r="C805" s="59" t="s">
        <v>1210</v>
      </c>
      <c r="D805" s="60" t="str">
        <f t="shared" si="64"/>
        <v>CRISTITO LAO/000-000-000-000</v>
      </c>
      <c r="E805" s="76" t="s">
        <v>177</v>
      </c>
    </row>
    <row r="806" spans="2:5" x14ac:dyDescent="0.25">
      <c r="B806" s="59" t="s">
        <v>1221</v>
      </c>
      <c r="C806" s="59" t="s">
        <v>1211</v>
      </c>
      <c r="D806" s="60" t="str">
        <f t="shared" si="64"/>
        <v>INFINITILAND DEVELOPMENT CORP./453-935-922-000</v>
      </c>
      <c r="E806" s="76" t="s">
        <v>1231</v>
      </c>
    </row>
    <row r="807" spans="2:5" x14ac:dyDescent="0.25">
      <c r="B807" s="59" t="s">
        <v>1222</v>
      </c>
      <c r="C807" s="59" t="s">
        <v>1212</v>
      </c>
      <c r="D807" s="60" t="str">
        <f t="shared" si="64"/>
        <v>PRINCE EDUCATIONAL SUPPLY/178-130-560-006</v>
      </c>
      <c r="E807" s="76" t="s">
        <v>206</v>
      </c>
    </row>
    <row r="808" spans="2:5" x14ac:dyDescent="0.25">
      <c r="B808" s="59" t="s">
        <v>1223</v>
      </c>
      <c r="C808" s="59" t="s">
        <v>1213</v>
      </c>
      <c r="D808" s="60" t="str">
        <f t="shared" si="64"/>
        <v>CHRIS UNLI BOLTS &amp; NUTS CENTER, INC./427-282-497-000</v>
      </c>
      <c r="E808" s="76" t="s">
        <v>1232</v>
      </c>
    </row>
    <row r="809" spans="2:5" x14ac:dyDescent="0.25">
      <c r="B809" s="59" t="s">
        <v>1224</v>
      </c>
      <c r="C809" s="59" t="s">
        <v>1214</v>
      </c>
      <c r="D809" s="60" t="str">
        <f t="shared" si="64"/>
        <v>MINGGOY ENTERPRISES/124-031-343-000</v>
      </c>
      <c r="E809" s="76" t="s">
        <v>481</v>
      </c>
    </row>
    <row r="810" spans="2:5" x14ac:dyDescent="0.25">
      <c r="B810" s="59" t="s">
        <v>1225</v>
      </c>
      <c r="C810" s="59" t="s">
        <v>1215</v>
      </c>
      <c r="D810" s="60" t="str">
        <f t="shared" si="64"/>
        <v>JA ROQUE MAX ENGINE SERVICES/105-303-706-003</v>
      </c>
      <c r="E810" s="76" t="s">
        <v>311</v>
      </c>
    </row>
    <row r="811" spans="2:5" x14ac:dyDescent="0.25">
      <c r="B811" s="59" t="s">
        <v>1226</v>
      </c>
      <c r="C811" s="59" t="s">
        <v>1216</v>
      </c>
      <c r="D811" s="60" t="str">
        <f t="shared" si="64"/>
        <v>NICKEL &amp; DIME MARKETING/006-439-217-000</v>
      </c>
      <c r="E811" s="76" t="s">
        <v>1233</v>
      </c>
    </row>
    <row r="812" spans="2:5" x14ac:dyDescent="0.25">
      <c r="B812" s="59" t="s">
        <v>718</v>
      </c>
      <c r="C812" s="59" t="s">
        <v>1217</v>
      </c>
      <c r="D812" s="60" t="str">
        <f t="shared" si="64"/>
        <v>KAREN VALEN S. DE LEON-PADERNAL/175-478-799-000</v>
      </c>
      <c r="E812" s="76" t="s">
        <v>39</v>
      </c>
    </row>
    <row r="813" spans="2:5" x14ac:dyDescent="0.25">
      <c r="B813" s="59" t="s">
        <v>1227</v>
      </c>
      <c r="C813" s="59" t="s">
        <v>1219</v>
      </c>
      <c r="D813" s="60" t="str">
        <f t="shared" si="64"/>
        <v>214 PLASTIC TRADING/946-522-159-002</v>
      </c>
      <c r="E813" s="76" t="s">
        <v>995</v>
      </c>
    </row>
    <row r="814" spans="2:5" x14ac:dyDescent="0.25">
      <c r="B814" s="59" t="s">
        <v>1228</v>
      </c>
      <c r="C814" s="59" t="s">
        <v>1218</v>
      </c>
      <c r="D814" s="60" t="str">
        <f t="shared" si="64"/>
        <v>BS SAFETRADE CORPORATION/006-173-958-000</v>
      </c>
      <c r="E814" s="76" t="s">
        <v>296</v>
      </c>
    </row>
    <row r="815" spans="2:5" x14ac:dyDescent="0.25">
      <c r="B815" s="59" t="s">
        <v>1344</v>
      </c>
      <c r="C815" s="59" t="s">
        <v>1188</v>
      </c>
      <c r="D815" s="60" t="str">
        <f t="shared" si="64"/>
        <v>8TELCOM, INC./277-957-806-023</v>
      </c>
      <c r="E815" s="76" t="s">
        <v>1345</v>
      </c>
    </row>
    <row r="816" spans="2:5" x14ac:dyDescent="0.25">
      <c r="B816" s="59" t="s">
        <v>549</v>
      </c>
      <c r="C816" s="59" t="s">
        <v>550</v>
      </c>
      <c r="D816" s="60" t="str">
        <f t="shared" si="64"/>
        <v>HARDWAREMAXX/BUHANGIN/006-171-663-027</v>
      </c>
      <c r="E816" s="76" t="s">
        <v>305</v>
      </c>
    </row>
    <row r="817" spans="2:5" x14ac:dyDescent="0.25">
      <c r="B817" s="59" t="s">
        <v>1346</v>
      </c>
      <c r="C817" s="59" t="s">
        <v>1274</v>
      </c>
      <c r="D817" s="60" t="str">
        <f t="shared" si="64"/>
        <v>PENONG'S SEAFOOD &amp; GRILL/006-172-045-005</v>
      </c>
      <c r="E817" s="76" t="s">
        <v>768</v>
      </c>
    </row>
    <row r="818" spans="2:5" x14ac:dyDescent="0.25">
      <c r="B818" s="59" t="s">
        <v>1356</v>
      </c>
      <c r="C818" s="59" t="s">
        <v>1273</v>
      </c>
      <c r="D818" s="60" t="str">
        <f t="shared" si="64"/>
        <v>EMV-FAV RESOURCES INC./009-655-774-000</v>
      </c>
      <c r="E818" s="76" t="s">
        <v>768</v>
      </c>
    </row>
    <row r="819" spans="2:5" x14ac:dyDescent="0.25">
      <c r="B819" s="59" t="s">
        <v>1357</v>
      </c>
      <c r="C819" s="59" t="s">
        <v>1275</v>
      </c>
      <c r="D819" s="60" t="str">
        <f t="shared" si="64"/>
        <v>ITECH INDUSTRIAL SALES &amp; FABRICATION INC./009-369-957-000</v>
      </c>
      <c r="E819" s="76" t="s">
        <v>1347</v>
      </c>
    </row>
    <row r="820" spans="2:5" x14ac:dyDescent="0.25">
      <c r="B820" s="59" t="s">
        <v>1358</v>
      </c>
      <c r="C820" s="59" t="s">
        <v>1276</v>
      </c>
      <c r="D820" s="60" t="str">
        <f t="shared" si="64"/>
        <v>JOHNMAEJEM ELECTRICAL SUPPLY /182-843-076-000</v>
      </c>
      <c r="E820" s="76" t="s">
        <v>1348</v>
      </c>
    </row>
    <row r="821" spans="2:5" x14ac:dyDescent="0.25">
      <c r="B821" s="59" t="s">
        <v>50</v>
      </c>
      <c r="C821" s="59" t="s">
        <v>1289</v>
      </c>
      <c r="D821" s="60" t="str">
        <f t="shared" si="64"/>
        <v>ARVY BATTERY SHOP/000-000-000-000</v>
      </c>
      <c r="E821" s="76" t="s">
        <v>1349</v>
      </c>
    </row>
    <row r="822" spans="2:5" x14ac:dyDescent="0.25">
      <c r="B822" s="59" t="s">
        <v>1359</v>
      </c>
      <c r="C822" s="59" t="s">
        <v>1284</v>
      </c>
      <c r="D822" s="60" t="str">
        <f t="shared" si="64"/>
        <v>CAPARRAL CYCLE PARTS/148-329-985-000</v>
      </c>
      <c r="E822" s="76" t="s">
        <v>1350</v>
      </c>
    </row>
    <row r="823" spans="2:5" x14ac:dyDescent="0.25">
      <c r="B823" s="59" t="s">
        <v>1064</v>
      </c>
      <c r="C823" s="59" t="s">
        <v>1291</v>
      </c>
      <c r="D823" s="60" t="str">
        <f t="shared" si="64"/>
        <v>CRUZ ELECTRICAL &amp; CONSTRUCTION SUPPLY CORP/000-074-320-000</v>
      </c>
      <c r="E823" s="76" t="s">
        <v>1351</v>
      </c>
    </row>
    <row r="824" spans="2:5" x14ac:dyDescent="0.25">
      <c r="B824" s="59" t="s">
        <v>556</v>
      </c>
      <c r="C824" s="59" t="s">
        <v>1280</v>
      </c>
      <c r="D824" s="60" t="str">
        <f t="shared" si="64"/>
        <v>DAVAO DIAMOND INDUSTRIAL &amp; SUPPLY/006-408-276-000</v>
      </c>
      <c r="E824" s="76" t="s">
        <v>1352</v>
      </c>
    </row>
    <row r="825" spans="2:5" x14ac:dyDescent="0.25">
      <c r="B825" s="59" t="s">
        <v>1360</v>
      </c>
      <c r="C825" s="59" t="s">
        <v>1285</v>
      </c>
      <c r="D825" s="60" t="str">
        <f t="shared" si="64"/>
        <v>ECOLAND PETRON SERVICE CENTER/102-669-560-000</v>
      </c>
      <c r="E825" s="76" t="s">
        <v>177</v>
      </c>
    </row>
    <row r="826" spans="2:5" x14ac:dyDescent="0.25">
      <c r="B826" s="59" t="s">
        <v>50</v>
      </c>
      <c r="C826" s="59" t="s">
        <v>1288</v>
      </c>
      <c r="D826" s="60" t="str">
        <f t="shared" si="64"/>
        <v>EDWARD P. PALILED/000-000-000-000</v>
      </c>
      <c r="E826" s="76" t="s">
        <v>34</v>
      </c>
    </row>
    <row r="827" spans="2:5" x14ac:dyDescent="0.25">
      <c r="B827" s="59" t="s">
        <v>1361</v>
      </c>
      <c r="C827" s="59" t="s">
        <v>1283</v>
      </c>
      <c r="D827" s="60" t="str">
        <f t="shared" si="64"/>
        <v>HARANA II/000-262-742-000</v>
      </c>
      <c r="E827" s="76" t="s">
        <v>1353</v>
      </c>
    </row>
    <row r="828" spans="2:5" x14ac:dyDescent="0.25">
      <c r="B828" s="59" t="s">
        <v>1362</v>
      </c>
      <c r="C828" s="59" t="s">
        <v>1279</v>
      </c>
      <c r="D828" s="60" t="str">
        <f t="shared" si="64"/>
        <v>JOJET H. DOMINGO/260-007-268-000</v>
      </c>
      <c r="E828" s="76" t="s">
        <v>352</v>
      </c>
    </row>
    <row r="829" spans="2:5" x14ac:dyDescent="0.25">
      <c r="B829" s="59" t="s">
        <v>50</v>
      </c>
      <c r="C829" s="59" t="s">
        <v>1287</v>
      </c>
      <c r="D829" s="60" t="str">
        <f t="shared" si="64"/>
        <v>KAREN BERSABAL/000-000-000-000</v>
      </c>
      <c r="E829" s="76" t="s">
        <v>34</v>
      </c>
    </row>
    <row r="830" spans="2:5" x14ac:dyDescent="0.25">
      <c r="B830" s="59" t="s">
        <v>718</v>
      </c>
      <c r="C830" s="59" t="s">
        <v>1281</v>
      </c>
      <c r="D830" s="60" t="str">
        <f t="shared" si="64"/>
        <v>KAREN VALEN S. DE LEON - PADERNAL/175-478-799-000</v>
      </c>
      <c r="E830" s="76" t="s">
        <v>1354</v>
      </c>
    </row>
    <row r="831" spans="2:5" x14ac:dyDescent="0.25">
      <c r="B831" s="59" t="s">
        <v>50</v>
      </c>
      <c r="C831" s="59" t="s">
        <v>1282</v>
      </c>
      <c r="D831" s="60" t="str">
        <f t="shared" si="64"/>
        <v>MORASTAR/000-000-000-000</v>
      </c>
      <c r="E831" s="76" t="s">
        <v>34</v>
      </c>
    </row>
    <row r="832" spans="2:5" x14ac:dyDescent="0.25">
      <c r="B832" s="59" t="s">
        <v>1363</v>
      </c>
      <c r="C832" s="59" t="s">
        <v>1277</v>
      </c>
      <c r="D832" s="60" t="str">
        <f t="shared" si="64"/>
        <v>POWER UP TIRES &amp; AUTO SUPPLY CORP./403-070-057-000</v>
      </c>
      <c r="E832" s="76" t="s">
        <v>1355</v>
      </c>
    </row>
    <row r="833" spans="2:5" x14ac:dyDescent="0.25">
      <c r="B833" s="59" t="s">
        <v>355</v>
      </c>
      <c r="C833" s="59" t="s">
        <v>891</v>
      </c>
      <c r="D833" s="60" t="str">
        <f t="shared" si="64"/>
        <v>PROPROJECT CORPORATION/006-442-340-000</v>
      </c>
      <c r="E833" s="76" t="s">
        <v>357</v>
      </c>
    </row>
    <row r="834" spans="2:5" x14ac:dyDescent="0.25">
      <c r="B834" s="59" t="s">
        <v>1364</v>
      </c>
      <c r="C834" s="59" t="s">
        <v>1272</v>
      </c>
      <c r="D834" s="60" t="str">
        <f t="shared" si="64"/>
        <v>SAN NICOLAS TRADING/915-580-428-001</v>
      </c>
      <c r="E834" s="76" t="s">
        <v>248</v>
      </c>
    </row>
    <row r="835" spans="2:5" x14ac:dyDescent="0.25">
      <c r="B835" s="59" t="s">
        <v>1365</v>
      </c>
      <c r="C835" s="59" t="s">
        <v>1278</v>
      </c>
      <c r="D835" s="60" t="str">
        <f t="shared" si="64"/>
        <v>XENIX AUTO PARTS &amp; ACCESSORIES/460-804-767-000</v>
      </c>
      <c r="E835" s="76" t="s">
        <v>995</v>
      </c>
    </row>
    <row r="836" spans="2:5" x14ac:dyDescent="0.25">
      <c r="B836" s="59" t="s">
        <v>1366</v>
      </c>
      <c r="C836" s="59" t="s">
        <v>1271</v>
      </c>
      <c r="D836" s="60" t="str">
        <f t="shared" si="64"/>
        <v>PECAYO CONSTRUCTION SUPPLY/725-562-096-000</v>
      </c>
      <c r="E836" s="76" t="s">
        <v>248</v>
      </c>
    </row>
    <row r="837" spans="2:5" x14ac:dyDescent="0.25">
      <c r="B837" s="59" t="s">
        <v>1367</v>
      </c>
      <c r="C837" s="59" t="s">
        <v>1286</v>
      </c>
      <c r="D837" s="60" t="str">
        <f t="shared" si="64"/>
        <v>METRO DAVAO MARKETING/261-784-749-000</v>
      </c>
      <c r="E837" s="76" t="s">
        <v>248</v>
      </c>
    </row>
    <row r="838" spans="2:5" x14ac:dyDescent="0.25">
      <c r="B838" s="59" t="s">
        <v>1368</v>
      </c>
      <c r="C838" s="59" t="s">
        <v>1290</v>
      </c>
      <c r="D838" s="60" t="str">
        <f t="shared" ref="D838:D839" si="65">(C838&amp;"/"&amp;B838)</f>
        <v>NVR SACK TRADERS, INC./422-644-248-000</v>
      </c>
      <c r="E838" s="76" t="s">
        <v>669</v>
      </c>
    </row>
    <row r="839" spans="2:5" x14ac:dyDescent="0.25">
      <c r="B839" s="59" t="s">
        <v>1414</v>
      </c>
      <c r="C839" s="59" t="s">
        <v>1404</v>
      </c>
      <c r="D839" s="60" t="str">
        <f t="shared" si="65"/>
        <v>ARL BUKIDNON RESTO &amp; JAZZ BAR/181-116-876-000</v>
      </c>
      <c r="E839" s="76" t="s">
        <v>1415</v>
      </c>
    </row>
    <row r="840" spans="2:5" x14ac:dyDescent="0.25">
      <c r="B840" s="59"/>
      <c r="C840" s="59" t="s">
        <v>1411</v>
      </c>
      <c r="D840" s="60" t="str">
        <f>(C840&amp;"/"&amp;B840)</f>
        <v>ARNULFO BANGA/</v>
      </c>
      <c r="E840" s="76"/>
    </row>
    <row r="841" spans="2:5" x14ac:dyDescent="0.25">
      <c r="B841" s="59" t="s">
        <v>1416</v>
      </c>
      <c r="C841" s="59" t="s">
        <v>1379</v>
      </c>
      <c r="D841" s="60" t="str">
        <f t="shared" ref="D841:D855" si="66">(C841&amp;"/"&amp;B841)</f>
        <v>DAVAO FUTURE BRIGHT ENTERPRISES/182-344-383-000</v>
      </c>
      <c r="E841" s="76" t="s">
        <v>1417</v>
      </c>
    </row>
    <row r="842" spans="2:5" x14ac:dyDescent="0.25">
      <c r="B842" s="59" t="s">
        <v>1418</v>
      </c>
      <c r="C842" s="59" t="s">
        <v>1410</v>
      </c>
      <c r="D842" s="60" t="str">
        <f t="shared" si="66"/>
        <v>DAVAO NATURAL STONE SUPPLY, INC./009-730-542-000</v>
      </c>
      <c r="E842" s="76" t="s">
        <v>1419</v>
      </c>
    </row>
    <row r="843" spans="2:5" x14ac:dyDescent="0.25">
      <c r="B843" s="59" t="s">
        <v>1420</v>
      </c>
      <c r="C843" s="59" t="s">
        <v>1391</v>
      </c>
      <c r="D843" s="60" t="str">
        <f t="shared" si="66"/>
        <v>DIAMOND HARDWARE REPUBLIC/299-045-203-007</v>
      </c>
      <c r="E843" s="76" t="s">
        <v>1421</v>
      </c>
    </row>
    <row r="844" spans="2:5" x14ac:dyDescent="0.25">
      <c r="B844" s="59" t="s">
        <v>1422</v>
      </c>
      <c r="C844" s="59" t="s">
        <v>1383</v>
      </c>
      <c r="D844" s="60" t="str">
        <f t="shared" si="66"/>
        <v>DONEY CHICKEN HOUSE, INC./004-747-846-000</v>
      </c>
      <c r="E844" s="76" t="s">
        <v>1423</v>
      </c>
    </row>
    <row r="845" spans="2:5" x14ac:dyDescent="0.25">
      <c r="B845" s="59" t="s">
        <v>1424</v>
      </c>
      <c r="C845" s="59" t="s">
        <v>1408</v>
      </c>
      <c r="D845" s="60" t="str">
        <f t="shared" si="66"/>
        <v>DONUM DEI CAFÉ AND RESTAURANT/734-530-081-000</v>
      </c>
      <c r="E845" s="76" t="s">
        <v>1425</v>
      </c>
    </row>
    <row r="846" spans="2:5" x14ac:dyDescent="0.25">
      <c r="B846" s="59" t="s">
        <v>1426</v>
      </c>
      <c r="C846" s="59" t="s">
        <v>1392</v>
      </c>
      <c r="D846" s="60" t="str">
        <f t="shared" si="66"/>
        <v>DR. MODERN GLASS AND ALUMINUM SUPPLY/255-121-114-002</v>
      </c>
      <c r="E846" s="76" t="s">
        <v>594</v>
      </c>
    </row>
    <row r="847" spans="2:5" x14ac:dyDescent="0.25">
      <c r="B847" s="59" t="s">
        <v>1427</v>
      </c>
      <c r="C847" s="59" t="s">
        <v>1395</v>
      </c>
      <c r="D847" s="60" t="str">
        <f t="shared" si="66"/>
        <v>EBOY HARDWARE AND CONSTRUCTION SUPPLY/122-390-277-002</v>
      </c>
      <c r="E847" s="76" t="s">
        <v>290</v>
      </c>
    </row>
    <row r="848" spans="2:5" x14ac:dyDescent="0.25">
      <c r="B848" s="59" t="s">
        <v>1428</v>
      </c>
      <c r="C848" s="59" t="s">
        <v>1399</v>
      </c>
      <c r="D848" s="60" t="str">
        <f t="shared" si="66"/>
        <v>GAB'S YARD STEAK HOUSE AND GRILL/261-629-937-000</v>
      </c>
      <c r="E848" s="76" t="s">
        <v>1429</v>
      </c>
    </row>
    <row r="849" spans="2:5" x14ac:dyDescent="0.25">
      <c r="B849" s="59"/>
      <c r="C849" s="59" t="s">
        <v>1412</v>
      </c>
      <c r="D849" s="60" t="str">
        <f t="shared" si="66"/>
        <v>GERONDIO BERNARDO/</v>
      </c>
      <c r="E849" s="76" t="s">
        <v>34</v>
      </c>
    </row>
    <row r="850" spans="2:5" x14ac:dyDescent="0.25">
      <c r="B850" s="59" t="s">
        <v>1430</v>
      </c>
      <c r="C850" s="59" t="s">
        <v>1390</v>
      </c>
      <c r="D850" s="60" t="str">
        <f t="shared" si="66"/>
        <v>GOLDEN ARCHES/ MCDONALD/000-121-242-217</v>
      </c>
      <c r="E850" s="76" t="s">
        <v>192</v>
      </c>
    </row>
    <row r="851" spans="2:5" x14ac:dyDescent="0.25">
      <c r="B851" s="59" t="s">
        <v>1431</v>
      </c>
      <c r="C851" s="59" t="s">
        <v>1403</v>
      </c>
      <c r="D851" s="60" t="str">
        <f t="shared" si="66"/>
        <v>GRAND CITY HOTEL, INC./002-915-620-000</v>
      </c>
      <c r="E851" s="76" t="s">
        <v>1432</v>
      </c>
    </row>
    <row r="852" spans="2:5" x14ac:dyDescent="0.25">
      <c r="B852" s="59" t="s">
        <v>1433</v>
      </c>
      <c r="C852" s="59" t="s">
        <v>1401</v>
      </c>
      <c r="D852" s="60" t="str">
        <f t="shared" si="66"/>
        <v>GREAT WHITE WATER TOURS CORP./006-429-089-000</v>
      </c>
      <c r="E852" s="76" t="s">
        <v>1434</v>
      </c>
    </row>
    <row r="853" spans="2:5" x14ac:dyDescent="0.25">
      <c r="B853" s="59" t="s">
        <v>1435</v>
      </c>
      <c r="C853" s="59" t="s">
        <v>1370</v>
      </c>
      <c r="D853" s="60" t="str">
        <f t="shared" si="66"/>
        <v>GREENTREE DJG ENTERPRISES INC./737-578-146-000</v>
      </c>
      <c r="E853" s="76" t="s">
        <v>144</v>
      </c>
    </row>
    <row r="854" spans="2:5" x14ac:dyDescent="0.25">
      <c r="B854" s="59" t="s">
        <v>1436</v>
      </c>
      <c r="C854" s="59" t="s">
        <v>1375</v>
      </c>
      <c r="D854" s="60" t="str">
        <f t="shared" si="66"/>
        <v>IMPERIAL APPLIANCE PLAZA/000-249-888-00014</v>
      </c>
      <c r="E854" s="76" t="s">
        <v>481</v>
      </c>
    </row>
    <row r="855" spans="2:5" x14ac:dyDescent="0.25">
      <c r="B855" s="59" t="s">
        <v>1357</v>
      </c>
      <c r="C855" s="59" t="s">
        <v>1377</v>
      </c>
      <c r="D855" s="60" t="str">
        <f t="shared" si="66"/>
        <v>ITECH INDUSTRIAL SALES &amp; FABRICATION, INC./009-369-957-000</v>
      </c>
      <c r="E855" s="76" t="s">
        <v>1437</v>
      </c>
    </row>
    <row r="856" spans="2:5" x14ac:dyDescent="0.25">
      <c r="B856" s="59" t="s">
        <v>50</v>
      </c>
      <c r="C856" s="59" t="s">
        <v>1389</v>
      </c>
      <c r="D856" s="60" t="str">
        <f>(C856&amp;"/"&amp;B856)</f>
        <v>JANELLE GAS/000-000-000-000</v>
      </c>
      <c r="E856" s="76" t="s">
        <v>34</v>
      </c>
    </row>
    <row r="857" spans="2:5" x14ac:dyDescent="0.25">
      <c r="B857" s="59" t="s">
        <v>1438</v>
      </c>
      <c r="C857" s="59" t="s">
        <v>1382</v>
      </c>
      <c r="D857" s="60" t="str">
        <f t="shared" ref="D857:D858" si="67">(C857&amp;"/"&amp;B857)</f>
        <v>JBMV INK TOUCH REFILLING STATION/921-127-004-000</v>
      </c>
      <c r="E857" s="76" t="s">
        <v>1439</v>
      </c>
    </row>
    <row r="858" spans="2:5" x14ac:dyDescent="0.25">
      <c r="B858" s="59" t="s">
        <v>940</v>
      </c>
      <c r="C858" s="59" t="s">
        <v>1381</v>
      </c>
      <c r="D858" s="60" t="str">
        <f t="shared" si="67"/>
        <v>JOJO JOSOL SAND &amp; GRAVEL /900-579-577-000</v>
      </c>
      <c r="E858" s="76" t="s">
        <v>311</v>
      </c>
    </row>
    <row r="859" spans="2:5" x14ac:dyDescent="0.25">
      <c r="B859" s="59"/>
      <c r="C859" s="59" t="s">
        <v>1380</v>
      </c>
      <c r="D859" s="60" t="s">
        <v>34</v>
      </c>
      <c r="E859" s="76" t="s">
        <v>34</v>
      </c>
    </row>
    <row r="860" spans="2:5" x14ac:dyDescent="0.25">
      <c r="B860" s="59" t="s">
        <v>1440</v>
      </c>
      <c r="C860" s="59" t="s">
        <v>1407</v>
      </c>
      <c r="D860" s="60" t="str">
        <f t="shared" ref="D860:D883" si="68">(C860&amp;"/"&amp;B860)</f>
        <v>KAR ASIA, INC./000-075-589-00000</v>
      </c>
      <c r="E860" s="76" t="s">
        <v>1441</v>
      </c>
    </row>
    <row r="861" spans="2:5" x14ac:dyDescent="0.25">
      <c r="B861" s="59" t="s">
        <v>718</v>
      </c>
      <c r="C861" s="59" t="s">
        <v>1406</v>
      </c>
      <c r="D861" s="60" t="str">
        <f t="shared" si="68"/>
        <v>KAREN VALLEN S. DE LEON- PADERNAL/175-478-799-000</v>
      </c>
      <c r="E861" s="76" t="s">
        <v>39</v>
      </c>
    </row>
    <row r="862" spans="2:5" x14ac:dyDescent="0.25">
      <c r="B862" s="59" t="s">
        <v>1442</v>
      </c>
      <c r="C862" s="59" t="s">
        <v>1378</v>
      </c>
      <c r="D862" s="60" t="str">
        <f t="shared" si="68"/>
        <v>LACHI'S DESSERT BAKERY, INC./275-284-983-001</v>
      </c>
      <c r="E862" s="76" t="s">
        <v>435</v>
      </c>
    </row>
    <row r="863" spans="2:5" x14ac:dyDescent="0.25">
      <c r="B863" s="59" t="s">
        <v>50</v>
      </c>
      <c r="C863" s="59" t="s">
        <v>1386</v>
      </c>
      <c r="D863" s="60" t="str">
        <f t="shared" si="68"/>
        <v>MINDANAO DALTAN ENTERPRISES/000-000-000-000</v>
      </c>
      <c r="E863" s="76" t="s">
        <v>34</v>
      </c>
    </row>
    <row r="864" spans="2:5" x14ac:dyDescent="0.25">
      <c r="B864" s="59" t="s">
        <v>1443</v>
      </c>
      <c r="C864" s="59" t="s">
        <v>1376</v>
      </c>
      <c r="D864" s="60" t="str">
        <f t="shared" si="68"/>
        <v>NCCC HARDWAREMAXX LTS.HARDWARE, INC./006-171-663-018</v>
      </c>
      <c r="E864" s="76" t="s">
        <v>768</v>
      </c>
    </row>
    <row r="865" spans="2:5" x14ac:dyDescent="0.25">
      <c r="B865" s="59" t="s">
        <v>1444</v>
      </c>
      <c r="C865" s="59" t="s">
        <v>1387</v>
      </c>
      <c r="D865" s="60" t="str">
        <f t="shared" si="68"/>
        <v>PAINTVILLE MIXING CENTER/228-291-809-000</v>
      </c>
      <c r="E865" s="76" t="s">
        <v>1445</v>
      </c>
    </row>
    <row r="866" spans="2:5" x14ac:dyDescent="0.25">
      <c r="B866" s="59"/>
      <c r="C866" s="59" t="s">
        <v>1413</v>
      </c>
      <c r="D866" s="60" t="str">
        <f t="shared" si="68"/>
        <v>PAUL JEFFERSON JOSOL/</v>
      </c>
      <c r="E866" s="76" t="s">
        <v>34</v>
      </c>
    </row>
    <row r="867" spans="2:5" x14ac:dyDescent="0.25">
      <c r="B867" s="59" t="s">
        <v>1346</v>
      </c>
      <c r="C867" s="59" t="s">
        <v>1372</v>
      </c>
      <c r="D867" s="60" t="str">
        <f t="shared" si="68"/>
        <v>PENONG'S SEAFOOD AND GRILL, INC./006-172-045-005</v>
      </c>
      <c r="E867" s="76" t="s">
        <v>768</v>
      </c>
    </row>
    <row r="868" spans="2:5" x14ac:dyDescent="0.25">
      <c r="B868" s="59"/>
      <c r="C868" s="59" t="s">
        <v>1388</v>
      </c>
      <c r="D868" s="60" t="str">
        <f t="shared" si="68"/>
        <v>PEPE SABAN BLACKSMITH/</v>
      </c>
      <c r="E868" s="76" t="s">
        <v>1446</v>
      </c>
    </row>
    <row r="869" spans="2:5" x14ac:dyDescent="0.25">
      <c r="B869" s="59" t="s">
        <v>1447</v>
      </c>
      <c r="C869" s="59" t="s">
        <v>1384</v>
      </c>
      <c r="D869" s="60" t="str">
        <f t="shared" si="68"/>
        <v>PERIDOT SUITES/415-904-476-000</v>
      </c>
      <c r="E869" s="76" t="s">
        <v>1448</v>
      </c>
    </row>
    <row r="870" spans="2:5" x14ac:dyDescent="0.25">
      <c r="B870" s="59" t="s">
        <v>1449</v>
      </c>
      <c r="C870" s="59" t="s">
        <v>1405</v>
      </c>
      <c r="D870" s="60" t="str">
        <f t="shared" si="68"/>
        <v>PJ NOTOS SA KANTO FOOD HAUZ/154-168-014-000</v>
      </c>
      <c r="E870" s="76" t="s">
        <v>1450</v>
      </c>
    </row>
    <row r="871" spans="2:5" x14ac:dyDescent="0.25">
      <c r="B871" s="59" t="s">
        <v>1451</v>
      </c>
      <c r="C871" s="59" t="s">
        <v>1400</v>
      </c>
      <c r="D871" s="60" t="str">
        <f t="shared" si="68"/>
        <v>PRAWN HOUSE SEAFOODS RESTAURANT/916-699-070-006</v>
      </c>
      <c r="E871" s="76" t="s">
        <v>1452</v>
      </c>
    </row>
    <row r="872" spans="2:5" x14ac:dyDescent="0.25">
      <c r="B872" s="59"/>
      <c r="C872" s="59" t="s">
        <v>1394</v>
      </c>
      <c r="D872" s="60" t="str">
        <f t="shared" si="68"/>
        <v>ROYAL DYNASTY LAND RESOURCES CORP./</v>
      </c>
      <c r="E872" s="76" t="s">
        <v>34</v>
      </c>
    </row>
    <row r="873" spans="2:5" x14ac:dyDescent="0.25">
      <c r="B873" s="59" t="s">
        <v>1453</v>
      </c>
      <c r="C873" s="59" t="s">
        <v>1373</v>
      </c>
      <c r="D873" s="60" t="str">
        <f t="shared" si="68"/>
        <v>ROYAL PREMIER MARKETING/106-930-420-000</v>
      </c>
      <c r="E873" s="76" t="s">
        <v>955</v>
      </c>
    </row>
    <row r="874" spans="2:5" x14ac:dyDescent="0.25">
      <c r="B874" s="59" t="s">
        <v>1454</v>
      </c>
      <c r="C874" s="59" t="s">
        <v>1374</v>
      </c>
      <c r="D874" s="60" t="str">
        <f t="shared" si="68"/>
        <v>SAN-LAI MARKETING/124-060-815-000</v>
      </c>
      <c r="E874" s="76" t="s">
        <v>1455</v>
      </c>
    </row>
    <row r="875" spans="2:5" x14ac:dyDescent="0.25">
      <c r="B875" s="59" t="s">
        <v>1456</v>
      </c>
      <c r="C875" s="59" t="s">
        <v>1397</v>
      </c>
      <c r="D875" s="60" t="str">
        <f t="shared" si="68"/>
        <v>SEVEN SEAS WATERPARK RESORT/005-889-734-009</v>
      </c>
      <c r="E875" s="76" t="s">
        <v>1457</v>
      </c>
    </row>
    <row r="876" spans="2:5" x14ac:dyDescent="0.25">
      <c r="B876" s="59" t="s">
        <v>1458</v>
      </c>
      <c r="C876" s="59" t="s">
        <v>1402</v>
      </c>
      <c r="D876" s="60" t="str">
        <f t="shared" si="68"/>
        <v>THE HOMESTEAD INN/142-901-567-002</v>
      </c>
      <c r="E876" s="76" t="s">
        <v>1459</v>
      </c>
    </row>
    <row r="877" spans="2:5" x14ac:dyDescent="0.25">
      <c r="B877" s="59" t="s">
        <v>50</v>
      </c>
      <c r="C877" s="59" t="s">
        <v>1385</v>
      </c>
      <c r="D877" s="60" t="str">
        <f t="shared" si="68"/>
        <v>THERESA ABENOJA/000-000-000-000</v>
      </c>
      <c r="E877" s="76" t="s">
        <v>34</v>
      </c>
    </row>
    <row r="878" spans="2:5" x14ac:dyDescent="0.25">
      <c r="B878" s="59" t="s">
        <v>1460</v>
      </c>
      <c r="C878" s="59" t="s">
        <v>1396</v>
      </c>
      <c r="D878" s="60" t="str">
        <f t="shared" si="68"/>
        <v>YAKIMIX CORPORATION/432-839-545-0000</v>
      </c>
      <c r="E878" s="76" t="s">
        <v>1461</v>
      </c>
    </row>
    <row r="879" spans="2:5" x14ac:dyDescent="0.25">
      <c r="B879" s="59" t="s">
        <v>1462</v>
      </c>
      <c r="C879" s="59" t="s">
        <v>1409</v>
      </c>
      <c r="D879" s="60" t="str">
        <f t="shared" si="68"/>
        <v>ZTA ENTERPRISES/932-913-731-000</v>
      </c>
      <c r="E879" s="76" t="s">
        <v>311</v>
      </c>
    </row>
    <row r="880" spans="2:5" x14ac:dyDescent="0.25">
      <c r="B880" s="59"/>
      <c r="C880" s="59" t="s">
        <v>1393</v>
      </c>
      <c r="D880" s="60" t="str">
        <f t="shared" si="68"/>
        <v>BRIGILDO ROMERO/</v>
      </c>
      <c r="E880" s="76" t="s">
        <v>34</v>
      </c>
    </row>
    <row r="881" spans="2:5" x14ac:dyDescent="0.25">
      <c r="B881" s="59" t="s">
        <v>1463</v>
      </c>
      <c r="C881" s="59" t="s">
        <v>1371</v>
      </c>
      <c r="D881" s="60" t="str">
        <f t="shared" si="68"/>
        <v>ORIENT FUEL/008-738-689-007</v>
      </c>
      <c r="E881" s="76" t="s">
        <v>1464</v>
      </c>
    </row>
    <row r="882" spans="2:5" x14ac:dyDescent="0.25">
      <c r="B882" s="59" t="s">
        <v>50</v>
      </c>
      <c r="C882" s="59" t="s">
        <v>1369</v>
      </c>
      <c r="D882" s="60" t="str">
        <f t="shared" si="68"/>
        <v>PAG-IBIG/000-000-000-000</v>
      </c>
      <c r="E882" s="76" t="s">
        <v>34</v>
      </c>
    </row>
    <row r="883" spans="2:5" x14ac:dyDescent="0.25">
      <c r="B883" s="59" t="s">
        <v>1465</v>
      </c>
      <c r="C883" s="59" t="s">
        <v>1398</v>
      </c>
      <c r="D883" s="60" t="str">
        <f t="shared" si="68"/>
        <v>DAIDOKORO DINER/137-961-946-000</v>
      </c>
      <c r="E883" s="76" t="s">
        <v>1423</v>
      </c>
    </row>
  </sheetData>
  <pageMargins left="0.7" right="0.7" top="0.75" bottom="0.75" header="0.3" footer="0.3"/>
  <pageSetup paperSize="9" orientation="portrait" horizontalDpi="120" verticalDpi="72" r:id="rId1"/>
  <tableParts count="6"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</vt:i4>
      </vt:variant>
    </vt:vector>
  </HeadingPairs>
  <TitlesOfParts>
    <vt:vector size="14" baseType="lpstr">
      <vt:lpstr>WORKING PAPER</vt:lpstr>
      <vt:lpstr>Income TaxComputatioN</vt:lpstr>
      <vt:lpstr>CHART OF ACCOUNT</vt:lpstr>
      <vt:lpstr>VAT ANALYSIS_IVOT</vt:lpstr>
      <vt:lpstr>TRIAL BALANCE_PIVOT</vt:lpstr>
      <vt:lpstr>1601eMONITORING 2019</vt:lpstr>
      <vt:lpstr>Credtable wtax_Wtax expanded</vt:lpstr>
      <vt:lpstr>JOURNAL ENTRIES</vt:lpstr>
      <vt:lpstr>SOURCE CODE</vt:lpstr>
      <vt:lpstr>ENTRY GUIDE</vt:lpstr>
      <vt:lpstr>Transactions</vt:lpstr>
      <vt:lpstr>REPLENISHMENT TEMPLATE</vt:lpstr>
      <vt:lpstr>'JOURNAL ENTRIES'!Print_Area</vt:lpstr>
      <vt:lpstr>'REPLENISHMENT TEMPLATE'!Print_Area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2019-10-24T00:23:31Z</dcterms:modified>
</cp:coreProperties>
</file>