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f6e04a260043c7/Documentos/cosas uni/6to semestre/Matemáticas actuariales/1er_parcial/"/>
    </mc:Choice>
  </mc:AlternateContent>
  <xr:revisionPtr revIDLastSave="1" documentId="13_ncr:1_{090F21FC-195F-4C6E-8A42-CB097FF26449}" xr6:coauthVersionLast="46" xr6:coauthVersionMax="46" xr10:uidLastSave="{97A5F63B-5608-4DAB-9E89-596B2314F671}"/>
  <bookViews>
    <workbookView xWindow="75" yWindow="0" windowWidth="9840" windowHeight="10650" firstSheet="1" activeTab="2" xr2:uid="{53DF999C-ECE3-43CC-9083-37346229675D}"/>
  </bookViews>
  <sheets>
    <sheet name="Portada" sheetId="3" r:id="rId1"/>
    <sheet name="Tabla de M" sheetId="1" r:id="rId2"/>
    <sheet name="Met. Grupos Superpuestos" sheetId="2" r:id="rId3"/>
    <sheet name="Hoja1" sheetId="4" r:id="rId4"/>
  </sheets>
  <externalReferences>
    <externalReference r:id="rId5"/>
  </externalReferences>
  <definedNames>
    <definedName name="_xlnm._FilterDatabase" localSheetId="1" hidden="1">'Tabla de M'!$B$1:$C$178</definedName>
    <definedName name="c.">'Met. Grupos Superpuestos'!$H$16</definedName>
    <definedName name="g.">'Met. Grupos Superpuestos'!$H$17</definedName>
    <definedName name="i.">'Met. Grupos Superpuestos'!$H$23</definedName>
    <definedName name="k.">'Met. Grupos Superpuestos'!$H$19</definedName>
    <definedName name="s.">'Met. Grupos Superpuestos'!$H$18</definedName>
    <definedName name="_xlnm.Print_Titles" localSheetId="1">'Tabla de M'!$1:$1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4" l="1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" i="4"/>
  <c r="O10" i="2" l="1"/>
  <c r="H17" i="2" s="1"/>
  <c r="O7" i="2"/>
  <c r="E9" i="2" l="1"/>
  <c r="E15" i="2"/>
  <c r="E18" i="2"/>
  <c r="D18" i="2"/>
  <c r="D17" i="2"/>
  <c r="E17" i="2" s="1"/>
  <c r="D16" i="2"/>
  <c r="E16" i="2" s="1"/>
  <c r="D15" i="2"/>
  <c r="D14" i="2"/>
  <c r="E14" i="2" s="1"/>
  <c r="D13" i="2"/>
  <c r="E13" i="2" s="1"/>
  <c r="D12" i="2"/>
  <c r="E12" i="2" s="1"/>
  <c r="D11" i="2"/>
  <c r="E11" i="2" s="1"/>
  <c r="D10" i="2"/>
  <c r="E10" i="2" s="1"/>
  <c r="D9" i="2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N23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" i="1"/>
  <c r="G3" i="1" s="1"/>
  <c r="G2" i="1"/>
  <c r="F2" i="1"/>
  <c r="E2" i="1"/>
  <c r="I2" i="1" s="1"/>
  <c r="H5" i="2" l="1"/>
  <c r="H4" i="2"/>
  <c r="H6" i="2"/>
  <c r="H10" i="2" s="1"/>
  <c r="H3" i="2"/>
  <c r="E3" i="1"/>
  <c r="I3" i="1" s="1"/>
  <c r="D4" i="1"/>
  <c r="H8" i="2" l="1"/>
  <c r="H9" i="2"/>
  <c r="H12" i="2" s="1"/>
  <c r="G4" i="1"/>
  <c r="E4" i="1"/>
  <c r="I4" i="1" s="1"/>
  <c r="H13" i="2" l="1"/>
  <c r="H16" i="2" s="1"/>
  <c r="D5" i="1"/>
  <c r="H18" i="2" l="1"/>
  <c r="H19" i="2" s="1"/>
  <c r="H24" i="2" s="1"/>
  <c r="G5" i="1"/>
  <c r="E5" i="1"/>
  <c r="I5" i="1" s="1"/>
  <c r="D6" i="1" l="1"/>
  <c r="E6" i="1" l="1"/>
  <c r="I6" i="1" s="1"/>
  <c r="G6" i="1"/>
  <c r="D7" i="1" l="1"/>
  <c r="E7" i="1" l="1"/>
  <c r="I7" i="1" s="1"/>
  <c r="D8" i="1"/>
  <c r="G7" i="1"/>
  <c r="E8" i="1" l="1"/>
  <c r="I8" i="1" s="1"/>
  <c r="G8" i="1"/>
  <c r="D9" i="1" l="1"/>
  <c r="G9" i="1" l="1"/>
  <c r="E9" i="1"/>
  <c r="I9" i="1" s="1"/>
  <c r="D10" i="1"/>
  <c r="E10" i="1" l="1"/>
  <c r="I10" i="1" s="1"/>
  <c r="G10" i="1"/>
  <c r="D11" i="1" l="1"/>
  <c r="E11" i="1" l="1"/>
  <c r="I11" i="1" s="1"/>
  <c r="G11" i="1"/>
  <c r="D12" i="1" l="1"/>
  <c r="E12" i="1" l="1"/>
  <c r="I12" i="1" s="1"/>
  <c r="G12" i="1"/>
  <c r="D13" i="1"/>
  <c r="E13" i="1" l="1"/>
  <c r="I13" i="1" s="1"/>
  <c r="D14" i="1"/>
  <c r="G13" i="1"/>
  <c r="E14" i="1" l="1"/>
  <c r="I14" i="1" s="1"/>
  <c r="D15" i="1"/>
  <c r="G14" i="1"/>
  <c r="G15" i="1" l="1"/>
  <c r="E15" i="1"/>
  <c r="I15" i="1" s="1"/>
  <c r="D16" i="1"/>
  <c r="E16" i="1" l="1"/>
  <c r="I16" i="1" s="1"/>
  <c r="G16" i="1"/>
  <c r="D17" i="1" l="1"/>
  <c r="E17" i="1" l="1"/>
  <c r="I17" i="1" s="1"/>
  <c r="G17" i="1"/>
  <c r="D18" i="1" l="1"/>
  <c r="E18" i="1" l="1"/>
  <c r="I18" i="1" s="1"/>
  <c r="G18" i="1"/>
  <c r="D19" i="1"/>
  <c r="E19" i="1" l="1"/>
  <c r="I19" i="1" s="1"/>
  <c r="G19" i="1"/>
  <c r="D20" i="1"/>
  <c r="E20" i="1" l="1"/>
  <c r="I20" i="1" s="1"/>
  <c r="D21" i="1"/>
  <c r="G20" i="1"/>
  <c r="G21" i="1" l="1"/>
  <c r="E21" i="1"/>
  <c r="I21" i="1" s="1"/>
  <c r="D22" i="1"/>
  <c r="E22" i="1" l="1"/>
  <c r="I22" i="1" s="1"/>
  <c r="G22" i="1"/>
  <c r="D23" i="1" l="1"/>
  <c r="E23" i="1" l="1"/>
  <c r="I23" i="1" s="1"/>
  <c r="D24" i="1"/>
  <c r="G23" i="1"/>
  <c r="G24" i="1" l="1"/>
  <c r="E24" i="1"/>
  <c r="I24" i="1" s="1"/>
  <c r="D25" i="1" l="1"/>
  <c r="E25" i="1" l="1"/>
  <c r="I25" i="1" s="1"/>
  <c r="D26" i="1"/>
  <c r="G25" i="1"/>
  <c r="G26" i="1" l="1"/>
  <c r="E26" i="1"/>
  <c r="I26" i="1" s="1"/>
  <c r="D27" i="1"/>
  <c r="G27" i="1" l="1"/>
  <c r="E27" i="1"/>
  <c r="I27" i="1" s="1"/>
  <c r="D28" i="1" l="1"/>
  <c r="E28" i="1" l="1"/>
  <c r="I28" i="1" s="1"/>
  <c r="G28" i="1"/>
  <c r="D29" i="1"/>
  <c r="E29" i="1" l="1"/>
  <c r="I29" i="1" s="1"/>
  <c r="G29" i="1"/>
  <c r="D30" i="1" l="1"/>
  <c r="E30" i="1" l="1"/>
  <c r="I30" i="1" s="1"/>
  <c r="G30" i="1"/>
  <c r="D31" i="1" l="1"/>
  <c r="E31" i="1" l="1"/>
  <c r="I31" i="1" s="1"/>
  <c r="D32" i="1"/>
  <c r="G31" i="1"/>
  <c r="G32" i="1" l="1"/>
  <c r="E32" i="1"/>
  <c r="I32" i="1" s="1"/>
  <c r="D33" i="1" l="1"/>
  <c r="G33" i="1" l="1"/>
  <c r="E33" i="1"/>
  <c r="I33" i="1" s="1"/>
  <c r="D34" i="1" l="1"/>
  <c r="G34" i="1" l="1"/>
  <c r="E34" i="1"/>
  <c r="I34" i="1" s="1"/>
  <c r="D35" i="1"/>
  <c r="G35" i="1" l="1"/>
  <c r="E35" i="1"/>
  <c r="I35" i="1" s="1"/>
  <c r="D36" i="1" l="1"/>
  <c r="E36" i="1" l="1"/>
  <c r="I36" i="1" s="1"/>
  <c r="G36" i="1"/>
  <c r="D37" i="1" l="1"/>
  <c r="E37" i="1" l="1"/>
  <c r="I37" i="1" s="1"/>
  <c r="D38" i="1"/>
  <c r="G37" i="1"/>
  <c r="D39" i="1" l="1"/>
  <c r="G38" i="1"/>
  <c r="E38" i="1"/>
  <c r="I38" i="1" s="1"/>
  <c r="G39" i="1" l="1"/>
  <c r="E39" i="1"/>
  <c r="I39" i="1" s="1"/>
  <c r="D40" i="1" l="1"/>
  <c r="G40" i="1" l="1"/>
  <c r="E40" i="1"/>
  <c r="I40" i="1" s="1"/>
  <c r="D41" i="1"/>
  <c r="G41" i="1" l="1"/>
  <c r="E41" i="1"/>
  <c r="I41" i="1" s="1"/>
  <c r="D42" i="1" l="1"/>
  <c r="E42" i="1" l="1"/>
  <c r="I42" i="1" s="1"/>
  <c r="G42" i="1"/>
  <c r="D43" i="1" l="1"/>
  <c r="E43" i="1" l="1"/>
  <c r="I43" i="1" s="1"/>
  <c r="D44" i="1"/>
  <c r="G43" i="1"/>
  <c r="G44" i="1" l="1"/>
  <c r="E44" i="1"/>
  <c r="I44" i="1" s="1"/>
  <c r="D45" i="1" l="1"/>
  <c r="G45" i="1" l="1"/>
  <c r="E45" i="1"/>
  <c r="I45" i="1" s="1"/>
  <c r="D46" i="1" l="1"/>
  <c r="G46" i="1" l="1"/>
  <c r="E46" i="1"/>
  <c r="I46" i="1" s="1"/>
  <c r="D47" i="1"/>
  <c r="G47" i="1" l="1"/>
  <c r="E47" i="1"/>
  <c r="I47" i="1" s="1"/>
  <c r="D48" i="1" l="1"/>
  <c r="E48" i="1" l="1"/>
  <c r="I48" i="1" s="1"/>
  <c r="G48" i="1"/>
  <c r="D49" i="1" l="1"/>
  <c r="E49" i="1" l="1"/>
  <c r="I49" i="1" s="1"/>
  <c r="D50" i="1"/>
  <c r="G49" i="1"/>
  <c r="D51" i="1" l="1"/>
  <c r="G50" i="1"/>
  <c r="E50" i="1"/>
  <c r="I50" i="1" s="1"/>
  <c r="G51" i="1" l="1"/>
  <c r="E51" i="1"/>
  <c r="I51" i="1" s="1"/>
  <c r="D52" i="1" l="1"/>
  <c r="G52" i="1" l="1"/>
  <c r="E52" i="1"/>
  <c r="I52" i="1" s="1"/>
  <c r="D53" i="1"/>
  <c r="G53" i="1" l="1"/>
  <c r="E53" i="1"/>
  <c r="I53" i="1" s="1"/>
  <c r="D54" i="1" l="1"/>
  <c r="E54" i="1" l="1"/>
  <c r="I54" i="1" s="1"/>
  <c r="G54" i="1"/>
  <c r="D55" i="1" l="1"/>
  <c r="E55" i="1" l="1"/>
  <c r="I55" i="1" s="1"/>
  <c r="D56" i="1"/>
  <c r="G55" i="1"/>
  <c r="G56" i="1" l="1"/>
  <c r="E56" i="1"/>
  <c r="I56" i="1" s="1"/>
  <c r="D57" i="1" l="1"/>
  <c r="G57" i="1" l="1"/>
  <c r="E57" i="1"/>
  <c r="I57" i="1" s="1"/>
  <c r="D58" i="1" l="1"/>
  <c r="G58" i="1" l="1"/>
  <c r="E58" i="1"/>
  <c r="I58" i="1" s="1"/>
  <c r="D59" i="1"/>
  <c r="G59" i="1" l="1"/>
  <c r="E59" i="1"/>
  <c r="I59" i="1" s="1"/>
  <c r="D60" i="1" l="1"/>
  <c r="E60" i="1" l="1"/>
  <c r="I60" i="1" s="1"/>
  <c r="G60" i="1"/>
  <c r="D61" i="1" l="1"/>
  <c r="E61" i="1" l="1"/>
  <c r="I61" i="1" s="1"/>
  <c r="D62" i="1"/>
  <c r="G61" i="1"/>
  <c r="D63" i="1" l="1"/>
  <c r="G62" i="1"/>
  <c r="E62" i="1"/>
  <c r="I62" i="1" s="1"/>
  <c r="G63" i="1" l="1"/>
  <c r="E63" i="1"/>
  <c r="I63" i="1" s="1"/>
  <c r="D64" i="1" l="1"/>
  <c r="G64" i="1" l="1"/>
  <c r="E64" i="1"/>
  <c r="I64" i="1" s="1"/>
  <c r="D65" i="1"/>
  <c r="G65" i="1" l="1"/>
  <c r="E65" i="1"/>
  <c r="I65" i="1" s="1"/>
  <c r="D66" i="1" l="1"/>
  <c r="E66" i="1" l="1"/>
  <c r="I66" i="1" s="1"/>
  <c r="G66" i="1"/>
  <c r="D67" i="1" l="1"/>
  <c r="E67" i="1" l="1"/>
  <c r="I67" i="1" s="1"/>
  <c r="D68" i="1"/>
  <c r="G67" i="1"/>
  <c r="G68" i="1" l="1"/>
  <c r="E68" i="1"/>
  <c r="I68" i="1" s="1"/>
  <c r="D69" i="1" l="1"/>
  <c r="G69" i="1" l="1"/>
  <c r="E69" i="1"/>
  <c r="I69" i="1" s="1"/>
  <c r="D70" i="1" l="1"/>
  <c r="G70" i="1" l="1"/>
  <c r="E70" i="1"/>
  <c r="I70" i="1" s="1"/>
  <c r="D71" i="1"/>
  <c r="G71" i="1" l="1"/>
  <c r="E71" i="1"/>
  <c r="I71" i="1" s="1"/>
  <c r="D72" i="1" l="1"/>
  <c r="E72" i="1" l="1"/>
  <c r="I72" i="1" s="1"/>
  <c r="G72" i="1"/>
  <c r="D73" i="1" l="1"/>
  <c r="E73" i="1" l="1"/>
  <c r="I73" i="1" s="1"/>
  <c r="G73" i="1"/>
  <c r="D74" i="1" l="1"/>
  <c r="G74" i="1" l="1"/>
  <c r="E74" i="1"/>
  <c r="I74" i="1" s="1"/>
  <c r="D75" i="1" l="1"/>
  <c r="G75" i="1" l="1"/>
  <c r="E75" i="1"/>
  <c r="I75" i="1" s="1"/>
  <c r="D76" i="1" l="1"/>
  <c r="G76" i="1" l="1"/>
  <c r="E76" i="1"/>
  <c r="I76" i="1" s="1"/>
  <c r="D77" i="1"/>
  <c r="G77" i="1" l="1"/>
  <c r="E77" i="1"/>
  <c r="I77" i="1" s="1"/>
  <c r="D78" i="1" l="1"/>
  <c r="E78" i="1" l="1"/>
  <c r="I78" i="1" s="1"/>
  <c r="G78" i="1"/>
  <c r="D79" i="1" l="1"/>
  <c r="E79" i="1" l="1"/>
  <c r="I79" i="1" s="1"/>
  <c r="D80" i="1"/>
  <c r="G79" i="1"/>
  <c r="G80" i="1" l="1"/>
  <c r="E80" i="1"/>
  <c r="I80" i="1" s="1"/>
  <c r="D81" i="1" l="1"/>
  <c r="G81" i="1" l="1"/>
  <c r="E81" i="1"/>
  <c r="I81" i="1" s="1"/>
  <c r="D82" i="1" l="1"/>
  <c r="G82" i="1" l="1"/>
  <c r="E82" i="1"/>
  <c r="I82" i="1" s="1"/>
  <c r="D83" i="1"/>
  <c r="G83" i="1" l="1"/>
  <c r="E83" i="1"/>
  <c r="I83" i="1" s="1"/>
  <c r="D84" i="1" l="1"/>
  <c r="E84" i="1" l="1"/>
  <c r="I84" i="1" s="1"/>
  <c r="G84" i="1"/>
  <c r="D85" i="1" l="1"/>
  <c r="E85" i="1" l="1"/>
  <c r="I85" i="1" s="1"/>
  <c r="D86" i="1"/>
  <c r="G85" i="1"/>
  <c r="D87" i="1" l="1"/>
  <c r="G86" i="1"/>
  <c r="E86" i="1"/>
  <c r="I86" i="1" s="1"/>
  <c r="G87" i="1" l="1"/>
  <c r="E87" i="1"/>
  <c r="I87" i="1" s="1"/>
  <c r="D88" i="1" l="1"/>
  <c r="G88" i="1" l="1"/>
  <c r="E88" i="1"/>
  <c r="I88" i="1" s="1"/>
  <c r="D89" i="1"/>
  <c r="G89" i="1" l="1"/>
  <c r="E89" i="1"/>
  <c r="I89" i="1" s="1"/>
  <c r="D90" i="1" l="1"/>
  <c r="G90" i="1" l="1"/>
  <c r="E90" i="1"/>
  <c r="I90" i="1" s="1"/>
  <c r="J90" i="1" l="1"/>
  <c r="J2" i="1"/>
  <c r="J3" i="1"/>
  <c r="J5" i="1"/>
  <c r="J4" i="1"/>
  <c r="J6" i="1"/>
  <c r="J8" i="1"/>
  <c r="J7" i="1"/>
  <c r="J10" i="1"/>
  <c r="J9" i="1"/>
  <c r="J11" i="1"/>
  <c r="J13" i="1"/>
  <c r="J12" i="1"/>
  <c r="J15" i="1"/>
  <c r="J14" i="1"/>
  <c r="J16" i="1"/>
  <c r="J17" i="1"/>
  <c r="J19" i="1"/>
  <c r="J18" i="1"/>
  <c r="J21" i="1"/>
  <c r="J20" i="1"/>
  <c r="J22" i="1"/>
  <c r="J23" i="1"/>
  <c r="J24" i="1"/>
  <c r="J25" i="1"/>
  <c r="L23" i="1" s="1"/>
  <c r="J26" i="1"/>
  <c r="J27" i="1"/>
  <c r="J29" i="1"/>
  <c r="J28" i="1"/>
  <c r="J30" i="1"/>
  <c r="J32" i="1"/>
  <c r="J31" i="1"/>
  <c r="J33" i="1"/>
  <c r="J35" i="1"/>
  <c r="J34" i="1"/>
  <c r="J36" i="1"/>
  <c r="J38" i="1"/>
  <c r="J37" i="1"/>
  <c r="J41" i="1"/>
  <c r="J39" i="1"/>
  <c r="J40" i="1"/>
  <c r="J44" i="1"/>
  <c r="J42" i="1"/>
  <c r="J43" i="1"/>
  <c r="J45" i="1"/>
  <c r="J47" i="1"/>
  <c r="J46" i="1"/>
  <c r="J49" i="1"/>
  <c r="J48" i="1"/>
  <c r="J51" i="1"/>
  <c r="J50" i="1"/>
  <c r="J53" i="1"/>
  <c r="J52" i="1"/>
  <c r="J56" i="1"/>
  <c r="J54" i="1"/>
  <c r="J55" i="1"/>
  <c r="J59" i="1"/>
  <c r="J57" i="1"/>
  <c r="J58" i="1"/>
  <c r="J60" i="1"/>
  <c r="J61" i="1"/>
  <c r="J62" i="1"/>
  <c r="J63" i="1"/>
  <c r="J64" i="1"/>
  <c r="J65" i="1"/>
  <c r="J66" i="1"/>
  <c r="J67" i="1"/>
  <c r="J68" i="1"/>
  <c r="J69" i="1"/>
  <c r="J71" i="1"/>
  <c r="J70" i="1"/>
  <c r="J72" i="1"/>
  <c r="J73" i="1"/>
  <c r="J74" i="1"/>
  <c r="J77" i="1"/>
  <c r="J76" i="1"/>
  <c r="J75" i="1"/>
  <c r="J80" i="1"/>
  <c r="J78" i="1"/>
  <c r="J79" i="1"/>
  <c r="J82" i="1"/>
  <c r="J83" i="1"/>
  <c r="J81" i="1"/>
  <c r="J86" i="1"/>
  <c r="J87" i="1"/>
  <c r="J88" i="1"/>
  <c r="J89" i="1"/>
  <c r="J84" i="1"/>
  <c r="J85" i="1"/>
  <c r="H90" i="1"/>
  <c r="H2" i="1"/>
  <c r="H3" i="1"/>
  <c r="H4" i="1"/>
  <c r="H5" i="1"/>
  <c r="H6" i="1"/>
  <c r="H8" i="1"/>
  <c r="H7" i="1"/>
  <c r="H9" i="1"/>
  <c r="H10" i="1"/>
  <c r="H11" i="1"/>
  <c r="H13" i="1"/>
  <c r="H12" i="1"/>
  <c r="H14" i="1"/>
  <c r="H15" i="1"/>
  <c r="H16" i="1"/>
  <c r="H17" i="1"/>
  <c r="H19" i="1"/>
  <c r="H18" i="1"/>
  <c r="H21" i="1"/>
  <c r="H20" i="1"/>
  <c r="H22" i="1"/>
  <c r="H23" i="1"/>
  <c r="H24" i="1"/>
  <c r="H26" i="1"/>
  <c r="H25" i="1"/>
  <c r="H27" i="1"/>
  <c r="H29" i="1"/>
  <c r="H30" i="1"/>
  <c r="H28" i="1"/>
  <c r="H32" i="1"/>
  <c r="H31" i="1"/>
  <c r="H33" i="1"/>
  <c r="H35" i="1"/>
  <c r="H36" i="1"/>
  <c r="H34" i="1"/>
  <c r="H38" i="1"/>
  <c r="H37" i="1"/>
  <c r="H39" i="1"/>
  <c r="H41" i="1"/>
  <c r="H42" i="1"/>
  <c r="H40" i="1"/>
  <c r="H44" i="1"/>
  <c r="H43" i="1"/>
  <c r="H45" i="1"/>
  <c r="H47" i="1"/>
  <c r="H46" i="1"/>
  <c r="H48" i="1"/>
  <c r="H49" i="1"/>
  <c r="H50" i="1"/>
  <c r="H53" i="1"/>
  <c r="H51" i="1"/>
  <c r="H52" i="1"/>
  <c r="H54" i="1"/>
  <c r="H56" i="1"/>
  <c r="H55" i="1"/>
  <c r="H57" i="1"/>
  <c r="H59" i="1"/>
  <c r="H58" i="1"/>
  <c r="H61" i="1"/>
  <c r="H60" i="1"/>
  <c r="H62" i="1"/>
  <c r="H63" i="1"/>
  <c r="H65" i="1"/>
  <c r="H66" i="1"/>
  <c r="H64" i="1"/>
  <c r="H67" i="1"/>
  <c r="H68" i="1"/>
  <c r="H69" i="1"/>
  <c r="H71" i="1"/>
  <c r="H70" i="1"/>
  <c r="H72" i="1"/>
  <c r="H73" i="1"/>
  <c r="H74" i="1"/>
  <c r="H77" i="1"/>
  <c r="H75" i="1"/>
  <c r="H76" i="1"/>
  <c r="H78" i="1"/>
  <c r="H79" i="1"/>
  <c r="H80" i="1"/>
  <c r="H81" i="1"/>
  <c r="H83" i="1"/>
  <c r="H84" i="1"/>
  <c r="H87" i="1"/>
  <c r="H88" i="1"/>
  <c r="H86" i="1"/>
  <c r="H82" i="1"/>
  <c r="H89" i="1"/>
  <c r="H85" i="1"/>
  <c r="M23" i="1" l="1"/>
  <c r="N27" i="1"/>
  <c r="L26" i="1"/>
  <c r="L28" i="1" s="1"/>
  <c r="L29" i="1" s="1"/>
  <c r="N28" i="1"/>
  <c r="N24" i="1"/>
  <c r="N25" i="1" s="1"/>
  <c r="N30" i="1"/>
</calcChain>
</file>

<file path=xl/sharedStrings.xml><?xml version="1.0" encoding="utf-8"?>
<sst xmlns="http://schemas.openxmlformats.org/spreadsheetml/2006/main" count="41" uniqueCount="34">
  <si>
    <t>edad</t>
  </si>
  <si>
    <t>qx</t>
  </si>
  <si>
    <t>lx</t>
  </si>
  <si>
    <t>dx</t>
  </si>
  <si>
    <t>Px</t>
  </si>
  <si>
    <t>Dx2</t>
  </si>
  <si>
    <t>Nx</t>
  </si>
  <si>
    <t>Cx</t>
  </si>
  <si>
    <t>Mx</t>
  </si>
  <si>
    <t>m</t>
  </si>
  <si>
    <t>i</t>
  </si>
  <si>
    <t>x</t>
  </si>
  <si>
    <t>Ln(li)</t>
  </si>
  <si>
    <t>Sum(ln(li))</t>
  </si>
  <si>
    <t>S0</t>
  </si>
  <si>
    <t>S1</t>
  </si>
  <si>
    <t>S2</t>
  </si>
  <si>
    <t>S3</t>
  </si>
  <si>
    <t>∆S0</t>
  </si>
  <si>
    <t>∆S1</t>
  </si>
  <si>
    <t>∆S2</t>
  </si>
  <si>
    <t>∆2S0</t>
  </si>
  <si>
    <t>∆2S1</t>
  </si>
  <si>
    <t>c</t>
  </si>
  <si>
    <t>g</t>
  </si>
  <si>
    <t>S</t>
  </si>
  <si>
    <t>k</t>
  </si>
  <si>
    <t>Selecciona i:</t>
  </si>
  <si>
    <t>li:</t>
  </si>
  <si>
    <t>Resultados:</t>
  </si>
  <si>
    <t xml:space="preserve">Tabla de la ley de envejecimiento uniforme </t>
  </si>
  <si>
    <t>t</t>
  </si>
  <si>
    <t>n</t>
  </si>
  <si>
    <t>x+n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</si>
</sst>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000000_-;\-* #,##0.00000000_-;_-* &quot;-&quot;??_-;_-@_-"/>
    <numFmt numFmtId="165" formatCode="_-* #,##0_-;\-* #,##0_-;_-* &quot;-&quot;??_-;_-@_-"/>
    <numFmt numFmtId="166" formatCode="_-* #,##0.000000_-;\-* #,##0.000000_-;_-* &quot;-&quot;??_-;_-@_-"/>
    <numFmt numFmtId="167" formatCode="_-* #,##0.00000_-;\-* #,##0.00000_-;_-* &quot;-&quot;??_-;_-@_-"/>
    <numFmt numFmtId="168" formatCode="_-* #,##0.0000000_-;\-* #,##0.0000000_-;_-* &quot;-&quot;??_-;_-@_-"/>
    <numFmt numFmtId="169" formatCode="_-* #,##0.000000000_-;\-* #,##0.0000000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 vertical="top"/>
    </xf>
    <xf numFmtId="164" fontId="2" fillId="0" borderId="0" xfId="1" applyNumberFormat="1" applyFont="1"/>
    <xf numFmtId="165" fontId="2" fillId="0" borderId="0" xfId="1" applyNumberFormat="1" applyFont="1"/>
    <xf numFmtId="165" fontId="2" fillId="0" borderId="0" xfId="1" applyNumberFormat="1" applyFont="1" applyAlignment="1">
      <alignment vertical="center"/>
    </xf>
    <xf numFmtId="166" fontId="2" fillId="0" borderId="0" xfId="1" applyNumberFormat="1" applyFont="1"/>
    <xf numFmtId="43" fontId="2" fillId="0" borderId="0" xfId="1" applyFont="1"/>
    <xf numFmtId="167" fontId="2" fillId="0" borderId="0" xfId="1" applyNumberFormat="1" applyFont="1"/>
    <xf numFmtId="0" fontId="2" fillId="0" borderId="0" xfId="0" applyFont="1"/>
    <xf numFmtId="164" fontId="2" fillId="0" borderId="0" xfId="1" applyNumberFormat="1" applyFont="1" applyAlignment="1">
      <alignment horizontal="left" vertical="top"/>
    </xf>
    <xf numFmtId="164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3" fontId="2" fillId="0" borderId="0" xfId="0" applyNumberFormat="1" applyFont="1"/>
    <xf numFmtId="43" fontId="2" fillId="0" borderId="0" xfId="0" applyNumberFormat="1" applyFont="1"/>
    <xf numFmtId="0" fontId="3" fillId="0" borderId="0" xfId="0" applyFont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3" fillId="5" borderId="2" xfId="0" applyFont="1" applyFill="1" applyBorder="1"/>
    <xf numFmtId="0" fontId="3" fillId="5" borderId="4" xfId="0" applyFont="1" applyFill="1" applyBorder="1"/>
    <xf numFmtId="0" fontId="3" fillId="5" borderId="6" xfId="0" applyFont="1" applyFill="1" applyBorder="1"/>
    <xf numFmtId="0" fontId="5" fillId="6" borderId="1" xfId="0" applyFont="1" applyFill="1" applyBorder="1"/>
    <xf numFmtId="0" fontId="6" fillId="6" borderId="1" xfId="0" applyFont="1" applyFill="1" applyBorder="1"/>
    <xf numFmtId="0" fontId="0" fillId="7" borderId="0" xfId="0" applyFill="1"/>
    <xf numFmtId="0" fontId="0" fillId="4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7" formatCode="_-* #,##0.00000_-;\-* #,##0.0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* #,##0.000000_-;\-* #,##0.0000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-* #,##0_-;\-* #,##0_-;_-* &quot;-&quot;??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.00000000_-;\-* #,##0.00000000_-;_-* &quot;-&quot;??_-;_-@_-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BEC9F93A-6052-4FB7-9DD1-3897A05A1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171450</xdr:rowOff>
    </xdr:from>
    <xdr:to>
      <xdr:col>10</xdr:col>
      <xdr:colOff>219075</xdr:colOff>
      <xdr:row>20</xdr:row>
      <xdr:rowOff>133349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9441242-7EEB-471A-94DB-4BDD9969B6ED}"/>
            </a:ext>
          </a:extLst>
        </xdr:cNvPr>
        <xdr:cNvSpPr txBox="1"/>
      </xdr:nvSpPr>
      <xdr:spPr>
        <a:xfrm>
          <a:off x="85725" y="171450"/>
          <a:ext cx="8515350" cy="39623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MX" sz="1100"/>
        </a:p>
      </xdr:txBody>
    </xdr:sp>
    <xdr:clientData/>
  </xdr:twoCellAnchor>
  <xdr:twoCellAnchor editAs="oneCell">
    <xdr:from>
      <xdr:col>0</xdr:col>
      <xdr:colOff>190500</xdr:colOff>
      <xdr:row>1</xdr:row>
      <xdr:rowOff>72390</xdr:rowOff>
    </xdr:from>
    <xdr:to>
      <xdr:col>3</xdr:col>
      <xdr:colOff>117475</xdr:colOff>
      <xdr:row>6</xdr:row>
      <xdr:rowOff>182245</xdr:rowOff>
    </xdr:to>
    <xdr:pic>
      <xdr:nvPicPr>
        <xdr:cNvPr id="3" name="Imagen 2" descr="UANL academic bodies linked to Sustainability | Sustentabilidad UANL">
          <a:extLst>
            <a:ext uri="{FF2B5EF4-FFF2-40B4-BE49-F238E27FC236}">
              <a16:creationId xmlns:a16="http://schemas.microsoft.com/office/drawing/2014/main" id="{8ED461C8-E7FA-4B5B-8894-911FA134265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72415"/>
          <a:ext cx="2441575" cy="11099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213995</xdr:colOff>
      <xdr:row>0</xdr:row>
      <xdr:rowOff>142875</xdr:rowOff>
    </xdr:from>
    <xdr:to>
      <xdr:col>10</xdr:col>
      <xdr:colOff>193675</xdr:colOff>
      <xdr:row>6</xdr:row>
      <xdr:rowOff>190500</xdr:rowOff>
    </xdr:to>
    <xdr:pic>
      <xdr:nvPicPr>
        <xdr:cNvPr id="4" name="Imagen 3" descr="Robocup Montreal 2018 TORNEO INTERNACIONAL DE ROBÓTICA">
          <a:extLst>
            <a:ext uri="{FF2B5EF4-FFF2-40B4-BE49-F238E27FC236}">
              <a16:creationId xmlns:a16="http://schemas.microsoft.com/office/drawing/2014/main" id="{FD1A1308-59DC-415E-8129-D2D6246811B7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1395" y="142875"/>
          <a:ext cx="2494280" cy="12477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85725</xdr:colOff>
      <xdr:row>0</xdr:row>
      <xdr:rowOff>171450</xdr:rowOff>
    </xdr:from>
    <xdr:to>
      <xdr:col>5</xdr:col>
      <xdr:colOff>675005</xdr:colOff>
      <xdr:row>10</xdr:row>
      <xdr:rowOff>73660</xdr:rowOff>
    </xdr:to>
    <xdr:sp macro="" textlink="">
      <xdr:nvSpPr>
        <xdr:cNvPr id="5" name="Cuadro de texto 1">
          <a:extLst>
            <a:ext uri="{FF2B5EF4-FFF2-40B4-BE49-F238E27FC236}">
              <a16:creationId xmlns:a16="http://schemas.microsoft.com/office/drawing/2014/main" id="{A3BE4C04-B0F2-4BE9-AD3D-515768948539}"/>
            </a:ext>
          </a:extLst>
        </xdr:cNvPr>
        <xdr:cNvSpPr txBox="1"/>
      </xdr:nvSpPr>
      <xdr:spPr>
        <a:xfrm>
          <a:off x="85725" y="171450"/>
          <a:ext cx="4780280" cy="1902460"/>
        </a:xfrm>
        <a:prstGeom prst="rect">
          <a:avLst/>
        </a:prstGeom>
        <a:noFill/>
        <a:ln w="6350">
          <a:noFill/>
        </a:ln>
        <a:effectLst/>
      </xdr:spPr>
      <xdr:txBody>
        <a:bodyPr rot="0" spcFirstLastPara="0" vert="horz" wrap="square" lIns="0" tIns="0" rIns="0" bIns="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r>
            <a:rPr lang="es-MX" sz="3600" b="1">
              <a:solidFill>
                <a:srgbClr val="1F3864"/>
              </a:solidFill>
              <a:effectLst/>
              <a:latin typeface="Calibri Light" panose="020F03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     </a:t>
          </a:r>
          <a:endParaRPr lang="es-MX" sz="1100">
            <a:effectLst/>
            <a:latin typeface="Calibri" panose="020F050202020403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Bef>
              <a:spcPts val="600"/>
            </a:spcBef>
            <a:spcAft>
              <a:spcPts val="800"/>
            </a:spcAft>
          </a:pPr>
          <a:r>
            <a:rPr lang="es-MX" sz="1800" b="1">
              <a:solidFill>
                <a:srgbClr val="C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  </a:t>
          </a:r>
          <a:endParaRPr lang="es-MX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</xdr:col>
      <xdr:colOff>180975</xdr:colOff>
      <xdr:row>8</xdr:row>
      <xdr:rowOff>19050</xdr:rowOff>
    </xdr:from>
    <xdr:to>
      <xdr:col>7</xdr:col>
      <xdr:colOff>800100</xdr:colOff>
      <xdr:row>13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ADDB716-C6BF-4E12-93AC-F27523F66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1619250"/>
          <a:ext cx="4810125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185738</xdr:colOff>
      <xdr:row>13</xdr:row>
      <xdr:rowOff>176212</xdr:rowOff>
    </xdr:from>
    <xdr:to>
      <xdr:col>6</xdr:col>
      <xdr:colOff>828676</xdr:colOff>
      <xdr:row>15</xdr:row>
      <xdr:rowOff>180975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97274675-99E5-4E85-B963-55D2A496FDC2}"/>
            </a:ext>
          </a:extLst>
        </xdr:cNvPr>
        <xdr:cNvSpPr txBox="1"/>
      </xdr:nvSpPr>
      <xdr:spPr>
        <a:xfrm>
          <a:off x="1862138" y="2776537"/>
          <a:ext cx="3995738" cy="4048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000" b="1">
              <a:solidFill>
                <a:srgbClr val="FF0000"/>
              </a:solidFill>
            </a:rPr>
            <a:t>Método</a:t>
          </a:r>
          <a:r>
            <a:rPr lang="es-MX" sz="2000" b="1" baseline="0">
              <a:solidFill>
                <a:srgbClr val="FF0000"/>
              </a:solidFill>
            </a:rPr>
            <a:t> de los grupos superpuestos</a:t>
          </a:r>
          <a:endParaRPr lang="es-MX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219075</xdr:colOff>
      <xdr:row>16</xdr:row>
      <xdr:rowOff>9525</xdr:rowOff>
    </xdr:from>
    <xdr:to>
      <xdr:col>10</xdr:col>
      <xdr:colOff>76200</xdr:colOff>
      <xdr:row>19</xdr:row>
      <xdr:rowOff>142875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D0343C3F-0235-4B66-9A16-5C0A28380B46}"/>
            </a:ext>
          </a:extLst>
        </xdr:cNvPr>
        <xdr:cNvSpPr txBox="1"/>
      </xdr:nvSpPr>
      <xdr:spPr>
        <a:xfrm>
          <a:off x="5248275" y="3209925"/>
          <a:ext cx="3209925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chemeClr val="tx2"/>
              </a:solidFill>
            </a:rPr>
            <a:t>Matricula:</a:t>
          </a:r>
          <a:r>
            <a:rPr lang="es-MX" sz="1400" b="1" baseline="0">
              <a:solidFill>
                <a:schemeClr val="tx2"/>
              </a:solidFill>
            </a:rPr>
            <a:t> </a:t>
          </a:r>
          <a:r>
            <a:rPr lang="es-MX" sz="1400" baseline="0"/>
            <a:t>1937881</a:t>
          </a:r>
        </a:p>
        <a:p>
          <a:r>
            <a:rPr lang="es-MX" sz="1400" b="1" baseline="0">
              <a:solidFill>
                <a:schemeClr val="tx2"/>
              </a:solidFill>
            </a:rPr>
            <a:t>Alumno: </a:t>
          </a:r>
          <a:r>
            <a:rPr lang="es-MX" sz="1400" baseline="0"/>
            <a:t>Alma Cecilia Villarreal Duarte</a:t>
          </a:r>
          <a:endParaRPr lang="es-MX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828675</xdr:colOff>
      <xdr:row>1</xdr:row>
      <xdr:rowOff>33798</xdr:rowOff>
    </xdr:from>
    <xdr:to>
      <xdr:col>12</xdr:col>
      <xdr:colOff>219075</xdr:colOff>
      <xdr:row>4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8639F0-F0BB-49CE-8740-BED41CA7C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233823"/>
          <a:ext cx="1066800" cy="671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</xdr:row>
      <xdr:rowOff>66675</xdr:rowOff>
    </xdr:from>
    <xdr:to>
      <xdr:col>13</xdr:col>
      <xdr:colOff>133124</xdr:colOff>
      <xdr:row>10</xdr:row>
      <xdr:rowOff>57026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041959-7094-43CF-82AC-97D3AC6C1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0200" y="1066800"/>
          <a:ext cx="1809524" cy="9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800100</xdr:colOff>
      <xdr:row>11</xdr:row>
      <xdr:rowOff>19050</xdr:rowOff>
    </xdr:from>
    <xdr:to>
      <xdr:col>14</xdr:col>
      <xdr:colOff>456824</xdr:colOff>
      <xdr:row>14</xdr:row>
      <xdr:rowOff>76118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A52C36C-17CB-4E36-8443-A0787E245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2219325"/>
          <a:ext cx="3009524" cy="6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771525</xdr:colOff>
      <xdr:row>15</xdr:row>
      <xdr:rowOff>95250</xdr:rowOff>
    </xdr:from>
    <xdr:to>
      <xdr:col>14</xdr:col>
      <xdr:colOff>704439</xdr:colOff>
      <xdr:row>18</xdr:row>
      <xdr:rowOff>95175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588E058-28C6-4C27-97B8-A7042486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53525" y="3095625"/>
          <a:ext cx="3285714" cy="600000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6</xdr:row>
      <xdr:rowOff>133350</xdr:rowOff>
    </xdr:from>
    <xdr:to>
      <xdr:col>9</xdr:col>
      <xdr:colOff>190383</xdr:colOff>
      <xdr:row>8</xdr:row>
      <xdr:rowOff>38062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4500FED-8EEB-49B7-8883-AD3633F93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0850" y="1333500"/>
          <a:ext cx="933333" cy="3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10</xdr:row>
      <xdr:rowOff>123825</xdr:rowOff>
    </xdr:from>
    <xdr:to>
      <xdr:col>9</xdr:col>
      <xdr:colOff>466574</xdr:colOff>
      <xdr:row>12</xdr:row>
      <xdr:rowOff>38061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D6CEFD7-D016-4905-9B4A-C2518765C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00850" y="2124075"/>
          <a:ext cx="1209524" cy="3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1</xdr:row>
      <xdr:rowOff>121542</xdr:rowOff>
    </xdr:from>
    <xdr:to>
      <xdr:col>9</xdr:col>
      <xdr:colOff>219076</xdr:colOff>
      <xdr:row>3</xdr:row>
      <xdr:rowOff>142875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F204303-B139-429A-ADB1-498AB4F37B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23"/>
        <a:stretch/>
      </xdr:blipFill>
      <xdr:spPr bwMode="auto">
        <a:xfrm>
          <a:off x="6800850" y="321567"/>
          <a:ext cx="962026" cy="421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114300</xdr:colOff>
      <xdr:row>5</xdr:row>
      <xdr:rowOff>114300</xdr:rowOff>
    </xdr:from>
    <xdr:to>
      <xdr:col>15</xdr:col>
      <xdr:colOff>685800</xdr:colOff>
      <xdr:row>7</xdr:row>
      <xdr:rowOff>28576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A67534A-AA5B-4610-8843-90CB420F34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372" t="52891" r="41045" b="15374"/>
        <a:stretch/>
      </xdr:blipFill>
      <xdr:spPr>
        <a:xfrm>
          <a:off x="12687300" y="1114425"/>
          <a:ext cx="571500" cy="314326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8</xdr:row>
      <xdr:rowOff>85725</xdr:rowOff>
    </xdr:from>
    <xdr:to>
      <xdr:col>15</xdr:col>
      <xdr:colOff>752475</xdr:colOff>
      <xdr:row>10</xdr:row>
      <xdr:rowOff>152401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891C04D-6280-4F9F-919F-EA6DBD4CB3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7754" t="49825" r="7486" b="2304"/>
        <a:stretch/>
      </xdr:blipFill>
      <xdr:spPr>
        <a:xfrm>
          <a:off x="12706350" y="1685925"/>
          <a:ext cx="619125" cy="4667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nski/Downloads/Primer%20Examen%20MA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de M"/>
      <sheetName val="Dotal"/>
      <sheetName val="Asset Share Dotal"/>
      <sheetName val="Temporal"/>
      <sheetName val="Asset Share Temporal"/>
      <sheetName val="Ordinariode V"/>
      <sheetName val="Hoja1"/>
      <sheetName val="Asset Share OV"/>
    </sheetNames>
    <sheetDataSet>
      <sheetData sheetId="0"/>
      <sheetData sheetId="1">
        <row r="16">
          <cell r="F16">
            <v>0.22162436663429036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0A85C5-FA47-4EE3-9705-1E3DC5C0942F}" name="Tabla1" displayName="Tabla1" ref="B1:J90" totalsRowShown="0" headerRowDxfId="9">
  <autoFilter ref="B1:J90" xr:uid="{81DFDFE5-A583-1C4D-99D7-9A3F0FAD4AE3}"/>
  <tableColumns count="9">
    <tableColumn id="1" xr3:uid="{7B00C7FA-98E8-4309-ABB6-D5C441F172DE}" name="edad" dataDxfId="8"/>
    <tableColumn id="2" xr3:uid="{CA0F0154-FB03-49B3-A8A1-4841A47652AB}" name="qx" dataDxfId="7"/>
    <tableColumn id="3" xr3:uid="{5CC89F93-A434-4CDB-8FC9-E5C5DB00C0A6}" name="lx" dataDxfId="6">
      <calculatedColumnFormula>D1-E1</calculatedColumnFormula>
    </tableColumn>
    <tableColumn id="4" xr3:uid="{D4610E09-F7FB-41A9-8DC2-A000DC33D3CC}" name="dx" dataDxfId="5">
      <calculatedColumnFormula>C2*D2</calculatedColumnFormula>
    </tableColumn>
    <tableColumn id="5" xr3:uid="{3E1C995C-E4C2-47A7-A2A5-B6EFA70A7134}" name="Px" dataDxfId="4">
      <calculatedColumnFormula>1-C2</calculatedColumnFormula>
    </tableColumn>
    <tableColumn id="6" xr3:uid="{EC77E36C-0D79-4B7E-83BC-1AC5D138B0F0}" name="Dx2" dataDxfId="3">
      <calculatedColumnFormula>((1+0.05)^(-B2))*D2</calculatedColumnFormula>
    </tableColumn>
    <tableColumn id="7" xr3:uid="{79D265AB-FB9C-4B7D-8D44-A0D315A595D7}" name="Nx" dataDxfId="2">
      <calculatedColumnFormula>SUM(G2:$G$90)</calculatedColumnFormula>
    </tableColumn>
    <tableColumn id="8" xr3:uid="{05F3FA47-B996-4044-BCC8-A49E96B1ABA1}" name="Cx" dataDxfId="1">
      <calculatedColumnFormula>E2*(1.05)^(-B2-1)</calculatedColumnFormula>
    </tableColumn>
    <tableColumn id="9" xr3:uid="{F34F37A4-25B7-49C3-868A-6268A8AA01DD}" name="Mx" dataDxfId="0">
      <calculatedColumnFormula>SUM(I2:I$90)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EB22-B689-4CDF-920A-3ABB4E231681}">
  <dimension ref="A1"/>
  <sheetViews>
    <sheetView topLeftCell="C3" workbookViewId="0">
      <selection activeCell="J22" sqref="J22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E8F9B-2AE7-4991-B8BE-241120A7A7BF}">
  <sheetPr>
    <pageSetUpPr fitToPage="1"/>
  </sheetPr>
  <dimension ref="B1:N90"/>
  <sheetViews>
    <sheetView workbookViewId="0">
      <pane xSplit="2" ySplit="1" topLeftCell="C56" activePane="bottomRight" state="frozen"/>
      <selection pane="topRight" activeCell="C1" sqref="C1"/>
      <selection pane="bottomLeft" activeCell="A2" sqref="A2"/>
      <selection pane="bottomRight" activeCell="D80" sqref="D80"/>
    </sheetView>
  </sheetViews>
  <sheetFormatPr baseColWidth="10" defaultColWidth="11" defaultRowHeight="18.75" x14ac:dyDescent="0.3"/>
  <cols>
    <col min="1" max="1" width="11" style="8"/>
    <col min="2" max="2" width="12.25" style="1" customWidth="1"/>
    <col min="3" max="3" width="14.5" style="2" bestFit="1" customWidth="1"/>
    <col min="4" max="4" width="11" style="3" customWidth="1"/>
    <col min="5" max="5" width="8.25" style="3" bestFit="1" customWidth="1"/>
    <col min="6" max="6" width="12.875" style="5" customWidth="1"/>
    <col min="7" max="7" width="12.625" style="6" bestFit="1" customWidth="1"/>
    <col min="8" max="8" width="17.375" style="6" customWidth="1"/>
    <col min="9" max="9" width="12" style="7" bestFit="1" customWidth="1"/>
    <col min="10" max="10" width="11" style="8"/>
    <col min="11" max="11" width="4.625" bestFit="1" customWidth="1"/>
    <col min="12" max="12" width="14.875" style="8" bestFit="1" customWidth="1"/>
    <col min="13" max="13" width="14" style="8" bestFit="1" customWidth="1"/>
    <col min="14" max="14" width="14.875" style="8" bestFit="1" customWidth="1"/>
    <col min="15" max="16384" width="11" style="8"/>
  </cols>
  <sheetData>
    <row r="1" spans="2:12" x14ac:dyDescent="0.3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6" t="s">
        <v>6</v>
      </c>
      <c r="I1" s="7" t="s">
        <v>7</v>
      </c>
      <c r="J1" s="8" t="s">
        <v>8</v>
      </c>
    </row>
    <row r="2" spans="2:12" x14ac:dyDescent="0.3">
      <c r="B2" s="1">
        <v>12</v>
      </c>
      <c r="C2" s="9">
        <v>3.9599999999999998E-4</v>
      </c>
      <c r="D2" s="3">
        <v>100000</v>
      </c>
      <c r="E2" s="4">
        <f>C2*D2</f>
        <v>39.599999999999994</v>
      </c>
      <c r="F2" s="5">
        <f>1-C2</f>
        <v>0.99960400000000005</v>
      </c>
      <c r="G2" s="6">
        <f>((1+0.05)^(-B2))*D2</f>
        <v>55683.741817755952</v>
      </c>
      <c r="H2" s="6">
        <f>SUM(G2:$G$90)</f>
        <v>1093210.8152207087</v>
      </c>
      <c r="I2" s="7">
        <f>E2*(1.05)^(-B2-1)</f>
        <v>21.000725485553662</v>
      </c>
      <c r="J2" s="8">
        <f>SUM(I2:I$90)</f>
        <v>3626.0839501031278</v>
      </c>
    </row>
    <row r="3" spans="2:12" x14ac:dyDescent="0.3">
      <c r="B3" s="1">
        <v>13</v>
      </c>
      <c r="C3" s="9">
        <v>4.2700000000000002E-4</v>
      </c>
      <c r="D3" s="3">
        <f>D2-E2</f>
        <v>99960.4</v>
      </c>
      <c r="E3" s="4">
        <f>C3*D3</f>
        <v>42.683090800000002</v>
      </c>
      <c r="F3" s="5">
        <f t="shared" ref="F3:F66" si="0">1-C3</f>
        <v>0.99957300000000004</v>
      </c>
      <c r="G3" s="6">
        <f t="shared" ref="G3:G66" si="1">((1+0.05)^(-B3))*D3</f>
        <v>53011.134339043907</v>
      </c>
      <c r="H3" s="6">
        <f>SUM(G3:$G$90)</f>
        <v>1037527.0734029528</v>
      </c>
      <c r="I3" s="7">
        <f t="shared" ref="I3:I66" si="2">E3*(1.05)^(-B3-1)</f>
        <v>21.557861297877864</v>
      </c>
      <c r="J3" s="8">
        <f>SUM(I3:I$90)</f>
        <v>3605.0832246175742</v>
      </c>
    </row>
    <row r="4" spans="2:12" x14ac:dyDescent="0.3">
      <c r="B4" s="1">
        <v>14</v>
      </c>
      <c r="C4" s="9">
        <v>4.6000000000000001E-4</v>
      </c>
      <c r="D4" s="3">
        <f>D3-E3</f>
        <v>99917.716909199997</v>
      </c>
      <c r="E4" s="4">
        <f t="shared" ref="E4:E67" si="3">C4*D4</f>
        <v>45.962149778232003</v>
      </c>
      <c r="F4" s="5">
        <f t="shared" si="0"/>
        <v>0.99953999999999998</v>
      </c>
      <c r="G4" s="6">
        <f t="shared" si="1"/>
        <v>50465.236747315386</v>
      </c>
      <c r="H4" s="6">
        <f>SUM(G4:$G$90)</f>
        <v>984515.93906390865</v>
      </c>
      <c r="I4" s="7">
        <f t="shared" si="2"/>
        <v>22.108579908347689</v>
      </c>
      <c r="J4" s="8">
        <f>SUM(I4:I$90)</f>
        <v>3583.5253633196962</v>
      </c>
    </row>
    <row r="5" spans="2:12" x14ac:dyDescent="0.3">
      <c r="B5" s="1">
        <v>15</v>
      </c>
      <c r="C5" s="9">
        <v>4.95E-4</v>
      </c>
      <c r="D5" s="3">
        <f t="shared" ref="D5:D68" si="4">D4-E4</f>
        <v>99871.754759421761</v>
      </c>
      <c r="E5" s="4">
        <f t="shared" si="3"/>
        <v>49.436518605913768</v>
      </c>
      <c r="F5" s="5">
        <f t="shared" si="0"/>
        <v>0.99950499999999998</v>
      </c>
      <c r="G5" s="6">
        <f t="shared" si="1"/>
        <v>48040.021655630095</v>
      </c>
      <c r="H5" s="6">
        <f>SUM(G5:$G$90)</f>
        <v>934050.7023165935</v>
      </c>
      <c r="I5" s="7">
        <f t="shared" si="2"/>
        <v>22.64743878051133</v>
      </c>
      <c r="J5" s="8">
        <f>SUM(I5:I$90)</f>
        <v>3561.4167834113487</v>
      </c>
    </row>
    <row r="6" spans="2:12" x14ac:dyDescent="0.3">
      <c r="B6" s="1">
        <v>16</v>
      </c>
      <c r="C6" s="9">
        <v>5.3300000000000005E-4</v>
      </c>
      <c r="D6" s="3">
        <f t="shared" si="4"/>
        <v>99822.318240815846</v>
      </c>
      <c r="E6" s="4">
        <f t="shared" si="3"/>
        <v>53.205295622354853</v>
      </c>
      <c r="F6" s="5">
        <f t="shared" si="0"/>
        <v>0.99946699999999999</v>
      </c>
      <c r="G6" s="6">
        <f t="shared" si="1"/>
        <v>45729.754138010059</v>
      </c>
      <c r="H6" s="6">
        <f>SUM(G6:$G$90)</f>
        <v>886010.68066096341</v>
      </c>
      <c r="I6" s="7">
        <f t="shared" si="2"/>
        <v>23.213294243389868</v>
      </c>
      <c r="J6" s="8">
        <f>SUM(I6:I$90)</f>
        <v>3538.7693446308367</v>
      </c>
    </row>
    <row r="7" spans="2:12" x14ac:dyDescent="0.3">
      <c r="B7" s="1">
        <v>17</v>
      </c>
      <c r="C7" s="9">
        <v>5.7499999999999999E-4</v>
      </c>
      <c r="D7" s="3">
        <f t="shared" si="4"/>
        <v>99769.112945193498</v>
      </c>
      <c r="E7" s="4">
        <f t="shared" si="3"/>
        <v>57.367239943486261</v>
      </c>
      <c r="F7" s="5">
        <f t="shared" si="0"/>
        <v>0.99942500000000001</v>
      </c>
      <c r="G7" s="6">
        <f t="shared" si="1"/>
        <v>43528.933503861423</v>
      </c>
      <c r="H7" s="6">
        <f>SUM(G7:$G$90)</f>
        <v>840280.92652295332</v>
      </c>
      <c r="I7" s="7">
        <f t="shared" si="2"/>
        <v>23.837273109257445</v>
      </c>
      <c r="J7" s="8">
        <f>SUM(I7:I$90)</f>
        <v>3515.5560503874467</v>
      </c>
    </row>
    <row r="8" spans="2:12" x14ac:dyDescent="0.3">
      <c r="B8" s="1">
        <v>18</v>
      </c>
      <c r="C8" s="9">
        <v>6.1899999999999998E-4</v>
      </c>
      <c r="D8" s="3">
        <f t="shared" si="4"/>
        <v>99711.74570525001</v>
      </c>
      <c r="E8" s="4">
        <f t="shared" si="3"/>
        <v>61.721570591549757</v>
      </c>
      <c r="F8" s="5">
        <f t="shared" si="0"/>
        <v>0.99938099999999996</v>
      </c>
      <c r="G8" s="6">
        <f t="shared" si="1"/>
        <v>41432.289873425434</v>
      </c>
      <c r="H8" s="6">
        <f>SUM(G8:$G$90)</f>
        <v>796751.99301909178</v>
      </c>
      <c r="I8" s="7">
        <f t="shared" si="2"/>
        <v>24.425321363476517</v>
      </c>
      <c r="J8" s="8">
        <f>SUM(I8:I$90)</f>
        <v>3491.7187772781899</v>
      </c>
    </row>
    <row r="9" spans="2:12" x14ac:dyDescent="0.3">
      <c r="B9" s="1">
        <v>19</v>
      </c>
      <c r="C9" s="9">
        <v>6.6699999999999995E-4</v>
      </c>
      <c r="D9" s="3">
        <f t="shared" si="4"/>
        <v>99650.024134658466</v>
      </c>
      <c r="E9" s="4">
        <f t="shared" si="3"/>
        <v>66.466566097817193</v>
      </c>
      <c r="F9" s="5">
        <f t="shared" si="0"/>
        <v>0.99933300000000003</v>
      </c>
      <c r="G9" s="6">
        <f t="shared" si="1"/>
        <v>39434.898367613125</v>
      </c>
      <c r="H9" s="6">
        <f>SUM(G9:$G$90)</f>
        <v>755319.7031456664</v>
      </c>
      <c r="I9" s="7">
        <f t="shared" si="2"/>
        <v>25.050549724950436</v>
      </c>
      <c r="J9" s="8">
        <f>SUM(I9:I$90)</f>
        <v>3467.2934559147134</v>
      </c>
    </row>
    <row r="10" spans="2:12" x14ac:dyDescent="0.3">
      <c r="B10" s="1">
        <v>20</v>
      </c>
      <c r="C10" s="9">
        <v>7.18E-4</v>
      </c>
      <c r="D10" s="3">
        <f t="shared" si="4"/>
        <v>99583.557568560645</v>
      </c>
      <c r="E10" s="4">
        <f t="shared" si="3"/>
        <v>71.500994334226547</v>
      </c>
      <c r="F10" s="5">
        <f t="shared" si="0"/>
        <v>0.999282</v>
      </c>
      <c r="G10" s="6">
        <f t="shared" si="1"/>
        <v>37531.99551466851</v>
      </c>
      <c r="H10" s="6">
        <f>SUM(G10:$G$90)</f>
        <v>715884.80477805331</v>
      </c>
      <c r="I10" s="7">
        <f t="shared" si="2"/>
        <v>25.664735980506659</v>
      </c>
      <c r="J10" s="8">
        <f>SUM(I10:I$90)</f>
        <v>3442.2429061897628</v>
      </c>
    </row>
    <row r="11" spans="2:12" x14ac:dyDescent="0.3">
      <c r="B11" s="1">
        <v>21</v>
      </c>
      <c r="C11" s="9">
        <v>7.7300000000000003E-4</v>
      </c>
      <c r="D11" s="3">
        <f t="shared" si="4"/>
        <v>99512.056574226415</v>
      </c>
      <c r="E11" s="4">
        <f t="shared" si="3"/>
        <v>76.922819731877027</v>
      </c>
      <c r="F11" s="5">
        <f t="shared" si="0"/>
        <v>0.99922699999999998</v>
      </c>
      <c r="G11" s="6">
        <f t="shared" si="1"/>
        <v>35719.092897037117</v>
      </c>
      <c r="H11" s="6">
        <f>SUM(G11:$G$90)</f>
        <v>678352.80926338478</v>
      </c>
      <c r="I11" s="7">
        <f t="shared" si="2"/>
        <v>26.296056008961617</v>
      </c>
      <c r="J11" s="8">
        <f>SUM(I11:I$90)</f>
        <v>3416.5781702092563</v>
      </c>
    </row>
    <row r="12" spans="2:12" x14ac:dyDescent="0.3">
      <c r="B12" s="1">
        <v>22</v>
      </c>
      <c r="C12" s="9">
        <v>8.3299999999999997E-4</v>
      </c>
      <c r="D12" s="3">
        <f t="shared" si="4"/>
        <v>99435.133754494542</v>
      </c>
      <c r="E12" s="4">
        <f t="shared" si="3"/>
        <v>82.829466417493947</v>
      </c>
      <c r="F12" s="5">
        <f t="shared" si="0"/>
        <v>0.99916700000000003</v>
      </c>
      <c r="G12" s="6">
        <f t="shared" si="1"/>
        <v>33991.887655454964</v>
      </c>
      <c r="H12" s="6">
        <f>SUM(G12:$G$90)</f>
        <v>642633.71636634751</v>
      </c>
      <c r="I12" s="7">
        <f t="shared" si="2"/>
        <v>26.966897539994264</v>
      </c>
      <c r="J12" s="8">
        <f>SUM(I12:I$90)</f>
        <v>3390.2821142002949</v>
      </c>
      <c r="L12" s="10"/>
    </row>
    <row r="13" spans="2:12" x14ac:dyDescent="0.3">
      <c r="B13" s="1">
        <v>23</v>
      </c>
      <c r="C13" s="9">
        <v>8.9700000000000001E-4</v>
      </c>
      <c r="D13" s="3">
        <f t="shared" si="4"/>
        <v>99352.304288077052</v>
      </c>
      <c r="E13" s="4">
        <f t="shared" si="3"/>
        <v>89.119016946405111</v>
      </c>
      <c r="F13" s="5">
        <f t="shared" si="0"/>
        <v>0.99910299999999996</v>
      </c>
      <c r="G13" s="6">
        <f t="shared" si="1"/>
        <v>32346.259440988535</v>
      </c>
      <c r="H13" s="6">
        <f>SUM(G13:$G$90)</f>
        <v>608641.82871089247</v>
      </c>
      <c r="I13" s="7">
        <f t="shared" si="2"/>
        <v>27.632947351015925</v>
      </c>
      <c r="J13" s="8">
        <f>SUM(I13:I$90)</f>
        <v>3363.3152166603004</v>
      </c>
      <c r="L13" s="11"/>
    </row>
    <row r="14" spans="2:12" x14ac:dyDescent="0.3">
      <c r="B14" s="1">
        <v>24</v>
      </c>
      <c r="C14" s="9">
        <v>9.6599999999999995E-4</v>
      </c>
      <c r="D14" s="3">
        <f t="shared" si="4"/>
        <v>99263.185271130642</v>
      </c>
      <c r="E14" s="4">
        <f t="shared" si="3"/>
        <v>95.888236971912193</v>
      </c>
      <c r="F14" s="5">
        <f t="shared" si="0"/>
        <v>0.99903399999999998</v>
      </c>
      <c r="G14" s="6">
        <f t="shared" si="1"/>
        <v>30778.328425019023</v>
      </c>
      <c r="H14" s="6">
        <f>SUM(G14:$G$90)</f>
        <v>576295.56926990382</v>
      </c>
      <c r="I14" s="7">
        <f t="shared" si="2"/>
        <v>28.316062151017498</v>
      </c>
      <c r="J14" s="8">
        <f>SUM(I14:I$90)</f>
        <v>3335.6822693092845</v>
      </c>
    </row>
    <row r="15" spans="2:12" x14ac:dyDescent="0.3">
      <c r="B15" s="1">
        <v>25</v>
      </c>
      <c r="C15" s="9">
        <v>1.041E-3</v>
      </c>
      <c r="D15" s="3">
        <f t="shared" si="4"/>
        <v>99167.297034158735</v>
      </c>
      <c r="E15" s="4">
        <f t="shared" si="3"/>
        <v>103.23315621255925</v>
      </c>
      <c r="F15" s="5">
        <f t="shared" si="0"/>
        <v>0.99895900000000004</v>
      </c>
      <c r="G15" s="6">
        <f t="shared" si="1"/>
        <v>29284.377675962336</v>
      </c>
      <c r="H15" s="6">
        <f>SUM(G15:$G$90)</f>
        <v>545517.24084488489</v>
      </c>
      <c r="I15" s="7">
        <f t="shared" si="2"/>
        <v>29.033368724454089</v>
      </c>
      <c r="J15" s="8">
        <f>SUM(I15:I$90)</f>
        <v>3307.3662071582667</v>
      </c>
      <c r="L15" s="12"/>
    </row>
    <row r="16" spans="2:12" x14ac:dyDescent="0.3">
      <c r="B16" s="1">
        <v>26</v>
      </c>
      <c r="C16" s="9">
        <v>1.121E-3</v>
      </c>
      <c r="D16" s="3">
        <f t="shared" si="4"/>
        <v>99064.063877946173</v>
      </c>
      <c r="E16" s="4">
        <f t="shared" si="3"/>
        <v>111.05081560717767</v>
      </c>
      <c r="F16" s="5">
        <f t="shared" si="0"/>
        <v>0.99887899999999996</v>
      </c>
      <c r="G16" s="6">
        <f t="shared" si="1"/>
        <v>27860.850132192056</v>
      </c>
      <c r="H16" s="6">
        <f>SUM(G16:$G$90)</f>
        <v>516232.86316892313</v>
      </c>
      <c r="I16" s="7">
        <f t="shared" si="2"/>
        <v>29.744774283987901</v>
      </c>
      <c r="J16" s="8">
        <f>SUM(I16:I$90)</f>
        <v>3278.3328384338129</v>
      </c>
    </row>
    <row r="17" spans="2:14" x14ac:dyDescent="0.3">
      <c r="B17" s="1">
        <v>27</v>
      </c>
      <c r="C17" s="9">
        <v>1.207E-3</v>
      </c>
      <c r="D17" s="3">
        <f t="shared" si="4"/>
        <v>98953.013062339</v>
      </c>
      <c r="E17" s="4">
        <f t="shared" si="3"/>
        <v>119.43628676624317</v>
      </c>
      <c r="F17" s="5">
        <f t="shared" si="0"/>
        <v>0.99879300000000004</v>
      </c>
      <c r="G17" s="6">
        <f t="shared" si="1"/>
        <v>26504.398208756065</v>
      </c>
      <c r="H17" s="6">
        <f>SUM(G17:$G$90)</f>
        <v>488372.01303673099</v>
      </c>
      <c r="I17" s="7">
        <f t="shared" si="2"/>
        <v>30.467436798065311</v>
      </c>
      <c r="J17" s="8">
        <f>SUM(I17:I$90)</f>
        <v>3248.5880641498252</v>
      </c>
      <c r="L17" s="10"/>
    </row>
    <row r="18" spans="2:14" x14ac:dyDescent="0.3">
      <c r="B18" s="1">
        <v>28</v>
      </c>
      <c r="C18" s="9">
        <v>1.2999999999999999E-3</v>
      </c>
      <c r="D18" s="3">
        <f t="shared" si="4"/>
        <v>98833.576775572757</v>
      </c>
      <c r="E18" s="4">
        <f t="shared" si="3"/>
        <v>128.48364980824459</v>
      </c>
      <c r="F18" s="5">
        <f t="shared" si="0"/>
        <v>0.99870000000000003</v>
      </c>
      <c r="G18" s="6">
        <f t="shared" si="1"/>
        <v>25211.816571541051</v>
      </c>
      <c r="H18" s="6">
        <f>SUM(G18:$G$90)</f>
        <v>461867.61482797487</v>
      </c>
      <c r="I18" s="7">
        <f t="shared" si="2"/>
        <v>31.21463004095558</v>
      </c>
      <c r="J18" s="8">
        <f>SUM(I18:I$90)</f>
        <v>3218.1206273517591</v>
      </c>
      <c r="L18" s="13"/>
    </row>
    <row r="19" spans="2:14" x14ac:dyDescent="0.3">
      <c r="B19" s="1">
        <v>29</v>
      </c>
      <c r="C19" s="9">
        <v>1.4E-3</v>
      </c>
      <c r="D19" s="3">
        <f t="shared" si="4"/>
        <v>98705.093125764513</v>
      </c>
      <c r="E19" s="4">
        <f t="shared" si="3"/>
        <v>138.18713037607031</v>
      </c>
      <c r="F19" s="5">
        <f t="shared" si="0"/>
        <v>0.99860000000000004</v>
      </c>
      <c r="G19" s="6">
        <f t="shared" si="1"/>
        <v>23980.03924761718</v>
      </c>
      <c r="H19" s="6">
        <f>SUM(G19:$G$90)</f>
        <v>436655.79825643386</v>
      </c>
      <c r="I19" s="7">
        <f t="shared" si="2"/>
        <v>31.973385663489584</v>
      </c>
      <c r="J19" s="8">
        <f>SUM(I19:I$90)</f>
        <v>3186.9059973108042</v>
      </c>
    </row>
    <row r="20" spans="2:14" x14ac:dyDescent="0.3">
      <c r="B20" s="1">
        <v>30</v>
      </c>
      <c r="C20" s="9">
        <v>1.508E-3</v>
      </c>
      <c r="D20" s="3">
        <f t="shared" si="4"/>
        <v>98566.905995388443</v>
      </c>
      <c r="E20" s="4">
        <f t="shared" si="3"/>
        <v>148.63889424104576</v>
      </c>
      <c r="F20" s="5">
        <f t="shared" si="0"/>
        <v>0.99849200000000005</v>
      </c>
      <c r="G20" s="6">
        <f t="shared" si="1"/>
        <v>22806.159231114783</v>
      </c>
      <c r="H20" s="6">
        <f>SUM(G20:$G$90)</f>
        <v>412675.75900881662</v>
      </c>
      <c r="I20" s="7">
        <f t="shared" si="2"/>
        <v>32.753988686210555</v>
      </c>
      <c r="J20" s="8">
        <f>SUM(I20:I$90)</f>
        <v>3154.9326116473148</v>
      </c>
      <c r="L20" s="14"/>
    </row>
    <row r="21" spans="2:14" x14ac:dyDescent="0.3">
      <c r="B21" s="1">
        <v>31</v>
      </c>
      <c r="C21" s="9">
        <v>1.624E-3</v>
      </c>
      <c r="D21" s="3">
        <f t="shared" si="4"/>
        <v>98418.267101147401</v>
      </c>
      <c r="E21" s="4">
        <f t="shared" si="3"/>
        <v>159.83126577226338</v>
      </c>
      <c r="F21" s="5">
        <f t="shared" si="0"/>
        <v>0.99837600000000004</v>
      </c>
      <c r="G21" s="6">
        <f t="shared" si="1"/>
        <v>21687.397659994531</v>
      </c>
      <c r="H21" s="6">
        <f>SUM(G21:$G$90)</f>
        <v>389869.59977770183</v>
      </c>
      <c r="I21" s="7">
        <f t="shared" si="2"/>
        <v>33.543175047458206</v>
      </c>
      <c r="J21" s="8">
        <f>SUM(I21:I$90)</f>
        <v>3122.1786229611043</v>
      </c>
    </row>
    <row r="22" spans="2:14" x14ac:dyDescent="0.3">
      <c r="B22" s="1">
        <v>32</v>
      </c>
      <c r="C22" s="9">
        <v>1.7489999999999999E-3</v>
      </c>
      <c r="D22" s="3">
        <f t="shared" si="4"/>
        <v>98258.435835375145</v>
      </c>
      <c r="E22" s="4">
        <f t="shared" si="3"/>
        <v>171.85400427607112</v>
      </c>
      <c r="F22" s="5">
        <f t="shared" si="0"/>
        <v>0.998251</v>
      </c>
      <c r="G22" s="6">
        <f t="shared" si="1"/>
        <v>20621.121263042573</v>
      </c>
      <c r="H22" s="6">
        <f>SUM(G22:$G$90)</f>
        <v>368182.20211770729</v>
      </c>
      <c r="I22" s="7">
        <f t="shared" si="2"/>
        <v>34.348896275296632</v>
      </c>
      <c r="J22" s="8">
        <f>SUM(I22:I$90)</f>
        <v>3088.6354479136462</v>
      </c>
    </row>
    <row r="23" spans="2:14" x14ac:dyDescent="0.3">
      <c r="B23" s="1">
        <v>33</v>
      </c>
      <c r="C23" s="9">
        <v>1.884E-3</v>
      </c>
      <c r="D23" s="3">
        <f t="shared" si="4"/>
        <v>98086.581831099073</v>
      </c>
      <c r="E23" s="4">
        <f t="shared" si="3"/>
        <v>184.79512016979066</v>
      </c>
      <c r="F23" s="5">
        <f t="shared" si="0"/>
        <v>0.998116</v>
      </c>
      <c r="G23" s="6">
        <f t="shared" si="1"/>
        <v>19604.814211384295</v>
      </c>
      <c r="H23" s="6">
        <f>SUM(G23:$G$90)</f>
        <v>347561.08085466473</v>
      </c>
      <c r="I23" s="7">
        <f t="shared" si="2"/>
        <v>35.1766380707124</v>
      </c>
      <c r="J23" s="8">
        <f>SUM(I23:I$90)</f>
        <v>3054.2865516383499</v>
      </c>
      <c r="L23" s="10">
        <f>(Tabla1[[#This Row],[Mx]]-J25+G25)/Tabla1[[#This Row],[Dx2]]</f>
        <v>0.90711492063492061</v>
      </c>
      <c r="M23" s="8">
        <f>(H24-H25)/Tabla1[[#This Row],[Dx2]]+1</f>
        <v>1.9505866666666611</v>
      </c>
      <c r="N23" s="8">
        <f>[1]Dotal!F16</f>
        <v>0.22162436663429036</v>
      </c>
    </row>
    <row r="24" spans="2:14" x14ac:dyDescent="0.3">
      <c r="B24" s="1">
        <v>34</v>
      </c>
      <c r="C24" s="9">
        <v>2.029E-3</v>
      </c>
      <c r="D24" s="3">
        <f t="shared" si="4"/>
        <v>97901.786710929286</v>
      </c>
      <c r="E24" s="4">
        <f t="shared" si="3"/>
        <v>198.64272523647551</v>
      </c>
      <c r="F24" s="5">
        <f t="shared" si="0"/>
        <v>0.99797100000000005</v>
      </c>
      <c r="G24" s="6">
        <f t="shared" si="1"/>
        <v>18636.074991819096</v>
      </c>
      <c r="H24" s="6">
        <f>SUM(G24:$G$90)</f>
        <v>327956.26664328045</v>
      </c>
      <c r="I24" s="7">
        <f t="shared" si="2"/>
        <v>36.011996341334225</v>
      </c>
      <c r="J24" s="8">
        <f>SUM(I24:I$90)</f>
        <v>3019.1099135676368</v>
      </c>
      <c r="N24" s="11">
        <f>L23-N23*M23</f>
        <v>0.4748173860696302</v>
      </c>
    </row>
    <row r="25" spans="2:14" x14ac:dyDescent="0.3">
      <c r="B25" s="1">
        <v>35</v>
      </c>
      <c r="C25" s="9">
        <v>2.186E-3</v>
      </c>
      <c r="D25" s="3">
        <f t="shared" si="4"/>
        <v>97703.143985692805</v>
      </c>
      <c r="E25" s="4">
        <f t="shared" si="3"/>
        <v>213.57907275272447</v>
      </c>
      <c r="F25" s="5">
        <f t="shared" si="0"/>
        <v>0.99781399999999998</v>
      </c>
      <c r="G25" s="6">
        <f t="shared" si="1"/>
        <v>17712.630853010181</v>
      </c>
      <c r="H25" s="6">
        <f>SUM(G25:$G$90)</f>
        <v>309320.19165146147</v>
      </c>
      <c r="I25" s="7">
        <f t="shared" si="2"/>
        <v>36.876010518743108</v>
      </c>
      <c r="J25" s="8">
        <f>SUM(I25:I$90)</f>
        <v>2983.0979172263033</v>
      </c>
      <c r="L25" s="14"/>
      <c r="N25" s="11">
        <f>0.95*N24</f>
        <v>0.45107651676614868</v>
      </c>
    </row>
    <row r="26" spans="2:14" x14ac:dyDescent="0.3">
      <c r="B26" s="1">
        <v>36</v>
      </c>
      <c r="C26" s="9">
        <v>2.3540000000000002E-3</v>
      </c>
      <c r="D26" s="3">
        <f t="shared" si="4"/>
        <v>97489.564912940084</v>
      </c>
      <c r="E26" s="4">
        <f t="shared" si="3"/>
        <v>229.49043580506097</v>
      </c>
      <c r="F26" s="5">
        <f t="shared" si="0"/>
        <v>0.99764600000000003</v>
      </c>
      <c r="G26" s="6">
        <f t="shared" si="1"/>
        <v>16832.296230443339</v>
      </c>
      <c r="H26" s="6">
        <f>SUM(G26:$G$90)</f>
        <v>291607.56079845125</v>
      </c>
      <c r="I26" s="7">
        <f t="shared" si="2"/>
        <v>37.736405072822485</v>
      </c>
      <c r="J26" s="8">
        <f>SUM(I26:I$90)</f>
        <v>2946.2219067075598</v>
      </c>
      <c r="L26" s="8">
        <f>(J21-J25+G25)/G21</f>
        <v>0.82313755843906455</v>
      </c>
    </row>
    <row r="27" spans="2:14" x14ac:dyDescent="0.3">
      <c r="B27" s="1">
        <v>37</v>
      </c>
      <c r="C27" s="9">
        <v>2.5349999999999999E-3</v>
      </c>
      <c r="D27" s="3">
        <f t="shared" si="4"/>
        <v>97260.074477135029</v>
      </c>
      <c r="E27" s="4">
        <f t="shared" si="3"/>
        <v>246.55428879953729</v>
      </c>
      <c r="F27" s="5">
        <f t="shared" si="0"/>
        <v>0.99746500000000005</v>
      </c>
      <c r="G27" s="6">
        <f t="shared" si="1"/>
        <v>15993.021909635116</v>
      </c>
      <c r="H27" s="6">
        <f>SUM(G27:$G$90)</f>
        <v>274775.26456800796</v>
      </c>
      <c r="I27" s="7">
        <f t="shared" si="2"/>
        <v>38.611724324690506</v>
      </c>
      <c r="J27" s="8">
        <f>SUM(I27:I$90)</f>
        <v>2908.4855016347374</v>
      </c>
      <c r="L27">
        <v>0.45107649999999999</v>
      </c>
      <c r="N27" s="8">
        <f>(H23-H25)/G23</f>
        <v>1.9505866666666603</v>
      </c>
    </row>
    <row r="28" spans="2:14" x14ac:dyDescent="0.3">
      <c r="B28" s="1">
        <v>38</v>
      </c>
      <c r="C28" s="9">
        <v>2.7299999999999998E-3</v>
      </c>
      <c r="D28" s="3">
        <f t="shared" si="4"/>
        <v>97013.520188335489</v>
      </c>
      <c r="E28" s="4">
        <f t="shared" si="3"/>
        <v>264.84691011415589</v>
      </c>
      <c r="F28" s="5">
        <f t="shared" si="0"/>
        <v>0.99726999999999999</v>
      </c>
      <c r="G28" s="6">
        <f t="shared" si="1"/>
        <v>15192.837713423043</v>
      </c>
      <c r="H28" s="6">
        <f>SUM(G28:$G$90)</f>
        <v>258782.24265837288</v>
      </c>
      <c r="I28" s="7">
        <f t="shared" si="2"/>
        <v>39.501378054899902</v>
      </c>
      <c r="J28" s="8">
        <f>SUM(I28:I$90)</f>
        <v>2869.8737773100465</v>
      </c>
      <c r="L28" s="8">
        <f>L27/L26</f>
        <v>0.54799649873271139</v>
      </c>
      <c r="N28" s="8">
        <f>(J21-J25+G25)/(H21-H25)</f>
        <v>0.22162436663429036</v>
      </c>
    </row>
    <row r="29" spans="2:14" x14ac:dyDescent="0.3">
      <c r="B29" s="1">
        <v>39</v>
      </c>
      <c r="C29" s="9">
        <v>2.9399999999999999E-3</v>
      </c>
      <c r="D29" s="3">
        <f t="shared" si="4"/>
        <v>96748.673278221337</v>
      </c>
      <c r="E29" s="4">
        <f t="shared" si="3"/>
        <v>284.44109943797071</v>
      </c>
      <c r="F29" s="5">
        <f t="shared" si="0"/>
        <v>0.99705999999999995</v>
      </c>
      <c r="G29" s="6">
        <f t="shared" si="1"/>
        <v>14429.867872824187</v>
      </c>
      <c r="H29" s="6">
        <f>SUM(G29:$G$90)</f>
        <v>243589.40494494987</v>
      </c>
      <c r="I29" s="7">
        <f t="shared" si="2"/>
        <v>40.403630043907725</v>
      </c>
      <c r="J29" s="8">
        <f>SUM(I29:I$90)</f>
        <v>2830.3723992551468</v>
      </c>
      <c r="L29" s="8">
        <f>1000000*L28</f>
        <v>547996.49873271142</v>
      </c>
    </row>
    <row r="30" spans="2:14" x14ac:dyDescent="0.3">
      <c r="B30" s="1">
        <v>40</v>
      </c>
      <c r="C30" s="9">
        <v>3.166E-3</v>
      </c>
      <c r="D30" s="3">
        <f t="shared" si="4"/>
        <v>96464.232178783364</v>
      </c>
      <c r="E30" s="4">
        <f t="shared" si="3"/>
        <v>305.40575907802815</v>
      </c>
      <c r="F30" s="5">
        <f t="shared" si="0"/>
        <v>0.996834</v>
      </c>
      <c r="G30" s="6">
        <f t="shared" si="1"/>
        <v>13702.3276774077</v>
      </c>
      <c r="H30" s="6">
        <f>SUM(G30:$G$90)</f>
        <v>229159.53707212568</v>
      </c>
      <c r="I30" s="7">
        <f t="shared" si="2"/>
        <v>41.315780406355024</v>
      </c>
      <c r="J30" s="8">
        <f>SUM(I30:I$90)</f>
        <v>2789.9687692112389</v>
      </c>
      <c r="N30" s="10">
        <f>L23-N27*N28</f>
        <v>0.47481738606963036</v>
      </c>
    </row>
    <row r="31" spans="2:14" x14ac:dyDescent="0.3">
      <c r="B31" s="1">
        <v>41</v>
      </c>
      <c r="C31" s="9">
        <v>3.4099999999999998E-3</v>
      </c>
      <c r="D31" s="3">
        <f t="shared" si="4"/>
        <v>96158.826419705336</v>
      </c>
      <c r="E31" s="4">
        <f t="shared" si="3"/>
        <v>327.90159809119518</v>
      </c>
      <c r="F31" s="5">
        <f t="shared" si="0"/>
        <v>0.99658999999999998</v>
      </c>
      <c r="G31" s="6">
        <f t="shared" si="1"/>
        <v>13008.520102839073</v>
      </c>
      <c r="H31" s="6">
        <f>SUM(G31:$G$90)</f>
        <v>215457.20939471797</v>
      </c>
      <c r="I31" s="7">
        <f t="shared" si="2"/>
        <v>42.246717667315465</v>
      </c>
      <c r="J31" s="8">
        <f>SUM(I31:I$90)</f>
        <v>2748.6529888048835</v>
      </c>
    </row>
    <row r="32" spans="2:14" x14ac:dyDescent="0.3">
      <c r="B32" s="1">
        <v>42</v>
      </c>
      <c r="C32" s="9">
        <v>3.6719999999999999E-3</v>
      </c>
      <c r="D32" s="3">
        <f t="shared" si="4"/>
        <v>95830.924821614142</v>
      </c>
      <c r="E32" s="4">
        <f t="shared" si="3"/>
        <v>351.89115594496712</v>
      </c>
      <c r="F32" s="5">
        <f t="shared" si="0"/>
        <v>0.99632799999999999</v>
      </c>
      <c r="G32" s="6">
        <f t="shared" si="1"/>
        <v>12346.820046941326</v>
      </c>
      <c r="H32" s="6">
        <f>SUM(G32:$G$90)</f>
        <v>202448.68929187887</v>
      </c>
      <c r="I32" s="7">
        <f t="shared" si="2"/>
        <v>43.178593535589087</v>
      </c>
      <c r="J32" s="8">
        <f>SUM(I32:I$90)</f>
        <v>2706.4062711375682</v>
      </c>
    </row>
    <row r="33" spans="2:10" x14ac:dyDescent="0.3">
      <c r="B33" s="1">
        <v>43</v>
      </c>
      <c r="C33" s="9">
        <v>3.954E-3</v>
      </c>
      <c r="D33" s="3">
        <f t="shared" si="4"/>
        <v>95479.03366566918</v>
      </c>
      <c r="E33" s="4">
        <f t="shared" si="3"/>
        <v>377.52409911405596</v>
      </c>
      <c r="F33" s="5">
        <f t="shared" si="0"/>
        <v>0.99604599999999999</v>
      </c>
      <c r="G33" s="6">
        <f t="shared" si="1"/>
        <v>11715.697641646624</v>
      </c>
      <c r="H33" s="6">
        <f>SUM(G33:$G$90)</f>
        <v>190101.86924493752</v>
      </c>
      <c r="I33" s="7">
        <f t="shared" si="2"/>
        <v>44.117969976257868</v>
      </c>
      <c r="J33" s="8">
        <f>SUM(I33:I$90)</f>
        <v>2663.2276776019794</v>
      </c>
    </row>
    <row r="34" spans="2:10" x14ac:dyDescent="0.3">
      <c r="B34" s="1">
        <v>44</v>
      </c>
      <c r="C34" s="9">
        <v>4.2579999999999996E-3</v>
      </c>
      <c r="D34" s="3">
        <f t="shared" si="4"/>
        <v>95101.50956655512</v>
      </c>
      <c r="E34" s="4">
        <f t="shared" si="3"/>
        <v>404.94222773439168</v>
      </c>
      <c r="F34" s="5">
        <f t="shared" si="0"/>
        <v>0.99574200000000002</v>
      </c>
      <c r="G34" s="6">
        <f t="shared" si="1"/>
        <v>11113.689307782432</v>
      </c>
      <c r="H34" s="6">
        <f>SUM(G34:$G$90)</f>
        <v>178386.17160329086</v>
      </c>
      <c r="I34" s="7">
        <f t="shared" si="2"/>
        <v>45.068656259559603</v>
      </c>
      <c r="J34" s="8">
        <f>SUM(I34:I$90)</f>
        <v>2619.109707625722</v>
      </c>
    </row>
    <row r="35" spans="2:10" x14ac:dyDescent="0.3">
      <c r="B35" s="1">
        <v>45</v>
      </c>
      <c r="C35" s="9">
        <v>4.5849999999999997E-3</v>
      </c>
      <c r="D35" s="3">
        <f t="shared" si="4"/>
        <v>94696.567338820721</v>
      </c>
      <c r="E35" s="4">
        <f t="shared" si="3"/>
        <v>434.183761248493</v>
      </c>
      <c r="F35" s="5">
        <f t="shared" si="0"/>
        <v>0.99541500000000005</v>
      </c>
      <c r="G35" s="6">
        <f t="shared" si="1"/>
        <v>10539.397351152278</v>
      </c>
      <c r="H35" s="6">
        <f>SUM(G35:$G$90)</f>
        <v>167272.48229550853</v>
      </c>
      <c r="I35" s="7">
        <f t="shared" si="2"/>
        <v>46.022035100031623</v>
      </c>
      <c r="J35" s="8">
        <f>SUM(I35:I$90)</f>
        <v>2574.0410513661618</v>
      </c>
    </row>
    <row r="36" spans="2:10" x14ac:dyDescent="0.3">
      <c r="B36" s="1">
        <v>46</v>
      </c>
      <c r="C36" s="9">
        <v>4.9379999999999997E-3</v>
      </c>
      <c r="D36" s="3">
        <f t="shared" si="4"/>
        <v>94262.383577572225</v>
      </c>
      <c r="E36" s="4">
        <f t="shared" si="3"/>
        <v>465.46765010605162</v>
      </c>
      <c r="F36" s="5">
        <f t="shared" si="0"/>
        <v>0.995062</v>
      </c>
      <c r="G36" s="6">
        <f t="shared" si="1"/>
        <v>9991.4992517116625</v>
      </c>
      <c r="H36" s="6">
        <f>SUM(G36:$G$90)</f>
        <v>156733.0849443562</v>
      </c>
      <c r="I36" s="7">
        <f t="shared" si="2"/>
        <v>46.988593623763975</v>
      </c>
      <c r="J36" s="8">
        <f>SUM(I36:I$90)</f>
        <v>2528.0190162661302</v>
      </c>
    </row>
    <row r="37" spans="2:10" x14ac:dyDescent="0.3">
      <c r="B37" s="1">
        <v>47</v>
      </c>
      <c r="C37" s="9">
        <v>5.3169999999999997E-3</v>
      </c>
      <c r="D37" s="3">
        <f t="shared" si="4"/>
        <v>93796.91592746618</v>
      </c>
      <c r="E37" s="4">
        <f t="shared" si="3"/>
        <v>498.71820198633765</v>
      </c>
      <c r="F37" s="5">
        <f t="shared" si="0"/>
        <v>0.99468299999999998</v>
      </c>
      <c r="G37" s="6">
        <f t="shared" si="1"/>
        <v>9468.7249794349609</v>
      </c>
      <c r="H37" s="6">
        <f>SUM(G37:$G$90)</f>
        <v>146741.58569264456</v>
      </c>
      <c r="I37" s="7">
        <f t="shared" si="2"/>
        <v>47.947819729195899</v>
      </c>
      <c r="J37" s="8">
        <f>SUM(I37:I$90)</f>
        <v>2481.0304226423664</v>
      </c>
    </row>
    <row r="38" spans="2:10" x14ac:dyDescent="0.3">
      <c r="B38" s="1">
        <v>48</v>
      </c>
      <c r="C38" s="9">
        <v>5.7250000000000001E-3</v>
      </c>
      <c r="D38" s="3">
        <f t="shared" si="4"/>
        <v>93298.19772547984</v>
      </c>
      <c r="E38" s="4">
        <f t="shared" si="3"/>
        <v>534.13218197837205</v>
      </c>
      <c r="F38" s="5">
        <f t="shared" si="0"/>
        <v>0.99427500000000002</v>
      </c>
      <c r="G38" s="6">
        <f t="shared" si="1"/>
        <v>8969.8854940183865</v>
      </c>
      <c r="H38" s="6">
        <f>SUM(G38:$G$90)</f>
        <v>137272.86071320958</v>
      </c>
      <c r="I38" s="7">
        <f t="shared" si="2"/>
        <v>48.907232812624059</v>
      </c>
      <c r="J38" s="8">
        <f>SUM(I38:I$90)</f>
        <v>2433.0826029131704</v>
      </c>
    </row>
    <row r="39" spans="2:10" x14ac:dyDescent="0.3">
      <c r="B39" s="1">
        <v>49</v>
      </c>
      <c r="C39" s="9">
        <v>6.1640000000000002E-3</v>
      </c>
      <c r="D39" s="3">
        <f t="shared" si="4"/>
        <v>92764.065543501463</v>
      </c>
      <c r="E39" s="4">
        <f t="shared" si="3"/>
        <v>571.79770001014299</v>
      </c>
      <c r="F39" s="5">
        <f t="shared" si="0"/>
        <v>0.99383600000000005</v>
      </c>
      <c r="G39" s="6">
        <f t="shared" si="1"/>
        <v>8493.840856728697</v>
      </c>
      <c r="H39" s="6">
        <f>SUM(G39:$G$90)</f>
        <v>128302.9752191911</v>
      </c>
      <c r="I39" s="7">
        <f t="shared" si="2"/>
        <v>49.862890515119688</v>
      </c>
      <c r="J39" s="8">
        <f>SUM(I39:I$90)</f>
        <v>2384.1753701005459</v>
      </c>
    </row>
    <row r="40" spans="2:10" x14ac:dyDescent="0.3">
      <c r="B40" s="1">
        <v>50</v>
      </c>
      <c r="C40" s="9">
        <v>6.6369999999999997E-3</v>
      </c>
      <c r="D40" s="3">
        <f t="shared" si="4"/>
        <v>92192.267843491325</v>
      </c>
      <c r="E40" s="4">
        <f t="shared" si="3"/>
        <v>611.88008167725184</v>
      </c>
      <c r="F40" s="5">
        <f t="shared" si="0"/>
        <v>0.993363</v>
      </c>
      <c r="G40" s="6">
        <f t="shared" si="1"/>
        <v>8039.5093539884001</v>
      </c>
      <c r="H40" s="6">
        <f>SUM(G40:$G$90)</f>
        <v>119809.1343624624</v>
      </c>
      <c r="I40" s="7">
        <f t="shared" si="2"/>
        <v>50.81735579278191</v>
      </c>
      <c r="J40" s="8">
        <f>SUM(I40:I$90)</f>
        <v>2334.3124795854269</v>
      </c>
    </row>
    <row r="41" spans="2:10" x14ac:dyDescent="0.3">
      <c r="B41" s="1">
        <v>51</v>
      </c>
      <c r="C41" s="9">
        <v>7.1450000000000003E-3</v>
      </c>
      <c r="D41" s="3">
        <f t="shared" si="4"/>
        <v>91580.387761814069</v>
      </c>
      <c r="E41" s="4">
        <f t="shared" si="3"/>
        <v>654.34187055816153</v>
      </c>
      <c r="F41" s="5">
        <f t="shared" si="0"/>
        <v>0.99285500000000004</v>
      </c>
      <c r="G41" s="6">
        <f t="shared" si="1"/>
        <v>7605.8582194342653</v>
      </c>
      <c r="H41" s="6">
        <f>SUM(G41:$G$90)</f>
        <v>111769.625008474</v>
      </c>
      <c r="I41" s="7">
        <f t="shared" si="2"/>
        <v>51.756054264626499</v>
      </c>
      <c r="J41" s="8">
        <f>SUM(I41:I$90)</f>
        <v>2283.4951237926443</v>
      </c>
    </row>
    <row r="42" spans="2:10" x14ac:dyDescent="0.3">
      <c r="B42" s="1">
        <v>52</v>
      </c>
      <c r="C42" s="9">
        <v>7.6930000000000002E-3</v>
      </c>
      <c r="D42" s="3">
        <f t="shared" si="4"/>
        <v>90926.045891255912</v>
      </c>
      <c r="E42" s="4">
        <f t="shared" si="3"/>
        <v>699.49407104143177</v>
      </c>
      <c r="F42" s="5">
        <f t="shared" si="0"/>
        <v>0.99230700000000005</v>
      </c>
      <c r="G42" s="6">
        <f t="shared" si="1"/>
        <v>7191.9184404346743</v>
      </c>
      <c r="H42" s="6">
        <f>SUM(G42:$G$90)</f>
        <v>104163.76678903973</v>
      </c>
      <c r="I42" s="7">
        <f t="shared" si="2"/>
        <v>52.692789106918049</v>
      </c>
      <c r="J42" s="8">
        <f>SUM(I42:I$90)</f>
        <v>2231.7390695280178</v>
      </c>
    </row>
    <row r="43" spans="2:10" x14ac:dyDescent="0.3">
      <c r="B43" s="1">
        <v>53</v>
      </c>
      <c r="C43" s="9">
        <v>8.2819999999999994E-3</v>
      </c>
      <c r="D43" s="3">
        <f t="shared" si="4"/>
        <v>90226.551820214474</v>
      </c>
      <c r="E43" s="4">
        <f t="shared" si="3"/>
        <v>747.25630217501623</v>
      </c>
      <c r="F43" s="5">
        <f t="shared" si="0"/>
        <v>0.99171799999999999</v>
      </c>
      <c r="G43" s="6">
        <f t="shared" si="1"/>
        <v>6796.7533446403904</v>
      </c>
      <c r="H43" s="6">
        <f>SUM(G43:$G$90)</f>
        <v>96971.848348605054</v>
      </c>
      <c r="I43" s="7">
        <f t="shared" si="2"/>
        <v>53.610201143154022</v>
      </c>
      <c r="J43" s="8">
        <f>SUM(I43:I$90)</f>
        <v>2179.0462804210997</v>
      </c>
    </row>
    <row r="44" spans="2:10" x14ac:dyDescent="0.3">
      <c r="B44" s="1">
        <v>54</v>
      </c>
      <c r="C44" s="9">
        <v>8.9149999999999993E-3</v>
      </c>
      <c r="D44" s="3">
        <f t="shared" si="4"/>
        <v>89479.295518039464</v>
      </c>
      <c r="E44" s="4">
        <f t="shared" si="3"/>
        <v>797.70791954332174</v>
      </c>
      <c r="F44" s="5">
        <f t="shared" si="0"/>
        <v>0.99108499999999999</v>
      </c>
      <c r="G44" s="6">
        <f t="shared" si="1"/>
        <v>6419.4882223238865</v>
      </c>
      <c r="H44" s="6">
        <f>SUM(G44:$G$90)</f>
        <v>90175.095003964656</v>
      </c>
      <c r="I44" s="7">
        <f t="shared" si="2"/>
        <v>54.504511906683263</v>
      </c>
      <c r="J44" s="8">
        <f>SUM(I44:I$90)</f>
        <v>2125.4360792779457</v>
      </c>
    </row>
    <row r="45" spans="2:10" x14ac:dyDescent="0.3">
      <c r="B45" s="1">
        <v>55</v>
      </c>
      <c r="C45" s="9">
        <v>9.5969999999999996E-3</v>
      </c>
      <c r="D45" s="3">
        <f t="shared" si="4"/>
        <v>88681.587598496146</v>
      </c>
      <c r="E45" s="4">
        <f t="shared" si="3"/>
        <v>851.07719618276747</v>
      </c>
      <c r="F45" s="5">
        <f t="shared" si="0"/>
        <v>0.99040300000000003</v>
      </c>
      <c r="G45" s="6">
        <f t="shared" si="1"/>
        <v>6059.2937950684454</v>
      </c>
      <c r="H45" s="6">
        <f>SUM(G45:$G$90)</f>
        <v>83755.606781640774</v>
      </c>
      <c r="I45" s="7">
        <f t="shared" si="2"/>
        <v>55.381945286925593</v>
      </c>
      <c r="J45" s="8">
        <f>SUM(I45:I$90)</f>
        <v>2070.9315673712626</v>
      </c>
    </row>
    <row r="46" spans="2:10" x14ac:dyDescent="0.3">
      <c r="B46" s="1">
        <v>56</v>
      </c>
      <c r="C46" s="9">
        <v>1.0330000000000001E-2</v>
      </c>
      <c r="D46" s="3">
        <f t="shared" si="4"/>
        <v>87830.510402313375</v>
      </c>
      <c r="E46" s="4">
        <f t="shared" si="3"/>
        <v>907.28917245589719</v>
      </c>
      <c r="F46" s="5">
        <f t="shared" si="0"/>
        <v>0.98967000000000005</v>
      </c>
      <c r="G46" s="6">
        <f t="shared" si="1"/>
        <v>5715.3740500163567</v>
      </c>
      <c r="H46" s="6">
        <f>SUM(G46:$G$90)</f>
        <v>77696.312986572331</v>
      </c>
      <c r="I46" s="7">
        <f t="shared" si="2"/>
        <v>56.228394225399008</v>
      </c>
      <c r="J46" s="8">
        <f>SUM(I46:I$90)</f>
        <v>2015.549622084337</v>
      </c>
    </row>
    <row r="47" spans="2:10" x14ac:dyDescent="0.3">
      <c r="B47" s="1">
        <v>57</v>
      </c>
      <c r="C47" s="9">
        <v>1.1119E-2</v>
      </c>
      <c r="D47" s="3">
        <f t="shared" si="4"/>
        <v>86923.221229857474</v>
      </c>
      <c r="E47" s="4">
        <f t="shared" si="3"/>
        <v>966.49929685478526</v>
      </c>
      <c r="F47" s="5">
        <f t="shared" si="0"/>
        <v>0.98888100000000001</v>
      </c>
      <c r="G47" s="6">
        <f t="shared" si="1"/>
        <v>5386.9849867425582</v>
      </c>
      <c r="H47" s="6">
        <f>SUM(G47:$G$90)</f>
        <v>71980.938936555962</v>
      </c>
      <c r="I47" s="7">
        <f t="shared" si="2"/>
        <v>57.045605778657617</v>
      </c>
      <c r="J47" s="8">
        <f>SUM(I47:I$90)</f>
        <v>1959.3212278589381</v>
      </c>
    </row>
    <row r="48" spans="2:10" x14ac:dyDescent="0.3">
      <c r="B48" s="1">
        <v>58</v>
      </c>
      <c r="C48" s="9">
        <v>1.1967E-2</v>
      </c>
      <c r="D48" s="3">
        <f t="shared" si="4"/>
        <v>85956.721933002686</v>
      </c>
      <c r="E48" s="4">
        <f t="shared" si="3"/>
        <v>1028.6440913722431</v>
      </c>
      <c r="F48" s="5">
        <f t="shared" si="0"/>
        <v>0.98803300000000005</v>
      </c>
      <c r="G48" s="6">
        <f t="shared" si="1"/>
        <v>5073.4162863571119</v>
      </c>
      <c r="H48" s="6">
        <f>SUM(G48:$G$90)</f>
        <v>66593.953949813396</v>
      </c>
      <c r="I48" s="7">
        <f t="shared" si="2"/>
        <v>57.822450189367189</v>
      </c>
      <c r="J48" s="8">
        <f>SUM(I48:I$90)</f>
        <v>1902.2756220802803</v>
      </c>
    </row>
    <row r="49" spans="2:10" x14ac:dyDescent="0.3">
      <c r="B49" s="1">
        <v>59</v>
      </c>
      <c r="C49" s="9">
        <v>1.2879E-2</v>
      </c>
      <c r="D49" s="3">
        <f t="shared" si="4"/>
        <v>84928.077841630438</v>
      </c>
      <c r="E49" s="4">
        <f t="shared" si="3"/>
        <v>1093.7887145223583</v>
      </c>
      <c r="F49" s="5">
        <f t="shared" si="0"/>
        <v>0.98712100000000003</v>
      </c>
      <c r="G49" s="6">
        <f t="shared" si="1"/>
        <v>4774.0025844364527</v>
      </c>
      <c r="H49" s="6">
        <f>SUM(G49:$G$90)</f>
        <v>61520.537663456322</v>
      </c>
      <c r="I49" s="7">
        <f t="shared" si="2"/>
        <v>58.556551699959122</v>
      </c>
      <c r="J49" s="8">
        <f>SUM(I49:I$90)</f>
        <v>1844.4531718909134</v>
      </c>
    </row>
    <row r="50" spans="2:10" x14ac:dyDescent="0.3">
      <c r="B50" s="1">
        <v>60</v>
      </c>
      <c r="C50" s="9">
        <v>1.3860000000000001E-2</v>
      </c>
      <c r="D50" s="3">
        <f t="shared" si="4"/>
        <v>83834.289127108073</v>
      </c>
      <c r="E50" s="4">
        <f t="shared" si="3"/>
        <v>1161.943247301718</v>
      </c>
      <c r="F50" s="5">
        <f t="shared" si="0"/>
        <v>0.98614000000000002</v>
      </c>
      <c r="G50" s="6">
        <f t="shared" si="1"/>
        <v>4488.1125763347582</v>
      </c>
      <c r="H50" s="6">
        <f>SUM(G50:$G$90)</f>
        <v>56746.535079019872</v>
      </c>
      <c r="I50" s="7">
        <f t="shared" si="2"/>
        <v>59.2430860076188</v>
      </c>
      <c r="J50" s="8">
        <f>SUM(I50:I$90)</f>
        <v>1785.8966201909543</v>
      </c>
    </row>
    <row r="51" spans="2:10" x14ac:dyDescent="0.3">
      <c r="B51" s="1">
        <v>61</v>
      </c>
      <c r="C51" s="9">
        <v>1.4914E-2</v>
      </c>
      <c r="D51" s="3">
        <f t="shared" si="4"/>
        <v>82672.345879806351</v>
      </c>
      <c r="E51" s="4">
        <f t="shared" si="3"/>
        <v>1232.9753664514319</v>
      </c>
      <c r="F51" s="5">
        <f t="shared" si="0"/>
        <v>0.98508600000000002</v>
      </c>
      <c r="G51" s="6">
        <f t="shared" si="1"/>
        <v>4215.1498438350072</v>
      </c>
      <c r="H51" s="6">
        <f>SUM(G51:$G$90)</f>
        <v>52258.422502685113</v>
      </c>
      <c r="I51" s="7">
        <f t="shared" si="2"/>
        <v>59.87118549614793</v>
      </c>
      <c r="J51" s="8">
        <f>SUM(I51:I$90)</f>
        <v>1726.6535341833355</v>
      </c>
    </row>
    <row r="52" spans="2:10" x14ac:dyDescent="0.3">
      <c r="B52" s="1">
        <v>62</v>
      </c>
      <c r="C52" s="9">
        <v>1.6048E-2</v>
      </c>
      <c r="D52" s="3">
        <f t="shared" si="4"/>
        <v>81439.370513354923</v>
      </c>
      <c r="E52" s="4">
        <f t="shared" si="3"/>
        <v>1306.9390179983197</v>
      </c>
      <c r="F52" s="5">
        <f t="shared" si="0"/>
        <v>0.98395200000000005</v>
      </c>
      <c r="G52" s="6">
        <f t="shared" si="1"/>
        <v>3954.557237203861</v>
      </c>
      <c r="H52" s="6">
        <f>SUM(G52:$G$90)</f>
        <v>48043.272658850103</v>
      </c>
      <c r="I52" s="7">
        <f t="shared" si="2"/>
        <v>60.440699564426218</v>
      </c>
      <c r="J52" s="8">
        <f>SUM(I52:I$90)</f>
        <v>1666.7823486871876</v>
      </c>
    </row>
    <row r="53" spans="2:10" x14ac:dyDescent="0.3">
      <c r="B53" s="1">
        <v>63</v>
      </c>
      <c r="C53" s="9">
        <v>1.7264999999999999E-2</v>
      </c>
      <c r="D53" s="3">
        <f t="shared" si="4"/>
        <v>80132.431495356606</v>
      </c>
      <c r="E53" s="4">
        <f t="shared" si="3"/>
        <v>1383.4864297673316</v>
      </c>
      <c r="F53" s="5">
        <f t="shared" si="0"/>
        <v>0.98273500000000003</v>
      </c>
      <c r="G53" s="6">
        <f t="shared" si="1"/>
        <v>3705.804288248773</v>
      </c>
      <c r="H53" s="6">
        <f>SUM(G53:$G$90)</f>
        <v>44088.71542164623</v>
      </c>
      <c r="I53" s="7">
        <f t="shared" si="2"/>
        <v>60.934010511061956</v>
      </c>
      <c r="J53" s="8">
        <f>SUM(I53:I$90)</f>
        <v>1606.3416491227613</v>
      </c>
    </row>
    <row r="54" spans="2:10" x14ac:dyDescent="0.3">
      <c r="B54" s="1">
        <v>64</v>
      </c>
      <c r="C54" s="9">
        <v>1.8574E-2</v>
      </c>
      <c r="D54" s="3">
        <f t="shared" si="4"/>
        <v>78748.945065589272</v>
      </c>
      <c r="E54" s="4">
        <f t="shared" si="3"/>
        <v>1462.6829056482552</v>
      </c>
      <c r="F54" s="5">
        <f t="shared" si="0"/>
        <v>0.98142600000000002</v>
      </c>
      <c r="G54" s="6">
        <f t="shared" si="1"/>
        <v>3468.4034068687215</v>
      </c>
      <c r="H54" s="6">
        <f>SUM(G54:$G$90)</f>
        <v>40382.911133397458</v>
      </c>
      <c r="I54" s="7">
        <f t="shared" si="2"/>
        <v>61.35440464683775</v>
      </c>
      <c r="J54" s="8">
        <f>SUM(I54:I$90)</f>
        <v>1545.4076386116994</v>
      </c>
    </row>
    <row r="55" spans="2:10" x14ac:dyDescent="0.3">
      <c r="B55" s="1">
        <v>65</v>
      </c>
      <c r="C55" s="9">
        <v>1.9980000000000001E-2</v>
      </c>
      <c r="D55" s="3">
        <f t="shared" si="4"/>
        <v>77286.262159941019</v>
      </c>
      <c r="E55" s="4">
        <f t="shared" si="3"/>
        <v>1544.1795179556216</v>
      </c>
      <c r="F55" s="5">
        <f t="shared" si="0"/>
        <v>0.98002</v>
      </c>
      <c r="G55" s="6">
        <f t="shared" si="1"/>
        <v>3241.8869352281354</v>
      </c>
      <c r="H55" s="6">
        <f>SUM(G55:$G$90)</f>
        <v>36914.507726528747</v>
      </c>
      <c r="I55" s="7">
        <f t="shared" si="2"/>
        <v>61.68847711034109</v>
      </c>
      <c r="J55" s="8">
        <f>SUM(I55:I$90)</f>
        <v>1484.0532339648616</v>
      </c>
    </row>
    <row r="56" spans="2:10" x14ac:dyDescent="0.3">
      <c r="B56" s="1">
        <v>66</v>
      </c>
      <c r="C56" s="9">
        <v>2.1489999999999999E-2</v>
      </c>
      <c r="D56" s="3">
        <f t="shared" si="4"/>
        <v>75742.082641985398</v>
      </c>
      <c r="E56" s="4">
        <f t="shared" si="3"/>
        <v>1627.6973559762662</v>
      </c>
      <c r="F56" s="5">
        <f t="shared" si="0"/>
        <v>0.97850999999999999</v>
      </c>
      <c r="G56" s="6">
        <f t="shared" si="1"/>
        <v>3025.8228897735971</v>
      </c>
      <c r="H56" s="6">
        <f>SUM(G56:$G$90)</f>
        <v>33672.620791300629</v>
      </c>
      <c r="I56" s="7">
        <f t="shared" si="2"/>
        <v>61.928508477366286</v>
      </c>
      <c r="J56" s="8">
        <f>SUM(I56:I$90)</f>
        <v>1422.3647568545207</v>
      </c>
    </row>
    <row r="57" spans="2:10" x14ac:dyDescent="0.3">
      <c r="B57" s="1">
        <v>67</v>
      </c>
      <c r="C57" s="9">
        <v>2.3111E-2</v>
      </c>
      <c r="D57" s="3">
        <f t="shared" si="4"/>
        <v>74114.385286009128</v>
      </c>
      <c r="E57" s="4">
        <f t="shared" si="3"/>
        <v>1712.8575583449569</v>
      </c>
      <c r="F57" s="5">
        <f t="shared" si="0"/>
        <v>0.97688900000000001</v>
      </c>
      <c r="G57" s="6">
        <f t="shared" si="1"/>
        <v>2819.8075770212977</v>
      </c>
      <c r="H57" s="6">
        <f>SUM(G57:$G$90)</f>
        <v>30646.797901527025</v>
      </c>
      <c r="I57" s="7">
        <f t="shared" si="2"/>
        <v>62.065307535751629</v>
      </c>
      <c r="J57" s="8">
        <f>SUM(I57:I$90)</f>
        <v>1360.4362483771542</v>
      </c>
    </row>
    <row r="58" spans="2:10" x14ac:dyDescent="0.3">
      <c r="B58" s="1">
        <v>68</v>
      </c>
      <c r="C58" s="9">
        <v>2.4851000000000002E-2</v>
      </c>
      <c r="D58" s="3">
        <f t="shared" si="4"/>
        <v>72401.527727664172</v>
      </c>
      <c r="E58" s="4">
        <f t="shared" si="3"/>
        <v>1799.2503655601824</v>
      </c>
      <c r="F58" s="5">
        <f t="shared" si="0"/>
        <v>0.97514900000000004</v>
      </c>
      <c r="G58" s="6">
        <f t="shared" si="1"/>
        <v>2623.4657181988177</v>
      </c>
      <c r="H58" s="6">
        <f>SUM(G58:$G$90)</f>
        <v>27826.990324505721</v>
      </c>
      <c r="I58" s="7">
        <f t="shared" si="2"/>
        <v>62.09118720281792</v>
      </c>
      <c r="J58" s="8">
        <f>SUM(I58:I$90)</f>
        <v>1298.3709408414029</v>
      </c>
    </row>
    <row r="59" spans="2:10" x14ac:dyDescent="0.3">
      <c r="B59" s="1">
        <v>69</v>
      </c>
      <c r="C59" s="9">
        <v>2.6720000000000001E-2</v>
      </c>
      <c r="D59" s="3">
        <f t="shared" si="4"/>
        <v>70602.277362103996</v>
      </c>
      <c r="E59" s="4">
        <f t="shared" si="3"/>
        <v>1886.4928511154187</v>
      </c>
      <c r="F59" s="5">
        <f t="shared" si="0"/>
        <v>0.97328000000000003</v>
      </c>
      <c r="G59" s="6">
        <f t="shared" si="1"/>
        <v>2436.4475920341515</v>
      </c>
      <c r="H59" s="6">
        <f>SUM(G59:$G$90)</f>
        <v>25203.52460630691</v>
      </c>
      <c r="I59" s="7">
        <f t="shared" si="2"/>
        <v>62.001790151573843</v>
      </c>
      <c r="J59" s="8">
        <f>SUM(I59:I$90)</f>
        <v>1236.2797536385849</v>
      </c>
    </row>
    <row r="60" spans="2:10" x14ac:dyDescent="0.3">
      <c r="B60" s="1">
        <v>70</v>
      </c>
      <c r="C60" s="9">
        <v>2.8724E-2</v>
      </c>
      <c r="D60" s="3">
        <f t="shared" si="4"/>
        <v>68715.784510988582</v>
      </c>
      <c r="E60" s="4">
        <f t="shared" si="3"/>
        <v>1973.7921942936359</v>
      </c>
      <c r="F60" s="5">
        <f t="shared" si="0"/>
        <v>0.97127600000000003</v>
      </c>
      <c r="G60" s="6">
        <f t="shared" si="1"/>
        <v>2258.42448797619</v>
      </c>
      <c r="H60" s="6">
        <f>SUM(G60:$G$90)</f>
        <v>22767.07701427276</v>
      </c>
      <c r="I60" s="7">
        <f t="shared" si="2"/>
        <v>61.781890469169589</v>
      </c>
      <c r="J60" s="8">
        <f>SUM(I60:I$90)</f>
        <v>1174.277963487011</v>
      </c>
    </row>
    <row r="61" spans="2:10" x14ac:dyDescent="0.3">
      <c r="B61" s="1">
        <v>71</v>
      </c>
      <c r="C61" s="9">
        <v>3.0873999999999999E-2</v>
      </c>
      <c r="D61" s="3">
        <f t="shared" si="4"/>
        <v>66741.992316694945</v>
      </c>
      <c r="E61" s="4">
        <f t="shared" si="3"/>
        <v>2060.5922707856398</v>
      </c>
      <c r="F61" s="5">
        <f t="shared" si="0"/>
        <v>0.96912600000000004</v>
      </c>
      <c r="G61" s="6">
        <f t="shared" si="1"/>
        <v>2089.0985742700586</v>
      </c>
      <c r="H61" s="6">
        <f>SUM(G61:$G$90)</f>
        <v>20508.65252629657</v>
      </c>
      <c r="I61" s="7">
        <f t="shared" si="2"/>
        <v>61.42745655429885</v>
      </c>
      <c r="J61" s="8">
        <f>SUM(I61:I$90)</f>
        <v>1112.4960730178411</v>
      </c>
    </row>
    <row r="62" spans="2:10" x14ac:dyDescent="0.3">
      <c r="B62" s="1">
        <v>72</v>
      </c>
      <c r="C62" s="9">
        <v>3.3180000000000001E-2</v>
      </c>
      <c r="D62" s="3">
        <f t="shared" si="4"/>
        <v>64681.400045909308</v>
      </c>
      <c r="E62" s="4">
        <f t="shared" si="3"/>
        <v>2146.1288535232711</v>
      </c>
      <c r="F62" s="5">
        <f t="shared" si="0"/>
        <v>0.96682000000000001</v>
      </c>
      <c r="G62" s="6">
        <f t="shared" si="1"/>
        <v>1928.1902332267093</v>
      </c>
      <c r="H62" s="6">
        <f>SUM(G62:$G$90)</f>
        <v>18419.553952026508</v>
      </c>
      <c r="I62" s="7">
        <f t="shared" si="2"/>
        <v>60.930811369964026</v>
      </c>
      <c r="J62" s="8">
        <f>SUM(I62:I$90)</f>
        <v>1051.0686164635422</v>
      </c>
    </row>
    <row r="63" spans="2:10" x14ac:dyDescent="0.3">
      <c r="B63" s="1">
        <v>73</v>
      </c>
      <c r="C63" s="9">
        <v>3.5651000000000002E-2</v>
      </c>
      <c r="D63" s="3">
        <f t="shared" si="4"/>
        <v>62535.271192386033</v>
      </c>
      <c r="E63" s="4">
        <f t="shared" si="3"/>
        <v>2229.4449532797548</v>
      </c>
      <c r="F63" s="5">
        <f t="shared" si="0"/>
        <v>0.96434900000000001</v>
      </c>
      <c r="G63" s="6">
        <f t="shared" si="1"/>
        <v>1775.4408393221402</v>
      </c>
      <c r="H63" s="6">
        <f>SUM(G63:$G$90)</f>
        <v>16491.363718799796</v>
      </c>
      <c r="I63" s="7">
        <f t="shared" si="2"/>
        <v>60.282134631117742</v>
      </c>
      <c r="J63" s="8">
        <f>SUM(I63:I$90)</f>
        <v>990.13780509357821</v>
      </c>
    </row>
    <row r="64" spans="2:10" x14ac:dyDescent="0.3">
      <c r="B64" s="1">
        <v>74</v>
      </c>
      <c r="C64" s="9">
        <v>3.8300000000000001E-2</v>
      </c>
      <c r="D64" s="3">
        <f t="shared" si="4"/>
        <v>60305.826239106282</v>
      </c>
      <c r="E64" s="4">
        <f t="shared" si="3"/>
        <v>2309.7131449577705</v>
      </c>
      <c r="F64" s="5">
        <f t="shared" si="0"/>
        <v>0.9617</v>
      </c>
      <c r="G64" s="6">
        <f t="shared" si="1"/>
        <v>1630.6139028185396</v>
      </c>
      <c r="H64" s="6">
        <f>SUM(G64:$G$90)</f>
        <v>14715.922879477657</v>
      </c>
      <c r="I64" s="7">
        <f t="shared" si="2"/>
        <v>59.478583312333392</v>
      </c>
      <c r="J64" s="8">
        <f>SUM(I64:I$90)</f>
        <v>929.85567046246047</v>
      </c>
    </row>
    <row r="65" spans="2:10" x14ac:dyDescent="0.3">
      <c r="B65" s="1">
        <v>75</v>
      </c>
      <c r="C65" s="9">
        <v>4.1135999999999999E-2</v>
      </c>
      <c r="D65" s="3">
        <f t="shared" si="4"/>
        <v>57996.11309414851</v>
      </c>
      <c r="E65" s="4">
        <f t="shared" si="3"/>
        <v>2385.7281082408931</v>
      </c>
      <c r="F65" s="5">
        <f t="shared" si="0"/>
        <v>0.95886400000000005</v>
      </c>
      <c r="G65" s="6">
        <f t="shared" si="1"/>
        <v>1493.487038419609</v>
      </c>
      <c r="H65" s="6">
        <f>SUM(G65:$G$90)</f>
        <v>13085.308976659117</v>
      </c>
      <c r="I65" s="7">
        <f t="shared" si="2"/>
        <v>58.51055505945623</v>
      </c>
      <c r="J65" s="8">
        <f>SUM(I65:I$90)</f>
        <v>870.37708715012707</v>
      </c>
    </row>
    <row r="66" spans="2:10" x14ac:dyDescent="0.3">
      <c r="B66" s="1">
        <v>76</v>
      </c>
      <c r="C66" s="9">
        <v>4.4173999999999998E-2</v>
      </c>
      <c r="D66" s="3">
        <f t="shared" si="4"/>
        <v>55610.384985907614</v>
      </c>
      <c r="E66" s="4">
        <f t="shared" si="3"/>
        <v>2456.5331463674829</v>
      </c>
      <c r="F66" s="5">
        <f t="shared" si="0"/>
        <v>0.95582599999999995</v>
      </c>
      <c r="G66" s="6">
        <f t="shared" si="1"/>
        <v>1363.8580529592191</v>
      </c>
      <c r="H66" s="6">
        <f>SUM(G66:$G$90)</f>
        <v>11591.821938239505</v>
      </c>
      <c r="I66" s="7">
        <f t="shared" si="2"/>
        <v>57.378157744210029</v>
      </c>
      <c r="J66" s="8">
        <f>SUM(I66:I$90)</f>
        <v>811.86653209067083</v>
      </c>
    </row>
    <row r="67" spans="2:10" x14ac:dyDescent="0.3">
      <c r="B67" s="1">
        <v>77</v>
      </c>
      <c r="C67" s="9">
        <v>4.7424000000000001E-2</v>
      </c>
      <c r="D67" s="3">
        <f t="shared" si="4"/>
        <v>53153.851839540133</v>
      </c>
      <c r="E67" s="4">
        <f t="shared" si="3"/>
        <v>2520.7682696383513</v>
      </c>
      <c r="F67" s="5">
        <f t="shared" ref="F67:F88" si="5">1-C67</f>
        <v>0.95257599999999998</v>
      </c>
      <c r="G67" s="6">
        <f t="shared" ref="G67:G90" si="6">((1+0.05)^(-B67))*D67</f>
        <v>1241.5342736455223</v>
      </c>
      <c r="H67" s="6">
        <f>SUM(G67:$G$90)</f>
        <v>10227.963885280287</v>
      </c>
      <c r="I67" s="7">
        <f t="shared" ref="I67:I88" si="7">E67*(1.05)^(-B67-1)</f>
        <v>56.074782279395492</v>
      </c>
      <c r="J67" s="8">
        <f>SUM(I67:I$90)</f>
        <v>754.48837434646089</v>
      </c>
    </row>
    <row r="68" spans="2:10" x14ac:dyDescent="0.3">
      <c r="B68" s="1">
        <v>78</v>
      </c>
      <c r="C68" s="9">
        <v>5.0902000000000003E-2</v>
      </c>
      <c r="D68" s="3">
        <f t="shared" si="4"/>
        <v>50633.083569901784</v>
      </c>
      <c r="E68" s="4">
        <f t="shared" ref="E68:E90" si="8">C68*D68</f>
        <v>2577.3252198751406</v>
      </c>
      <c r="F68" s="5">
        <f t="shared" si="5"/>
        <v>0.949098</v>
      </c>
      <c r="G68" s="6">
        <f t="shared" si="6"/>
        <v>1126.3388116687213</v>
      </c>
      <c r="H68" s="6">
        <f>SUM(G68:$G$90)</f>
        <v>8986.4296116347632</v>
      </c>
      <c r="I68" s="7">
        <f t="shared" si="7"/>
        <v>54.602760182439269</v>
      </c>
      <c r="J68" s="8">
        <f>SUM(I68:I$90)</f>
        <v>698.41359206706534</v>
      </c>
    </row>
    <row r="69" spans="2:10" x14ac:dyDescent="0.3">
      <c r="B69" s="1">
        <v>79</v>
      </c>
      <c r="C69" s="9">
        <v>5.4619000000000001E-2</v>
      </c>
      <c r="D69" s="3">
        <f t="shared" ref="D69:D90" si="9">D68-E68</f>
        <v>48055.758350026641</v>
      </c>
      <c r="E69" s="4">
        <f t="shared" si="8"/>
        <v>2624.757465320105</v>
      </c>
      <c r="F69" s="5">
        <f t="shared" si="5"/>
        <v>0.94538100000000003</v>
      </c>
      <c r="G69" s="6">
        <f t="shared" si="6"/>
        <v>1018.1008699782473</v>
      </c>
      <c r="H69" s="6">
        <f>SUM(G69:$G$90)</f>
        <v>7860.0907999660421</v>
      </c>
      <c r="I69" s="7">
        <f t="shared" si="7"/>
        <v>52.959668016516083</v>
      </c>
      <c r="J69" s="8">
        <f>SUM(I69:I$90)</f>
        <v>643.81083188462605</v>
      </c>
    </row>
    <row r="70" spans="2:10" x14ac:dyDescent="0.3">
      <c r="B70" s="1">
        <v>80</v>
      </c>
      <c r="C70" s="9">
        <v>5.8591999999999998E-2</v>
      </c>
      <c r="D70" s="3">
        <f t="shared" si="9"/>
        <v>45431.000884706533</v>
      </c>
      <c r="E70" s="4">
        <f t="shared" si="8"/>
        <v>2661.8932038367252</v>
      </c>
      <c r="F70" s="5">
        <f t="shared" si="5"/>
        <v>0.94140800000000002</v>
      </c>
      <c r="G70" s="6">
        <f t="shared" si="6"/>
        <v>916.66020815324316</v>
      </c>
      <c r="H70" s="6">
        <f>SUM(G70:$G$90)</f>
        <v>6841.9899299877952</v>
      </c>
      <c r="I70" s="7">
        <f t="shared" si="7"/>
        <v>51.151385634395062</v>
      </c>
      <c r="J70" s="8">
        <f>SUM(I70:I$90)</f>
        <v>590.85116386810989</v>
      </c>
    </row>
    <row r="71" spans="2:10" x14ac:dyDescent="0.3">
      <c r="B71" s="1">
        <v>81</v>
      </c>
      <c r="C71" s="9">
        <v>6.2834000000000001E-2</v>
      </c>
      <c r="D71" s="3">
        <f t="shared" si="9"/>
        <v>42769.107680869805</v>
      </c>
      <c r="E71" s="4">
        <f t="shared" si="8"/>
        <v>2687.3541120197733</v>
      </c>
      <c r="F71" s="5">
        <f t="shared" si="5"/>
        <v>0.93716599999999994</v>
      </c>
      <c r="G71" s="6">
        <f t="shared" si="6"/>
        <v>821.85833641631257</v>
      </c>
      <c r="H71" s="6">
        <f>SUM(G71:$G$90)</f>
        <v>5925.3297218345524</v>
      </c>
      <c r="I71" s="7">
        <f t="shared" si="7"/>
        <v>49.18156829560246</v>
      </c>
      <c r="J71" s="8">
        <f>SUM(I71:I$90)</f>
        <v>539.69977823371482</v>
      </c>
    </row>
    <row r="72" spans="2:10" x14ac:dyDescent="0.3">
      <c r="B72" s="1">
        <v>82</v>
      </c>
      <c r="C72" s="9">
        <v>6.7362000000000005E-2</v>
      </c>
      <c r="D72" s="3">
        <f t="shared" si="9"/>
        <v>40081.753568850036</v>
      </c>
      <c r="E72" s="4">
        <f t="shared" si="8"/>
        <v>2699.9870839048763</v>
      </c>
      <c r="F72" s="5">
        <f t="shared" si="5"/>
        <v>0.93263799999999997</v>
      </c>
      <c r="G72" s="6">
        <f t="shared" si="6"/>
        <v>733.54065686279057</v>
      </c>
      <c r="H72" s="6">
        <f>SUM(G72:$G$90)</f>
        <v>5103.4713854182392</v>
      </c>
      <c r="I72" s="7">
        <f t="shared" si="7"/>
        <v>47.059776883420284</v>
      </c>
      <c r="J72" s="8">
        <f>SUM(I72:I$90)</f>
        <v>490.51820993811242</v>
      </c>
    </row>
    <row r="73" spans="2:10" x14ac:dyDescent="0.3">
      <c r="B73" s="1">
        <v>83</v>
      </c>
      <c r="C73" s="9">
        <v>7.2190000000000004E-2</v>
      </c>
      <c r="D73" s="3">
        <f t="shared" si="9"/>
        <v>37381.766484945161</v>
      </c>
      <c r="E73" s="4">
        <f t="shared" si="8"/>
        <v>2698.5897225481913</v>
      </c>
      <c r="F73" s="5">
        <f t="shared" si="5"/>
        <v>0.92781000000000002</v>
      </c>
      <c r="G73" s="6">
        <f t="shared" si="6"/>
        <v>651.55037250971361</v>
      </c>
      <c r="H73" s="6">
        <f>SUM(G73:$G$90)</f>
        <v>4369.9307285554487</v>
      </c>
      <c r="I73" s="7">
        <f t="shared" si="7"/>
        <v>44.795639420453547</v>
      </c>
      <c r="J73" s="8">
        <f>SUM(I73:I$90)</f>
        <v>443.45843305469214</v>
      </c>
    </row>
    <row r="74" spans="2:10" x14ac:dyDescent="0.3">
      <c r="B74" s="1">
        <v>84</v>
      </c>
      <c r="C74" s="9">
        <v>7.7337000000000003E-2</v>
      </c>
      <c r="D74" s="3">
        <f t="shared" si="9"/>
        <v>34683.176762396972</v>
      </c>
      <c r="E74" s="4">
        <f t="shared" si="8"/>
        <v>2682.2928412734946</v>
      </c>
      <c r="F74" s="5">
        <f t="shared" si="5"/>
        <v>0.92266300000000001</v>
      </c>
      <c r="G74" s="6">
        <f t="shared" si="6"/>
        <v>575.72852487451178</v>
      </c>
      <c r="H74" s="6">
        <f>SUM(G74:$G$90)</f>
        <v>3718.3803560457363</v>
      </c>
      <c r="I74" s="7">
        <f t="shared" si="7"/>
        <v>42.404873264971549</v>
      </c>
      <c r="J74" s="8">
        <f>SUM(I74:I$90)</f>
        <v>398.6627936342386</v>
      </c>
    </row>
    <row r="75" spans="2:10" x14ac:dyDescent="0.3">
      <c r="B75" s="1">
        <v>85</v>
      </c>
      <c r="C75" s="9">
        <v>8.2817000000000002E-2</v>
      </c>
      <c r="D75" s="3">
        <f t="shared" si="9"/>
        <v>32000.883921123477</v>
      </c>
      <c r="E75" s="4">
        <f t="shared" si="8"/>
        <v>2650.2172036956831</v>
      </c>
      <c r="F75" s="5">
        <f t="shared" si="5"/>
        <v>0.91718299999999997</v>
      </c>
      <c r="G75" s="6">
        <f t="shared" si="6"/>
        <v>505.9080075678969</v>
      </c>
      <c r="H75" s="6">
        <f>SUM(G75:$G$90)</f>
        <v>3142.6518311712243</v>
      </c>
      <c r="I75" s="7">
        <f t="shared" si="7"/>
        <v>39.902650916905259</v>
      </c>
      <c r="J75" s="8">
        <f>SUM(I75:I$90)</f>
        <v>356.25792036926708</v>
      </c>
    </row>
    <row r="76" spans="2:10" x14ac:dyDescent="0.3">
      <c r="B76" s="1">
        <v>86</v>
      </c>
      <c r="C76" s="9">
        <v>8.8649000000000006E-2</v>
      </c>
      <c r="D76" s="3">
        <f t="shared" si="9"/>
        <v>29350.666717427794</v>
      </c>
      <c r="E76" s="4">
        <f t="shared" si="8"/>
        <v>2601.9072538332566</v>
      </c>
      <c r="F76" s="5">
        <f t="shared" si="5"/>
        <v>0.91135100000000002</v>
      </c>
      <c r="G76" s="6">
        <f t="shared" si="6"/>
        <v>441.91449914775848</v>
      </c>
      <c r="H76" s="6">
        <f>SUM(G76:$G$90)</f>
        <v>2636.7438236033277</v>
      </c>
      <c r="I76" s="7">
        <f t="shared" si="7"/>
        <v>37.309788985666323</v>
      </c>
      <c r="J76" s="8">
        <f>SUM(I76:I$90)</f>
        <v>316.35526945236177</v>
      </c>
    </row>
    <row r="77" spans="2:10" x14ac:dyDescent="0.3">
      <c r="B77" s="1">
        <v>87</v>
      </c>
      <c r="C77" s="9">
        <v>9.4850000000000004E-2</v>
      </c>
      <c r="D77" s="3">
        <f t="shared" si="9"/>
        <v>26748.759463594535</v>
      </c>
      <c r="E77" s="4">
        <f t="shared" si="8"/>
        <v>2537.1198351219418</v>
      </c>
      <c r="F77" s="5">
        <f t="shared" si="5"/>
        <v>0.90515000000000001</v>
      </c>
      <c r="G77" s="6">
        <f t="shared" si="6"/>
        <v>383.56116258362738</v>
      </c>
      <c r="H77" s="6">
        <f>SUM(G77:$G$90)</f>
        <v>2194.8293244555693</v>
      </c>
      <c r="I77" s="7">
        <f t="shared" si="7"/>
        <v>34.648358353387678</v>
      </c>
      <c r="J77" s="8">
        <f>SUM(I77:I$90)</f>
        <v>279.04548046669555</v>
      </c>
    </row>
    <row r="78" spans="2:10" x14ac:dyDescent="0.3">
      <c r="B78" s="1">
        <v>88</v>
      </c>
      <c r="C78" s="9">
        <v>0.101436</v>
      </c>
      <c r="D78" s="3">
        <f t="shared" si="9"/>
        <v>24211.639628472592</v>
      </c>
      <c r="E78" s="4">
        <f t="shared" si="8"/>
        <v>2455.9318773537457</v>
      </c>
      <c r="F78" s="5">
        <f t="shared" si="5"/>
        <v>0.89856400000000003</v>
      </c>
      <c r="G78" s="6">
        <f t="shared" si="6"/>
        <v>330.6479869643527</v>
      </c>
      <c r="H78" s="6">
        <f>SUM(G78:$G$90)</f>
        <v>1811.2681618719416</v>
      </c>
      <c r="I78" s="7">
        <f t="shared" si="7"/>
        <v>31.942484957824831</v>
      </c>
      <c r="J78" s="8">
        <f>SUM(I78:I$90)</f>
        <v>244.3971221133078</v>
      </c>
    </row>
    <row r="79" spans="2:10" x14ac:dyDescent="0.3">
      <c r="B79" s="1">
        <v>89</v>
      </c>
      <c r="C79" s="9">
        <v>0.10842400000000001</v>
      </c>
      <c r="D79" s="3">
        <f t="shared" si="9"/>
        <v>21755.707751118847</v>
      </c>
      <c r="E79" s="4">
        <f t="shared" si="8"/>
        <v>2358.8408572073099</v>
      </c>
      <c r="F79" s="5">
        <f t="shared" si="5"/>
        <v>0.89157600000000004</v>
      </c>
      <c r="G79" s="6">
        <f t="shared" si="6"/>
        <v>282.96035977013008</v>
      </c>
      <c r="H79" s="6">
        <f>SUM(G79:$G$90)</f>
        <v>1480.620174907589</v>
      </c>
      <c r="I79" s="7">
        <f t="shared" si="7"/>
        <v>29.218756235920559</v>
      </c>
      <c r="J79" s="8">
        <f>SUM(I79:I$90)</f>
        <v>212.45463715548297</v>
      </c>
    </row>
    <row r="80" spans="2:10" x14ac:dyDescent="0.3">
      <c r="B80" s="1">
        <v>90</v>
      </c>
      <c r="C80" s="9">
        <v>0.115832</v>
      </c>
      <c r="D80" s="3">
        <f t="shared" si="9"/>
        <v>19396.866893911538</v>
      </c>
      <c r="E80" s="4">
        <f t="shared" si="8"/>
        <v>2246.7778860555613</v>
      </c>
      <c r="F80" s="5">
        <f t="shared" si="5"/>
        <v>0.88416799999999995</v>
      </c>
      <c r="G80" s="6">
        <f t="shared" si="6"/>
        <v>240.26730068801288</v>
      </c>
      <c r="H80" s="6">
        <f>SUM(G80:$G$90)</f>
        <v>1197.6598151374587</v>
      </c>
      <c r="I80" s="7">
        <f t="shared" si="7"/>
        <v>26.505373307898957</v>
      </c>
      <c r="J80" s="8">
        <f>SUM(I80:I$90)</f>
        <v>183.23588091956242</v>
      </c>
    </row>
    <row r="81" spans="2:10" x14ac:dyDescent="0.3">
      <c r="B81" s="1">
        <v>91</v>
      </c>
      <c r="C81" s="9">
        <v>0.123677</v>
      </c>
      <c r="D81" s="3">
        <f t="shared" si="9"/>
        <v>17150.089007855975</v>
      </c>
      <c r="E81" s="4">
        <f t="shared" si="8"/>
        <v>2121.0715582246035</v>
      </c>
      <c r="F81" s="5">
        <f t="shared" si="5"/>
        <v>0.87632299999999996</v>
      </c>
      <c r="G81" s="6">
        <f t="shared" si="6"/>
        <v>202.32062734735135</v>
      </c>
      <c r="H81" s="6">
        <f>SUM(G81:$G$90)</f>
        <v>957.39251444944591</v>
      </c>
      <c r="I81" s="7">
        <f t="shared" si="7"/>
        <v>23.830864979465122</v>
      </c>
      <c r="J81" s="8">
        <f>SUM(I81:I$90)</f>
        <v>156.73050761166346</v>
      </c>
    </row>
    <row r="82" spans="2:10" x14ac:dyDescent="0.3">
      <c r="B82" s="1">
        <v>92</v>
      </c>
      <c r="C82" s="9">
        <v>0.13197300000000001</v>
      </c>
      <c r="D82" s="3">
        <f t="shared" si="9"/>
        <v>15029.017449631372</v>
      </c>
      <c r="E82" s="4">
        <f t="shared" si="8"/>
        <v>1983.4245198802012</v>
      </c>
      <c r="F82" s="5">
        <f t="shared" si="5"/>
        <v>0.86802699999999999</v>
      </c>
      <c r="G82" s="6">
        <f t="shared" si="6"/>
        <v>168.85544677991717</v>
      </c>
      <c r="H82" s="6">
        <f>SUM(G82:$G$90)</f>
        <v>755.07188710209459</v>
      </c>
      <c r="I82" s="7">
        <f t="shared" si="7"/>
        <v>21.223199883700953</v>
      </c>
      <c r="J82" s="8">
        <f>SUM(I82:I$90)</f>
        <v>132.89964263219832</v>
      </c>
    </row>
    <row r="83" spans="2:10" x14ac:dyDescent="0.3">
      <c r="B83" s="1">
        <v>93</v>
      </c>
      <c r="C83" s="9">
        <v>0.140737</v>
      </c>
      <c r="D83" s="3">
        <f t="shared" si="9"/>
        <v>13045.59292975117</v>
      </c>
      <c r="E83" s="4">
        <f t="shared" si="8"/>
        <v>1835.9976121543905</v>
      </c>
      <c r="F83" s="5">
        <f t="shared" si="5"/>
        <v>0.859263</v>
      </c>
      <c r="G83" s="6">
        <f t="shared" si="6"/>
        <v>139.59151133526771</v>
      </c>
      <c r="H83" s="6">
        <f>SUM(G83:$G$90)</f>
        <v>586.2164403221775</v>
      </c>
      <c r="I83" s="7">
        <f t="shared" si="7"/>
        <v>18.710181457896745</v>
      </c>
      <c r="J83" s="8">
        <f>SUM(I83:I$90)</f>
        <v>111.67644274849737</v>
      </c>
    </row>
    <row r="84" spans="2:10" x14ac:dyDescent="0.3">
      <c r="B84" s="1">
        <v>94</v>
      </c>
      <c r="C84" s="9">
        <v>0.14998300000000001</v>
      </c>
      <c r="D84" s="3">
        <f t="shared" si="9"/>
        <v>11209.595317596781</v>
      </c>
      <c r="E84" s="4">
        <f t="shared" si="8"/>
        <v>1681.248734519118</v>
      </c>
      <c r="F84" s="5">
        <f t="shared" si="5"/>
        <v>0.85001700000000002</v>
      </c>
      <c r="G84" s="6">
        <f t="shared" si="6"/>
        <v>114.2341150518821</v>
      </c>
      <c r="H84" s="6">
        <f>SUM(G84:$G$90)</f>
        <v>446.62492898690982</v>
      </c>
      <c r="I84" s="7">
        <f t="shared" si="7"/>
        <v>16.317309788406121</v>
      </c>
      <c r="J84" s="8">
        <f>SUM(I84:I$90)</f>
        <v>92.966261290600642</v>
      </c>
    </row>
    <row r="85" spans="2:10" x14ac:dyDescent="0.3">
      <c r="B85" s="1">
        <v>95</v>
      </c>
      <c r="C85" s="9">
        <v>0.159723</v>
      </c>
      <c r="D85" s="3">
        <f t="shared" si="9"/>
        <v>9528.3465830776622</v>
      </c>
      <c r="E85" s="4">
        <f t="shared" si="8"/>
        <v>1521.8961012889135</v>
      </c>
      <c r="F85" s="5">
        <f t="shared" si="5"/>
        <v>0.84027699999999994</v>
      </c>
      <c r="G85" s="6">
        <f t="shared" si="6"/>
        <v>92.477085499100596</v>
      </c>
      <c r="H85" s="6">
        <f>SUM(G85:$G$90)</f>
        <v>332.39081393502772</v>
      </c>
      <c r="I85" s="7">
        <f t="shared" si="7"/>
        <v>14.067350025878902</v>
      </c>
      <c r="J85" s="8">
        <f>SUM(I85:I$90)</f>
        <v>76.648951502194521</v>
      </c>
    </row>
    <row r="86" spans="2:10" x14ac:dyDescent="0.3">
      <c r="B86" s="1">
        <v>96</v>
      </c>
      <c r="C86" s="9">
        <v>0.16997000000000001</v>
      </c>
      <c r="D86" s="3">
        <f t="shared" si="9"/>
        <v>8006.4504817887482</v>
      </c>
      <c r="E86" s="4">
        <f t="shared" si="8"/>
        <v>1360.8563883896336</v>
      </c>
      <c r="F86" s="5">
        <f t="shared" si="5"/>
        <v>0.83003000000000005</v>
      </c>
      <c r="G86" s="6">
        <f t="shared" si="6"/>
        <v>74.006064735169289</v>
      </c>
      <c r="H86" s="6">
        <f>SUM(G86:$G$90)</f>
        <v>239.91372843592711</v>
      </c>
      <c r="I86" s="7">
        <f t="shared" si="7"/>
        <v>11.979819831463548</v>
      </c>
      <c r="J86" s="8">
        <f>SUM(I86:I$90)</f>
        <v>62.581601476315612</v>
      </c>
    </row>
    <row r="87" spans="2:10" x14ac:dyDescent="0.3">
      <c r="B87" s="1">
        <v>97</v>
      </c>
      <c r="C87" s="9">
        <v>0.180733</v>
      </c>
      <c r="D87" s="3">
        <f t="shared" si="9"/>
        <v>6645.5940933991151</v>
      </c>
      <c r="E87" s="4">
        <f t="shared" si="8"/>
        <v>1201.0781572823023</v>
      </c>
      <c r="F87" s="5">
        <f t="shared" si="5"/>
        <v>0.81926699999999997</v>
      </c>
      <c r="G87" s="6">
        <f t="shared" si="6"/>
        <v>58.5021465829834</v>
      </c>
      <c r="H87" s="6">
        <f>SUM(G87:$G$90)</f>
        <v>165.90766370075784</v>
      </c>
      <c r="I87" s="7">
        <f t="shared" si="7"/>
        <v>10.069779484173655</v>
      </c>
      <c r="J87" s="8">
        <f>SUM(I87:I$90)</f>
        <v>50.601781644852068</v>
      </c>
    </row>
    <row r="88" spans="2:10" x14ac:dyDescent="0.3">
      <c r="B88" s="1">
        <v>98</v>
      </c>
      <c r="C88" s="9">
        <v>0.19202</v>
      </c>
      <c r="D88" s="3">
        <f t="shared" si="9"/>
        <v>5444.5159361168126</v>
      </c>
      <c r="E88" s="4">
        <f t="shared" si="8"/>
        <v>1045.4559500531502</v>
      </c>
      <c r="F88" s="5">
        <f t="shared" si="5"/>
        <v>0.80798000000000003</v>
      </c>
      <c r="G88" s="6">
        <f t="shared" si="6"/>
        <v>45.646550594858141</v>
      </c>
      <c r="H88" s="6">
        <f>SUM(G88:$G$90)</f>
        <v>107.40551711777442</v>
      </c>
      <c r="I88" s="7">
        <f t="shared" si="7"/>
        <v>8.347667281166343</v>
      </c>
      <c r="J88" s="8">
        <f>SUM(I88:I$90)</f>
        <v>40.532002160678417</v>
      </c>
    </row>
    <row r="89" spans="2:10" x14ac:dyDescent="0.3">
      <c r="B89" s="1">
        <v>99</v>
      </c>
      <c r="C89" s="9">
        <v>0.20383699999999999</v>
      </c>
      <c r="D89" s="3">
        <f t="shared" si="9"/>
        <v>4399.0599860636621</v>
      </c>
      <c r="E89" s="4">
        <f t="shared" si="8"/>
        <v>896.69119037925861</v>
      </c>
      <c r="F89" s="5">
        <f>1-C89</f>
        <v>0.79616299999999995</v>
      </c>
      <c r="G89" s="6">
        <f t="shared" si="6"/>
        <v>35.125238047269981</v>
      </c>
      <c r="H89" s="6">
        <f>SUM(G89:$G$90)</f>
        <v>61.758966522916282</v>
      </c>
      <c r="I89" s="7">
        <f>E89*(1.05)^(-B89-1)</f>
        <v>6.8188791884203548</v>
      </c>
      <c r="J89" s="8">
        <f>SUM(I89:I$90)</f>
        <v>32.184334879512072</v>
      </c>
    </row>
    <row r="90" spans="2:10" x14ac:dyDescent="0.3">
      <c r="B90" s="1">
        <v>100</v>
      </c>
      <c r="C90" s="9">
        <v>1</v>
      </c>
      <c r="D90" s="3">
        <f t="shared" si="9"/>
        <v>3502.3687956844033</v>
      </c>
      <c r="E90" s="4">
        <f t="shared" si="8"/>
        <v>3502.3687956844033</v>
      </c>
      <c r="F90" s="5">
        <f>1-C90</f>
        <v>0</v>
      </c>
      <c r="G90" s="6">
        <f t="shared" si="6"/>
        <v>26.633728475646304</v>
      </c>
      <c r="H90" s="6">
        <f>SUM(G90:$G$90)</f>
        <v>26.633728475646304</v>
      </c>
      <c r="I90" s="7">
        <f>E90*(1.05)^(-B90-1)</f>
        <v>25.365455691091714</v>
      </c>
      <c r="J90" s="8">
        <f>SUM(I90:I$90)</f>
        <v>25.365455691091714</v>
      </c>
    </row>
  </sheetData>
  <pageMargins left="0.7" right="0.7" top="0.75" bottom="0.75" header="0.3" footer="0.3"/>
  <pageSetup fitToHeight="2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CD6-9819-4075-928F-783A98C506FE}">
  <dimension ref="A2:O24"/>
  <sheetViews>
    <sheetView tabSelected="1" topLeftCell="A7" workbookViewId="0">
      <selection activeCell="C3" sqref="C3"/>
    </sheetView>
  </sheetViews>
  <sheetFormatPr baseColWidth="10" defaultRowHeight="15.75" x14ac:dyDescent="0.25"/>
  <sheetData>
    <row r="2" spans="1:15" x14ac:dyDescent="0.25">
      <c r="A2" s="18" t="s">
        <v>9</v>
      </c>
      <c r="B2" s="18" t="s">
        <v>10</v>
      </c>
      <c r="C2" s="18" t="s">
        <v>11</v>
      </c>
      <c r="D2" s="18" t="s">
        <v>2</v>
      </c>
      <c r="E2" s="18" t="s">
        <v>12</v>
      </c>
      <c r="H2" t="s">
        <v>13</v>
      </c>
    </row>
    <row r="3" spans="1:15" x14ac:dyDescent="0.25">
      <c r="A3" s="32">
        <v>1</v>
      </c>
      <c r="B3" s="18">
        <v>1</v>
      </c>
      <c r="C3" s="18">
        <v>15</v>
      </c>
      <c r="D3" s="19">
        <f>'Tabla de M'!D5</f>
        <v>99871.754759421761</v>
      </c>
      <c r="E3" s="18">
        <f>LN(D3)</f>
        <v>11.511642189518605</v>
      </c>
      <c r="G3" s="20" t="s">
        <v>14</v>
      </c>
      <c r="H3" s="21">
        <f>SUM(E3:E6)</f>
        <v>46.023448951996151</v>
      </c>
    </row>
    <row r="4" spans="1:15" x14ac:dyDescent="0.25">
      <c r="A4" s="32"/>
      <c r="B4" s="18">
        <v>2</v>
      </c>
      <c r="C4" s="18">
        <v>20</v>
      </c>
      <c r="D4" s="19">
        <f>'Tabla de M'!D10</f>
        <v>99583.557568560645</v>
      </c>
      <c r="E4" s="18">
        <f t="shared" ref="E4:E18" si="0">LN(D4)</f>
        <v>11.508752345291713</v>
      </c>
      <c r="G4" s="22" t="s">
        <v>15</v>
      </c>
      <c r="H4" s="23">
        <f>SUM(E7:E10)</f>
        <v>45.856681159066142</v>
      </c>
    </row>
    <row r="5" spans="1:15" x14ac:dyDescent="0.25">
      <c r="A5" s="32"/>
      <c r="B5" s="18">
        <v>3</v>
      </c>
      <c r="C5" s="18">
        <v>25</v>
      </c>
      <c r="D5" s="19">
        <f>'Tabla de M'!D15</f>
        <v>99167.297034158735</v>
      </c>
      <c r="E5" s="18">
        <f t="shared" si="0"/>
        <v>11.504563571926488</v>
      </c>
      <c r="G5" s="22" t="s">
        <v>16</v>
      </c>
      <c r="H5" s="23">
        <f>SUM(E11:E14)</f>
        <v>45.122410656530242</v>
      </c>
    </row>
    <row r="6" spans="1:15" x14ac:dyDescent="0.25">
      <c r="A6" s="32"/>
      <c r="B6" s="18">
        <v>4</v>
      </c>
      <c r="C6" s="18">
        <v>30</v>
      </c>
      <c r="D6" s="19">
        <f>'Tabla de M'!D20</f>
        <v>98566.905995388443</v>
      </c>
      <c r="E6" s="18">
        <f t="shared" si="0"/>
        <v>11.498490845259349</v>
      </c>
      <c r="G6" s="24" t="s">
        <v>17</v>
      </c>
      <c r="H6" s="25">
        <f>SUM(E15:E18)</f>
        <v>41.938466897166499</v>
      </c>
    </row>
    <row r="7" spans="1:15" x14ac:dyDescent="0.25">
      <c r="A7" s="32">
        <v>2</v>
      </c>
      <c r="B7" s="18">
        <v>5</v>
      </c>
      <c r="C7" s="18">
        <v>35</v>
      </c>
      <c r="D7" s="19">
        <f>'Tabla de M'!D25</f>
        <v>97703.143985692805</v>
      </c>
      <c r="E7" s="18">
        <f t="shared" si="0"/>
        <v>11.489689017509965</v>
      </c>
      <c r="O7">
        <f>((H16^4)-1)^2</f>
        <v>10.99973107227868</v>
      </c>
    </row>
    <row r="8" spans="1:15" x14ac:dyDescent="0.25">
      <c r="A8" s="32"/>
      <c r="B8" s="18">
        <v>6</v>
      </c>
      <c r="C8" s="18">
        <v>40</v>
      </c>
      <c r="D8" s="19">
        <f>'Tabla de M'!D30</f>
        <v>96464.232178783364</v>
      </c>
      <c r="E8" s="18">
        <f t="shared" si="0"/>
        <v>11.476927567621955</v>
      </c>
      <c r="G8" s="26" t="s">
        <v>18</v>
      </c>
      <c r="H8" s="21">
        <f>H4-H3</f>
        <v>-0.16676779293000976</v>
      </c>
    </row>
    <row r="9" spans="1:15" x14ac:dyDescent="0.25">
      <c r="A9" s="32"/>
      <c r="B9" s="18">
        <v>7</v>
      </c>
      <c r="C9" s="18">
        <v>45</v>
      </c>
      <c r="D9" s="19">
        <f>'Tabla de M'!D35</f>
        <v>94696.567338820721</v>
      </c>
      <c r="E9" s="18">
        <f t="shared" si="0"/>
        <v>11.45843303077508</v>
      </c>
      <c r="G9" s="27" t="s">
        <v>19</v>
      </c>
      <c r="H9" s="23">
        <f>H5-H4</f>
        <v>-0.73427050253589954</v>
      </c>
    </row>
    <row r="10" spans="1:15" x14ac:dyDescent="0.25">
      <c r="A10" s="32"/>
      <c r="B10" s="18">
        <v>8</v>
      </c>
      <c r="C10" s="18">
        <v>50</v>
      </c>
      <c r="D10" s="19">
        <f>'Tabla de M'!D40</f>
        <v>92192.267843491325</v>
      </c>
      <c r="E10" s="18">
        <f t="shared" si="0"/>
        <v>11.43163154315914</v>
      </c>
      <c r="G10" s="28" t="s">
        <v>20</v>
      </c>
      <c r="H10" s="25">
        <f>H6-H5</f>
        <v>-3.1839437593637427</v>
      </c>
      <c r="O10">
        <f>((c.-(c.^5))/(1-c.))</f>
        <v>10.830337848959209</v>
      </c>
    </row>
    <row r="11" spans="1:15" x14ac:dyDescent="0.25">
      <c r="A11" s="32">
        <v>3</v>
      </c>
      <c r="B11" s="18">
        <v>9</v>
      </c>
      <c r="C11" s="18">
        <v>55</v>
      </c>
      <c r="D11" s="19">
        <f>'Tabla de M'!D45</f>
        <v>88681.587598496146</v>
      </c>
      <c r="E11" s="18">
        <f t="shared" si="0"/>
        <v>11.392807566124082</v>
      </c>
    </row>
    <row r="12" spans="1:15" x14ac:dyDescent="0.25">
      <c r="A12" s="32"/>
      <c r="B12" s="18">
        <v>10</v>
      </c>
      <c r="C12" s="18">
        <v>60</v>
      </c>
      <c r="D12" s="19">
        <f>'Tabla de M'!D50</f>
        <v>83834.289127108073</v>
      </c>
      <c r="E12" s="18">
        <f t="shared" si="0"/>
        <v>11.336597380907415</v>
      </c>
      <c r="G12" s="26" t="s">
        <v>21</v>
      </c>
      <c r="H12" s="21">
        <f>H9-H8</f>
        <v>-0.56750270960588978</v>
      </c>
    </row>
    <row r="13" spans="1:15" x14ac:dyDescent="0.25">
      <c r="A13" s="32"/>
      <c r="B13" s="18">
        <v>11</v>
      </c>
      <c r="C13" s="18">
        <v>65</v>
      </c>
      <c r="D13" s="19">
        <f>'Tabla de M'!D55</f>
        <v>77286.262159941019</v>
      </c>
      <c r="E13" s="18">
        <f t="shared" si="0"/>
        <v>11.255271497693812</v>
      </c>
      <c r="G13" s="28" t="s">
        <v>22</v>
      </c>
      <c r="H13" s="25">
        <f>H10-H9</f>
        <v>-2.4496732568278432</v>
      </c>
    </row>
    <row r="14" spans="1:15" x14ac:dyDescent="0.25">
      <c r="A14" s="32"/>
      <c r="B14" s="18">
        <v>12</v>
      </c>
      <c r="C14" s="18">
        <v>70</v>
      </c>
      <c r="D14" s="19">
        <f>'Tabla de M'!D60</f>
        <v>68715.784510988582</v>
      </c>
      <c r="E14" s="18">
        <f t="shared" si="0"/>
        <v>11.137734211804935</v>
      </c>
      <c r="G14" s="15"/>
    </row>
    <row r="15" spans="1:15" x14ac:dyDescent="0.25">
      <c r="A15" s="32">
        <v>4</v>
      </c>
      <c r="B15" s="18">
        <v>13</v>
      </c>
      <c r="C15" s="18">
        <v>75</v>
      </c>
      <c r="D15" s="19">
        <f>'Tabla de M'!D65</f>
        <v>57996.11309414851</v>
      </c>
      <c r="E15" s="18">
        <f t="shared" si="0"/>
        <v>10.968131271664781</v>
      </c>
      <c r="G15" s="33" t="s">
        <v>29</v>
      </c>
      <c r="H15" s="33"/>
    </row>
    <row r="16" spans="1:15" x14ac:dyDescent="0.25">
      <c r="A16" s="32"/>
      <c r="B16" s="18">
        <v>14</v>
      </c>
      <c r="C16" s="18">
        <v>80</v>
      </c>
      <c r="D16" s="19">
        <f>'Tabla de M'!D70</f>
        <v>45431.000884706533</v>
      </c>
      <c r="E16" s="18">
        <f t="shared" si="0"/>
        <v>10.72394998987124</v>
      </c>
      <c r="G16" s="29" t="s">
        <v>23</v>
      </c>
      <c r="H16" s="30">
        <f>((H13/H12)^(1/4))</f>
        <v>1.441401784480236</v>
      </c>
    </row>
    <row r="17" spans="1:8" x14ac:dyDescent="0.25">
      <c r="A17" s="32"/>
      <c r="B17" s="18">
        <v>15</v>
      </c>
      <c r="C17" s="18">
        <v>85</v>
      </c>
      <c r="D17" s="19">
        <f>'Tabla de M'!D75</f>
        <v>32000.883921123477</v>
      </c>
      <c r="E17" s="18">
        <f t="shared" si="0"/>
        <v>10.373518803935477</v>
      </c>
      <c r="G17" s="30" t="s">
        <v>24</v>
      </c>
      <c r="H17" s="30">
        <f>EXP(H12/(O7*O10))</f>
        <v>0.9952476342735106</v>
      </c>
    </row>
    <row r="18" spans="1:8" x14ac:dyDescent="0.25">
      <c r="A18" s="32"/>
      <c r="B18" s="18">
        <v>16</v>
      </c>
      <c r="C18" s="18">
        <v>90</v>
      </c>
      <c r="D18" s="19">
        <f>'Tabla de M'!D80</f>
        <v>19396.866893911538</v>
      </c>
      <c r="E18" s="18">
        <f t="shared" si="0"/>
        <v>9.872866831695001</v>
      </c>
      <c r="G18" s="30" t="s">
        <v>25</v>
      </c>
      <c r="H18" s="30">
        <f>EXP((1/16)*((H8-((H16^4)-1)*((H16-(H16^5))/(1-H16))*LN(H17))))</f>
        <v>1.0002714620742457</v>
      </c>
    </row>
    <row r="19" spans="1:8" x14ac:dyDescent="0.25">
      <c r="G19" s="30" t="s">
        <v>26</v>
      </c>
      <c r="H19" s="30">
        <f>EXP((1/4)*(H3-(10*LN(H18))-(((H16-(H16^5))/(1-H16))*LN(H17))))</f>
        <v>100516.96307944665</v>
      </c>
    </row>
    <row r="23" spans="1:8" x14ac:dyDescent="0.25">
      <c r="G23" s="16" t="s">
        <v>27</v>
      </c>
      <c r="H23" s="16">
        <v>6</v>
      </c>
    </row>
    <row r="24" spans="1:8" x14ac:dyDescent="0.25">
      <c r="G24" s="17" t="s">
        <v>28</v>
      </c>
      <c r="H24" s="17">
        <f>k.*(s.^i.)*(g.^(c.^i.))</f>
        <v>96470.068898946105</v>
      </c>
    </row>
  </sheetData>
  <mergeCells count="5">
    <mergeCell ref="A3:A6"/>
    <mergeCell ref="A7:A10"/>
    <mergeCell ref="A11:A14"/>
    <mergeCell ref="A15:A18"/>
    <mergeCell ref="G15:H15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C48CC-0418-4B7C-9837-27121A94FF18}">
  <dimension ref="A1:H80"/>
  <sheetViews>
    <sheetView workbookViewId="0">
      <selection activeCell="H5" sqref="H5"/>
    </sheetView>
  </sheetViews>
  <sheetFormatPr baseColWidth="10" defaultRowHeight="15.75" x14ac:dyDescent="0.25"/>
  <cols>
    <col min="4" max="4" width="16.125" bestFit="1" customWidth="1"/>
  </cols>
  <sheetData>
    <row r="1" spans="1:8" x14ac:dyDescent="0.25">
      <c r="A1" t="s">
        <v>29</v>
      </c>
      <c r="D1" t="s">
        <v>30</v>
      </c>
    </row>
    <row r="2" spans="1:8" x14ac:dyDescent="0.25">
      <c r="A2" t="s">
        <v>23</v>
      </c>
      <c r="B2">
        <v>1.441401784480236</v>
      </c>
      <c r="D2" t="s">
        <v>32</v>
      </c>
      <c r="E2" t="s">
        <v>31</v>
      </c>
      <c r="G2" t="s">
        <v>11</v>
      </c>
      <c r="H2">
        <v>10</v>
      </c>
    </row>
    <row r="3" spans="1:8" x14ac:dyDescent="0.25">
      <c r="A3" t="s">
        <v>24</v>
      </c>
      <c r="B3">
        <v>0.9952476342735106</v>
      </c>
      <c r="D3">
        <v>1</v>
      </c>
      <c r="E3">
        <f>(LN(((1+($B$2)^D3)/2)))/(LN($B$2))</f>
        <v>0.54544970745507004</v>
      </c>
      <c r="G3" t="s">
        <v>33</v>
      </c>
      <c r="H3">
        <v>20</v>
      </c>
    </row>
    <row r="4" spans="1:8" x14ac:dyDescent="0.25">
      <c r="A4" t="s">
        <v>25</v>
      </c>
      <c r="B4">
        <v>1.0002714620742457</v>
      </c>
      <c r="D4">
        <v>2</v>
      </c>
      <c r="E4">
        <f t="shared" ref="E4:E67" si="0">(LN(((1+($B$2)^D4)/2)))/(LN($B$2))</f>
        <v>1.1788747708844323</v>
      </c>
    </row>
    <row r="5" spans="1:8" x14ac:dyDescent="0.25">
      <c r="A5" t="s">
        <v>26</v>
      </c>
      <c r="B5">
        <v>100516.96307944665</v>
      </c>
      <c r="D5">
        <v>3</v>
      </c>
      <c r="E5">
        <f t="shared" si="0"/>
        <v>1.8922155818819342</v>
      </c>
    </row>
    <row r="6" spans="1:8" x14ac:dyDescent="0.25">
      <c r="D6">
        <v>4</v>
      </c>
      <c r="E6">
        <f t="shared" si="0"/>
        <v>2.6740722134686852</v>
      </c>
    </row>
    <row r="7" spans="1:8" x14ac:dyDescent="0.25">
      <c r="D7">
        <v>5</v>
      </c>
      <c r="E7">
        <f t="shared" si="0"/>
        <v>3.5118129483567428</v>
      </c>
    </row>
    <row r="8" spans="1:8" x14ac:dyDescent="0.25">
      <c r="D8">
        <v>6</v>
      </c>
      <c r="E8">
        <f t="shared" si="0"/>
        <v>4.3933056968505761</v>
      </c>
    </row>
    <row r="9" spans="1:8" x14ac:dyDescent="0.25">
      <c r="D9">
        <v>7</v>
      </c>
      <c r="E9">
        <f t="shared" si="0"/>
        <v>5.3079641929278409</v>
      </c>
    </row>
    <row r="10" spans="1:8" x14ac:dyDescent="0.25">
      <c r="D10">
        <v>8</v>
      </c>
      <c r="E10">
        <f t="shared" si="0"/>
        <v>6.2471524594427486</v>
      </c>
    </row>
    <row r="11" spans="1:8" x14ac:dyDescent="0.25">
      <c r="D11">
        <v>9</v>
      </c>
      <c r="E11">
        <f t="shared" si="0"/>
        <v>7.2041544331954102</v>
      </c>
    </row>
    <row r="12" spans="1:8" x14ac:dyDescent="0.25">
      <c r="D12" s="31">
        <v>10</v>
      </c>
      <c r="E12" s="31">
        <f t="shared" si="0"/>
        <v>8.1739215397002489</v>
      </c>
    </row>
    <row r="13" spans="1:8" x14ac:dyDescent="0.25">
      <c r="D13">
        <v>11</v>
      </c>
      <c r="E13">
        <f t="shared" si="0"/>
        <v>9.1527488024370349</v>
      </c>
    </row>
    <row r="14" spans="1:8" x14ac:dyDescent="0.25">
      <c r="D14">
        <v>12</v>
      </c>
      <c r="E14">
        <f t="shared" si="0"/>
        <v>10.137962916402765</v>
      </c>
    </row>
    <row r="15" spans="1:8" x14ac:dyDescent="0.25">
      <c r="D15">
        <v>13</v>
      </c>
      <c r="E15">
        <f t="shared" si="0"/>
        <v>11.127657759410907</v>
      </c>
    </row>
    <row r="16" spans="1:8" x14ac:dyDescent="0.25">
      <c r="D16">
        <v>14</v>
      </c>
      <c r="E16">
        <f t="shared" si="0"/>
        <v>12.120485478888806</v>
      </c>
    </row>
    <row r="17" spans="4:5" x14ac:dyDescent="0.25">
      <c r="D17">
        <v>15</v>
      </c>
      <c r="E17">
        <f t="shared" si="0"/>
        <v>13.115498498841148</v>
      </c>
    </row>
    <row r="18" spans="4:5" x14ac:dyDescent="0.25">
      <c r="D18">
        <v>16</v>
      </c>
      <c r="E18">
        <f t="shared" si="0"/>
        <v>14.112033336041515</v>
      </c>
    </row>
    <row r="19" spans="4:5" x14ac:dyDescent="0.25">
      <c r="D19">
        <v>17</v>
      </c>
      <c r="E19">
        <f t="shared" si="0"/>
        <v>15.109626731247515</v>
      </c>
    </row>
    <row r="20" spans="4:5" x14ac:dyDescent="0.25">
      <c r="D20">
        <v>18</v>
      </c>
      <c r="E20">
        <f t="shared" si="0"/>
        <v>16.107955858211312</v>
      </c>
    </row>
    <row r="21" spans="4:5" x14ac:dyDescent="0.25">
      <c r="D21">
        <v>19</v>
      </c>
      <c r="E21">
        <f t="shared" si="0"/>
        <v>17.106796058134879</v>
      </c>
    </row>
    <row r="22" spans="4:5" x14ac:dyDescent="0.25">
      <c r="D22" s="31">
        <v>20</v>
      </c>
      <c r="E22" s="31">
        <f t="shared" si="0"/>
        <v>18.105991135641865</v>
      </c>
    </row>
    <row r="23" spans="4:5" x14ac:dyDescent="0.25">
      <c r="D23">
        <v>21</v>
      </c>
      <c r="E23">
        <f t="shared" si="0"/>
        <v>19.105432566087554</v>
      </c>
    </row>
    <row r="24" spans="4:5" x14ac:dyDescent="0.25">
      <c r="D24">
        <v>22</v>
      </c>
      <c r="E24">
        <f t="shared" si="0"/>
        <v>20.105044980764692</v>
      </c>
    </row>
    <row r="25" spans="4:5" x14ac:dyDescent="0.25">
      <c r="D25">
        <v>23</v>
      </c>
      <c r="E25">
        <f t="shared" si="0"/>
        <v>21.104776053775471</v>
      </c>
    </row>
    <row r="26" spans="4:5" x14ac:dyDescent="0.25">
      <c r="D26">
        <v>24</v>
      </c>
      <c r="E26">
        <f t="shared" si="0"/>
        <v>22.10458946500669</v>
      </c>
    </row>
    <row r="27" spans="4:5" x14ac:dyDescent="0.25">
      <c r="D27">
        <v>25</v>
      </c>
      <c r="E27">
        <f t="shared" si="0"/>
        <v>23.104460008007671</v>
      </c>
    </row>
    <row r="28" spans="4:5" x14ac:dyDescent="0.25">
      <c r="D28">
        <v>26</v>
      </c>
      <c r="E28">
        <f t="shared" si="0"/>
        <v>24.104370191143406</v>
      </c>
    </row>
    <row r="29" spans="4:5" x14ac:dyDescent="0.25">
      <c r="D29">
        <v>27</v>
      </c>
      <c r="E29">
        <f t="shared" si="0"/>
        <v>25.104307877246523</v>
      </c>
    </row>
    <row r="30" spans="4:5" x14ac:dyDescent="0.25">
      <c r="D30">
        <v>28</v>
      </c>
      <c r="E30">
        <f t="shared" si="0"/>
        <v>26.104264644957027</v>
      </c>
    </row>
    <row r="31" spans="4:5" x14ac:dyDescent="0.25">
      <c r="D31">
        <v>29</v>
      </c>
      <c r="E31">
        <f t="shared" si="0"/>
        <v>27.104234651329509</v>
      </c>
    </row>
    <row r="32" spans="4:5" x14ac:dyDescent="0.25">
      <c r="D32">
        <v>30</v>
      </c>
      <c r="E32">
        <f t="shared" si="0"/>
        <v>28.104213842484686</v>
      </c>
    </row>
    <row r="33" spans="4:5" x14ac:dyDescent="0.25">
      <c r="D33">
        <v>31</v>
      </c>
      <c r="E33">
        <f t="shared" si="0"/>
        <v>29.104199405858388</v>
      </c>
    </row>
    <row r="34" spans="4:5" x14ac:dyDescent="0.25">
      <c r="D34">
        <v>32</v>
      </c>
      <c r="E34">
        <f t="shared" si="0"/>
        <v>30.104189390128575</v>
      </c>
    </row>
    <row r="35" spans="4:5" x14ac:dyDescent="0.25">
      <c r="D35">
        <v>33</v>
      </c>
      <c r="E35">
        <f t="shared" si="0"/>
        <v>31.104182441503294</v>
      </c>
    </row>
    <row r="36" spans="4:5" x14ac:dyDescent="0.25">
      <c r="D36">
        <v>34</v>
      </c>
      <c r="E36">
        <f t="shared" si="0"/>
        <v>32.104177620751507</v>
      </c>
    </row>
    <row r="37" spans="4:5" x14ac:dyDescent="0.25">
      <c r="D37">
        <v>35</v>
      </c>
      <c r="E37">
        <f t="shared" si="0"/>
        <v>33.10417427625795</v>
      </c>
    </row>
    <row r="38" spans="4:5" x14ac:dyDescent="0.25">
      <c r="D38">
        <v>36</v>
      </c>
      <c r="E38">
        <f t="shared" si="0"/>
        <v>34.104171955949305</v>
      </c>
    </row>
    <row r="39" spans="4:5" x14ac:dyDescent="0.25">
      <c r="D39">
        <v>37</v>
      </c>
      <c r="E39">
        <f t="shared" si="0"/>
        <v>35.10417034618974</v>
      </c>
    </row>
    <row r="40" spans="4:5" x14ac:dyDescent="0.25">
      <c r="D40">
        <v>38</v>
      </c>
      <c r="E40">
        <f t="shared" si="0"/>
        <v>36.104169229387757</v>
      </c>
    </row>
    <row r="41" spans="4:5" x14ac:dyDescent="0.25">
      <c r="D41">
        <v>39</v>
      </c>
      <c r="E41">
        <f t="shared" si="0"/>
        <v>37.104168454584794</v>
      </c>
    </row>
    <row r="42" spans="4:5" x14ac:dyDescent="0.25">
      <c r="D42">
        <v>40</v>
      </c>
      <c r="E42">
        <f t="shared" si="0"/>
        <v>38.104167917050326</v>
      </c>
    </row>
    <row r="43" spans="4:5" x14ac:dyDescent="0.25">
      <c r="D43">
        <v>41</v>
      </c>
      <c r="E43">
        <f t="shared" si="0"/>
        <v>39.104167544125467</v>
      </c>
    </row>
    <row r="44" spans="4:5" x14ac:dyDescent="0.25">
      <c r="D44">
        <v>42</v>
      </c>
      <c r="E44">
        <f t="shared" si="0"/>
        <v>40.104167285401701</v>
      </c>
    </row>
    <row r="45" spans="4:5" x14ac:dyDescent="0.25">
      <c r="D45">
        <v>43</v>
      </c>
      <c r="E45">
        <f t="shared" si="0"/>
        <v>41.104167105907131</v>
      </c>
    </row>
    <row r="46" spans="4:5" x14ac:dyDescent="0.25">
      <c r="D46">
        <v>44</v>
      </c>
      <c r="E46">
        <f t="shared" si="0"/>
        <v>42.104166981379343</v>
      </c>
    </row>
    <row r="47" spans="4:5" x14ac:dyDescent="0.25">
      <c r="D47">
        <v>45</v>
      </c>
      <c r="E47">
        <f t="shared" si="0"/>
        <v>43.104166894985802</v>
      </c>
    </row>
    <row r="48" spans="4:5" x14ac:dyDescent="0.25">
      <c r="D48">
        <v>46</v>
      </c>
      <c r="E48">
        <f t="shared" si="0"/>
        <v>44.104166835048645</v>
      </c>
    </row>
    <row r="49" spans="4:5" x14ac:dyDescent="0.25">
      <c r="D49">
        <v>47</v>
      </c>
      <c r="E49">
        <f t="shared" si="0"/>
        <v>45.104166793466085</v>
      </c>
    </row>
    <row r="50" spans="4:5" x14ac:dyDescent="0.25">
      <c r="D50">
        <v>48</v>
      </c>
      <c r="E50">
        <f t="shared" si="0"/>
        <v>46.104166764617389</v>
      </c>
    </row>
    <row r="51" spans="4:5" x14ac:dyDescent="0.25">
      <c r="D51">
        <v>49</v>
      </c>
      <c r="E51">
        <f t="shared" si="0"/>
        <v>47.104166744603063</v>
      </c>
    </row>
    <row r="52" spans="4:5" x14ac:dyDescent="0.25">
      <c r="D52">
        <v>50</v>
      </c>
      <c r="E52">
        <f t="shared" si="0"/>
        <v>48.104166730717736</v>
      </c>
    </row>
    <row r="53" spans="4:5" x14ac:dyDescent="0.25">
      <c r="D53">
        <v>51</v>
      </c>
      <c r="E53">
        <f t="shared" si="0"/>
        <v>49.104166721084532</v>
      </c>
    </row>
    <row r="54" spans="4:5" x14ac:dyDescent="0.25">
      <c r="D54">
        <v>52</v>
      </c>
      <c r="E54">
        <f t="shared" si="0"/>
        <v>50.104166714401316</v>
      </c>
    </row>
    <row r="55" spans="4:5" x14ac:dyDescent="0.25">
      <c r="D55">
        <v>53</v>
      </c>
      <c r="E55">
        <f t="shared" si="0"/>
        <v>51.104166709764698</v>
      </c>
    </row>
    <row r="56" spans="4:5" x14ac:dyDescent="0.25">
      <c r="D56">
        <v>54</v>
      </c>
      <c r="E56">
        <f t="shared" si="0"/>
        <v>52.104166706547957</v>
      </c>
    </row>
    <row r="57" spans="4:5" x14ac:dyDescent="0.25">
      <c r="D57">
        <v>55</v>
      </c>
      <c r="E57">
        <f t="shared" si="0"/>
        <v>53.104166704316285</v>
      </c>
    </row>
    <row r="58" spans="4:5" x14ac:dyDescent="0.25">
      <c r="D58">
        <v>56</v>
      </c>
      <c r="E58">
        <f t="shared" si="0"/>
        <v>54.104166702768019</v>
      </c>
    </row>
    <row r="59" spans="4:5" x14ac:dyDescent="0.25">
      <c r="D59">
        <v>57</v>
      </c>
      <c r="E59">
        <f t="shared" si="0"/>
        <v>55.104166701693877</v>
      </c>
    </row>
    <row r="60" spans="4:5" x14ac:dyDescent="0.25">
      <c r="D60">
        <v>58</v>
      </c>
      <c r="E60">
        <f t="shared" si="0"/>
        <v>56.104166700948674</v>
      </c>
    </row>
    <row r="61" spans="4:5" x14ac:dyDescent="0.25">
      <c r="D61">
        <v>59</v>
      </c>
      <c r="E61">
        <f t="shared" si="0"/>
        <v>57.104166700431676</v>
      </c>
    </row>
    <row r="62" spans="4:5" x14ac:dyDescent="0.25">
      <c r="D62">
        <v>60</v>
      </c>
      <c r="E62">
        <f t="shared" si="0"/>
        <v>58.104166700072994</v>
      </c>
    </row>
    <row r="63" spans="4:5" x14ac:dyDescent="0.25">
      <c r="D63">
        <v>61</v>
      </c>
      <c r="E63">
        <f t="shared" si="0"/>
        <v>59.104166699824162</v>
      </c>
    </row>
    <row r="64" spans="4:5" x14ac:dyDescent="0.25">
      <c r="D64">
        <v>62</v>
      </c>
      <c r="E64">
        <f t="shared" si="0"/>
        <v>60.104166699651522</v>
      </c>
    </row>
    <row r="65" spans="4:5" x14ac:dyDescent="0.25">
      <c r="D65">
        <v>63</v>
      </c>
      <c r="E65">
        <f t="shared" si="0"/>
        <v>61.104166699531746</v>
      </c>
    </row>
    <row r="66" spans="4:5" x14ac:dyDescent="0.25">
      <c r="D66">
        <v>64</v>
      </c>
      <c r="E66">
        <f t="shared" si="0"/>
        <v>62.104166699448655</v>
      </c>
    </row>
    <row r="67" spans="4:5" x14ac:dyDescent="0.25">
      <c r="D67">
        <v>65</v>
      </c>
      <c r="E67">
        <f t="shared" si="0"/>
        <v>63.104166699391008</v>
      </c>
    </row>
    <row r="68" spans="4:5" x14ac:dyDescent="0.25">
      <c r="D68">
        <v>66</v>
      </c>
      <c r="E68">
        <f t="shared" ref="E68:E80" si="1">(LN(((1+($B$2)^D68)/2)))/(LN($B$2))</f>
        <v>64.104166699351012</v>
      </c>
    </row>
    <row r="69" spans="4:5" x14ac:dyDescent="0.25">
      <c r="D69">
        <v>67</v>
      </c>
      <c r="E69">
        <f t="shared" si="1"/>
        <v>65.104166699323272</v>
      </c>
    </row>
    <row r="70" spans="4:5" x14ac:dyDescent="0.25">
      <c r="D70">
        <v>68</v>
      </c>
      <c r="E70">
        <f t="shared" si="1"/>
        <v>66.104166699304017</v>
      </c>
    </row>
    <row r="71" spans="4:5" x14ac:dyDescent="0.25">
      <c r="D71">
        <v>69</v>
      </c>
      <c r="E71">
        <f t="shared" si="1"/>
        <v>67.104166699290658</v>
      </c>
    </row>
    <row r="72" spans="4:5" x14ac:dyDescent="0.25">
      <c r="D72">
        <v>70</v>
      </c>
      <c r="E72">
        <f t="shared" si="1"/>
        <v>68.104166699281393</v>
      </c>
    </row>
    <row r="73" spans="4:5" x14ac:dyDescent="0.25">
      <c r="D73">
        <v>71</v>
      </c>
      <c r="E73">
        <f t="shared" si="1"/>
        <v>69.10416669927497</v>
      </c>
    </row>
    <row r="74" spans="4:5" x14ac:dyDescent="0.25">
      <c r="D74">
        <v>72</v>
      </c>
      <c r="E74">
        <f t="shared" si="1"/>
        <v>70.104166699270507</v>
      </c>
    </row>
    <row r="75" spans="4:5" x14ac:dyDescent="0.25">
      <c r="D75">
        <v>73</v>
      </c>
      <c r="E75">
        <f t="shared" si="1"/>
        <v>71.10416669926741</v>
      </c>
    </row>
    <row r="76" spans="4:5" x14ac:dyDescent="0.25">
      <c r="D76">
        <v>74</v>
      </c>
      <c r="E76">
        <f t="shared" si="1"/>
        <v>72.104166699265278</v>
      </c>
    </row>
    <row r="77" spans="4:5" x14ac:dyDescent="0.25">
      <c r="D77">
        <v>75</v>
      </c>
      <c r="E77">
        <f t="shared" si="1"/>
        <v>73.104166699263786</v>
      </c>
    </row>
    <row r="78" spans="4:5" x14ac:dyDescent="0.25">
      <c r="D78">
        <v>76</v>
      </c>
      <c r="E78">
        <f t="shared" si="1"/>
        <v>74.104166699262748</v>
      </c>
    </row>
    <row r="79" spans="4:5" x14ac:dyDescent="0.25">
      <c r="D79">
        <v>77</v>
      </c>
      <c r="E79">
        <f t="shared" si="1"/>
        <v>75.104166699262024</v>
      </c>
    </row>
    <row r="80" spans="4:5" x14ac:dyDescent="0.25">
      <c r="D80">
        <v>78</v>
      </c>
      <c r="E80">
        <f t="shared" si="1"/>
        <v>76.104166699261526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40C21F4077B54686684F2D3F52B825" ma:contentTypeVersion="6" ma:contentTypeDescription="Crear nuevo documento." ma:contentTypeScope="" ma:versionID="56333e886c86fd0a8941f279d39e8f32">
  <xsd:schema xmlns:xsd="http://www.w3.org/2001/XMLSchema" xmlns:xs="http://www.w3.org/2001/XMLSchema" xmlns:p="http://schemas.microsoft.com/office/2006/metadata/properties" xmlns:ns2="d024b884-3099-459c-a88e-5d4af564eefd" targetNamespace="http://schemas.microsoft.com/office/2006/metadata/properties" ma:root="true" ma:fieldsID="e345a0adaaddc045e93cea2d4f2cc385" ns2:_="">
    <xsd:import namespace="d024b884-3099-459c-a88e-5d4af564ee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4b884-3099-459c-a88e-5d4af564ee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0606B3-7DB4-4B3A-8415-FDDB265743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D39901-B3A7-4211-B2EC-C1D3B1F082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6F4B421-D8DB-41DD-9F06-B03523A0A0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24b884-3099-459c-a88e-5d4af564ee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Portada</vt:lpstr>
      <vt:lpstr>Tabla de M</vt:lpstr>
      <vt:lpstr>Met. Grupos Superpuestos</vt:lpstr>
      <vt:lpstr>Hoja1</vt:lpstr>
      <vt:lpstr>c.</vt:lpstr>
      <vt:lpstr>g.</vt:lpstr>
      <vt:lpstr>i.</vt:lpstr>
      <vt:lpstr>k.</vt:lpstr>
      <vt:lpstr>s.</vt:lpstr>
      <vt:lpstr>'Tabla de M'!Títulos_a_imprimir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Zanski</dc:creator>
  <cp:lastModifiedBy>cecilia Villareal Duarte</cp:lastModifiedBy>
  <dcterms:created xsi:type="dcterms:W3CDTF">2020-09-13T18:18:56Z</dcterms:created>
  <dcterms:modified xsi:type="dcterms:W3CDTF">2021-01-26T16:38:49Z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0x010100FE40C21F4077B54686684F2D3F52B825</vt:lpwstr>
  </property>
</Properties>
</file>