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6.xml" ContentType="application/vnd.openxmlformats-officedocument.drawing+xml"/>
  <Override PartName="/xl/charts/chart8.xml" ContentType="application/vnd.openxmlformats-officedocument.drawingml.chart+xml"/>
  <Override PartName="/xl/drawings/drawing7.xml" ContentType="application/vnd.openxmlformats-officedocument.drawing+xml"/>
  <Override PartName="/xl/charts/chart9.xml" ContentType="application/vnd.openxmlformats-officedocument.drawingml.chart+xml"/>
  <Override PartName="/xl/drawings/drawing8.xml" ContentType="application/vnd.openxmlformats-officedocument.drawing+xml"/>
  <Override PartName="/xl/charts/chart10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4f6e04a260043c7/Documentos/cosas uni/5to sem/portafolio inv/PIA/"/>
    </mc:Choice>
  </mc:AlternateContent>
  <xr:revisionPtr revIDLastSave="1" documentId="13_ncr:1_{96AAF674-0F1D-4A30-A739-363A19DF73C1}" xr6:coauthVersionLast="47" xr6:coauthVersionMax="47" xr10:uidLastSave="{D83CA5A5-2D25-4D14-BE40-56A0EF77D9C6}"/>
  <bookViews>
    <workbookView xWindow="-120" yWindow="-120" windowWidth="20730" windowHeight="11160" firstSheet="12" activeTab="16" xr2:uid="{E2953C00-5525-4889-94BC-23050629D941}"/>
  </bookViews>
  <sheets>
    <sheet name="Datos" sheetId="5" r:id="rId1"/>
    <sheet name="Medias Moviles " sheetId="3" r:id="rId2"/>
    <sheet name="RSI" sheetId="4" r:id="rId3"/>
    <sheet name="TM_Rendimientos" sheetId="15" r:id="rId4"/>
    <sheet name="Cuenta de Resutados" sheetId="6" r:id="rId5"/>
    <sheet name="Balance" sheetId="7" r:id="rId6"/>
    <sheet name="Flujos" sheetId="8" r:id="rId7"/>
    <sheet name="Ratios" sheetId="9" r:id="rId8"/>
    <sheet name="HMC" sheetId="10" r:id="rId9"/>
    <sheet name="TM" sheetId="11" r:id="rId10"/>
    <sheet name="Honda Toyota" sheetId="12" r:id="rId11"/>
    <sheet name="Proporciones" sheetId="13" r:id="rId12"/>
    <sheet name="Frecuencias" sheetId="14" r:id="rId13"/>
    <sheet name="Hoja5" sheetId="16" r:id="rId14"/>
    <sheet name="Hoja6" sheetId="17" r:id="rId15"/>
    <sheet name="MINIMO RIESGO" sheetId="18" r:id="rId16"/>
    <sheet name="MATRIZ EQUITATIVA" sheetId="19" r:id="rId17"/>
    <sheet name="MAXIMO " sheetId="20" r:id="rId18"/>
  </sheets>
  <externalReferences>
    <externalReference r:id="rId19"/>
    <externalReference r:id="rId20"/>
    <externalReference r:id="rId21"/>
  </externalReferences>
  <definedNames>
    <definedName name="AAPL">'[1]MINIMO RIESGO'!$R$3:$R$502</definedName>
    <definedName name="BBY">'[1]MINIMO RIESGO'!$O$3:$O$502</definedName>
    <definedName name="DIS">'[1]MINIMO RIESGO'!$Q$3:$Q$502</definedName>
    <definedName name="FORD">'[1]MINIMO RIESGO'!$P$3:$P$502</definedName>
    <definedName name="HONDA">'[2]Honda Toyota'!$G$8:$G$507</definedName>
    <definedName name="KO">'[1]MINIMO RIESGO'!$L$3:$L$502</definedName>
    <definedName name="MCD">'[1]MINIMO RIESGO'!$M$3:$M$502</definedName>
    <definedName name="solver_adj" localSheetId="10" hidden="1">'Honda Toyota'!$P$7:$P$8</definedName>
    <definedName name="solver_adj" localSheetId="17" hidden="1">'MAXIMO '!$B$18:$B$25</definedName>
    <definedName name="solver_adj" localSheetId="15" hidden="1">'MINIMO RIESGO'!$V$58:$V$65</definedName>
    <definedName name="solver_cvg" localSheetId="10" hidden="1">0.0001</definedName>
    <definedName name="solver_cvg" localSheetId="17" hidden="1">0.0001</definedName>
    <definedName name="solver_cvg" localSheetId="15" hidden="1">0.0001</definedName>
    <definedName name="solver_drv" localSheetId="10" hidden="1">1</definedName>
    <definedName name="solver_drv" localSheetId="17" hidden="1">1</definedName>
    <definedName name="solver_drv" localSheetId="15" hidden="1">2</definedName>
    <definedName name="solver_eng" localSheetId="10" hidden="1">1</definedName>
    <definedName name="solver_eng" localSheetId="16" hidden="1">1</definedName>
    <definedName name="solver_eng" localSheetId="17" hidden="1">1</definedName>
    <definedName name="solver_eng" localSheetId="15" hidden="1">1</definedName>
    <definedName name="solver_est" localSheetId="10" hidden="1">1</definedName>
    <definedName name="solver_est" localSheetId="17" hidden="1">1</definedName>
    <definedName name="solver_est" localSheetId="15" hidden="1">1</definedName>
    <definedName name="solver_itr" localSheetId="10" hidden="1">2147483647</definedName>
    <definedName name="solver_itr" localSheetId="17" hidden="1">2147483647</definedName>
    <definedName name="solver_itr" localSheetId="15" hidden="1">2147483647</definedName>
    <definedName name="solver_lhs1" localSheetId="10" hidden="1">'Honda Toyota'!$P$9</definedName>
    <definedName name="solver_lhs1" localSheetId="17" hidden="1">'MAXIMO '!$B$26</definedName>
    <definedName name="solver_lhs1" localSheetId="15" hidden="1">'MINIMO RIESGO'!$V$66</definedName>
    <definedName name="solver_mip" localSheetId="10" hidden="1">2147483647</definedName>
    <definedName name="solver_mip" localSheetId="17" hidden="1">2147483647</definedName>
    <definedName name="solver_mip" localSheetId="15" hidden="1">2147483647</definedName>
    <definedName name="solver_mni" localSheetId="10" hidden="1">30</definedName>
    <definedName name="solver_mni" localSheetId="17" hidden="1">30</definedName>
    <definedName name="solver_mni" localSheetId="15" hidden="1">30</definedName>
    <definedName name="solver_mrt" localSheetId="10" hidden="1">0.075</definedName>
    <definedName name="solver_mrt" localSheetId="17" hidden="1">0.075</definedName>
    <definedName name="solver_mrt" localSheetId="15" hidden="1">0.075</definedName>
    <definedName name="solver_msl" localSheetId="10" hidden="1">2</definedName>
    <definedName name="solver_msl" localSheetId="17" hidden="1">2</definedName>
    <definedName name="solver_msl" localSheetId="15" hidden="1">2</definedName>
    <definedName name="solver_neg" localSheetId="10" hidden="1">1</definedName>
    <definedName name="solver_neg" localSheetId="16" hidden="1">1</definedName>
    <definedName name="solver_neg" localSheetId="17" hidden="1">1</definedName>
    <definedName name="solver_neg" localSheetId="15" hidden="1">2</definedName>
    <definedName name="solver_nod" localSheetId="10" hidden="1">2147483647</definedName>
    <definedName name="solver_nod" localSheetId="17" hidden="1">2147483647</definedName>
    <definedName name="solver_nod" localSheetId="15" hidden="1">2147483647</definedName>
    <definedName name="solver_num" localSheetId="10" hidden="1">1</definedName>
    <definedName name="solver_num" localSheetId="16" hidden="1">0</definedName>
    <definedName name="solver_num" localSheetId="17" hidden="1">1</definedName>
    <definedName name="solver_num" localSheetId="15" hidden="1">1</definedName>
    <definedName name="solver_nwt" localSheetId="10" hidden="1">1</definedName>
    <definedName name="solver_nwt" localSheetId="17" hidden="1">1</definedName>
    <definedName name="solver_nwt" localSheetId="15" hidden="1">1</definedName>
    <definedName name="solver_opt" localSheetId="10" hidden="1">'Honda Toyota'!$T$9</definedName>
    <definedName name="solver_opt" localSheetId="17" hidden="1">'MAXIMO '!$E$20</definedName>
    <definedName name="solver_opt" localSheetId="15" hidden="1">'MINIMO RIESGO'!$Y$61</definedName>
    <definedName name="solver_pre" localSheetId="10" hidden="1">0.000001</definedName>
    <definedName name="solver_pre" localSheetId="17" hidden="1">0.000001</definedName>
    <definedName name="solver_pre" localSheetId="15" hidden="1">0.000001</definedName>
    <definedName name="solver_rbv" localSheetId="10" hidden="1">1</definedName>
    <definedName name="solver_rbv" localSheetId="17" hidden="1">1</definedName>
    <definedName name="solver_rbv" localSheetId="15" hidden="1">2</definedName>
    <definedName name="solver_rel1" localSheetId="10" hidden="1">2</definedName>
    <definedName name="solver_rel1" localSheetId="17" hidden="1">2</definedName>
    <definedName name="solver_rel1" localSheetId="15" hidden="1">2</definedName>
    <definedName name="solver_rhs1" localSheetId="10" hidden="1">1</definedName>
    <definedName name="solver_rhs1" localSheetId="17" hidden="1">1</definedName>
    <definedName name="solver_rhs1" localSheetId="15" hidden="1">1</definedName>
    <definedName name="solver_rlx" localSheetId="10" hidden="1">2</definedName>
    <definedName name="solver_rlx" localSheetId="17" hidden="1">2</definedName>
    <definedName name="solver_rlx" localSheetId="15" hidden="1">2</definedName>
    <definedName name="solver_rsd" localSheetId="10" hidden="1">0</definedName>
    <definedName name="solver_rsd" localSheetId="17" hidden="1">0</definedName>
    <definedName name="solver_rsd" localSheetId="15" hidden="1">0</definedName>
    <definedName name="solver_scl" localSheetId="10" hidden="1">1</definedName>
    <definedName name="solver_scl" localSheetId="17" hidden="1">1</definedName>
    <definedName name="solver_scl" localSheetId="15" hidden="1">2</definedName>
    <definedName name="solver_sho" localSheetId="10" hidden="1">2</definedName>
    <definedName name="solver_sho" localSheetId="17" hidden="1">2</definedName>
    <definedName name="solver_sho" localSheetId="15" hidden="1">2</definedName>
    <definedName name="solver_ssz" localSheetId="10" hidden="1">100</definedName>
    <definedName name="solver_ssz" localSheetId="17" hidden="1">100</definedName>
    <definedName name="solver_ssz" localSheetId="15" hidden="1">100</definedName>
    <definedName name="solver_tim" localSheetId="10" hidden="1">2147483647</definedName>
    <definedName name="solver_tim" localSheetId="17" hidden="1">2147483647</definedName>
    <definedName name="solver_tim" localSheetId="15" hidden="1">2147483647</definedName>
    <definedName name="solver_tol" localSheetId="10" hidden="1">0.01</definedName>
    <definedName name="solver_tol" localSheetId="17" hidden="1">0.01</definedName>
    <definedName name="solver_tol" localSheetId="15" hidden="1">0.01</definedName>
    <definedName name="solver_typ" localSheetId="10" hidden="1">1</definedName>
    <definedName name="solver_typ" localSheetId="16" hidden="1">2</definedName>
    <definedName name="solver_typ" localSheetId="17" hidden="1">1</definedName>
    <definedName name="solver_typ" localSheetId="15" hidden="1">2</definedName>
    <definedName name="solver_val" localSheetId="10" hidden="1">0</definedName>
    <definedName name="solver_val" localSheetId="16" hidden="1">0</definedName>
    <definedName name="solver_val" localSheetId="17" hidden="1">0</definedName>
    <definedName name="solver_val" localSheetId="15" hidden="1">0</definedName>
    <definedName name="solver_ver" localSheetId="10" hidden="1">3</definedName>
    <definedName name="solver_ver" localSheetId="16" hidden="1">3</definedName>
    <definedName name="solver_ver" localSheetId="17" hidden="1">3</definedName>
    <definedName name="solver_ver" localSheetId="15" hidden="1">3</definedName>
    <definedName name="TM">'[1]MINIMO RIESGO'!$S$3:$S$502</definedName>
    <definedName name="TOYOTA">'[2]Honda Toyota'!$H$8:$H$507</definedName>
    <definedName name="WA">'[1]MINIMO RIESGO'!$V$58</definedName>
    <definedName name="WB">'[1]MINIMO RIESGO'!$V$59</definedName>
    <definedName name="WC">'[1]MINIMO RIESGO'!$V$60</definedName>
    <definedName name="WD">'[1]MINIMO RIESGO'!$V$61</definedName>
    <definedName name="WE">'[1]MINIMO RIESGO'!$V$62</definedName>
    <definedName name="WF">'[1]MINIMO RIESGO'!$V$63</definedName>
    <definedName name="WG">'[1]MINIMO RIESGO'!$V$64</definedName>
    <definedName name="WH">'[1]MINIMO RIESGO'!$V$65</definedName>
    <definedName name="WMT">'[1]MINIMO RIESGO'!$N$3:$N$502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6" i="20" l="1"/>
  <c r="G25" i="20"/>
  <c r="G24" i="20"/>
  <c r="G23" i="20"/>
  <c r="E23" i="20"/>
  <c r="G22" i="20"/>
  <c r="G21" i="20"/>
  <c r="G20" i="20"/>
  <c r="G19" i="20"/>
  <c r="E19" i="20"/>
  <c r="G18" i="20"/>
  <c r="E17" i="20"/>
  <c r="G25" i="19"/>
  <c r="G24" i="19"/>
  <c r="G23" i="19"/>
  <c r="G22" i="19"/>
  <c r="G21" i="19"/>
  <c r="G20" i="19"/>
  <c r="G19" i="19"/>
  <c r="E19" i="19"/>
  <c r="E20" i="19" s="1"/>
  <c r="E23" i="19" s="1"/>
  <c r="G18" i="19"/>
  <c r="V66" i="18"/>
  <c r="AA65" i="18"/>
  <c r="AA64" i="18"/>
  <c r="AA63" i="18"/>
  <c r="AA62" i="18"/>
  <c r="AA61" i="18"/>
  <c r="AA60" i="18"/>
  <c r="AA59" i="18"/>
  <c r="AA58" i="18"/>
  <c r="Y58" i="18" s="1"/>
  <c r="AC52" i="18"/>
  <c r="AB52" i="18"/>
  <c r="AA52" i="18"/>
  <c r="Z52" i="18"/>
  <c r="Y52" i="18"/>
  <c r="X52" i="18"/>
  <c r="W52" i="18"/>
  <c r="V52" i="18"/>
  <c r="AC51" i="18"/>
  <c r="AB51" i="18"/>
  <c r="AA51" i="18"/>
  <c r="Z51" i="18"/>
  <c r="Y51" i="18"/>
  <c r="X51" i="18"/>
  <c r="W51" i="18"/>
  <c r="V51" i="18"/>
  <c r="AC50" i="18"/>
  <c r="AB50" i="18"/>
  <c r="AA50" i="18"/>
  <c r="Z50" i="18"/>
  <c r="Y50" i="18"/>
  <c r="X50" i="18"/>
  <c r="W50" i="18"/>
  <c r="V50" i="18"/>
  <c r="AC49" i="18"/>
  <c r="AB49" i="18"/>
  <c r="AA49" i="18"/>
  <c r="Z49" i="18"/>
  <c r="Y49" i="18"/>
  <c r="X49" i="18"/>
  <c r="W49" i="18"/>
  <c r="V49" i="18"/>
  <c r="AC48" i="18"/>
  <c r="AB48" i="18"/>
  <c r="AA48" i="18"/>
  <c r="Z48" i="18"/>
  <c r="Y48" i="18"/>
  <c r="X48" i="18"/>
  <c r="W48" i="18"/>
  <c r="V48" i="18"/>
  <c r="AC47" i="18"/>
  <c r="AB47" i="18"/>
  <c r="AA47" i="18"/>
  <c r="Z47" i="18"/>
  <c r="Y47" i="18"/>
  <c r="X47" i="18"/>
  <c r="W47" i="18"/>
  <c r="V47" i="18"/>
  <c r="AC46" i="18"/>
  <c r="AB46" i="18"/>
  <c r="AA46" i="18"/>
  <c r="Z46" i="18"/>
  <c r="Y46" i="18"/>
  <c r="X46" i="18"/>
  <c r="W46" i="18"/>
  <c r="V46" i="18"/>
  <c r="AC45" i="18"/>
  <c r="AB45" i="18"/>
  <c r="AA45" i="18"/>
  <c r="Z45" i="18"/>
  <c r="Y45" i="18"/>
  <c r="X45" i="18"/>
  <c r="W45" i="18"/>
  <c r="V45" i="18"/>
  <c r="AC7" i="18"/>
  <c r="AC8" i="18" s="1"/>
  <c r="AB7" i="18"/>
  <c r="AB8" i="18" s="1"/>
  <c r="AA7" i="18"/>
  <c r="AA8" i="18" s="1"/>
  <c r="Z7" i="18"/>
  <c r="Z8" i="18" s="1"/>
  <c r="Y7" i="18"/>
  <c r="Y8" i="18" s="1"/>
  <c r="X7" i="18"/>
  <c r="X8" i="18" s="1"/>
  <c r="W7" i="18"/>
  <c r="W8" i="18" s="1"/>
  <c r="V7" i="18"/>
  <c r="V8" i="18" s="1"/>
  <c r="AC5" i="18"/>
  <c r="AC12" i="18" s="1"/>
  <c r="AB5" i="18"/>
  <c r="AB12" i="18" s="1"/>
  <c r="AA5" i="18"/>
  <c r="AA12" i="18" s="1"/>
  <c r="Z5" i="18"/>
  <c r="Z12" i="18" s="1"/>
  <c r="Y5" i="18"/>
  <c r="Y12" i="18" s="1"/>
  <c r="X5" i="18"/>
  <c r="X12" i="18" s="1"/>
  <c r="W5" i="18"/>
  <c r="W12" i="18" s="1"/>
  <c r="V5" i="18"/>
  <c r="V12" i="18" s="1"/>
  <c r="AC4" i="18"/>
  <c r="AB4" i="18"/>
  <c r="AA4" i="18"/>
  <c r="Z4" i="18"/>
  <c r="Y4" i="18"/>
  <c r="X4" i="18"/>
  <c r="W4" i="18"/>
  <c r="V4" i="18"/>
  <c r="AC3" i="18"/>
  <c r="AB3" i="18"/>
  <c r="AA3" i="18"/>
  <c r="Z3" i="18"/>
  <c r="Y3" i="18"/>
  <c r="X3" i="18"/>
  <c r="W3" i="18"/>
  <c r="V3" i="18"/>
  <c r="I10" i="16"/>
  <c r="H9" i="16"/>
  <c r="G8" i="16"/>
  <c r="F7" i="16"/>
  <c r="E6" i="16"/>
  <c r="D5" i="16"/>
  <c r="C4" i="16"/>
  <c r="B3" i="16"/>
  <c r="E26" i="15"/>
  <c r="C26" i="15"/>
  <c r="E25" i="15"/>
  <c r="C25" i="15"/>
  <c r="E24" i="15"/>
  <c r="C24" i="15"/>
  <c r="E23" i="15"/>
  <c r="C23" i="15"/>
  <c r="E22" i="15"/>
  <c r="C22" i="15"/>
  <c r="E21" i="15"/>
  <c r="C21" i="15"/>
  <c r="E20" i="15"/>
  <c r="C20" i="15"/>
  <c r="E19" i="15"/>
  <c r="C19" i="15"/>
  <c r="E18" i="15"/>
  <c r="C18" i="15"/>
  <c r="E17" i="15"/>
  <c r="C17" i="15"/>
  <c r="E16" i="15"/>
  <c r="C16" i="15"/>
  <c r="E15" i="15"/>
  <c r="C15" i="15"/>
  <c r="E14" i="15"/>
  <c r="C14" i="15"/>
  <c r="E13" i="15"/>
  <c r="C13" i="15"/>
  <c r="E12" i="15"/>
  <c r="C12" i="15"/>
  <c r="E11" i="15"/>
  <c r="C11" i="15"/>
  <c r="E10" i="15"/>
  <c r="C10" i="15"/>
  <c r="E9" i="15"/>
  <c r="C9" i="15"/>
  <c r="E8" i="15"/>
  <c r="C8" i="15"/>
  <c r="E7" i="15"/>
  <c r="C7" i="15"/>
  <c r="E6" i="15"/>
  <c r="C6" i="15"/>
  <c r="E5" i="15"/>
  <c r="C5" i="15"/>
  <c r="E4" i="15"/>
  <c r="H6" i="15" s="1"/>
  <c r="C4" i="15"/>
  <c r="G7" i="14" a="1"/>
  <c r="G7" i="14" s="1"/>
  <c r="F7" i="14" a="1"/>
  <c r="F7" i="14" s="1"/>
  <c r="C6" i="14"/>
  <c r="B6" i="14"/>
  <c r="C5" i="14"/>
  <c r="B5" i="14"/>
  <c r="C4" i="14"/>
  <c r="B4" i="14"/>
  <c r="H507" i="12"/>
  <c r="G507" i="12"/>
  <c r="H506" i="12"/>
  <c r="G506" i="12"/>
  <c r="H505" i="12"/>
  <c r="G505" i="12"/>
  <c r="H504" i="12"/>
  <c r="G504" i="12"/>
  <c r="H503" i="12"/>
  <c r="G503" i="12"/>
  <c r="H502" i="12"/>
  <c r="G502" i="12"/>
  <c r="H501" i="12"/>
  <c r="G501" i="12"/>
  <c r="H500" i="12"/>
  <c r="G500" i="12"/>
  <c r="H499" i="12"/>
  <c r="G499" i="12"/>
  <c r="H498" i="12"/>
  <c r="G498" i="12"/>
  <c r="H497" i="12"/>
  <c r="G497" i="12"/>
  <c r="H496" i="12"/>
  <c r="G496" i="12"/>
  <c r="H495" i="12"/>
  <c r="G495" i="12"/>
  <c r="H494" i="12"/>
  <c r="G494" i="12"/>
  <c r="H493" i="12"/>
  <c r="G493" i="12"/>
  <c r="H492" i="12"/>
  <c r="G492" i="12"/>
  <c r="H491" i="12"/>
  <c r="G491" i="12"/>
  <c r="H490" i="12"/>
  <c r="G490" i="12"/>
  <c r="H489" i="12"/>
  <c r="G489" i="12"/>
  <c r="H488" i="12"/>
  <c r="G488" i="12"/>
  <c r="H487" i="12"/>
  <c r="G487" i="12"/>
  <c r="H486" i="12"/>
  <c r="G486" i="12"/>
  <c r="H485" i="12"/>
  <c r="G485" i="12"/>
  <c r="H484" i="12"/>
  <c r="G484" i="12"/>
  <c r="H483" i="12"/>
  <c r="G483" i="12"/>
  <c r="H482" i="12"/>
  <c r="G482" i="12"/>
  <c r="H481" i="12"/>
  <c r="G481" i="12"/>
  <c r="H480" i="12"/>
  <c r="G480" i="12"/>
  <c r="H479" i="12"/>
  <c r="G479" i="12"/>
  <c r="H478" i="12"/>
  <c r="G478" i="12"/>
  <c r="H477" i="12"/>
  <c r="G477" i="12"/>
  <c r="H476" i="12"/>
  <c r="G476" i="12"/>
  <c r="H475" i="12"/>
  <c r="G475" i="12"/>
  <c r="H474" i="12"/>
  <c r="G474" i="12"/>
  <c r="H473" i="12"/>
  <c r="G473" i="12"/>
  <c r="H472" i="12"/>
  <c r="G472" i="12"/>
  <c r="H471" i="12"/>
  <c r="G471" i="12"/>
  <c r="H470" i="12"/>
  <c r="G470" i="12"/>
  <c r="H469" i="12"/>
  <c r="G469" i="12"/>
  <c r="H468" i="12"/>
  <c r="G468" i="12"/>
  <c r="H467" i="12"/>
  <c r="G467" i="12"/>
  <c r="H466" i="12"/>
  <c r="G466" i="12"/>
  <c r="H465" i="12"/>
  <c r="G465" i="12"/>
  <c r="H464" i="12"/>
  <c r="G464" i="12"/>
  <c r="H463" i="12"/>
  <c r="G463" i="12"/>
  <c r="H462" i="12"/>
  <c r="G462" i="12"/>
  <c r="H461" i="12"/>
  <c r="G461" i="12"/>
  <c r="H460" i="12"/>
  <c r="G460" i="12"/>
  <c r="H459" i="12"/>
  <c r="G459" i="12"/>
  <c r="H458" i="12"/>
  <c r="G458" i="12"/>
  <c r="H457" i="12"/>
  <c r="G457" i="12"/>
  <c r="H456" i="12"/>
  <c r="G456" i="12"/>
  <c r="H455" i="12"/>
  <c r="G455" i="12"/>
  <c r="H454" i="12"/>
  <c r="G454" i="12"/>
  <c r="H453" i="12"/>
  <c r="G453" i="12"/>
  <c r="H452" i="12"/>
  <c r="G452" i="12"/>
  <c r="H451" i="12"/>
  <c r="G451" i="12"/>
  <c r="H450" i="12"/>
  <c r="G450" i="12"/>
  <c r="H449" i="12"/>
  <c r="G449" i="12"/>
  <c r="H448" i="12"/>
  <c r="G448" i="12"/>
  <c r="H447" i="12"/>
  <c r="G447" i="12"/>
  <c r="H446" i="12"/>
  <c r="G446" i="12"/>
  <c r="H445" i="12"/>
  <c r="G445" i="12"/>
  <c r="H444" i="12"/>
  <c r="G444" i="12"/>
  <c r="H443" i="12"/>
  <c r="G443" i="12"/>
  <c r="H442" i="12"/>
  <c r="G442" i="12"/>
  <c r="H441" i="12"/>
  <c r="G441" i="12"/>
  <c r="H440" i="12"/>
  <c r="G440" i="12"/>
  <c r="H439" i="12"/>
  <c r="G439" i="12"/>
  <c r="H438" i="12"/>
  <c r="G438" i="12"/>
  <c r="H437" i="12"/>
  <c r="G437" i="12"/>
  <c r="H436" i="12"/>
  <c r="G436" i="12"/>
  <c r="H435" i="12"/>
  <c r="G435" i="12"/>
  <c r="H434" i="12"/>
  <c r="G434" i="12"/>
  <c r="H433" i="12"/>
  <c r="G433" i="12"/>
  <c r="H432" i="12"/>
  <c r="G432" i="12"/>
  <c r="H431" i="12"/>
  <c r="G431" i="12"/>
  <c r="H430" i="12"/>
  <c r="G430" i="12"/>
  <c r="H429" i="12"/>
  <c r="G429" i="12"/>
  <c r="H428" i="12"/>
  <c r="G428" i="12"/>
  <c r="H427" i="12"/>
  <c r="G427" i="12"/>
  <c r="H426" i="12"/>
  <c r="G426" i="12"/>
  <c r="H425" i="12"/>
  <c r="G425" i="12"/>
  <c r="H424" i="12"/>
  <c r="G424" i="12"/>
  <c r="H423" i="12"/>
  <c r="G423" i="12"/>
  <c r="H422" i="12"/>
  <c r="G422" i="12"/>
  <c r="H421" i="12"/>
  <c r="G421" i="12"/>
  <c r="H420" i="12"/>
  <c r="G420" i="12"/>
  <c r="H419" i="12"/>
  <c r="G419" i="12"/>
  <c r="H418" i="12"/>
  <c r="G418" i="12"/>
  <c r="H417" i="12"/>
  <c r="G417" i="12"/>
  <c r="H416" i="12"/>
  <c r="G416" i="12"/>
  <c r="H415" i="12"/>
  <c r="G415" i="12"/>
  <c r="H414" i="12"/>
  <c r="G414" i="12"/>
  <c r="H413" i="12"/>
  <c r="G413" i="12"/>
  <c r="H412" i="12"/>
  <c r="G412" i="12"/>
  <c r="H411" i="12"/>
  <c r="G411" i="12"/>
  <c r="H410" i="12"/>
  <c r="G410" i="12"/>
  <c r="H409" i="12"/>
  <c r="G409" i="12"/>
  <c r="H408" i="12"/>
  <c r="G408" i="12"/>
  <c r="H407" i="12"/>
  <c r="G407" i="12"/>
  <c r="H406" i="12"/>
  <c r="G406" i="12"/>
  <c r="H405" i="12"/>
  <c r="G405" i="12"/>
  <c r="H404" i="12"/>
  <c r="G404" i="12"/>
  <c r="H403" i="12"/>
  <c r="G403" i="12"/>
  <c r="H402" i="12"/>
  <c r="G402" i="12"/>
  <c r="H401" i="12"/>
  <c r="G401" i="12"/>
  <c r="H400" i="12"/>
  <c r="G400" i="12"/>
  <c r="H399" i="12"/>
  <c r="G399" i="12"/>
  <c r="H398" i="12"/>
  <c r="G398" i="12"/>
  <c r="H397" i="12"/>
  <c r="G397" i="12"/>
  <c r="H396" i="12"/>
  <c r="G396" i="12"/>
  <c r="H395" i="12"/>
  <c r="G395" i="12"/>
  <c r="H394" i="12"/>
  <c r="G394" i="12"/>
  <c r="H393" i="12"/>
  <c r="G393" i="12"/>
  <c r="H392" i="12"/>
  <c r="G392" i="12"/>
  <c r="H391" i="12"/>
  <c r="G391" i="12"/>
  <c r="H390" i="12"/>
  <c r="G390" i="12"/>
  <c r="H389" i="12"/>
  <c r="G389" i="12"/>
  <c r="H388" i="12"/>
  <c r="G388" i="12"/>
  <c r="H387" i="12"/>
  <c r="G387" i="12"/>
  <c r="H386" i="12"/>
  <c r="G386" i="12"/>
  <c r="H385" i="12"/>
  <c r="G385" i="12"/>
  <c r="H384" i="12"/>
  <c r="G384" i="12"/>
  <c r="H383" i="12"/>
  <c r="G383" i="12"/>
  <c r="H382" i="12"/>
  <c r="G382" i="12"/>
  <c r="H381" i="12"/>
  <c r="G381" i="12"/>
  <c r="H380" i="12"/>
  <c r="G380" i="12"/>
  <c r="H379" i="12"/>
  <c r="G379" i="12"/>
  <c r="H378" i="12"/>
  <c r="G378" i="12"/>
  <c r="H377" i="12"/>
  <c r="G377" i="12"/>
  <c r="H376" i="12"/>
  <c r="G376" i="12"/>
  <c r="H375" i="12"/>
  <c r="G375" i="12"/>
  <c r="H374" i="12"/>
  <c r="G374" i="12"/>
  <c r="H373" i="12"/>
  <c r="G373" i="12"/>
  <c r="H372" i="12"/>
  <c r="G372" i="12"/>
  <c r="H371" i="12"/>
  <c r="G371" i="12"/>
  <c r="H370" i="12"/>
  <c r="G370" i="12"/>
  <c r="H369" i="12"/>
  <c r="G369" i="12"/>
  <c r="H368" i="12"/>
  <c r="G368" i="12"/>
  <c r="H367" i="12"/>
  <c r="G367" i="12"/>
  <c r="H366" i="12"/>
  <c r="G366" i="12"/>
  <c r="H365" i="12"/>
  <c r="G365" i="12"/>
  <c r="H364" i="12"/>
  <c r="G364" i="12"/>
  <c r="H363" i="12"/>
  <c r="G363" i="12"/>
  <c r="H362" i="12"/>
  <c r="G362" i="12"/>
  <c r="H361" i="12"/>
  <c r="G361" i="12"/>
  <c r="H360" i="12"/>
  <c r="G360" i="12"/>
  <c r="H359" i="12"/>
  <c r="G359" i="12"/>
  <c r="H358" i="12"/>
  <c r="G358" i="12"/>
  <c r="H357" i="12"/>
  <c r="G357" i="12"/>
  <c r="H356" i="12"/>
  <c r="G356" i="12"/>
  <c r="H355" i="12"/>
  <c r="G355" i="12"/>
  <c r="H354" i="12"/>
  <c r="G354" i="12"/>
  <c r="H353" i="12"/>
  <c r="G353" i="12"/>
  <c r="H352" i="12"/>
  <c r="G352" i="12"/>
  <c r="H351" i="12"/>
  <c r="G351" i="12"/>
  <c r="H350" i="12"/>
  <c r="G350" i="12"/>
  <c r="H349" i="12"/>
  <c r="G349" i="12"/>
  <c r="H348" i="12"/>
  <c r="G348" i="12"/>
  <c r="H347" i="12"/>
  <c r="G347" i="12"/>
  <c r="H346" i="12"/>
  <c r="G346" i="12"/>
  <c r="H345" i="12"/>
  <c r="G345" i="12"/>
  <c r="H344" i="12"/>
  <c r="G344" i="12"/>
  <c r="H343" i="12"/>
  <c r="G343" i="12"/>
  <c r="H342" i="12"/>
  <c r="G342" i="12"/>
  <c r="H341" i="12"/>
  <c r="G341" i="12"/>
  <c r="H340" i="12"/>
  <c r="G340" i="12"/>
  <c r="H339" i="12"/>
  <c r="G339" i="12"/>
  <c r="H338" i="12"/>
  <c r="G338" i="12"/>
  <c r="H337" i="12"/>
  <c r="G337" i="12"/>
  <c r="H336" i="12"/>
  <c r="G336" i="12"/>
  <c r="H335" i="12"/>
  <c r="G335" i="12"/>
  <c r="H334" i="12"/>
  <c r="G334" i="12"/>
  <c r="H333" i="12"/>
  <c r="G333" i="12"/>
  <c r="H332" i="12"/>
  <c r="G332" i="12"/>
  <c r="H331" i="12"/>
  <c r="G331" i="12"/>
  <c r="H330" i="12"/>
  <c r="G330" i="12"/>
  <c r="H329" i="12"/>
  <c r="G329" i="12"/>
  <c r="H328" i="12"/>
  <c r="G328" i="12"/>
  <c r="H327" i="12"/>
  <c r="G327" i="12"/>
  <c r="H326" i="12"/>
  <c r="G326" i="12"/>
  <c r="H325" i="12"/>
  <c r="G325" i="12"/>
  <c r="H324" i="12"/>
  <c r="G324" i="12"/>
  <c r="H323" i="12"/>
  <c r="G323" i="12"/>
  <c r="H322" i="12"/>
  <c r="G322" i="12"/>
  <c r="H321" i="12"/>
  <c r="G321" i="12"/>
  <c r="H320" i="12"/>
  <c r="G320" i="12"/>
  <c r="H319" i="12"/>
  <c r="G319" i="12"/>
  <c r="H318" i="12"/>
  <c r="G318" i="12"/>
  <c r="H317" i="12"/>
  <c r="G317" i="12"/>
  <c r="H316" i="12"/>
  <c r="G316" i="12"/>
  <c r="H315" i="12"/>
  <c r="G315" i="12"/>
  <c r="H314" i="12"/>
  <c r="G314" i="12"/>
  <c r="H313" i="12"/>
  <c r="G313" i="12"/>
  <c r="H312" i="12"/>
  <c r="G312" i="12"/>
  <c r="H311" i="12"/>
  <c r="G311" i="12"/>
  <c r="H310" i="12"/>
  <c r="G310" i="12"/>
  <c r="H309" i="12"/>
  <c r="G309" i="12"/>
  <c r="H308" i="12"/>
  <c r="G308" i="12"/>
  <c r="H307" i="12"/>
  <c r="G307" i="12"/>
  <c r="H306" i="12"/>
  <c r="G306" i="12"/>
  <c r="H305" i="12"/>
  <c r="G305" i="12"/>
  <c r="H304" i="12"/>
  <c r="G304" i="12"/>
  <c r="H303" i="12"/>
  <c r="G303" i="12"/>
  <c r="H302" i="12"/>
  <c r="G302" i="12"/>
  <c r="H301" i="12"/>
  <c r="G301" i="12"/>
  <c r="H300" i="12"/>
  <c r="G300" i="12"/>
  <c r="H299" i="12"/>
  <c r="G299" i="12"/>
  <c r="H298" i="12"/>
  <c r="G298" i="12"/>
  <c r="H297" i="12"/>
  <c r="G297" i="12"/>
  <c r="H296" i="12"/>
  <c r="G296" i="12"/>
  <c r="H295" i="12"/>
  <c r="G295" i="12"/>
  <c r="H294" i="12"/>
  <c r="G294" i="12"/>
  <c r="H293" i="12"/>
  <c r="G293" i="12"/>
  <c r="H292" i="12"/>
  <c r="G292" i="12"/>
  <c r="H291" i="12"/>
  <c r="G291" i="12"/>
  <c r="H290" i="12"/>
  <c r="G290" i="12"/>
  <c r="H289" i="12"/>
  <c r="G289" i="12"/>
  <c r="H288" i="12"/>
  <c r="G288" i="12"/>
  <c r="H287" i="12"/>
  <c r="G287" i="12"/>
  <c r="H286" i="12"/>
  <c r="G286" i="12"/>
  <c r="H285" i="12"/>
  <c r="G285" i="12"/>
  <c r="H284" i="12"/>
  <c r="G284" i="12"/>
  <c r="H283" i="12"/>
  <c r="G283" i="12"/>
  <c r="H282" i="12"/>
  <c r="G282" i="12"/>
  <c r="H281" i="12"/>
  <c r="G281" i="12"/>
  <c r="H280" i="12"/>
  <c r="G280" i="12"/>
  <c r="H279" i="12"/>
  <c r="G279" i="12"/>
  <c r="H278" i="12"/>
  <c r="G278" i="12"/>
  <c r="H277" i="12"/>
  <c r="G277" i="12"/>
  <c r="H276" i="12"/>
  <c r="G276" i="12"/>
  <c r="H275" i="12"/>
  <c r="G275" i="12"/>
  <c r="H274" i="12"/>
  <c r="G274" i="12"/>
  <c r="H273" i="12"/>
  <c r="G273" i="12"/>
  <c r="H272" i="12"/>
  <c r="G272" i="12"/>
  <c r="H271" i="12"/>
  <c r="G271" i="12"/>
  <c r="H270" i="12"/>
  <c r="G270" i="12"/>
  <c r="H269" i="12"/>
  <c r="G269" i="12"/>
  <c r="H268" i="12"/>
  <c r="G268" i="12"/>
  <c r="H267" i="12"/>
  <c r="G267" i="12"/>
  <c r="H266" i="12"/>
  <c r="G266" i="12"/>
  <c r="H265" i="12"/>
  <c r="G265" i="12"/>
  <c r="H264" i="12"/>
  <c r="G264" i="12"/>
  <c r="H263" i="12"/>
  <c r="G263" i="12"/>
  <c r="H262" i="12"/>
  <c r="G262" i="12"/>
  <c r="H261" i="12"/>
  <c r="G261" i="12"/>
  <c r="H260" i="12"/>
  <c r="G260" i="12"/>
  <c r="H259" i="12"/>
  <c r="G259" i="12"/>
  <c r="H258" i="12"/>
  <c r="G258" i="12"/>
  <c r="H257" i="12"/>
  <c r="G257" i="12"/>
  <c r="H256" i="12"/>
  <c r="G256" i="12"/>
  <c r="H255" i="12"/>
  <c r="G255" i="12"/>
  <c r="H254" i="12"/>
  <c r="G254" i="12"/>
  <c r="H253" i="12"/>
  <c r="G253" i="12"/>
  <c r="H252" i="12"/>
  <c r="G252" i="12"/>
  <c r="H251" i="12"/>
  <c r="G251" i="12"/>
  <c r="H250" i="12"/>
  <c r="G250" i="12"/>
  <c r="H249" i="12"/>
  <c r="G249" i="12"/>
  <c r="H248" i="12"/>
  <c r="G248" i="12"/>
  <c r="H247" i="12"/>
  <c r="G247" i="12"/>
  <c r="H246" i="12"/>
  <c r="G246" i="12"/>
  <c r="H245" i="12"/>
  <c r="G245" i="12"/>
  <c r="H244" i="12"/>
  <c r="G244" i="12"/>
  <c r="H243" i="12"/>
  <c r="G243" i="12"/>
  <c r="H242" i="12"/>
  <c r="G242" i="12"/>
  <c r="H241" i="12"/>
  <c r="G241" i="12"/>
  <c r="H240" i="12"/>
  <c r="G240" i="12"/>
  <c r="H239" i="12"/>
  <c r="G239" i="12"/>
  <c r="H238" i="12"/>
  <c r="G238" i="12"/>
  <c r="H237" i="12"/>
  <c r="G237" i="12"/>
  <c r="H236" i="12"/>
  <c r="G236" i="12"/>
  <c r="H235" i="12"/>
  <c r="G235" i="12"/>
  <c r="H234" i="12"/>
  <c r="G234" i="12"/>
  <c r="H233" i="12"/>
  <c r="G233" i="12"/>
  <c r="H232" i="12"/>
  <c r="G232" i="12"/>
  <c r="H231" i="12"/>
  <c r="G231" i="12"/>
  <c r="H230" i="12"/>
  <c r="G230" i="12"/>
  <c r="H229" i="12"/>
  <c r="G229" i="12"/>
  <c r="H228" i="12"/>
  <c r="G228" i="12"/>
  <c r="H227" i="12"/>
  <c r="G227" i="12"/>
  <c r="H226" i="12"/>
  <c r="G226" i="12"/>
  <c r="H225" i="12"/>
  <c r="G225" i="12"/>
  <c r="H224" i="12"/>
  <c r="G224" i="12"/>
  <c r="H223" i="12"/>
  <c r="G223" i="12"/>
  <c r="H222" i="12"/>
  <c r="G222" i="12"/>
  <c r="H221" i="12"/>
  <c r="G221" i="12"/>
  <c r="H220" i="12"/>
  <c r="G220" i="12"/>
  <c r="H219" i="12"/>
  <c r="G219" i="12"/>
  <c r="H218" i="12"/>
  <c r="G218" i="12"/>
  <c r="H217" i="12"/>
  <c r="G217" i="12"/>
  <c r="H216" i="12"/>
  <c r="G216" i="12"/>
  <c r="H215" i="12"/>
  <c r="G215" i="12"/>
  <c r="H214" i="12"/>
  <c r="G214" i="12"/>
  <c r="H213" i="12"/>
  <c r="G213" i="12"/>
  <c r="H212" i="12"/>
  <c r="G212" i="12"/>
  <c r="H211" i="12"/>
  <c r="G211" i="12"/>
  <c r="H210" i="12"/>
  <c r="G210" i="12"/>
  <c r="H209" i="12"/>
  <c r="G209" i="12"/>
  <c r="H208" i="12"/>
  <c r="G208" i="12"/>
  <c r="H207" i="12"/>
  <c r="G207" i="12"/>
  <c r="H206" i="12"/>
  <c r="G206" i="12"/>
  <c r="H205" i="12"/>
  <c r="G205" i="12"/>
  <c r="H204" i="12"/>
  <c r="G204" i="12"/>
  <c r="H203" i="12"/>
  <c r="G203" i="12"/>
  <c r="H202" i="12"/>
  <c r="G202" i="12"/>
  <c r="H201" i="12"/>
  <c r="G201" i="12"/>
  <c r="H200" i="12"/>
  <c r="G200" i="12"/>
  <c r="H199" i="12"/>
  <c r="G199" i="12"/>
  <c r="H198" i="12"/>
  <c r="G198" i="12"/>
  <c r="H197" i="12"/>
  <c r="G197" i="12"/>
  <c r="H196" i="12"/>
  <c r="G196" i="12"/>
  <c r="H195" i="12"/>
  <c r="G195" i="12"/>
  <c r="H194" i="12"/>
  <c r="G194" i="12"/>
  <c r="H193" i="12"/>
  <c r="G193" i="12"/>
  <c r="H192" i="12"/>
  <c r="G192" i="12"/>
  <c r="H191" i="12"/>
  <c r="G191" i="12"/>
  <c r="H190" i="12"/>
  <c r="G190" i="12"/>
  <c r="H189" i="12"/>
  <c r="G189" i="12"/>
  <c r="H188" i="12"/>
  <c r="G188" i="12"/>
  <c r="H187" i="12"/>
  <c r="G187" i="12"/>
  <c r="H186" i="12"/>
  <c r="G186" i="12"/>
  <c r="H185" i="12"/>
  <c r="G185" i="12"/>
  <c r="H184" i="12"/>
  <c r="G184" i="12"/>
  <c r="H183" i="12"/>
  <c r="G183" i="12"/>
  <c r="H182" i="12"/>
  <c r="G182" i="12"/>
  <c r="H181" i="12"/>
  <c r="G181" i="12"/>
  <c r="H180" i="12"/>
  <c r="G180" i="12"/>
  <c r="H179" i="12"/>
  <c r="G179" i="12"/>
  <c r="H178" i="12"/>
  <c r="G178" i="12"/>
  <c r="H177" i="12"/>
  <c r="G177" i="12"/>
  <c r="H176" i="12"/>
  <c r="G176" i="12"/>
  <c r="H175" i="12"/>
  <c r="G175" i="12"/>
  <c r="H174" i="12"/>
  <c r="G174" i="12"/>
  <c r="H173" i="12"/>
  <c r="G173" i="12"/>
  <c r="H172" i="12"/>
  <c r="G172" i="12"/>
  <c r="H171" i="12"/>
  <c r="G171" i="12"/>
  <c r="H170" i="12"/>
  <c r="G170" i="12"/>
  <c r="H169" i="12"/>
  <c r="G169" i="12"/>
  <c r="H168" i="12"/>
  <c r="G168" i="12"/>
  <c r="H167" i="12"/>
  <c r="G167" i="12"/>
  <c r="H166" i="12"/>
  <c r="G166" i="12"/>
  <c r="H165" i="12"/>
  <c r="G165" i="12"/>
  <c r="H164" i="12"/>
  <c r="G164" i="12"/>
  <c r="H163" i="12"/>
  <c r="G163" i="12"/>
  <c r="H162" i="12"/>
  <c r="G162" i="12"/>
  <c r="H161" i="12"/>
  <c r="G161" i="12"/>
  <c r="H160" i="12"/>
  <c r="G160" i="12"/>
  <c r="H159" i="12"/>
  <c r="G159" i="12"/>
  <c r="H158" i="12"/>
  <c r="G158" i="12"/>
  <c r="H157" i="12"/>
  <c r="G157" i="12"/>
  <c r="H156" i="12"/>
  <c r="G156" i="12"/>
  <c r="H155" i="12"/>
  <c r="G155" i="12"/>
  <c r="H154" i="12"/>
  <c r="G154" i="12"/>
  <c r="H153" i="12"/>
  <c r="G153" i="12"/>
  <c r="H152" i="12"/>
  <c r="G152" i="12"/>
  <c r="H151" i="12"/>
  <c r="G151" i="12"/>
  <c r="H150" i="12"/>
  <c r="G150" i="12"/>
  <c r="H149" i="12"/>
  <c r="G149" i="12"/>
  <c r="H148" i="12"/>
  <c r="G148" i="12"/>
  <c r="H147" i="12"/>
  <c r="G147" i="12"/>
  <c r="H146" i="12"/>
  <c r="G146" i="12"/>
  <c r="H145" i="12"/>
  <c r="G145" i="12"/>
  <c r="H144" i="12"/>
  <c r="G144" i="12"/>
  <c r="H143" i="12"/>
  <c r="G143" i="12"/>
  <c r="H142" i="12"/>
  <c r="G142" i="12"/>
  <c r="H141" i="12"/>
  <c r="G141" i="12"/>
  <c r="H140" i="12"/>
  <c r="G140" i="12"/>
  <c r="H139" i="12"/>
  <c r="G139" i="12"/>
  <c r="H138" i="12"/>
  <c r="G138" i="12"/>
  <c r="H137" i="12"/>
  <c r="G137" i="12"/>
  <c r="H136" i="12"/>
  <c r="G136" i="12"/>
  <c r="H135" i="12"/>
  <c r="G135" i="12"/>
  <c r="H134" i="12"/>
  <c r="G134" i="12"/>
  <c r="H133" i="12"/>
  <c r="G133" i="12"/>
  <c r="H132" i="12"/>
  <c r="G132" i="12"/>
  <c r="H131" i="12"/>
  <c r="G131" i="12"/>
  <c r="H130" i="12"/>
  <c r="G130" i="12"/>
  <c r="H129" i="12"/>
  <c r="G129" i="12"/>
  <c r="H128" i="12"/>
  <c r="G128" i="12"/>
  <c r="H127" i="12"/>
  <c r="G127" i="12"/>
  <c r="H126" i="12"/>
  <c r="G126" i="12"/>
  <c r="H125" i="12"/>
  <c r="G125" i="12"/>
  <c r="H124" i="12"/>
  <c r="G124" i="12"/>
  <c r="H123" i="12"/>
  <c r="G123" i="12"/>
  <c r="H122" i="12"/>
  <c r="G122" i="12"/>
  <c r="H121" i="12"/>
  <c r="G121" i="12"/>
  <c r="H120" i="12"/>
  <c r="G120" i="12"/>
  <c r="H119" i="12"/>
  <c r="G119" i="12"/>
  <c r="H118" i="12"/>
  <c r="G118" i="12"/>
  <c r="H117" i="12"/>
  <c r="G117" i="12"/>
  <c r="H116" i="12"/>
  <c r="G116" i="12"/>
  <c r="H115" i="12"/>
  <c r="G115" i="12"/>
  <c r="H114" i="12"/>
  <c r="G114" i="12"/>
  <c r="H113" i="12"/>
  <c r="G113" i="12"/>
  <c r="H112" i="12"/>
  <c r="G112" i="12"/>
  <c r="H111" i="12"/>
  <c r="G111" i="12"/>
  <c r="H110" i="12"/>
  <c r="G110" i="12"/>
  <c r="H109" i="12"/>
  <c r="G109" i="12"/>
  <c r="H108" i="12"/>
  <c r="G108" i="12"/>
  <c r="H107" i="12"/>
  <c r="G107" i="12"/>
  <c r="H106" i="12"/>
  <c r="G106" i="12"/>
  <c r="H105" i="12"/>
  <c r="G105" i="12"/>
  <c r="H104" i="12"/>
  <c r="G104" i="12"/>
  <c r="H103" i="12"/>
  <c r="G103" i="12"/>
  <c r="H102" i="12"/>
  <c r="G102" i="12"/>
  <c r="H101" i="12"/>
  <c r="G101" i="12"/>
  <c r="H100" i="12"/>
  <c r="G100" i="12"/>
  <c r="H99" i="12"/>
  <c r="G99" i="12"/>
  <c r="H98" i="12"/>
  <c r="G98" i="12"/>
  <c r="H97" i="12"/>
  <c r="G97" i="12"/>
  <c r="H96" i="12"/>
  <c r="G96" i="12"/>
  <c r="H95" i="12"/>
  <c r="G95" i="12"/>
  <c r="H94" i="12"/>
  <c r="G94" i="12"/>
  <c r="H93" i="12"/>
  <c r="G93" i="12"/>
  <c r="H92" i="12"/>
  <c r="G92" i="12"/>
  <c r="H91" i="12"/>
  <c r="G91" i="12"/>
  <c r="H90" i="12"/>
  <c r="G90" i="12"/>
  <c r="H89" i="12"/>
  <c r="G89" i="12"/>
  <c r="H88" i="12"/>
  <c r="G88" i="12"/>
  <c r="H87" i="12"/>
  <c r="G87" i="12"/>
  <c r="H86" i="12"/>
  <c r="G86" i="12"/>
  <c r="H85" i="12"/>
  <c r="G85" i="12"/>
  <c r="H84" i="12"/>
  <c r="G84" i="12"/>
  <c r="H83" i="12"/>
  <c r="G83" i="12"/>
  <c r="H82" i="12"/>
  <c r="G82" i="12"/>
  <c r="H81" i="12"/>
  <c r="G81" i="12"/>
  <c r="H80" i="12"/>
  <c r="G80" i="12"/>
  <c r="H79" i="12"/>
  <c r="G79" i="12"/>
  <c r="H78" i="12"/>
  <c r="G78" i="12"/>
  <c r="H77" i="12"/>
  <c r="G77" i="12"/>
  <c r="H76" i="12"/>
  <c r="G76" i="12"/>
  <c r="H75" i="12"/>
  <c r="G75" i="12"/>
  <c r="H74" i="12"/>
  <c r="G74" i="12"/>
  <c r="H73" i="12"/>
  <c r="G73" i="12"/>
  <c r="H72" i="12"/>
  <c r="G72" i="12"/>
  <c r="H71" i="12"/>
  <c r="G71" i="12"/>
  <c r="H70" i="12"/>
  <c r="G70" i="12"/>
  <c r="H69" i="12"/>
  <c r="G69" i="12"/>
  <c r="H68" i="12"/>
  <c r="G68" i="12"/>
  <c r="H67" i="12"/>
  <c r="G67" i="12"/>
  <c r="H66" i="12"/>
  <c r="G66" i="12"/>
  <c r="H65" i="12"/>
  <c r="G65" i="12"/>
  <c r="H64" i="12"/>
  <c r="G64" i="12"/>
  <c r="H63" i="12"/>
  <c r="G63" i="12"/>
  <c r="H62" i="12"/>
  <c r="G62" i="12"/>
  <c r="H61" i="12"/>
  <c r="G61" i="12"/>
  <c r="H60" i="12"/>
  <c r="G60" i="12"/>
  <c r="H59" i="12"/>
  <c r="G59" i="12"/>
  <c r="H58" i="12"/>
  <c r="G58" i="12"/>
  <c r="H57" i="12"/>
  <c r="G57" i="12"/>
  <c r="H56" i="12"/>
  <c r="G56" i="12"/>
  <c r="H55" i="12"/>
  <c r="G55" i="12"/>
  <c r="H54" i="12"/>
  <c r="G54" i="12"/>
  <c r="H53" i="12"/>
  <c r="G53" i="12"/>
  <c r="H52" i="12"/>
  <c r="G52" i="12"/>
  <c r="H51" i="12"/>
  <c r="G51" i="12"/>
  <c r="H50" i="12"/>
  <c r="G50" i="12"/>
  <c r="H49" i="12"/>
  <c r="G49" i="12"/>
  <c r="H48" i="12"/>
  <c r="G48" i="12"/>
  <c r="H47" i="12"/>
  <c r="G47" i="12"/>
  <c r="H46" i="12"/>
  <c r="G46" i="12"/>
  <c r="H45" i="12"/>
  <c r="G45" i="12"/>
  <c r="H44" i="12"/>
  <c r="G44" i="12"/>
  <c r="H43" i="12"/>
  <c r="G43" i="12"/>
  <c r="H42" i="12"/>
  <c r="G42" i="12"/>
  <c r="H41" i="12"/>
  <c r="G41" i="12"/>
  <c r="H40" i="12"/>
  <c r="G40" i="12"/>
  <c r="H39" i="12"/>
  <c r="G39" i="12"/>
  <c r="H38" i="12"/>
  <c r="G38" i="12"/>
  <c r="H37" i="12"/>
  <c r="G37" i="12"/>
  <c r="H36" i="12"/>
  <c r="G36" i="12"/>
  <c r="H35" i="12"/>
  <c r="G35" i="12"/>
  <c r="H34" i="12"/>
  <c r="G34" i="12"/>
  <c r="H33" i="12"/>
  <c r="G33" i="12"/>
  <c r="H32" i="12"/>
  <c r="G32" i="12"/>
  <c r="H31" i="12"/>
  <c r="G31" i="12"/>
  <c r="H30" i="12"/>
  <c r="G30" i="12"/>
  <c r="H29" i="12"/>
  <c r="G29" i="12"/>
  <c r="H28" i="12"/>
  <c r="G28" i="12"/>
  <c r="H27" i="12"/>
  <c r="G27" i="12"/>
  <c r="H26" i="12"/>
  <c r="G26" i="12"/>
  <c r="H25" i="12"/>
  <c r="G25" i="12"/>
  <c r="H24" i="12"/>
  <c r="G24" i="12"/>
  <c r="H23" i="12"/>
  <c r="G23" i="12"/>
  <c r="H22" i="12"/>
  <c r="G22" i="12"/>
  <c r="H21" i="12"/>
  <c r="G21" i="12"/>
  <c r="H20" i="12"/>
  <c r="G20" i="12"/>
  <c r="H19" i="12"/>
  <c r="G19" i="12"/>
  <c r="H18" i="12"/>
  <c r="G18" i="12"/>
  <c r="H17" i="12"/>
  <c r="G17" i="12"/>
  <c r="H16" i="12"/>
  <c r="G16" i="12"/>
  <c r="H15" i="12"/>
  <c r="G15" i="12"/>
  <c r="H14" i="12"/>
  <c r="G14" i="12"/>
  <c r="H13" i="12"/>
  <c r="G13" i="12"/>
  <c r="H12" i="12"/>
  <c r="G12" i="12"/>
  <c r="L11" i="12"/>
  <c r="L12" i="12" s="1"/>
  <c r="K11" i="12"/>
  <c r="H11" i="12"/>
  <c r="G11" i="12"/>
  <c r="H10" i="12"/>
  <c r="G10" i="12"/>
  <c r="P9" i="12"/>
  <c r="L9" i="12"/>
  <c r="K9" i="12"/>
  <c r="H9" i="12"/>
  <c r="G9" i="12"/>
  <c r="K23" i="12" s="1"/>
  <c r="L8" i="12"/>
  <c r="K8" i="12"/>
  <c r="H8" i="12"/>
  <c r="L24" i="12" s="1"/>
  <c r="G8" i="12"/>
  <c r="L7" i="12"/>
  <c r="K7" i="12"/>
  <c r="C17" i="9"/>
  <c r="B17" i="9"/>
  <c r="C16" i="9"/>
  <c r="B16" i="9"/>
  <c r="C13" i="9"/>
  <c r="B13" i="9"/>
  <c r="C12" i="9"/>
  <c r="B12" i="9"/>
  <c r="C9" i="9"/>
  <c r="C18" i="9" s="1"/>
  <c r="B9" i="9"/>
  <c r="B18" i="9" s="1"/>
  <c r="C8" i="9"/>
  <c r="B8" i="9"/>
  <c r="C5" i="9"/>
  <c r="B5" i="9"/>
  <c r="C4" i="9"/>
  <c r="B4" i="9"/>
  <c r="H4" i="4"/>
  <c r="H5" i="4"/>
  <c r="K5" i="4" s="1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H301" i="4"/>
  <c r="H302" i="4"/>
  <c r="H303" i="4"/>
  <c r="H304" i="4"/>
  <c r="H305" i="4"/>
  <c r="H306" i="4"/>
  <c r="H307" i="4"/>
  <c r="H308" i="4"/>
  <c r="H309" i="4"/>
  <c r="H310" i="4"/>
  <c r="H311" i="4"/>
  <c r="H312" i="4"/>
  <c r="H313" i="4"/>
  <c r="H314" i="4"/>
  <c r="H315" i="4"/>
  <c r="H316" i="4"/>
  <c r="H317" i="4"/>
  <c r="H318" i="4"/>
  <c r="H319" i="4"/>
  <c r="H320" i="4"/>
  <c r="H321" i="4"/>
  <c r="H322" i="4"/>
  <c r="H323" i="4"/>
  <c r="H324" i="4"/>
  <c r="H325" i="4"/>
  <c r="H326" i="4"/>
  <c r="H327" i="4"/>
  <c r="H328" i="4"/>
  <c r="H329" i="4"/>
  <c r="H330" i="4"/>
  <c r="H331" i="4"/>
  <c r="H332" i="4"/>
  <c r="H333" i="4"/>
  <c r="H334" i="4"/>
  <c r="H335" i="4"/>
  <c r="H336" i="4"/>
  <c r="H337" i="4"/>
  <c r="H338" i="4"/>
  <c r="H339" i="4"/>
  <c r="H340" i="4"/>
  <c r="H341" i="4"/>
  <c r="H342" i="4"/>
  <c r="H343" i="4"/>
  <c r="H344" i="4"/>
  <c r="H345" i="4"/>
  <c r="H346" i="4"/>
  <c r="H347" i="4"/>
  <c r="H348" i="4"/>
  <c r="H349" i="4"/>
  <c r="H350" i="4"/>
  <c r="H351" i="4"/>
  <c r="H352" i="4"/>
  <c r="H353" i="4"/>
  <c r="H354" i="4"/>
  <c r="H355" i="4"/>
  <c r="H356" i="4"/>
  <c r="H357" i="4"/>
  <c r="H358" i="4"/>
  <c r="H359" i="4"/>
  <c r="H360" i="4"/>
  <c r="H361" i="4"/>
  <c r="H362" i="4"/>
  <c r="H363" i="4"/>
  <c r="H364" i="4"/>
  <c r="H365" i="4"/>
  <c r="H366" i="4"/>
  <c r="H367" i="4"/>
  <c r="H368" i="4"/>
  <c r="H369" i="4"/>
  <c r="H370" i="4"/>
  <c r="H371" i="4"/>
  <c r="H372" i="4"/>
  <c r="H373" i="4"/>
  <c r="H374" i="4"/>
  <c r="H375" i="4"/>
  <c r="H376" i="4"/>
  <c r="H377" i="4"/>
  <c r="H378" i="4"/>
  <c r="H379" i="4"/>
  <c r="H380" i="4"/>
  <c r="H381" i="4"/>
  <c r="H382" i="4"/>
  <c r="H383" i="4"/>
  <c r="H384" i="4"/>
  <c r="H385" i="4"/>
  <c r="H386" i="4"/>
  <c r="H387" i="4"/>
  <c r="H388" i="4"/>
  <c r="H389" i="4"/>
  <c r="H390" i="4"/>
  <c r="H391" i="4"/>
  <c r="H392" i="4"/>
  <c r="H393" i="4"/>
  <c r="H394" i="4"/>
  <c r="H395" i="4"/>
  <c r="H396" i="4"/>
  <c r="H397" i="4"/>
  <c r="H398" i="4"/>
  <c r="H399" i="4"/>
  <c r="H400" i="4"/>
  <c r="H401" i="4"/>
  <c r="H402" i="4"/>
  <c r="H403" i="4"/>
  <c r="H404" i="4"/>
  <c r="H405" i="4"/>
  <c r="H406" i="4"/>
  <c r="H407" i="4"/>
  <c r="H408" i="4"/>
  <c r="H409" i="4"/>
  <c r="H410" i="4"/>
  <c r="H411" i="4"/>
  <c r="H412" i="4"/>
  <c r="H413" i="4"/>
  <c r="H414" i="4"/>
  <c r="H415" i="4"/>
  <c r="H416" i="4"/>
  <c r="H417" i="4"/>
  <c r="H418" i="4"/>
  <c r="H419" i="4"/>
  <c r="H420" i="4"/>
  <c r="H421" i="4"/>
  <c r="H422" i="4"/>
  <c r="H423" i="4"/>
  <c r="H424" i="4"/>
  <c r="H425" i="4"/>
  <c r="H426" i="4"/>
  <c r="H427" i="4"/>
  <c r="H428" i="4"/>
  <c r="H429" i="4"/>
  <c r="H430" i="4"/>
  <c r="H431" i="4"/>
  <c r="H432" i="4"/>
  <c r="H433" i="4"/>
  <c r="H434" i="4"/>
  <c r="H435" i="4"/>
  <c r="H436" i="4"/>
  <c r="H437" i="4"/>
  <c r="H438" i="4"/>
  <c r="H439" i="4"/>
  <c r="H440" i="4"/>
  <c r="H441" i="4"/>
  <c r="H442" i="4"/>
  <c r="H443" i="4"/>
  <c r="H444" i="4"/>
  <c r="H445" i="4"/>
  <c r="H446" i="4"/>
  <c r="H447" i="4"/>
  <c r="H448" i="4"/>
  <c r="H449" i="4"/>
  <c r="H450" i="4"/>
  <c r="H451" i="4"/>
  <c r="H452" i="4"/>
  <c r="H453" i="4"/>
  <c r="H454" i="4"/>
  <c r="H455" i="4"/>
  <c r="H456" i="4"/>
  <c r="H457" i="4"/>
  <c r="H458" i="4"/>
  <c r="H459" i="4"/>
  <c r="H460" i="4"/>
  <c r="H461" i="4"/>
  <c r="H462" i="4"/>
  <c r="H463" i="4"/>
  <c r="H464" i="4"/>
  <c r="H465" i="4"/>
  <c r="H466" i="4"/>
  <c r="H467" i="4"/>
  <c r="H468" i="4"/>
  <c r="H469" i="4"/>
  <c r="H470" i="4"/>
  <c r="H471" i="4"/>
  <c r="H472" i="4"/>
  <c r="H473" i="4"/>
  <c r="H474" i="4"/>
  <c r="H475" i="4"/>
  <c r="H476" i="4"/>
  <c r="H477" i="4"/>
  <c r="H478" i="4"/>
  <c r="H479" i="4"/>
  <c r="H480" i="4"/>
  <c r="H481" i="4"/>
  <c r="H482" i="4"/>
  <c r="H483" i="4"/>
  <c r="H484" i="4"/>
  <c r="H485" i="4"/>
  <c r="H486" i="4"/>
  <c r="H487" i="4"/>
  <c r="H488" i="4"/>
  <c r="H489" i="4"/>
  <c r="H490" i="4"/>
  <c r="H491" i="4"/>
  <c r="H492" i="4"/>
  <c r="H493" i="4"/>
  <c r="H494" i="4"/>
  <c r="H495" i="4"/>
  <c r="H496" i="4"/>
  <c r="H497" i="4"/>
  <c r="H498" i="4"/>
  <c r="H499" i="4"/>
  <c r="H500" i="4"/>
  <c r="H501" i="4"/>
  <c r="H502" i="4"/>
  <c r="H503" i="4"/>
  <c r="L505" i="3"/>
  <c r="L504" i="3"/>
  <c r="L503" i="3"/>
  <c r="L502" i="3"/>
  <c r="L501" i="3"/>
  <c r="L500" i="3"/>
  <c r="L499" i="3"/>
  <c r="L498" i="3"/>
  <c r="L497" i="3"/>
  <c r="L496" i="3"/>
  <c r="L495" i="3"/>
  <c r="L494" i="3"/>
  <c r="L493" i="3"/>
  <c r="L492" i="3"/>
  <c r="L491" i="3"/>
  <c r="L490" i="3"/>
  <c r="L489" i="3"/>
  <c r="L488" i="3"/>
  <c r="L487" i="3"/>
  <c r="L486" i="3"/>
  <c r="L485" i="3"/>
  <c r="L484" i="3"/>
  <c r="L483" i="3"/>
  <c r="L482" i="3"/>
  <c r="L481" i="3"/>
  <c r="L480" i="3"/>
  <c r="L479" i="3"/>
  <c r="L478" i="3"/>
  <c r="L477" i="3"/>
  <c r="L476" i="3"/>
  <c r="L475" i="3"/>
  <c r="L474" i="3"/>
  <c r="L473" i="3"/>
  <c r="L472" i="3"/>
  <c r="L471" i="3"/>
  <c r="L470" i="3"/>
  <c r="L469" i="3"/>
  <c r="L468" i="3"/>
  <c r="L467" i="3"/>
  <c r="L466" i="3"/>
  <c r="L465" i="3"/>
  <c r="L464" i="3"/>
  <c r="L463" i="3"/>
  <c r="L462" i="3"/>
  <c r="L461" i="3"/>
  <c r="L460" i="3"/>
  <c r="L459" i="3"/>
  <c r="L458" i="3"/>
  <c r="L457" i="3"/>
  <c r="L456" i="3"/>
  <c r="L455" i="3"/>
  <c r="L454" i="3"/>
  <c r="L453" i="3"/>
  <c r="L452" i="3"/>
  <c r="L451" i="3"/>
  <c r="L450" i="3"/>
  <c r="L449" i="3"/>
  <c r="L448" i="3"/>
  <c r="L447" i="3"/>
  <c r="L446" i="3"/>
  <c r="L445" i="3"/>
  <c r="L444" i="3"/>
  <c r="L443" i="3"/>
  <c r="L442" i="3"/>
  <c r="L441" i="3"/>
  <c r="L440" i="3"/>
  <c r="L439" i="3"/>
  <c r="L438" i="3"/>
  <c r="L437" i="3"/>
  <c r="M436" i="3"/>
  <c r="L436" i="3"/>
  <c r="M435" i="3"/>
  <c r="L435" i="3"/>
  <c r="M434" i="3"/>
  <c r="L434" i="3"/>
  <c r="M433" i="3"/>
  <c r="L433" i="3"/>
  <c r="M432" i="3"/>
  <c r="L432" i="3"/>
  <c r="M431" i="3"/>
  <c r="L431" i="3"/>
  <c r="M430" i="3"/>
  <c r="L430" i="3"/>
  <c r="M429" i="3"/>
  <c r="L429" i="3"/>
  <c r="M428" i="3"/>
  <c r="L428" i="3"/>
  <c r="M427" i="3"/>
  <c r="L427" i="3"/>
  <c r="M426" i="3"/>
  <c r="L426" i="3"/>
  <c r="M425" i="3"/>
  <c r="L425" i="3"/>
  <c r="M424" i="3"/>
  <c r="L424" i="3"/>
  <c r="M423" i="3"/>
  <c r="L423" i="3"/>
  <c r="M422" i="3"/>
  <c r="L422" i="3"/>
  <c r="M421" i="3"/>
  <c r="L421" i="3"/>
  <c r="M420" i="3"/>
  <c r="L420" i="3"/>
  <c r="M419" i="3"/>
  <c r="L419" i="3"/>
  <c r="M418" i="3"/>
  <c r="L418" i="3"/>
  <c r="M417" i="3"/>
  <c r="L417" i="3"/>
  <c r="M416" i="3"/>
  <c r="L416" i="3"/>
  <c r="M415" i="3"/>
  <c r="L415" i="3"/>
  <c r="M414" i="3"/>
  <c r="L414" i="3"/>
  <c r="M413" i="3"/>
  <c r="L413" i="3"/>
  <c r="M412" i="3"/>
  <c r="L412" i="3"/>
  <c r="M411" i="3"/>
  <c r="L411" i="3"/>
  <c r="M410" i="3"/>
  <c r="L410" i="3"/>
  <c r="M409" i="3"/>
  <c r="L409" i="3"/>
  <c r="M408" i="3"/>
  <c r="L408" i="3"/>
  <c r="M407" i="3"/>
  <c r="L407" i="3"/>
  <c r="M406" i="3"/>
  <c r="L406" i="3"/>
  <c r="M405" i="3"/>
  <c r="L405" i="3"/>
  <c r="M404" i="3"/>
  <c r="L404" i="3"/>
  <c r="M403" i="3"/>
  <c r="L403" i="3"/>
  <c r="M402" i="3"/>
  <c r="L402" i="3"/>
  <c r="M401" i="3"/>
  <c r="L401" i="3"/>
  <c r="M400" i="3"/>
  <c r="L400" i="3"/>
  <c r="M399" i="3"/>
  <c r="L399" i="3"/>
  <c r="M398" i="3"/>
  <c r="L398" i="3"/>
  <c r="M397" i="3"/>
  <c r="L397" i="3"/>
  <c r="M396" i="3"/>
  <c r="L396" i="3"/>
  <c r="M395" i="3"/>
  <c r="L395" i="3"/>
  <c r="M394" i="3"/>
  <c r="L394" i="3"/>
  <c r="M393" i="3"/>
  <c r="L393" i="3"/>
  <c r="M392" i="3"/>
  <c r="L392" i="3"/>
  <c r="M391" i="3"/>
  <c r="L391" i="3"/>
  <c r="M390" i="3"/>
  <c r="L390" i="3"/>
  <c r="M389" i="3"/>
  <c r="L389" i="3"/>
  <c r="M388" i="3"/>
  <c r="L388" i="3"/>
  <c r="M387" i="3"/>
  <c r="L387" i="3"/>
  <c r="M386" i="3"/>
  <c r="L386" i="3"/>
  <c r="M385" i="3"/>
  <c r="L385" i="3"/>
  <c r="M384" i="3"/>
  <c r="L384" i="3"/>
  <c r="M383" i="3"/>
  <c r="L383" i="3"/>
  <c r="M382" i="3"/>
  <c r="L382" i="3"/>
  <c r="M381" i="3"/>
  <c r="L381" i="3"/>
  <c r="M380" i="3"/>
  <c r="L380" i="3"/>
  <c r="M379" i="3"/>
  <c r="L379" i="3"/>
  <c r="M378" i="3"/>
  <c r="L378" i="3"/>
  <c r="M377" i="3"/>
  <c r="L377" i="3"/>
  <c r="M376" i="3"/>
  <c r="L376" i="3"/>
  <c r="M375" i="3"/>
  <c r="L375" i="3"/>
  <c r="M374" i="3"/>
  <c r="L374" i="3"/>
  <c r="M373" i="3"/>
  <c r="L373" i="3"/>
  <c r="M372" i="3"/>
  <c r="L372" i="3"/>
  <c r="M371" i="3"/>
  <c r="L371" i="3"/>
  <c r="M370" i="3"/>
  <c r="L370" i="3"/>
  <c r="M369" i="3"/>
  <c r="L369" i="3"/>
  <c r="M368" i="3"/>
  <c r="L368" i="3"/>
  <c r="M367" i="3"/>
  <c r="L367" i="3"/>
  <c r="M366" i="3"/>
  <c r="L366" i="3"/>
  <c r="M365" i="3"/>
  <c r="L365" i="3"/>
  <c r="M364" i="3"/>
  <c r="L364" i="3"/>
  <c r="M363" i="3"/>
  <c r="L363" i="3"/>
  <c r="M362" i="3"/>
  <c r="L362" i="3"/>
  <c r="M361" i="3"/>
  <c r="L361" i="3"/>
  <c r="M360" i="3"/>
  <c r="L360" i="3"/>
  <c r="M359" i="3"/>
  <c r="L359" i="3"/>
  <c r="M358" i="3"/>
  <c r="L358" i="3"/>
  <c r="M357" i="3"/>
  <c r="L357" i="3"/>
  <c r="M356" i="3"/>
  <c r="L356" i="3"/>
  <c r="M355" i="3"/>
  <c r="L355" i="3"/>
  <c r="M354" i="3"/>
  <c r="L354" i="3"/>
  <c r="M353" i="3"/>
  <c r="L353" i="3"/>
  <c r="M352" i="3"/>
  <c r="L352" i="3"/>
  <c r="M351" i="3"/>
  <c r="L351" i="3"/>
  <c r="M350" i="3"/>
  <c r="L350" i="3"/>
  <c r="M349" i="3"/>
  <c r="L349" i="3"/>
  <c r="M348" i="3"/>
  <c r="L348" i="3"/>
  <c r="M347" i="3"/>
  <c r="L347" i="3"/>
  <c r="M346" i="3"/>
  <c r="L346" i="3"/>
  <c r="M345" i="3"/>
  <c r="L345" i="3"/>
  <c r="M344" i="3"/>
  <c r="L344" i="3"/>
  <c r="M343" i="3"/>
  <c r="L343" i="3"/>
  <c r="M342" i="3"/>
  <c r="L342" i="3"/>
  <c r="M341" i="3"/>
  <c r="L341" i="3"/>
  <c r="M340" i="3"/>
  <c r="L340" i="3"/>
  <c r="M339" i="3"/>
  <c r="L339" i="3"/>
  <c r="M338" i="3"/>
  <c r="L338" i="3"/>
  <c r="M337" i="3"/>
  <c r="L337" i="3"/>
  <c r="M336" i="3"/>
  <c r="L336" i="3"/>
  <c r="M335" i="3"/>
  <c r="L335" i="3"/>
  <c r="M334" i="3"/>
  <c r="L334" i="3"/>
  <c r="M333" i="3"/>
  <c r="L333" i="3"/>
  <c r="M332" i="3"/>
  <c r="L332" i="3"/>
  <c r="M331" i="3"/>
  <c r="L331" i="3"/>
  <c r="M330" i="3"/>
  <c r="L330" i="3"/>
  <c r="M329" i="3"/>
  <c r="L329" i="3"/>
  <c r="M328" i="3"/>
  <c r="L328" i="3"/>
  <c r="M327" i="3"/>
  <c r="L327" i="3"/>
  <c r="M326" i="3"/>
  <c r="L326" i="3"/>
  <c r="M325" i="3"/>
  <c r="L325" i="3"/>
  <c r="M324" i="3"/>
  <c r="L324" i="3"/>
  <c r="M323" i="3"/>
  <c r="L323" i="3"/>
  <c r="M322" i="3"/>
  <c r="L322" i="3"/>
  <c r="M321" i="3"/>
  <c r="L321" i="3"/>
  <c r="M320" i="3"/>
  <c r="L320" i="3"/>
  <c r="M319" i="3"/>
  <c r="L319" i="3"/>
  <c r="M318" i="3"/>
  <c r="L318" i="3"/>
  <c r="M317" i="3"/>
  <c r="L317" i="3"/>
  <c r="M316" i="3"/>
  <c r="L316" i="3"/>
  <c r="M315" i="3"/>
  <c r="L315" i="3"/>
  <c r="M314" i="3"/>
  <c r="L314" i="3"/>
  <c r="M313" i="3"/>
  <c r="L313" i="3"/>
  <c r="M312" i="3"/>
  <c r="L312" i="3"/>
  <c r="M311" i="3"/>
  <c r="L311" i="3"/>
  <c r="M310" i="3"/>
  <c r="L310" i="3"/>
  <c r="M309" i="3"/>
  <c r="L309" i="3"/>
  <c r="M308" i="3"/>
  <c r="L308" i="3"/>
  <c r="M307" i="3"/>
  <c r="L307" i="3"/>
  <c r="N306" i="3"/>
  <c r="M306" i="3"/>
  <c r="L306" i="3"/>
  <c r="N305" i="3"/>
  <c r="M305" i="3"/>
  <c r="L305" i="3"/>
  <c r="N304" i="3"/>
  <c r="M304" i="3"/>
  <c r="L304" i="3"/>
  <c r="N303" i="3"/>
  <c r="M303" i="3"/>
  <c r="L303" i="3"/>
  <c r="N302" i="3"/>
  <c r="M302" i="3"/>
  <c r="L302" i="3"/>
  <c r="N301" i="3"/>
  <c r="M301" i="3"/>
  <c r="L301" i="3"/>
  <c r="N300" i="3"/>
  <c r="M300" i="3"/>
  <c r="L300" i="3"/>
  <c r="N299" i="3"/>
  <c r="M299" i="3"/>
  <c r="L299" i="3"/>
  <c r="N298" i="3"/>
  <c r="M298" i="3"/>
  <c r="L298" i="3"/>
  <c r="N297" i="3"/>
  <c r="M297" i="3"/>
  <c r="L297" i="3"/>
  <c r="N296" i="3"/>
  <c r="M296" i="3"/>
  <c r="L296" i="3"/>
  <c r="N295" i="3"/>
  <c r="M295" i="3"/>
  <c r="L295" i="3"/>
  <c r="N294" i="3"/>
  <c r="M294" i="3"/>
  <c r="L294" i="3"/>
  <c r="N293" i="3"/>
  <c r="M293" i="3"/>
  <c r="L293" i="3"/>
  <c r="N292" i="3"/>
  <c r="M292" i="3"/>
  <c r="L292" i="3"/>
  <c r="N291" i="3"/>
  <c r="M291" i="3"/>
  <c r="L291" i="3"/>
  <c r="N290" i="3"/>
  <c r="M290" i="3"/>
  <c r="L290" i="3"/>
  <c r="N289" i="3"/>
  <c r="M289" i="3"/>
  <c r="L289" i="3"/>
  <c r="N288" i="3"/>
  <c r="M288" i="3"/>
  <c r="L288" i="3"/>
  <c r="N287" i="3"/>
  <c r="M287" i="3"/>
  <c r="L287" i="3"/>
  <c r="N286" i="3"/>
  <c r="M286" i="3"/>
  <c r="L286" i="3"/>
  <c r="N285" i="3"/>
  <c r="M285" i="3"/>
  <c r="L285" i="3"/>
  <c r="N284" i="3"/>
  <c r="M284" i="3"/>
  <c r="L284" i="3"/>
  <c r="N283" i="3"/>
  <c r="M283" i="3"/>
  <c r="L283" i="3"/>
  <c r="N282" i="3"/>
  <c r="M282" i="3"/>
  <c r="L282" i="3"/>
  <c r="N281" i="3"/>
  <c r="M281" i="3"/>
  <c r="L281" i="3"/>
  <c r="N280" i="3"/>
  <c r="M280" i="3"/>
  <c r="L280" i="3"/>
  <c r="N279" i="3"/>
  <c r="M279" i="3"/>
  <c r="L279" i="3"/>
  <c r="N278" i="3"/>
  <c r="M278" i="3"/>
  <c r="L278" i="3"/>
  <c r="N277" i="3"/>
  <c r="M277" i="3"/>
  <c r="L277" i="3"/>
  <c r="N276" i="3"/>
  <c r="M276" i="3"/>
  <c r="L276" i="3"/>
  <c r="N275" i="3"/>
  <c r="M275" i="3"/>
  <c r="L275" i="3"/>
  <c r="N274" i="3"/>
  <c r="M274" i="3"/>
  <c r="L274" i="3"/>
  <c r="N273" i="3"/>
  <c r="M273" i="3"/>
  <c r="L273" i="3"/>
  <c r="N272" i="3"/>
  <c r="M272" i="3"/>
  <c r="L272" i="3"/>
  <c r="N271" i="3"/>
  <c r="M271" i="3"/>
  <c r="L271" i="3"/>
  <c r="N270" i="3"/>
  <c r="M270" i="3"/>
  <c r="L270" i="3"/>
  <c r="N269" i="3"/>
  <c r="M269" i="3"/>
  <c r="L269" i="3"/>
  <c r="N268" i="3"/>
  <c r="M268" i="3"/>
  <c r="L268" i="3"/>
  <c r="N267" i="3"/>
  <c r="M267" i="3"/>
  <c r="L267" i="3"/>
  <c r="N266" i="3"/>
  <c r="M266" i="3"/>
  <c r="L266" i="3"/>
  <c r="N265" i="3"/>
  <c r="M265" i="3"/>
  <c r="L265" i="3"/>
  <c r="N264" i="3"/>
  <c r="M264" i="3"/>
  <c r="L264" i="3"/>
  <c r="N263" i="3"/>
  <c r="M263" i="3"/>
  <c r="L263" i="3"/>
  <c r="N262" i="3"/>
  <c r="M262" i="3"/>
  <c r="L262" i="3"/>
  <c r="N261" i="3"/>
  <c r="M261" i="3"/>
  <c r="L261" i="3"/>
  <c r="N260" i="3"/>
  <c r="M260" i="3"/>
  <c r="L260" i="3"/>
  <c r="N259" i="3"/>
  <c r="M259" i="3"/>
  <c r="L259" i="3"/>
  <c r="N258" i="3"/>
  <c r="M258" i="3"/>
  <c r="L258" i="3"/>
  <c r="N257" i="3"/>
  <c r="M257" i="3"/>
  <c r="L257" i="3"/>
  <c r="N256" i="3"/>
  <c r="M256" i="3"/>
  <c r="L256" i="3"/>
  <c r="N255" i="3"/>
  <c r="M255" i="3"/>
  <c r="L255" i="3"/>
  <c r="N254" i="3"/>
  <c r="M254" i="3"/>
  <c r="L254" i="3"/>
  <c r="N253" i="3"/>
  <c r="M253" i="3"/>
  <c r="L253" i="3"/>
  <c r="N252" i="3"/>
  <c r="M252" i="3"/>
  <c r="L252" i="3"/>
  <c r="N251" i="3"/>
  <c r="M251" i="3"/>
  <c r="L251" i="3"/>
  <c r="N250" i="3"/>
  <c r="M250" i="3"/>
  <c r="L250" i="3"/>
  <c r="N249" i="3"/>
  <c r="M249" i="3"/>
  <c r="L249" i="3"/>
  <c r="N248" i="3"/>
  <c r="M248" i="3"/>
  <c r="L248" i="3"/>
  <c r="N247" i="3"/>
  <c r="M247" i="3"/>
  <c r="L247" i="3"/>
  <c r="N246" i="3"/>
  <c r="M246" i="3"/>
  <c r="L246" i="3"/>
  <c r="N245" i="3"/>
  <c r="M245" i="3"/>
  <c r="L245" i="3"/>
  <c r="N244" i="3"/>
  <c r="M244" i="3"/>
  <c r="L244" i="3"/>
  <c r="N243" i="3"/>
  <c r="M243" i="3"/>
  <c r="L243" i="3"/>
  <c r="N242" i="3"/>
  <c r="M242" i="3"/>
  <c r="L242" i="3"/>
  <c r="N241" i="3"/>
  <c r="M241" i="3"/>
  <c r="L241" i="3"/>
  <c r="N240" i="3"/>
  <c r="M240" i="3"/>
  <c r="L240" i="3"/>
  <c r="N239" i="3"/>
  <c r="M239" i="3"/>
  <c r="L239" i="3"/>
  <c r="N238" i="3"/>
  <c r="M238" i="3"/>
  <c r="L238" i="3"/>
  <c r="N237" i="3"/>
  <c r="M237" i="3"/>
  <c r="L237" i="3"/>
  <c r="N236" i="3"/>
  <c r="M236" i="3"/>
  <c r="L236" i="3"/>
  <c r="N235" i="3"/>
  <c r="M235" i="3"/>
  <c r="L235" i="3"/>
  <c r="N234" i="3"/>
  <c r="M234" i="3"/>
  <c r="L234" i="3"/>
  <c r="N233" i="3"/>
  <c r="M233" i="3"/>
  <c r="L233" i="3"/>
  <c r="N232" i="3"/>
  <c r="M232" i="3"/>
  <c r="L232" i="3"/>
  <c r="N231" i="3"/>
  <c r="M231" i="3"/>
  <c r="L231" i="3"/>
  <c r="N230" i="3"/>
  <c r="M230" i="3"/>
  <c r="L230" i="3"/>
  <c r="N229" i="3"/>
  <c r="M229" i="3"/>
  <c r="L229" i="3"/>
  <c r="N228" i="3"/>
  <c r="M228" i="3"/>
  <c r="L228" i="3"/>
  <c r="N227" i="3"/>
  <c r="M227" i="3"/>
  <c r="L227" i="3"/>
  <c r="N226" i="3"/>
  <c r="M226" i="3"/>
  <c r="L226" i="3"/>
  <c r="N225" i="3"/>
  <c r="M225" i="3"/>
  <c r="L225" i="3"/>
  <c r="N224" i="3"/>
  <c r="M224" i="3"/>
  <c r="L224" i="3"/>
  <c r="N223" i="3"/>
  <c r="M223" i="3"/>
  <c r="L223" i="3"/>
  <c r="N222" i="3"/>
  <c r="M222" i="3"/>
  <c r="L222" i="3"/>
  <c r="N221" i="3"/>
  <c r="M221" i="3"/>
  <c r="L221" i="3"/>
  <c r="N220" i="3"/>
  <c r="M220" i="3"/>
  <c r="L220" i="3"/>
  <c r="N219" i="3"/>
  <c r="M219" i="3"/>
  <c r="L219" i="3"/>
  <c r="N218" i="3"/>
  <c r="M218" i="3"/>
  <c r="L218" i="3"/>
  <c r="N217" i="3"/>
  <c r="M217" i="3"/>
  <c r="L217" i="3"/>
  <c r="N216" i="3"/>
  <c r="M216" i="3"/>
  <c r="L216" i="3"/>
  <c r="N215" i="3"/>
  <c r="M215" i="3"/>
  <c r="L215" i="3"/>
  <c r="N214" i="3"/>
  <c r="M214" i="3"/>
  <c r="L214" i="3"/>
  <c r="N213" i="3"/>
  <c r="M213" i="3"/>
  <c r="L213" i="3"/>
  <c r="N212" i="3"/>
  <c r="M212" i="3"/>
  <c r="L212" i="3"/>
  <c r="N211" i="3"/>
  <c r="M211" i="3"/>
  <c r="L211" i="3"/>
  <c r="N210" i="3"/>
  <c r="M210" i="3"/>
  <c r="L210" i="3"/>
  <c r="N209" i="3"/>
  <c r="M209" i="3"/>
  <c r="L209" i="3"/>
  <c r="N208" i="3"/>
  <c r="M208" i="3"/>
  <c r="L208" i="3"/>
  <c r="N207" i="3"/>
  <c r="M207" i="3"/>
  <c r="L207" i="3"/>
  <c r="N206" i="3"/>
  <c r="M206" i="3"/>
  <c r="L206" i="3"/>
  <c r="N205" i="3"/>
  <c r="M205" i="3"/>
  <c r="L205" i="3"/>
  <c r="N204" i="3"/>
  <c r="M204" i="3"/>
  <c r="L204" i="3"/>
  <c r="N203" i="3"/>
  <c r="M203" i="3"/>
  <c r="L203" i="3"/>
  <c r="N202" i="3"/>
  <c r="M202" i="3"/>
  <c r="L202" i="3"/>
  <c r="N201" i="3"/>
  <c r="M201" i="3"/>
  <c r="L201" i="3"/>
  <c r="N200" i="3"/>
  <c r="M200" i="3"/>
  <c r="L200" i="3"/>
  <c r="N199" i="3"/>
  <c r="M199" i="3"/>
  <c r="L199" i="3"/>
  <c r="N198" i="3"/>
  <c r="M198" i="3"/>
  <c r="L198" i="3"/>
  <c r="N197" i="3"/>
  <c r="M197" i="3"/>
  <c r="L197" i="3"/>
  <c r="N196" i="3"/>
  <c r="M196" i="3"/>
  <c r="L196" i="3"/>
  <c r="N195" i="3"/>
  <c r="M195" i="3"/>
  <c r="L195" i="3"/>
  <c r="N194" i="3"/>
  <c r="M194" i="3"/>
  <c r="L194" i="3"/>
  <c r="N193" i="3"/>
  <c r="M193" i="3"/>
  <c r="L193" i="3"/>
  <c r="N192" i="3"/>
  <c r="M192" i="3"/>
  <c r="L192" i="3"/>
  <c r="N191" i="3"/>
  <c r="M191" i="3"/>
  <c r="L191" i="3"/>
  <c r="N190" i="3"/>
  <c r="M190" i="3"/>
  <c r="L190" i="3"/>
  <c r="N189" i="3"/>
  <c r="M189" i="3"/>
  <c r="L189" i="3"/>
  <c r="N188" i="3"/>
  <c r="M188" i="3"/>
  <c r="L188" i="3"/>
  <c r="N187" i="3"/>
  <c r="M187" i="3"/>
  <c r="L187" i="3"/>
  <c r="N186" i="3"/>
  <c r="M186" i="3"/>
  <c r="L186" i="3"/>
  <c r="N185" i="3"/>
  <c r="M185" i="3"/>
  <c r="L185" i="3"/>
  <c r="N184" i="3"/>
  <c r="M184" i="3"/>
  <c r="L184" i="3"/>
  <c r="N183" i="3"/>
  <c r="M183" i="3"/>
  <c r="L183" i="3"/>
  <c r="N182" i="3"/>
  <c r="M182" i="3"/>
  <c r="L182" i="3"/>
  <c r="N181" i="3"/>
  <c r="M181" i="3"/>
  <c r="L181" i="3"/>
  <c r="N180" i="3"/>
  <c r="M180" i="3"/>
  <c r="L180" i="3"/>
  <c r="N179" i="3"/>
  <c r="M179" i="3"/>
  <c r="L179" i="3"/>
  <c r="N178" i="3"/>
  <c r="M178" i="3"/>
  <c r="L178" i="3"/>
  <c r="N177" i="3"/>
  <c r="M177" i="3"/>
  <c r="L177" i="3"/>
  <c r="N176" i="3"/>
  <c r="M176" i="3"/>
  <c r="L176" i="3"/>
  <c r="N175" i="3"/>
  <c r="M175" i="3"/>
  <c r="L175" i="3"/>
  <c r="N174" i="3"/>
  <c r="M174" i="3"/>
  <c r="L174" i="3"/>
  <c r="N173" i="3"/>
  <c r="M173" i="3"/>
  <c r="L173" i="3"/>
  <c r="N172" i="3"/>
  <c r="M172" i="3"/>
  <c r="L172" i="3"/>
  <c r="N171" i="3"/>
  <c r="M171" i="3"/>
  <c r="L171" i="3"/>
  <c r="N170" i="3"/>
  <c r="M170" i="3"/>
  <c r="L170" i="3"/>
  <c r="N169" i="3"/>
  <c r="M169" i="3"/>
  <c r="L169" i="3"/>
  <c r="N168" i="3"/>
  <c r="M168" i="3"/>
  <c r="L168" i="3"/>
  <c r="N167" i="3"/>
  <c r="M167" i="3"/>
  <c r="L167" i="3"/>
  <c r="N166" i="3"/>
  <c r="M166" i="3"/>
  <c r="L166" i="3"/>
  <c r="N165" i="3"/>
  <c r="M165" i="3"/>
  <c r="L165" i="3"/>
  <c r="N164" i="3"/>
  <c r="M164" i="3"/>
  <c r="L164" i="3"/>
  <c r="N163" i="3"/>
  <c r="M163" i="3"/>
  <c r="L163" i="3"/>
  <c r="N162" i="3"/>
  <c r="M162" i="3"/>
  <c r="L162" i="3"/>
  <c r="N161" i="3"/>
  <c r="M161" i="3"/>
  <c r="L161" i="3"/>
  <c r="N160" i="3"/>
  <c r="M160" i="3"/>
  <c r="L160" i="3"/>
  <c r="N159" i="3"/>
  <c r="M159" i="3"/>
  <c r="L159" i="3"/>
  <c r="N158" i="3"/>
  <c r="M158" i="3"/>
  <c r="L158" i="3"/>
  <c r="N157" i="3"/>
  <c r="M157" i="3"/>
  <c r="L157" i="3"/>
  <c r="N156" i="3"/>
  <c r="M156" i="3"/>
  <c r="L156" i="3"/>
  <c r="N155" i="3"/>
  <c r="M155" i="3"/>
  <c r="L155" i="3"/>
  <c r="N154" i="3"/>
  <c r="M154" i="3"/>
  <c r="L154" i="3"/>
  <c r="N153" i="3"/>
  <c r="M153" i="3"/>
  <c r="L153" i="3"/>
  <c r="N152" i="3"/>
  <c r="M152" i="3"/>
  <c r="L152" i="3"/>
  <c r="N151" i="3"/>
  <c r="M151" i="3"/>
  <c r="L151" i="3"/>
  <c r="N150" i="3"/>
  <c r="M150" i="3"/>
  <c r="L150" i="3"/>
  <c r="N149" i="3"/>
  <c r="M149" i="3"/>
  <c r="L149" i="3"/>
  <c r="N148" i="3"/>
  <c r="M148" i="3"/>
  <c r="L148" i="3"/>
  <c r="N147" i="3"/>
  <c r="M147" i="3"/>
  <c r="L147" i="3"/>
  <c r="N146" i="3"/>
  <c r="M146" i="3"/>
  <c r="L146" i="3"/>
  <c r="N145" i="3"/>
  <c r="M145" i="3"/>
  <c r="L145" i="3"/>
  <c r="N144" i="3"/>
  <c r="M144" i="3"/>
  <c r="L144" i="3"/>
  <c r="N143" i="3"/>
  <c r="M143" i="3"/>
  <c r="L143" i="3"/>
  <c r="N142" i="3"/>
  <c r="M142" i="3"/>
  <c r="L142" i="3"/>
  <c r="N141" i="3"/>
  <c r="M141" i="3"/>
  <c r="L141" i="3"/>
  <c r="N140" i="3"/>
  <c r="M140" i="3"/>
  <c r="L140" i="3"/>
  <c r="N139" i="3"/>
  <c r="M139" i="3"/>
  <c r="L139" i="3"/>
  <c r="N138" i="3"/>
  <c r="M138" i="3"/>
  <c r="L138" i="3"/>
  <c r="N137" i="3"/>
  <c r="M137" i="3"/>
  <c r="L137" i="3"/>
  <c r="N136" i="3"/>
  <c r="M136" i="3"/>
  <c r="L136" i="3"/>
  <c r="N135" i="3"/>
  <c r="M135" i="3"/>
  <c r="L135" i="3"/>
  <c r="N134" i="3"/>
  <c r="M134" i="3"/>
  <c r="L134" i="3"/>
  <c r="N133" i="3"/>
  <c r="M133" i="3"/>
  <c r="L133" i="3"/>
  <c r="N132" i="3"/>
  <c r="M132" i="3"/>
  <c r="L132" i="3"/>
  <c r="N131" i="3"/>
  <c r="M131" i="3"/>
  <c r="L131" i="3"/>
  <c r="N130" i="3"/>
  <c r="M130" i="3"/>
  <c r="L130" i="3"/>
  <c r="N129" i="3"/>
  <c r="M129" i="3"/>
  <c r="L129" i="3"/>
  <c r="N128" i="3"/>
  <c r="M128" i="3"/>
  <c r="L128" i="3"/>
  <c r="N127" i="3"/>
  <c r="M127" i="3"/>
  <c r="L127" i="3"/>
  <c r="N126" i="3"/>
  <c r="M126" i="3"/>
  <c r="L126" i="3"/>
  <c r="N125" i="3"/>
  <c r="M125" i="3"/>
  <c r="L125" i="3"/>
  <c r="N124" i="3"/>
  <c r="M124" i="3"/>
  <c r="L124" i="3"/>
  <c r="N123" i="3"/>
  <c r="M123" i="3"/>
  <c r="L123" i="3"/>
  <c r="N122" i="3"/>
  <c r="M122" i="3"/>
  <c r="L122" i="3"/>
  <c r="N121" i="3"/>
  <c r="M121" i="3"/>
  <c r="L121" i="3"/>
  <c r="N120" i="3"/>
  <c r="M120" i="3"/>
  <c r="L120" i="3"/>
  <c r="N119" i="3"/>
  <c r="M119" i="3"/>
  <c r="L119" i="3"/>
  <c r="N118" i="3"/>
  <c r="M118" i="3"/>
  <c r="L118" i="3"/>
  <c r="N117" i="3"/>
  <c r="M117" i="3"/>
  <c r="L117" i="3"/>
  <c r="N116" i="3"/>
  <c r="M116" i="3"/>
  <c r="L116" i="3"/>
  <c r="N115" i="3"/>
  <c r="M115" i="3"/>
  <c r="L115" i="3"/>
  <c r="N114" i="3"/>
  <c r="M114" i="3"/>
  <c r="L114" i="3"/>
  <c r="N113" i="3"/>
  <c r="M113" i="3"/>
  <c r="L113" i="3"/>
  <c r="N112" i="3"/>
  <c r="M112" i="3"/>
  <c r="L112" i="3"/>
  <c r="N111" i="3"/>
  <c r="M111" i="3"/>
  <c r="L111" i="3"/>
  <c r="N110" i="3"/>
  <c r="M110" i="3"/>
  <c r="L110" i="3"/>
  <c r="N109" i="3"/>
  <c r="M109" i="3"/>
  <c r="L109" i="3"/>
  <c r="N108" i="3"/>
  <c r="M108" i="3"/>
  <c r="L108" i="3"/>
  <c r="N107" i="3"/>
  <c r="M107" i="3"/>
  <c r="L107" i="3"/>
  <c r="N106" i="3"/>
  <c r="M106" i="3"/>
  <c r="L106" i="3"/>
  <c r="N105" i="3"/>
  <c r="M105" i="3"/>
  <c r="L105" i="3"/>
  <c r="N104" i="3"/>
  <c r="M104" i="3"/>
  <c r="L104" i="3"/>
  <c r="N103" i="3"/>
  <c r="M103" i="3"/>
  <c r="L103" i="3"/>
  <c r="N102" i="3"/>
  <c r="M102" i="3"/>
  <c r="L102" i="3"/>
  <c r="N101" i="3"/>
  <c r="M101" i="3"/>
  <c r="L101" i="3"/>
  <c r="N100" i="3"/>
  <c r="M100" i="3"/>
  <c r="L100" i="3"/>
  <c r="N99" i="3"/>
  <c r="M99" i="3"/>
  <c r="L99" i="3"/>
  <c r="N98" i="3"/>
  <c r="M98" i="3"/>
  <c r="L98" i="3"/>
  <c r="N97" i="3"/>
  <c r="M97" i="3"/>
  <c r="L97" i="3"/>
  <c r="N96" i="3"/>
  <c r="M96" i="3"/>
  <c r="L96" i="3"/>
  <c r="N95" i="3"/>
  <c r="M95" i="3"/>
  <c r="L95" i="3"/>
  <c r="N94" i="3"/>
  <c r="M94" i="3"/>
  <c r="L94" i="3"/>
  <c r="N93" i="3"/>
  <c r="M93" i="3"/>
  <c r="L93" i="3"/>
  <c r="N92" i="3"/>
  <c r="M92" i="3"/>
  <c r="L92" i="3"/>
  <c r="N91" i="3"/>
  <c r="M91" i="3"/>
  <c r="L91" i="3"/>
  <c r="N90" i="3"/>
  <c r="M90" i="3"/>
  <c r="L90" i="3"/>
  <c r="N89" i="3"/>
  <c r="M89" i="3"/>
  <c r="L89" i="3"/>
  <c r="N88" i="3"/>
  <c r="M88" i="3"/>
  <c r="L88" i="3"/>
  <c r="N87" i="3"/>
  <c r="M87" i="3"/>
  <c r="L87" i="3"/>
  <c r="N86" i="3"/>
  <c r="M86" i="3"/>
  <c r="L86" i="3"/>
  <c r="N85" i="3"/>
  <c r="M85" i="3"/>
  <c r="L85" i="3"/>
  <c r="N84" i="3"/>
  <c r="M84" i="3"/>
  <c r="L84" i="3"/>
  <c r="N83" i="3"/>
  <c r="M83" i="3"/>
  <c r="L83" i="3"/>
  <c r="N82" i="3"/>
  <c r="M82" i="3"/>
  <c r="L82" i="3"/>
  <c r="N81" i="3"/>
  <c r="M81" i="3"/>
  <c r="L81" i="3"/>
  <c r="N80" i="3"/>
  <c r="M80" i="3"/>
  <c r="L80" i="3"/>
  <c r="N79" i="3"/>
  <c r="M79" i="3"/>
  <c r="L79" i="3"/>
  <c r="N78" i="3"/>
  <c r="M78" i="3"/>
  <c r="L78" i="3"/>
  <c r="N77" i="3"/>
  <c r="M77" i="3"/>
  <c r="L77" i="3"/>
  <c r="N76" i="3"/>
  <c r="M76" i="3"/>
  <c r="L76" i="3"/>
  <c r="N75" i="3"/>
  <c r="M75" i="3"/>
  <c r="L75" i="3"/>
  <c r="N74" i="3"/>
  <c r="M74" i="3"/>
  <c r="L74" i="3"/>
  <c r="N73" i="3"/>
  <c r="M73" i="3"/>
  <c r="L73" i="3"/>
  <c r="N72" i="3"/>
  <c r="M72" i="3"/>
  <c r="L72" i="3"/>
  <c r="N71" i="3"/>
  <c r="M71" i="3"/>
  <c r="L71" i="3"/>
  <c r="N70" i="3"/>
  <c r="M70" i="3"/>
  <c r="L70" i="3"/>
  <c r="N69" i="3"/>
  <c r="M69" i="3"/>
  <c r="L69" i="3"/>
  <c r="N68" i="3"/>
  <c r="M68" i="3"/>
  <c r="L68" i="3"/>
  <c r="N67" i="3"/>
  <c r="M67" i="3"/>
  <c r="L67" i="3"/>
  <c r="N66" i="3"/>
  <c r="M66" i="3"/>
  <c r="L66" i="3"/>
  <c r="N65" i="3"/>
  <c r="M65" i="3"/>
  <c r="L65" i="3"/>
  <c r="N64" i="3"/>
  <c r="M64" i="3"/>
  <c r="L64" i="3"/>
  <c r="N63" i="3"/>
  <c r="M63" i="3"/>
  <c r="L63" i="3"/>
  <c r="N62" i="3"/>
  <c r="M62" i="3"/>
  <c r="L62" i="3"/>
  <c r="N61" i="3"/>
  <c r="M61" i="3"/>
  <c r="L61" i="3"/>
  <c r="N60" i="3"/>
  <c r="M60" i="3"/>
  <c r="L60" i="3"/>
  <c r="N59" i="3"/>
  <c r="M59" i="3"/>
  <c r="L59" i="3"/>
  <c r="N58" i="3"/>
  <c r="M58" i="3"/>
  <c r="L58" i="3"/>
  <c r="N57" i="3"/>
  <c r="M57" i="3"/>
  <c r="L57" i="3"/>
  <c r="N56" i="3"/>
  <c r="M56" i="3"/>
  <c r="L56" i="3"/>
  <c r="N55" i="3"/>
  <c r="M55" i="3"/>
  <c r="L55" i="3"/>
  <c r="N54" i="3"/>
  <c r="M54" i="3"/>
  <c r="L54" i="3"/>
  <c r="N53" i="3"/>
  <c r="M53" i="3"/>
  <c r="L53" i="3"/>
  <c r="N52" i="3"/>
  <c r="M52" i="3"/>
  <c r="L52" i="3"/>
  <c r="N51" i="3"/>
  <c r="M51" i="3"/>
  <c r="L51" i="3"/>
  <c r="N50" i="3"/>
  <c r="M50" i="3"/>
  <c r="L50" i="3"/>
  <c r="N49" i="3"/>
  <c r="M49" i="3"/>
  <c r="L49" i="3"/>
  <c r="N48" i="3"/>
  <c r="M48" i="3"/>
  <c r="L48" i="3"/>
  <c r="N47" i="3"/>
  <c r="M47" i="3"/>
  <c r="L47" i="3"/>
  <c r="N46" i="3"/>
  <c r="M46" i="3"/>
  <c r="L46" i="3"/>
  <c r="N45" i="3"/>
  <c r="M45" i="3"/>
  <c r="L45" i="3"/>
  <c r="N44" i="3"/>
  <c r="M44" i="3"/>
  <c r="L44" i="3"/>
  <c r="N43" i="3"/>
  <c r="M43" i="3"/>
  <c r="L43" i="3"/>
  <c r="N42" i="3"/>
  <c r="M42" i="3"/>
  <c r="L42" i="3"/>
  <c r="N41" i="3"/>
  <c r="M41" i="3"/>
  <c r="L41" i="3"/>
  <c r="N40" i="3"/>
  <c r="M40" i="3"/>
  <c r="L40" i="3"/>
  <c r="N39" i="3"/>
  <c r="M39" i="3"/>
  <c r="L39" i="3"/>
  <c r="N38" i="3"/>
  <c r="M38" i="3"/>
  <c r="L38" i="3"/>
  <c r="N37" i="3"/>
  <c r="M37" i="3"/>
  <c r="L37" i="3"/>
  <c r="N36" i="3"/>
  <c r="M36" i="3"/>
  <c r="L36" i="3"/>
  <c r="N35" i="3"/>
  <c r="M35" i="3"/>
  <c r="L35" i="3"/>
  <c r="N34" i="3"/>
  <c r="M34" i="3"/>
  <c r="L34" i="3"/>
  <c r="N33" i="3"/>
  <c r="M33" i="3"/>
  <c r="L33" i="3"/>
  <c r="N32" i="3"/>
  <c r="M32" i="3"/>
  <c r="L32" i="3"/>
  <c r="N31" i="3"/>
  <c r="M31" i="3"/>
  <c r="L31" i="3"/>
  <c r="N30" i="3"/>
  <c r="M30" i="3"/>
  <c r="L30" i="3"/>
  <c r="N29" i="3"/>
  <c r="M29" i="3"/>
  <c r="L29" i="3"/>
  <c r="N28" i="3"/>
  <c r="M28" i="3"/>
  <c r="L28" i="3"/>
  <c r="N27" i="3"/>
  <c r="M27" i="3"/>
  <c r="L27" i="3"/>
  <c r="N26" i="3"/>
  <c r="M26" i="3"/>
  <c r="L26" i="3"/>
  <c r="N25" i="3"/>
  <c r="M25" i="3"/>
  <c r="L25" i="3"/>
  <c r="N24" i="3"/>
  <c r="M24" i="3"/>
  <c r="L24" i="3"/>
  <c r="N23" i="3"/>
  <c r="M23" i="3"/>
  <c r="L23" i="3"/>
  <c r="N22" i="3"/>
  <c r="M22" i="3"/>
  <c r="L22" i="3"/>
  <c r="N21" i="3"/>
  <c r="M21" i="3"/>
  <c r="L21" i="3"/>
  <c r="N20" i="3"/>
  <c r="M20" i="3"/>
  <c r="L20" i="3"/>
  <c r="N19" i="3"/>
  <c r="M19" i="3"/>
  <c r="L19" i="3"/>
  <c r="N18" i="3"/>
  <c r="M18" i="3"/>
  <c r="L18" i="3"/>
  <c r="N17" i="3"/>
  <c r="M17" i="3"/>
  <c r="L17" i="3"/>
  <c r="N16" i="3"/>
  <c r="M16" i="3"/>
  <c r="L16" i="3"/>
  <c r="N15" i="3"/>
  <c r="M15" i="3"/>
  <c r="L15" i="3"/>
  <c r="N14" i="3"/>
  <c r="M14" i="3"/>
  <c r="L14" i="3"/>
  <c r="N13" i="3"/>
  <c r="M13" i="3"/>
  <c r="L13" i="3"/>
  <c r="N12" i="3"/>
  <c r="M12" i="3"/>
  <c r="L12" i="3"/>
  <c r="N11" i="3"/>
  <c r="M11" i="3"/>
  <c r="L11" i="3"/>
  <c r="N10" i="3"/>
  <c r="M10" i="3"/>
  <c r="L10" i="3"/>
  <c r="N9" i="3"/>
  <c r="M9" i="3"/>
  <c r="L9" i="3"/>
  <c r="N8" i="3"/>
  <c r="M8" i="3"/>
  <c r="L8" i="3"/>
  <c r="N7" i="3"/>
  <c r="M7" i="3"/>
  <c r="L7" i="3"/>
  <c r="N6" i="3"/>
  <c r="M6" i="3"/>
  <c r="L6" i="3"/>
  <c r="N5" i="3"/>
  <c r="M5" i="3"/>
  <c r="L5" i="3"/>
  <c r="H5" i="15" l="1"/>
  <c r="H7" i="15" s="1"/>
  <c r="E17" i="19"/>
  <c r="E21" i="19" s="1"/>
  <c r="V10" i="18"/>
  <c r="X10" i="18"/>
  <c r="Z10" i="18"/>
  <c r="AB10" i="18"/>
  <c r="T7" i="12"/>
  <c r="W10" i="18"/>
  <c r="Y10" i="18"/>
  <c r="AA10" i="18"/>
  <c r="AC10" i="18"/>
  <c r="Y60" i="18"/>
  <c r="Y61" i="18" s="1"/>
  <c r="Y64" i="18" s="1"/>
  <c r="L16" i="12"/>
  <c r="T8" i="12"/>
  <c r="H17" i="15"/>
  <c r="L14" i="12"/>
  <c r="K12" i="12"/>
  <c r="K14" i="12" s="1"/>
  <c r="K6" i="4"/>
  <c r="K7" i="4" s="1"/>
  <c r="K9" i="4" s="1"/>
  <c r="T9" i="12" l="1"/>
  <c r="K16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<sst xmlns="http://schemas.openxmlformats.org/spreadsheetml/2006/main" count="528" uniqueCount="208">
  <si>
    <t>Toyota Motor Corporation (TM)</t>
  </si>
  <si>
    <t>NYSE - NYSE Delayed Price. Currency in USD</t>
  </si>
  <si>
    <t>Date</t>
  </si>
  <si>
    <t>Open</t>
  </si>
  <si>
    <t>High</t>
  </si>
  <si>
    <t>Low</t>
  </si>
  <si>
    <t>Close</t>
  </si>
  <si>
    <t>Adj Close</t>
  </si>
  <si>
    <t>Volume</t>
  </si>
  <si>
    <t>RSI</t>
  </si>
  <si>
    <t>AU/AD</t>
  </si>
  <si>
    <t>AD</t>
  </si>
  <si>
    <t>AU</t>
  </si>
  <si>
    <t>Resultado</t>
  </si>
  <si>
    <t>.</t>
  </si>
  <si>
    <t>Sesión</t>
  </si>
  <si>
    <t>Periodo que termina:</t>
  </si>
  <si>
    <t>Ventas netas totales</t>
  </si>
  <si>
    <t>Ventas Netas</t>
  </si>
  <si>
    <t>Otras ventas, Total</t>
  </si>
  <si>
    <t>-</t>
  </si>
  <si>
    <t>Costo de venta</t>
  </si>
  <si>
    <t>Utilidad bruta</t>
  </si>
  <si>
    <t>Total de gastos de operación</t>
  </si>
  <si>
    <t>Venta y administración General /Mantenimiento/ Renta de equipo, Total</t>
  </si>
  <si>
    <t>Gastos de Investigación y Desarrollo</t>
  </si>
  <si>
    <t>Depreciación / Amortización</t>
  </si>
  <si>
    <t>Intereses pagados (Utilidad), Neto</t>
  </si>
  <si>
    <t>Gastos extraordinarios (Utilidad)</t>
  </si>
  <si>
    <t>Otros gastos de Operación, Total</t>
  </si>
  <si>
    <t>Utilidad de operación</t>
  </si>
  <si>
    <t>Gastos por intereses neto + Participación en los resultados de compañías asociadas</t>
  </si>
  <si>
    <t>Utilidad en venta de activos fijos, neto</t>
  </si>
  <si>
    <t>Otros, neto</t>
  </si>
  <si>
    <t>Resultado antes de los impuestos a la utilidad</t>
  </si>
  <si>
    <t>Total de impuestos a la utilidad</t>
  </si>
  <si>
    <t>Resultado neto después de impuestos a la utilidad</t>
  </si>
  <si>
    <t>Participación no controladora</t>
  </si>
  <si>
    <t>Participación en el resultado de de subsidiarias y asociadas</t>
  </si>
  <si>
    <t>Ajuste US PCGA (GAAP)</t>
  </si>
  <si>
    <t>Resultado antes de partidas extraordinarias</t>
  </si>
  <si>
    <t>Total de partidas extraordinarias</t>
  </si>
  <si>
    <t>Resultado neto</t>
  </si>
  <si>
    <t>Ajuste total al resultado Neto</t>
  </si>
  <si>
    <t>Ingreso disponible excluyendo partidas extraordinarias</t>
  </si>
  <si>
    <t>Ajuste de dilución</t>
  </si>
  <si>
    <t>Dilución de Utilidad neta</t>
  </si>
  <si>
    <t>Dilución de promedio ponderado de acciones</t>
  </si>
  <si>
    <t>Dilución de las ganancias por acción excluyendo partidas extraordinarias</t>
  </si>
  <si>
    <t>Dividendo por acción - Acciones Comunes distribución primaria</t>
  </si>
  <si>
    <t>Dilución de las ganancias por acción básicas</t>
  </si>
  <si>
    <t>Uilidad neta</t>
  </si>
  <si>
    <t>* En millones de JPY (excepto para los elementos por acción)</t>
  </si>
  <si>
    <t>Total de Acciones preferidas en circulación</t>
  </si>
  <si>
    <t>Total de Acciones Comunes en circulación</t>
  </si>
  <si>
    <t>Total Pasivo y Capital Contable</t>
  </si>
  <si>
    <t>Otras participaciones, Total</t>
  </si>
  <si>
    <t>Ganancia (pérdida) no realizada</t>
  </si>
  <si>
    <t>ESOP Acciones a empleados</t>
  </si>
  <si>
    <t>Acciones en tesorería - Acciones Comunes</t>
  </si>
  <si>
    <t>Resultado de ejercicios anteriores</t>
  </si>
  <si>
    <t>Prima en venta de acciones</t>
  </si>
  <si>
    <t>Acciones comunes Total</t>
  </si>
  <si>
    <t>Crédito mercantil</t>
  </si>
  <si>
    <t>Acciones preferidas rescatable</t>
  </si>
  <si>
    <t>Capital contable</t>
  </si>
  <si>
    <t>Otros pasivos, Total</t>
  </si>
  <si>
    <t>Impuesto a las ganancias diferido</t>
  </si>
  <si>
    <t>Obligaciones por contratos de arrendamiento financiero</t>
  </si>
  <si>
    <t>Deuda a largo plazo</t>
  </si>
  <si>
    <t>Deuda a largo plazo, Total</t>
  </si>
  <si>
    <t>Total pasivo</t>
  </si>
  <si>
    <t>Otras cuentas por pagar, Total</t>
  </si>
  <si>
    <t>Deudas con entidades de crédito y obligaciones u otros valores negociables</t>
  </si>
  <si>
    <t>Documentos por pagar/Deuda a corto plazo</t>
  </si>
  <si>
    <t>Inversiones a corto plazo</t>
  </si>
  <si>
    <t>Cuentas por pagar /Obligaciones</t>
  </si>
  <si>
    <t>Cuentas por pagar</t>
  </si>
  <si>
    <t>Total pasivos corrientes</t>
  </si>
  <si>
    <t>Otros activos, Total</t>
  </si>
  <si>
    <t>Otros activos permanentes, Total</t>
  </si>
  <si>
    <t>Documentos a cobrar a largo plazo</t>
  </si>
  <si>
    <t>Inversiones permanentes</t>
  </si>
  <si>
    <t>Intangibles, Neto</t>
  </si>
  <si>
    <t>Depreciación acumulada, Total</t>
  </si>
  <si>
    <t>Inmuebles, mobiliario y equipo (bruto)</t>
  </si>
  <si>
    <t>Inmuebles, mobiliario y equipo (neto)</t>
  </si>
  <si>
    <t>Total activo</t>
  </si>
  <si>
    <t>Otros activos corrientes, Neto</t>
  </si>
  <si>
    <t>Pagos anticipados</t>
  </si>
  <si>
    <t>Inventarios, Neto</t>
  </si>
  <si>
    <t>Cuentas por cobrar - Comercio, Neto</t>
  </si>
  <si>
    <t>Cuentas por cobrar, Neto</t>
  </si>
  <si>
    <t>Efectivo y equivalentes de efectivo</t>
  </si>
  <si>
    <t>Efectivo</t>
  </si>
  <si>
    <t>Efectivo e inversiones a corto plazo</t>
  </si>
  <si>
    <t>Total de activos corrientes</t>
  </si>
  <si>
    <t>Duración del Periodo:</t>
  </si>
  <si>
    <t>12 meses</t>
  </si>
  <si>
    <t>Resultado Neto</t>
  </si>
  <si>
    <t>Flujos netos de efectivo de actividades de operación</t>
  </si>
  <si>
    <t>Depreciación</t>
  </si>
  <si>
    <t>Amortización</t>
  </si>
  <si>
    <t>Impuestos diferidos</t>
  </si>
  <si>
    <t>Partidas que no implican flujo de efectivo</t>
  </si>
  <si>
    <t>Entradas de caja</t>
  </si>
  <si>
    <t>Pagos en efectivo</t>
  </si>
  <si>
    <t>Impuesto sobre la renta pagado en efectivo</t>
  </si>
  <si>
    <t>Interés pagado en efectivo</t>
  </si>
  <si>
    <t>Cambio en otros pasivos operativos</t>
  </si>
  <si>
    <t>Flujos netos de efectivo por actividades de inversión</t>
  </si>
  <si>
    <t>Pagos por adquisición de mobiliaria y equipo</t>
  </si>
  <si>
    <t>Pagos por adquisición de subsidiarias</t>
  </si>
  <si>
    <t>Flujos netos de efectivo por actividades de financiamiento</t>
  </si>
  <si>
    <t>Incremento en prima por suscripción reciproca de acciones e Incremento en participación no controlad</t>
  </si>
  <si>
    <t>Total de pagos de dividendos</t>
  </si>
  <si>
    <t>Emisión de Acciones (Pago)</t>
  </si>
  <si>
    <t>Emisión de Deuda (Pago)</t>
  </si>
  <si>
    <t>Ajustes al flujo de efectivo por variaciones en el tipo de cambio y en los niveles de inflación</t>
  </si>
  <si>
    <t>Incremento o disminución neta de efectivo</t>
  </si>
  <si>
    <t>Beginning Cash Balance</t>
  </si>
  <si>
    <t>Ending Cash Balance</t>
  </si>
  <si>
    <t>Free Cash Flow</t>
  </si>
  <si>
    <t>Free Cash Flow Growth</t>
  </si>
  <si>
    <t>Free Cash Flow Yield</t>
  </si>
  <si>
    <t>Razones Financieras TOYOTA</t>
  </si>
  <si>
    <t>Liquidez</t>
  </si>
  <si>
    <t>Prueba del ácido</t>
  </si>
  <si>
    <t>Prueba amarga</t>
  </si>
  <si>
    <t>Solvencia</t>
  </si>
  <si>
    <t>Indice de solvencia</t>
  </si>
  <si>
    <t>Capital neto</t>
  </si>
  <si>
    <t>Apalancamiento</t>
  </si>
  <si>
    <t>Endeudamiento total</t>
  </si>
  <si>
    <t>Rentabilidad</t>
  </si>
  <si>
    <t>margen de utilidad</t>
  </si>
  <si>
    <t>ROA</t>
  </si>
  <si>
    <t>ROE</t>
  </si>
  <si>
    <t>Portafolio de Inversión</t>
  </si>
  <si>
    <t>Producto Integrador de Aprendizaje.</t>
  </si>
  <si>
    <t>Cierre Ajustado</t>
  </si>
  <si>
    <t>Retorno</t>
  </si>
  <si>
    <t>HONDA</t>
  </si>
  <si>
    <t>TOYOTA</t>
  </si>
  <si>
    <t>Portafolio de 2 activos</t>
  </si>
  <si>
    <t>Min</t>
  </si>
  <si>
    <t>Wa</t>
  </si>
  <si>
    <t>Retorno Esperado</t>
  </si>
  <si>
    <t>Max</t>
  </si>
  <si>
    <t>Wb</t>
  </si>
  <si>
    <t>Desviacion estandar</t>
  </si>
  <si>
    <t>Promedio</t>
  </si>
  <si>
    <t>Desempeño</t>
  </si>
  <si>
    <t>Varianza</t>
  </si>
  <si>
    <t>Desv. Estandar</t>
  </si>
  <si>
    <t>Coef de Var</t>
  </si>
  <si>
    <t>COVARIANZA</t>
  </si>
  <si>
    <t>CORRELACION</t>
  </si>
  <si>
    <t>Minimizar Riesgo</t>
  </si>
  <si>
    <t>Maximizar Desempeño</t>
  </si>
  <si>
    <t>Distribución de frecuencias</t>
  </si>
  <si>
    <t>Intervalo</t>
  </si>
  <si>
    <t>RENDIMIENTO</t>
  </si>
  <si>
    <t>VARIANZA DEL MERCADO</t>
  </si>
  <si>
    <t>BETA</t>
  </si>
  <si>
    <t>TASA LIBRE DE RIESGO</t>
  </si>
  <si>
    <t>RENDIMIENTO ESPERADO DE LA ACCIÓN</t>
  </si>
  <si>
    <t>THE COCA-COLA COMPANY (KO)</t>
  </si>
  <si>
    <t>McDonald's Corporation (MCD)</t>
  </si>
  <si>
    <t>Walmart Inc. (WMT)</t>
  </si>
  <si>
    <t>Best Buy Co., Inc. (BBY)</t>
  </si>
  <si>
    <t>Ford Motor Company (F)</t>
  </si>
  <si>
    <t>The Walt Disney Company (DIS)</t>
  </si>
  <si>
    <t>Apple Inc. (AAPL)</t>
  </si>
  <si>
    <t xml:space="preserve">Toyota Motor Corporation (TM) </t>
  </si>
  <si>
    <t>CIERRE AJUSTADO</t>
  </si>
  <si>
    <t>RETORNO</t>
  </si>
  <si>
    <t>ANÁLISIS INDIVIDUAL</t>
  </si>
  <si>
    <t>Mínimo</t>
  </si>
  <si>
    <t>Máximo</t>
  </si>
  <si>
    <t>Desviación Estándar</t>
  </si>
  <si>
    <t xml:space="preserve"> CORRELACIÓN</t>
  </si>
  <si>
    <t xml:space="preserve">MATRIZ DE COVARIANZA </t>
  </si>
  <si>
    <t>PROPORCION</t>
  </si>
  <si>
    <t>ACTIVO</t>
  </si>
  <si>
    <t>PROPORCIÓN</t>
  </si>
  <si>
    <t>promedio</t>
  </si>
  <si>
    <t>WA</t>
  </si>
  <si>
    <t>RETORNO ESPERADO</t>
  </si>
  <si>
    <t>WB</t>
  </si>
  <si>
    <t>WC</t>
  </si>
  <si>
    <t>varianza</t>
  </si>
  <si>
    <t>WD</t>
  </si>
  <si>
    <t>desviacion estandar</t>
  </si>
  <si>
    <t>solver</t>
  </si>
  <si>
    <t>WE</t>
  </si>
  <si>
    <t>indice de desempeño</t>
  </si>
  <si>
    <t>WF</t>
  </si>
  <si>
    <t>WG</t>
  </si>
  <si>
    <t>min riesgo</t>
  </si>
  <si>
    <t>WH</t>
  </si>
  <si>
    <t>MAX riesgo</t>
  </si>
  <si>
    <t>TM (Adj close)</t>
  </si>
  <si>
    <t>DJI (Adj close)</t>
  </si>
  <si>
    <t>Media de 30 Días</t>
  </si>
  <si>
    <t>Media de 70 Días</t>
  </si>
  <si>
    <t>Media de 200 Días</t>
  </si>
  <si>
    <t>Variación respecto el día anterior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</si>
</sst>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6">
    <numFmt numFmtId="44" formatCode="_-&quot;$&quot;* #,##0.00_-;\-&quot;$&quot;* #,##0.00_-;_-&quot;$&quot;* &quot;-&quot;??_-;_-@_-"/>
    <numFmt numFmtId="164" formatCode="0.00000;[Red]0.00000"/>
    <numFmt numFmtId="165" formatCode="0.0000%"/>
    <numFmt numFmtId="166" formatCode="0.00000%"/>
    <numFmt numFmtId="167" formatCode="0.000000"/>
    <numFmt numFmtId="168" formatCode="0.0%"/>
    <numFmt numFmtId="169" formatCode="0.00000000"/>
    <numFmt numFmtId="170" formatCode="0.000%"/>
    <numFmt numFmtId="171" formatCode="0.000000000"/>
    <numFmt numFmtId="172" formatCode="0.000000000000"/>
    <numFmt numFmtId="173" formatCode="_-* #,##0.00\ &quot;€&quot;_-;\-* #,##0.00\ &quot;€&quot;_-;_-* &quot;-&quot;??\ &quot;€&quot;_-;_-@_-"/>
    <numFmt numFmtId="174" formatCode="0.000000%"/>
    <numFmt numFmtId="175" formatCode="0.00000"/>
    <numFmt numFmtId="176" formatCode="0.000000000%"/>
    <numFmt numFmtId="177" formatCode="0.0000000%"/>
    <numFmt numFmtId="178" formatCode="0.00000000%"/>
  </numFmts>
  <fonts count="2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rgb="FF000000"/>
      <name val="Helvetica Neue"/>
      <family val="2"/>
    </font>
    <font>
      <sz val="12"/>
      <color rgb="FF000000"/>
      <name val="Calibri"/>
      <family val="2"/>
      <scheme val="minor"/>
    </font>
    <font>
      <sz val="12"/>
      <color rgb="FF5B636A"/>
      <name val="Helvetica Neue"/>
      <family val="2"/>
    </font>
    <font>
      <b/>
      <sz val="12"/>
      <color theme="0"/>
      <name val="Calibri"/>
      <family val="2"/>
      <scheme val="minor"/>
    </font>
    <font>
      <sz val="20"/>
      <color rgb="FF2F5496"/>
      <name val="Calibri"/>
      <family val="2"/>
      <scheme val="minor"/>
    </font>
    <font>
      <b/>
      <sz val="48"/>
      <color rgb="FF1F3864"/>
      <name val="Calibri Light"/>
      <family val="2"/>
    </font>
    <font>
      <sz val="8"/>
      <color rgb="FF808080"/>
      <name val="Arial"/>
      <family val="2"/>
    </font>
    <font>
      <b/>
      <sz val="9"/>
      <color rgb="FF333333"/>
      <name val="Inherit"/>
    </font>
    <font>
      <sz val="8"/>
      <color rgb="FF333333"/>
      <name val="Arial"/>
      <family val="2"/>
    </font>
    <font>
      <sz val="9"/>
      <color rgb="FF333333"/>
      <name val="Arial"/>
      <family val="2"/>
    </font>
    <font>
      <sz val="11"/>
      <color theme="1"/>
      <name val="Inherit"/>
    </font>
    <font>
      <sz val="11"/>
      <color theme="1"/>
      <name val="Arial"/>
      <family val="2"/>
    </font>
    <font>
      <sz val="9"/>
      <color rgb="FF808080"/>
      <name val="Inherit"/>
    </font>
    <font>
      <b/>
      <sz val="12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8"/>
      <color theme="1"/>
      <name val="Aharoni"/>
      <charset val="177"/>
    </font>
    <font>
      <sz val="11"/>
      <name val="Calibri"/>
      <family val="2"/>
      <scheme val="minor"/>
    </font>
    <font>
      <i/>
      <sz val="11"/>
      <color theme="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sz val="11"/>
      <color theme="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FE9F2"/>
        <bgColor indexed="64"/>
      </patternFill>
    </fill>
    <fill>
      <patternFill patternType="solid">
        <fgColor rgb="FFEDF4FA"/>
        <bgColor indexed="64"/>
      </patternFill>
    </fill>
    <fill>
      <patternFill patternType="solid">
        <fgColor rgb="FFFF9B5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249977111117893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rgb="FFBABABA"/>
      </left>
      <right/>
      <top style="medium">
        <color rgb="FFBABABA"/>
      </top>
      <bottom/>
      <diagonal/>
    </border>
    <border>
      <left/>
      <right/>
      <top style="medium">
        <color rgb="FFBABABA"/>
      </top>
      <bottom/>
      <diagonal/>
    </border>
    <border>
      <left/>
      <right style="medium">
        <color rgb="FFBABABA"/>
      </right>
      <top style="medium">
        <color rgb="FFBABABA"/>
      </top>
      <bottom/>
      <diagonal/>
    </border>
    <border>
      <left style="medium">
        <color rgb="FFBABABA"/>
      </left>
      <right/>
      <top/>
      <bottom style="thick">
        <color rgb="FFBABABA"/>
      </bottom>
      <diagonal/>
    </border>
    <border>
      <left/>
      <right style="medium">
        <color rgb="FFBABABA"/>
      </right>
      <top/>
      <bottom/>
      <diagonal/>
    </border>
    <border>
      <left style="medium">
        <color rgb="FFBABABA"/>
      </left>
      <right/>
      <top style="thick">
        <color rgb="FFBABABA"/>
      </top>
      <bottom/>
      <diagonal/>
    </border>
    <border>
      <left/>
      <right/>
      <top style="thick">
        <color rgb="FFBABABA"/>
      </top>
      <bottom/>
      <diagonal/>
    </border>
    <border>
      <left/>
      <right style="medium">
        <color rgb="FFBABABA"/>
      </right>
      <top style="thick">
        <color rgb="FFBABABA"/>
      </top>
      <bottom/>
      <diagonal/>
    </border>
    <border>
      <left style="medium">
        <color rgb="FFBABABA"/>
      </left>
      <right/>
      <top/>
      <bottom/>
      <diagonal/>
    </border>
    <border>
      <left style="medium">
        <color rgb="FFBABABA"/>
      </left>
      <right/>
      <top style="medium">
        <color rgb="FFDADADA"/>
      </top>
      <bottom/>
      <diagonal/>
    </border>
    <border>
      <left/>
      <right/>
      <top style="medium">
        <color rgb="FFDADADA"/>
      </top>
      <bottom/>
      <diagonal/>
    </border>
    <border>
      <left/>
      <right style="medium">
        <color rgb="FFBABABA"/>
      </right>
      <top style="medium">
        <color rgb="FFDADADA"/>
      </top>
      <bottom/>
      <diagonal/>
    </border>
    <border>
      <left style="medium">
        <color rgb="FFBABABA"/>
      </left>
      <right/>
      <top style="medium">
        <color rgb="FF999999"/>
      </top>
      <bottom/>
      <diagonal/>
    </border>
    <border>
      <left/>
      <right/>
      <top style="medium">
        <color rgb="FF999999"/>
      </top>
      <bottom/>
      <diagonal/>
    </border>
    <border>
      <left/>
      <right style="medium">
        <color rgb="FFBABABA"/>
      </right>
      <top style="medium">
        <color rgb="FF999999"/>
      </top>
      <bottom/>
      <diagonal/>
    </border>
    <border>
      <left style="medium">
        <color rgb="FFBABABA"/>
      </left>
      <right/>
      <top style="medium">
        <color rgb="FFDADADA"/>
      </top>
      <bottom style="medium">
        <color rgb="FFBABABA"/>
      </bottom>
      <diagonal/>
    </border>
    <border>
      <left/>
      <right/>
      <top style="medium">
        <color rgb="FFDADADA"/>
      </top>
      <bottom style="medium">
        <color rgb="FFBABABA"/>
      </bottom>
      <diagonal/>
    </border>
    <border>
      <left/>
      <right style="medium">
        <color rgb="FFBABABA"/>
      </right>
      <top style="medium">
        <color rgb="FFDADADA"/>
      </top>
      <bottom style="medium">
        <color rgb="FFBABABA"/>
      </bottom>
      <diagonal/>
    </border>
    <border>
      <left style="medium">
        <color rgb="FFBABABA"/>
      </left>
      <right/>
      <top/>
      <bottom style="medium">
        <color rgb="FFDADADA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" fillId="0" borderId="0"/>
    <xf numFmtId="9" fontId="21" fillId="0" borderId="0" applyFont="0" applyFill="0" applyBorder="0" applyAlignment="0" applyProtection="0"/>
    <xf numFmtId="173" fontId="1" fillId="0" borderId="0" applyFont="0" applyFill="0" applyBorder="0" applyAlignment="0" applyProtection="0"/>
  </cellStyleXfs>
  <cellXfs count="206">
    <xf numFmtId="0" fontId="0" fillId="0" borderId="0" xfId="0"/>
    <xf numFmtId="0" fontId="6" fillId="0" borderId="0" xfId="3" applyFont="1"/>
    <xf numFmtId="0" fontId="5" fillId="0" borderId="0" xfId="3"/>
    <xf numFmtId="0" fontId="7" fillId="0" borderId="0" xfId="3" applyFont="1"/>
    <xf numFmtId="0" fontId="8" fillId="0" borderId="0" xfId="3" applyFont="1"/>
    <xf numFmtId="14" fontId="5" fillId="0" borderId="1" xfId="3" applyNumberFormat="1" applyBorder="1"/>
    <xf numFmtId="0" fontId="5" fillId="0" borderId="1" xfId="3" applyBorder="1"/>
    <xf numFmtId="164" fontId="5" fillId="0" borderId="1" xfId="3" applyNumberFormat="1" applyBorder="1"/>
    <xf numFmtId="0" fontId="5" fillId="0" borderId="0" xfId="3" applyAlignment="1">
      <alignment horizontal="center"/>
    </xf>
    <xf numFmtId="0" fontId="0" fillId="5" borderId="0" xfId="0" applyFill="1"/>
    <xf numFmtId="0" fontId="0" fillId="6" borderId="3" xfId="0" applyFill="1" applyBorder="1"/>
    <xf numFmtId="0" fontId="0" fillId="6" borderId="4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0" xfId="0" applyFill="1"/>
    <xf numFmtId="0" fontId="0" fillId="6" borderId="7" xfId="0" applyFill="1" applyBorder="1"/>
    <xf numFmtId="0" fontId="10" fillId="6" borderId="0" xfId="0" applyFont="1" applyFill="1" applyAlignment="1">
      <alignment vertical="center"/>
    </xf>
    <xf numFmtId="0" fontId="11" fillId="6" borderId="0" xfId="0" applyFont="1" applyFill="1" applyAlignment="1">
      <alignment vertical="center"/>
    </xf>
    <xf numFmtId="0" fontId="0" fillId="6" borderId="8" xfId="0" applyFill="1" applyBorder="1"/>
    <xf numFmtId="0" fontId="0" fillId="6" borderId="9" xfId="0" applyFill="1" applyBorder="1"/>
    <xf numFmtId="0" fontId="0" fillId="6" borderId="10" xfId="0" applyFill="1" applyBorder="1"/>
    <xf numFmtId="0" fontId="13" fillId="7" borderId="12" xfId="0" applyFont="1" applyFill="1" applyBorder="1" applyAlignment="1">
      <alignment horizontal="right" vertical="center" indent="1"/>
    </xf>
    <xf numFmtId="0" fontId="13" fillId="7" borderId="13" xfId="0" applyFont="1" applyFill="1" applyBorder="1" applyAlignment="1">
      <alignment horizontal="right" vertical="center" indent="1"/>
    </xf>
    <xf numFmtId="16" fontId="14" fillId="7" borderId="0" xfId="0" applyNumberFormat="1" applyFont="1" applyFill="1" applyAlignment="1">
      <alignment horizontal="right" vertical="center" indent="1"/>
    </xf>
    <xf numFmtId="16" fontId="14" fillId="7" borderId="15" xfId="0" applyNumberFormat="1" applyFont="1" applyFill="1" applyBorder="1" applyAlignment="1">
      <alignment horizontal="right" vertical="center" indent="1"/>
    </xf>
    <xf numFmtId="0" fontId="13" fillId="8" borderId="16" xfId="0" applyFont="1" applyFill="1" applyBorder="1" applyAlignment="1">
      <alignment horizontal="left" vertical="center" wrapText="1" indent="1"/>
    </xf>
    <xf numFmtId="0" fontId="15" fillId="8" borderId="17" xfId="0" applyFont="1" applyFill="1" applyBorder="1" applyAlignment="1">
      <alignment horizontal="right" vertical="center" wrapText="1" indent="1"/>
    </xf>
    <xf numFmtId="0" fontId="15" fillId="8" borderId="18" xfId="0" applyFont="1" applyFill="1" applyBorder="1" applyAlignment="1">
      <alignment horizontal="right" vertical="center" wrapText="1" indent="1"/>
    </xf>
    <xf numFmtId="0" fontId="16" fillId="7" borderId="16" xfId="0" applyFont="1" applyFill="1" applyBorder="1" applyAlignment="1">
      <alignment horizontal="left" vertical="center" wrapText="1" indent="3"/>
    </xf>
    <xf numFmtId="0" fontId="17" fillId="7" borderId="17" xfId="0" applyFont="1" applyFill="1" applyBorder="1" applyAlignment="1">
      <alignment horizontal="right" vertical="center" wrapText="1" indent="1"/>
    </xf>
    <xf numFmtId="0" fontId="17" fillId="7" borderId="18" xfId="0" applyFont="1" applyFill="1" applyBorder="1" applyAlignment="1">
      <alignment horizontal="right" vertical="center" wrapText="1" indent="1"/>
    </xf>
    <xf numFmtId="0" fontId="16" fillId="7" borderId="19" xfId="0" applyFont="1" applyFill="1" applyBorder="1" applyAlignment="1">
      <alignment horizontal="left" vertical="center" wrapText="1" indent="3"/>
    </xf>
    <xf numFmtId="0" fontId="17" fillId="7" borderId="0" xfId="0" applyFont="1" applyFill="1" applyAlignment="1">
      <alignment horizontal="right" vertical="center" wrapText="1" indent="1"/>
    </xf>
    <xf numFmtId="0" fontId="17" fillId="7" borderId="15" xfId="0" applyFont="1" applyFill="1" applyBorder="1" applyAlignment="1">
      <alignment horizontal="right" vertical="center" wrapText="1" indent="1"/>
    </xf>
    <xf numFmtId="0" fontId="15" fillId="7" borderId="20" xfId="0" applyFont="1" applyFill="1" applyBorder="1" applyAlignment="1">
      <alignment horizontal="left" vertical="center" wrapText="1" indent="1"/>
    </xf>
    <xf numFmtId="0" fontId="15" fillId="7" borderId="21" xfId="0" applyFont="1" applyFill="1" applyBorder="1" applyAlignment="1">
      <alignment horizontal="right" vertical="center" wrapText="1" indent="1"/>
    </xf>
    <xf numFmtId="0" fontId="15" fillId="7" borderId="22" xfId="0" applyFont="1" applyFill="1" applyBorder="1" applyAlignment="1">
      <alignment horizontal="right" vertical="center" wrapText="1" indent="1"/>
    </xf>
    <xf numFmtId="0" fontId="13" fillId="7" borderId="20" xfId="0" applyFont="1" applyFill="1" applyBorder="1" applyAlignment="1">
      <alignment horizontal="left" vertical="center" wrapText="1" indent="1"/>
    </xf>
    <xf numFmtId="0" fontId="13" fillId="8" borderId="23" xfId="0" applyFont="1" applyFill="1" applyBorder="1" applyAlignment="1">
      <alignment horizontal="left" vertical="center" wrapText="1" indent="1"/>
    </xf>
    <xf numFmtId="0" fontId="15" fillId="8" borderId="24" xfId="0" applyFont="1" applyFill="1" applyBorder="1" applyAlignment="1">
      <alignment horizontal="right" vertical="center" wrapText="1" indent="1"/>
    </xf>
    <xf numFmtId="0" fontId="15" fillId="8" borderId="25" xfId="0" applyFont="1" applyFill="1" applyBorder="1" applyAlignment="1">
      <alignment horizontal="right" vertical="center" wrapText="1" indent="1"/>
    </xf>
    <xf numFmtId="0" fontId="15" fillId="9" borderId="26" xfId="0" applyFont="1" applyFill="1" applyBorder="1" applyAlignment="1">
      <alignment horizontal="left" vertical="center" wrapText="1" indent="1"/>
    </xf>
    <xf numFmtId="0" fontId="15" fillId="9" borderId="27" xfId="0" applyFont="1" applyFill="1" applyBorder="1" applyAlignment="1">
      <alignment horizontal="right" vertical="center" wrapText="1" indent="1"/>
    </xf>
    <xf numFmtId="0" fontId="15" fillId="9" borderId="28" xfId="0" applyFont="1" applyFill="1" applyBorder="1" applyAlignment="1">
      <alignment horizontal="right" vertical="center" wrapText="1" indent="1"/>
    </xf>
    <xf numFmtId="0" fontId="15" fillId="9" borderId="0" xfId="0" applyFont="1" applyFill="1" applyAlignment="1">
      <alignment horizontal="left" vertical="center" wrapText="1" indent="1"/>
    </xf>
    <xf numFmtId="0" fontId="15" fillId="9" borderId="21" xfId="0" applyFont="1" applyFill="1" applyBorder="1" applyAlignment="1">
      <alignment horizontal="right" vertical="center" wrapText="1"/>
    </xf>
    <xf numFmtId="0" fontId="12" fillId="0" borderId="0" xfId="0" applyFont="1" applyAlignment="1">
      <alignment horizontal="left" vertical="center" wrapText="1"/>
    </xf>
    <xf numFmtId="0" fontId="12" fillId="0" borderId="0" xfId="0" applyFont="1"/>
    <xf numFmtId="0" fontId="15" fillId="7" borderId="28" xfId="0" applyFont="1" applyFill="1" applyBorder="1" applyAlignment="1">
      <alignment horizontal="right" vertical="center" wrapText="1" indent="1"/>
    </xf>
    <xf numFmtId="0" fontId="15" fillId="7" borderId="27" xfId="0" applyFont="1" applyFill="1" applyBorder="1" applyAlignment="1">
      <alignment horizontal="right" vertical="center" wrapText="1" indent="1"/>
    </xf>
    <xf numFmtId="0" fontId="13" fillId="7" borderId="26" xfId="0" applyFont="1" applyFill="1" applyBorder="1" applyAlignment="1">
      <alignment horizontal="left" vertical="center" wrapText="1" indent="1"/>
    </xf>
    <xf numFmtId="0" fontId="16" fillId="7" borderId="19" xfId="0" applyFont="1" applyFill="1" applyBorder="1" applyAlignment="1">
      <alignment horizontal="left" vertical="center" wrapText="1" indent="5"/>
    </xf>
    <xf numFmtId="16" fontId="14" fillId="9" borderId="15" xfId="0" applyNumberFormat="1" applyFont="1" applyFill="1" applyBorder="1" applyAlignment="1">
      <alignment horizontal="right" vertical="center" indent="1"/>
    </xf>
    <xf numFmtId="16" fontId="14" fillId="9" borderId="0" xfId="0" applyNumberFormat="1" applyFont="1" applyFill="1" applyAlignment="1">
      <alignment horizontal="right" vertical="center" indent="1"/>
    </xf>
    <xf numFmtId="0" fontId="13" fillId="9" borderId="13" xfId="0" applyFont="1" applyFill="1" applyBorder="1" applyAlignment="1">
      <alignment horizontal="right" vertical="center" indent="1"/>
    </xf>
    <xf numFmtId="0" fontId="13" fillId="9" borderId="12" xfId="0" applyFont="1" applyFill="1" applyBorder="1" applyAlignment="1">
      <alignment horizontal="right" vertical="center" indent="1"/>
    </xf>
    <xf numFmtId="0" fontId="12" fillId="7" borderId="20" xfId="0" applyFont="1" applyFill="1" applyBorder="1" applyAlignment="1">
      <alignment horizontal="right" vertical="center" indent="1"/>
    </xf>
    <xf numFmtId="0" fontId="18" fillId="7" borderId="21" xfId="0" applyFont="1" applyFill="1" applyBorder="1" applyAlignment="1">
      <alignment horizontal="right" vertical="center" indent="1"/>
    </xf>
    <xf numFmtId="0" fontId="18" fillId="7" borderId="22" xfId="0" applyFont="1" applyFill="1" applyBorder="1" applyAlignment="1">
      <alignment horizontal="right" vertical="center" indent="1"/>
    </xf>
    <xf numFmtId="0" fontId="13" fillId="7" borderId="16" xfId="0" applyFont="1" applyFill="1" applyBorder="1" applyAlignment="1">
      <alignment horizontal="left" vertical="center" wrapText="1" indent="1"/>
    </xf>
    <xf numFmtId="0" fontId="15" fillId="7" borderId="17" xfId="0" applyFont="1" applyFill="1" applyBorder="1" applyAlignment="1">
      <alignment horizontal="right" vertical="center" wrapText="1" indent="1"/>
    </xf>
    <xf numFmtId="0" fontId="15" fillId="7" borderId="18" xfId="0" applyFont="1" applyFill="1" applyBorder="1" applyAlignment="1">
      <alignment horizontal="right" vertical="center" wrapText="1" indent="1"/>
    </xf>
    <xf numFmtId="0" fontId="0" fillId="0" borderId="0" xfId="0" applyAlignment="1">
      <alignment horizontal="center"/>
    </xf>
    <xf numFmtId="0" fontId="0" fillId="11" borderId="0" xfId="0" applyFill="1"/>
    <xf numFmtId="0" fontId="3" fillId="0" borderId="0" xfId="0" applyFont="1"/>
    <xf numFmtId="0" fontId="0" fillId="4" borderId="0" xfId="0" applyFill="1"/>
    <xf numFmtId="2" fontId="0" fillId="4" borderId="0" xfId="0" applyNumberFormat="1" applyFill="1"/>
    <xf numFmtId="0" fontId="9" fillId="2" borderId="1" xfId="3" applyFont="1" applyFill="1" applyBorder="1" applyAlignment="1">
      <alignment horizontal="center"/>
    </xf>
    <xf numFmtId="0" fontId="9" fillId="3" borderId="1" xfId="3" applyFont="1" applyFill="1" applyBorder="1" applyAlignment="1">
      <alignment horizontal="center"/>
    </xf>
    <xf numFmtId="0" fontId="19" fillId="3" borderId="1" xfId="3" applyFont="1" applyFill="1" applyBorder="1" applyAlignment="1">
      <alignment horizontal="center"/>
    </xf>
    <xf numFmtId="0" fontId="19" fillId="4" borderId="1" xfId="3" applyFont="1" applyFill="1" applyBorder="1" applyAlignment="1">
      <alignment horizontal="center"/>
    </xf>
    <xf numFmtId="0" fontId="9" fillId="2" borderId="2" xfId="3" applyFont="1" applyFill="1" applyBorder="1" applyAlignment="1">
      <alignment horizontal="center"/>
    </xf>
    <xf numFmtId="0" fontId="9" fillId="3" borderId="1" xfId="3" applyFont="1" applyFill="1" applyBorder="1" applyAlignment="1">
      <alignment horizontal="center" wrapText="1"/>
    </xf>
    <xf numFmtId="14" fontId="0" fillId="0" borderId="0" xfId="0" applyNumberFormat="1"/>
    <xf numFmtId="165" fontId="0" fillId="12" borderId="0" xfId="2" applyNumberFormat="1" applyFont="1" applyFill="1"/>
    <xf numFmtId="9" fontId="0" fillId="0" borderId="0" xfId="2" applyFont="1"/>
    <xf numFmtId="166" fontId="0" fillId="12" borderId="0" xfId="0" applyNumberFormat="1" applyFill="1"/>
    <xf numFmtId="167" fontId="0" fillId="12" borderId="0" xfId="0" applyNumberFormat="1" applyFill="1"/>
    <xf numFmtId="166" fontId="0" fillId="12" borderId="0" xfId="2" applyNumberFormat="1" applyFont="1" applyFill="1"/>
    <xf numFmtId="169" fontId="0" fillId="12" borderId="0" xfId="2" applyNumberFormat="1" applyFont="1" applyFill="1"/>
    <xf numFmtId="170" fontId="0" fillId="12" borderId="0" xfId="2" applyNumberFormat="1" applyFont="1" applyFill="1"/>
    <xf numFmtId="0" fontId="20" fillId="0" borderId="33" xfId="0" applyFont="1" applyBorder="1" applyAlignment="1">
      <alignment horizontal="center"/>
    </xf>
    <xf numFmtId="9" fontId="0" fillId="12" borderId="0" xfId="2" applyFont="1" applyFill="1"/>
    <xf numFmtId="0" fontId="0" fillId="12" borderId="0" xfId="0" applyFill="1"/>
    <xf numFmtId="10" fontId="0" fillId="0" borderId="0" xfId="0" applyNumberFormat="1"/>
    <xf numFmtId="172" fontId="0" fillId="0" borderId="0" xfId="0" applyNumberFormat="1"/>
    <xf numFmtId="0" fontId="17" fillId="0" borderId="0" xfId="0" applyFont="1"/>
    <xf numFmtId="14" fontId="23" fillId="6" borderId="34" xfId="0" applyNumberFormat="1" applyFont="1" applyFill="1" applyBorder="1"/>
    <xf numFmtId="0" fontId="23" fillId="6" borderId="1" xfId="5" applyNumberFormat="1" applyFont="1" applyFill="1" applyBorder="1" applyAlignment="1">
      <alignment horizontal="center"/>
    </xf>
    <xf numFmtId="0" fontId="23" fillId="6" borderId="35" xfId="5" applyNumberFormat="1" applyFont="1" applyFill="1" applyBorder="1" applyAlignment="1">
      <alignment horizontal="center"/>
    </xf>
    <xf numFmtId="0" fontId="23" fillId="6" borderId="2" xfId="5" applyNumberFormat="1" applyFont="1" applyFill="1" applyBorder="1" applyAlignment="1">
      <alignment horizontal="center"/>
    </xf>
    <xf numFmtId="14" fontId="23" fillId="6" borderId="1" xfId="0" applyNumberFormat="1" applyFont="1" applyFill="1" applyBorder="1" applyAlignment="1">
      <alignment horizontal="center"/>
    </xf>
    <xf numFmtId="174" fontId="23" fillId="0" borderId="1" xfId="0" applyNumberFormat="1" applyFont="1" applyBorder="1" applyAlignment="1">
      <alignment horizontal="center"/>
    </xf>
    <xf numFmtId="10" fontId="0" fillId="0" borderId="0" xfId="0" applyNumberFormat="1" applyAlignment="1">
      <alignment horizontal="center"/>
    </xf>
    <xf numFmtId="169" fontId="0" fillId="0" borderId="0" xfId="0" applyNumberFormat="1"/>
    <xf numFmtId="169" fontId="0" fillId="0" borderId="0" xfId="0" applyNumberFormat="1" applyAlignment="1">
      <alignment horizontal="center"/>
    </xf>
    <xf numFmtId="1" fontId="0" fillId="0" borderId="0" xfId="0" applyNumberFormat="1"/>
    <xf numFmtId="175" fontId="0" fillId="0" borderId="0" xfId="0" applyNumberFormat="1" applyAlignment="1">
      <alignment horizontal="center"/>
    </xf>
    <xf numFmtId="175" fontId="0" fillId="0" borderId="0" xfId="0" applyNumberFormat="1"/>
    <xf numFmtId="1" fontId="0" fillId="0" borderId="0" xfId="0" applyNumberFormat="1" applyAlignment="1">
      <alignment horizontal="center"/>
    </xf>
    <xf numFmtId="166" fontId="0" fillId="0" borderId="0" xfId="0" applyNumberFormat="1"/>
    <xf numFmtId="166" fontId="17" fillId="0" borderId="0" xfId="2" applyNumberFormat="1" applyFont="1" applyFill="1" applyAlignment="1">
      <alignment horizontal="center"/>
    </xf>
    <xf numFmtId="166" fontId="17" fillId="0" borderId="0" xfId="0" applyNumberFormat="1" applyFont="1" applyAlignment="1">
      <alignment horizontal="center"/>
    </xf>
    <xf numFmtId="166" fontId="0" fillId="0" borderId="0" xfId="0" applyNumberFormat="1" applyAlignment="1">
      <alignment horizontal="center"/>
    </xf>
    <xf numFmtId="14" fontId="23" fillId="6" borderId="36" xfId="0" applyNumberFormat="1" applyFont="1" applyFill="1" applyBorder="1"/>
    <xf numFmtId="0" fontId="23" fillId="6" borderId="37" xfId="5" applyNumberFormat="1" applyFont="1" applyFill="1" applyBorder="1" applyAlignment="1">
      <alignment horizontal="center"/>
    </xf>
    <xf numFmtId="0" fontId="23" fillId="6" borderId="38" xfId="5" applyNumberFormat="1" applyFont="1" applyFill="1" applyBorder="1" applyAlignment="1">
      <alignment horizontal="center"/>
    </xf>
    <xf numFmtId="14" fontId="0" fillId="6" borderId="0" xfId="0" applyNumberFormat="1" applyFill="1"/>
    <xf numFmtId="171" fontId="0" fillId="0" borderId="0" xfId="0" applyNumberFormat="1" applyAlignment="1">
      <alignment horizontal="center"/>
    </xf>
    <xf numFmtId="170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  <xf numFmtId="0" fontId="0" fillId="0" borderId="1" xfId="0" applyBorder="1"/>
    <xf numFmtId="165" fontId="0" fillId="0" borderId="1" xfId="4" applyNumberFormat="1" applyFont="1" applyBorder="1"/>
    <xf numFmtId="170" fontId="0" fillId="0" borderId="1" xfId="4" applyNumberFormat="1" applyFont="1" applyBorder="1"/>
    <xf numFmtId="10" fontId="0" fillId="0" borderId="1" xfId="0" applyNumberFormat="1" applyBorder="1"/>
    <xf numFmtId="0" fontId="9" fillId="3" borderId="1" xfId="3" applyFont="1" applyFill="1" applyBorder="1" applyAlignment="1">
      <alignment horizontal="left"/>
    </xf>
    <xf numFmtId="169" fontId="0" fillId="0" borderId="1" xfId="4" applyNumberFormat="1" applyFont="1" applyBorder="1"/>
    <xf numFmtId="0" fontId="0" fillId="0" borderId="32" xfId="0" applyFill="1" applyBorder="1"/>
    <xf numFmtId="0" fontId="0" fillId="0" borderId="2" xfId="0" applyFill="1" applyBorder="1"/>
    <xf numFmtId="0" fontId="0" fillId="0" borderId="30" xfId="0" applyFill="1" applyBorder="1"/>
    <xf numFmtId="14" fontId="0" fillId="0" borderId="34" xfId="0" applyNumberFormat="1" applyFill="1" applyBorder="1"/>
    <xf numFmtId="0" fontId="0" fillId="0" borderId="1" xfId="0" applyFill="1" applyBorder="1"/>
    <xf numFmtId="14" fontId="0" fillId="0" borderId="36" xfId="0" applyNumberFormat="1" applyFill="1" applyBorder="1"/>
    <xf numFmtId="44" fontId="0" fillId="0" borderId="1" xfId="1" applyFont="1" applyFill="1" applyBorder="1"/>
    <xf numFmtId="44" fontId="0" fillId="0" borderId="35" xfId="1" applyFont="1" applyFill="1" applyBorder="1"/>
    <xf numFmtId="44" fontId="0" fillId="0" borderId="37" xfId="1" applyFont="1" applyFill="1" applyBorder="1"/>
    <xf numFmtId="44" fontId="0" fillId="0" borderId="38" xfId="1" applyFont="1" applyFill="1" applyBorder="1"/>
    <xf numFmtId="14" fontId="0" fillId="0" borderId="1" xfId="0" applyNumberFormat="1" applyBorder="1"/>
    <xf numFmtId="14" fontId="0" fillId="0" borderId="1" xfId="0" applyNumberFormat="1" applyFill="1" applyBorder="1"/>
    <xf numFmtId="0" fontId="2" fillId="13" borderId="1" xfId="0" applyFont="1" applyFill="1" applyBorder="1"/>
    <xf numFmtId="165" fontId="0" fillId="0" borderId="1" xfId="2" applyNumberFormat="1" applyFont="1" applyBorder="1"/>
    <xf numFmtId="0" fontId="4" fillId="16" borderId="0" xfId="0" applyFont="1" applyFill="1"/>
    <xf numFmtId="0" fontId="2" fillId="16" borderId="0" xfId="0" applyFont="1" applyFill="1"/>
    <xf numFmtId="0" fontId="2" fillId="16" borderId="0" xfId="0" applyFont="1" applyFill="1" applyAlignment="1">
      <alignment horizontal="center"/>
    </xf>
    <xf numFmtId="0" fontId="24" fillId="16" borderId="33" xfId="0" applyFont="1" applyFill="1" applyBorder="1" applyAlignment="1">
      <alignment horizontal="center"/>
    </xf>
    <xf numFmtId="0" fontId="0" fillId="15" borderId="0" xfId="0" applyFill="1"/>
    <xf numFmtId="9" fontId="0" fillId="15" borderId="0" xfId="2" applyFont="1" applyFill="1"/>
    <xf numFmtId="15" fontId="0" fillId="15" borderId="0" xfId="0" applyNumberFormat="1" applyFill="1"/>
    <xf numFmtId="168" fontId="0" fillId="15" borderId="0" xfId="2" applyNumberFormat="1" applyFont="1" applyFill="1"/>
    <xf numFmtId="171" fontId="0" fillId="15" borderId="4" xfId="0" applyNumberFormat="1" applyFill="1" applyBorder="1"/>
    <xf numFmtId="0" fontId="0" fillId="15" borderId="4" xfId="0" applyFill="1" applyBorder="1"/>
    <xf numFmtId="0" fontId="2" fillId="0" borderId="0" xfId="0" applyFont="1" applyFill="1"/>
    <xf numFmtId="172" fontId="0" fillId="12" borderId="0" xfId="0" applyNumberFormat="1" applyFill="1"/>
    <xf numFmtId="172" fontId="0" fillId="12" borderId="4" xfId="0" applyNumberFormat="1" applyFill="1" applyBorder="1"/>
    <xf numFmtId="166" fontId="17" fillId="15" borderId="0" xfId="2" applyNumberFormat="1" applyFont="1" applyFill="1" applyAlignment="1">
      <alignment horizontal="center" vertical="center"/>
    </xf>
    <xf numFmtId="166" fontId="17" fillId="15" borderId="0" xfId="0" applyNumberFormat="1" applyFont="1" applyFill="1" applyAlignment="1">
      <alignment horizontal="center" vertical="center"/>
    </xf>
    <xf numFmtId="166" fontId="1" fillId="15" borderId="0" xfId="0" applyNumberFormat="1" applyFont="1" applyFill="1" applyAlignment="1">
      <alignment horizontal="center"/>
    </xf>
    <xf numFmtId="166" fontId="17" fillId="15" borderId="0" xfId="2" applyNumberFormat="1" applyFont="1" applyFill="1" applyAlignment="1">
      <alignment horizontal="center"/>
    </xf>
    <xf numFmtId="166" fontId="17" fillId="15" borderId="0" xfId="0" applyNumberFormat="1" applyFont="1" applyFill="1" applyAlignment="1">
      <alignment horizontal="center"/>
    </xf>
    <xf numFmtId="10" fontId="17" fillId="15" borderId="0" xfId="0" applyNumberFormat="1" applyFont="1" applyFill="1" applyAlignment="1">
      <alignment horizontal="center"/>
    </xf>
    <xf numFmtId="10" fontId="1" fillId="15" borderId="0" xfId="2" applyNumberFormat="1" applyFont="1" applyFill="1"/>
    <xf numFmtId="10" fontId="1" fillId="15" borderId="0" xfId="2" applyNumberFormat="1" applyFont="1" applyFill="1" applyAlignment="1">
      <alignment horizontal="center"/>
    </xf>
    <xf numFmtId="10" fontId="1" fillId="15" borderId="0" xfId="0" applyNumberFormat="1" applyFont="1" applyFill="1"/>
    <xf numFmtId="167" fontId="1" fillId="15" borderId="0" xfId="0" applyNumberFormat="1" applyFont="1" applyFill="1"/>
    <xf numFmtId="167" fontId="1" fillId="15" borderId="0" xfId="0" applyNumberFormat="1" applyFont="1" applyFill="1" applyAlignment="1">
      <alignment horizontal="center"/>
    </xf>
    <xf numFmtId="165" fontId="1" fillId="15" borderId="0" xfId="0" applyNumberFormat="1" applyFont="1" applyFill="1"/>
    <xf numFmtId="165" fontId="1" fillId="15" borderId="0" xfId="0" applyNumberFormat="1" applyFont="1" applyFill="1" applyAlignment="1">
      <alignment horizontal="center"/>
    </xf>
    <xf numFmtId="174" fontId="26" fillId="16" borderId="0" xfId="5" applyNumberFormat="1" applyFont="1" applyFill="1" applyAlignment="1">
      <alignment horizontal="center" vertical="center" wrapText="1"/>
    </xf>
    <xf numFmtId="0" fontId="26" fillId="16" borderId="0" xfId="0" applyFont="1" applyFill="1" applyAlignment="1">
      <alignment horizontal="center"/>
    </xf>
    <xf numFmtId="10" fontId="26" fillId="16" borderId="0" xfId="5" applyNumberFormat="1" applyFont="1" applyFill="1" applyAlignment="1">
      <alignment horizontal="center" vertical="center" wrapText="1"/>
    </xf>
    <xf numFmtId="10" fontId="26" fillId="16" borderId="0" xfId="0" applyNumberFormat="1" applyFont="1" applyFill="1" applyAlignment="1">
      <alignment horizontal="center" vertical="center" wrapText="1"/>
    </xf>
    <xf numFmtId="176" fontId="0" fillId="15" borderId="0" xfId="0" applyNumberFormat="1" applyFill="1"/>
    <xf numFmtId="0" fontId="2" fillId="14" borderId="0" xfId="0" applyFont="1" applyFill="1" applyAlignment="1">
      <alignment horizontal="center"/>
    </xf>
    <xf numFmtId="10" fontId="0" fillId="15" borderId="0" xfId="0" applyNumberFormat="1" applyFill="1"/>
    <xf numFmtId="10" fontId="3" fillId="15" borderId="0" xfId="0" applyNumberFormat="1" applyFont="1" applyFill="1"/>
    <xf numFmtId="174" fontId="0" fillId="15" borderId="0" xfId="0" applyNumberFormat="1" applyFill="1"/>
    <xf numFmtId="166" fontId="0" fillId="15" borderId="0" xfId="0" applyNumberFormat="1" applyFill="1"/>
    <xf numFmtId="166" fontId="0" fillId="15" borderId="0" xfId="0" applyNumberFormat="1" applyFill="1" applyAlignment="1">
      <alignment horizontal="center"/>
    </xf>
    <xf numFmtId="10" fontId="26" fillId="13" borderId="0" xfId="5" applyNumberFormat="1" applyFont="1" applyFill="1" applyAlignment="1">
      <alignment horizontal="center" vertical="center" wrapText="1"/>
    </xf>
    <xf numFmtId="0" fontId="2" fillId="13" borderId="32" xfId="0" applyFont="1" applyFill="1" applyBorder="1" applyAlignment="1">
      <alignment horizontal="center" vertical="center"/>
    </xf>
    <xf numFmtId="3" fontId="2" fillId="13" borderId="2" xfId="5" applyNumberFormat="1" applyFont="1" applyFill="1" applyBorder="1" applyAlignment="1">
      <alignment horizontal="center" vertical="center" wrapText="1"/>
    </xf>
    <xf numFmtId="3" fontId="2" fillId="13" borderId="30" xfId="5" applyNumberFormat="1" applyFont="1" applyFill="1" applyBorder="1" applyAlignment="1">
      <alignment horizontal="center" vertical="center" wrapText="1"/>
    </xf>
    <xf numFmtId="171" fontId="23" fillId="15" borderId="0" xfId="0" applyNumberFormat="1" applyFont="1" applyFill="1" applyAlignment="1">
      <alignment horizontal="center"/>
    </xf>
    <xf numFmtId="10" fontId="0" fillId="15" borderId="0" xfId="0" applyNumberFormat="1" applyFill="1" applyAlignment="1">
      <alignment horizontal="center"/>
    </xf>
    <xf numFmtId="171" fontId="0" fillId="15" borderId="0" xfId="0" applyNumberFormat="1" applyFill="1" applyAlignment="1">
      <alignment horizontal="center"/>
    </xf>
    <xf numFmtId="177" fontId="0" fillId="15" borderId="0" xfId="0" applyNumberFormat="1" applyFill="1" applyAlignment="1">
      <alignment horizontal="center"/>
    </xf>
    <xf numFmtId="176" fontId="0" fillId="15" borderId="0" xfId="0" applyNumberFormat="1" applyFill="1" applyAlignment="1">
      <alignment horizontal="center"/>
    </xf>
    <xf numFmtId="178" fontId="0" fillId="15" borderId="0" xfId="0" applyNumberFormat="1" applyFill="1" applyAlignment="1">
      <alignment horizontal="center"/>
    </xf>
    <xf numFmtId="174" fontId="0" fillId="15" borderId="0" xfId="0" applyNumberFormat="1" applyFill="1" applyAlignment="1">
      <alignment horizontal="center"/>
    </xf>
    <xf numFmtId="171" fontId="0" fillId="15" borderId="0" xfId="0" applyNumberFormat="1" applyFill="1" applyAlignment="1">
      <alignment horizontal="left"/>
    </xf>
    <xf numFmtId="0" fontId="12" fillId="7" borderId="11" xfId="0" applyFont="1" applyFill="1" applyBorder="1" applyAlignment="1">
      <alignment horizontal="right" vertical="center" indent="1"/>
    </xf>
    <xf numFmtId="0" fontId="12" fillId="7" borderId="14" xfId="0" applyFont="1" applyFill="1" applyBorder="1" applyAlignment="1">
      <alignment horizontal="right" vertical="center" indent="1"/>
    </xf>
    <xf numFmtId="0" fontId="12" fillId="9" borderId="11" xfId="0" applyFont="1" applyFill="1" applyBorder="1" applyAlignment="1">
      <alignment horizontal="right" vertical="center" indent="1"/>
    </xf>
    <xf numFmtId="0" fontId="12" fillId="9" borderId="14" xfId="0" applyFont="1" applyFill="1" applyBorder="1" applyAlignment="1">
      <alignment horizontal="right" vertical="center" indent="1"/>
    </xf>
    <xf numFmtId="0" fontId="12" fillId="7" borderId="29" xfId="0" applyFont="1" applyFill="1" applyBorder="1" applyAlignment="1">
      <alignment horizontal="right" vertical="center" indent="1"/>
    </xf>
    <xf numFmtId="0" fontId="0" fillId="10" borderId="0" xfId="0" applyFill="1" applyAlignment="1">
      <alignment horizontal="center" vertical="top"/>
    </xf>
    <xf numFmtId="0" fontId="2" fillId="16" borderId="31" xfId="0" applyFont="1" applyFill="1" applyBorder="1" applyAlignment="1">
      <alignment horizontal="center"/>
    </xf>
    <xf numFmtId="0" fontId="2" fillId="16" borderId="0" xfId="0" applyFont="1" applyFill="1" applyBorder="1" applyAlignment="1">
      <alignment horizontal="center"/>
    </xf>
    <xf numFmtId="172" fontId="25" fillId="16" borderId="0" xfId="0" applyNumberFormat="1" applyFont="1" applyFill="1" applyAlignment="1">
      <alignment horizontal="center" wrapText="1"/>
    </xf>
    <xf numFmtId="172" fontId="25" fillId="16" borderId="31" xfId="0" applyNumberFormat="1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31" xfId="0" applyBorder="1" applyAlignment="1">
      <alignment horizontal="center"/>
    </xf>
    <xf numFmtId="169" fontId="2" fillId="16" borderId="0" xfId="0" applyNumberFormat="1" applyFont="1" applyFill="1" applyAlignment="1">
      <alignment horizontal="center" wrapText="1"/>
    </xf>
    <xf numFmtId="0" fontId="9" fillId="3" borderId="38" xfId="3" applyFont="1" applyFill="1" applyBorder="1" applyAlignment="1">
      <alignment horizontal="center" wrapText="1"/>
    </xf>
    <xf numFmtId="0" fontId="9" fillId="3" borderId="39" xfId="3" applyFont="1" applyFill="1" applyBorder="1" applyAlignment="1">
      <alignment horizontal="center" wrapText="1"/>
    </xf>
    <xf numFmtId="0" fontId="9" fillId="3" borderId="36" xfId="3" applyFont="1" applyFill="1" applyBorder="1" applyAlignment="1">
      <alignment horizontal="center" wrapText="1"/>
    </xf>
    <xf numFmtId="0" fontId="9" fillId="3" borderId="30" xfId="3" applyFont="1" applyFill="1" applyBorder="1" applyAlignment="1">
      <alignment horizontal="center" wrapText="1"/>
    </xf>
    <xf numFmtId="0" fontId="9" fillId="3" borderId="31" xfId="3" applyFont="1" applyFill="1" applyBorder="1" applyAlignment="1">
      <alignment horizontal="center" wrapText="1"/>
    </xf>
    <xf numFmtId="0" fontId="9" fillId="3" borderId="32" xfId="3" applyFont="1" applyFill="1" applyBorder="1" applyAlignment="1">
      <alignment horizontal="center" wrapText="1"/>
    </xf>
    <xf numFmtId="0" fontId="9" fillId="3" borderId="35" xfId="3" applyFont="1" applyFill="1" applyBorder="1" applyAlignment="1">
      <alignment horizontal="center" wrapText="1"/>
    </xf>
    <xf numFmtId="0" fontId="9" fillId="3" borderId="40" xfId="3" applyFont="1" applyFill="1" applyBorder="1" applyAlignment="1">
      <alignment horizontal="center" wrapText="1"/>
    </xf>
    <xf numFmtId="0" fontId="9" fillId="3" borderId="34" xfId="3" applyFont="1" applyFill="1" applyBorder="1" applyAlignment="1">
      <alignment horizontal="center" wrapText="1"/>
    </xf>
    <xf numFmtId="0" fontId="22" fillId="17" borderId="0" xfId="0" applyFont="1" applyFill="1" applyAlignment="1">
      <alignment horizontal="center" vertical="center"/>
    </xf>
    <xf numFmtId="169" fontId="0" fillId="0" borderId="0" xfId="0" applyNumberFormat="1" applyAlignment="1">
      <alignment horizontal="center"/>
    </xf>
    <xf numFmtId="171" fontId="2" fillId="16" borderId="39" xfId="0" applyNumberFormat="1" applyFont="1" applyFill="1" applyBorder="1" applyAlignment="1">
      <alignment horizontal="center" vertical="center" wrapText="1"/>
    </xf>
    <xf numFmtId="171" fontId="2" fillId="16" borderId="0" xfId="0" applyNumberFormat="1" applyFont="1" applyFill="1" applyAlignment="1">
      <alignment horizontal="center" vertical="center" wrapText="1"/>
    </xf>
  </cellXfs>
  <cellStyles count="6">
    <cellStyle name="Moneda" xfId="1" builtinId="4"/>
    <cellStyle name="Moneda 2" xfId="5" xr:uid="{47443AFA-F430-4717-BFA8-DD6B201CB951}"/>
    <cellStyle name="Normal" xfId="0" builtinId="0"/>
    <cellStyle name="Normal 2" xfId="3" xr:uid="{037A88BB-9307-4CAC-8EA7-6B06D2D5E62B}"/>
    <cellStyle name="Porcentaje" xfId="2" builtinId="5"/>
    <cellStyle name="Porcentaje 2" xfId="4" xr:uid="{B32192E7-FA65-4D16-A1EE-7110F7726DED}"/>
  </cellStyles>
  <dxfs count="23"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dd/mm/yyyy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dd/mm/yyyy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border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</dxf>
  </dxfs>
  <tableStyles count="1" defaultTableStyle="TableStyleMedium2" defaultPivotStyle="PivotStyleLight16">
    <tableStyle name="Invisible" pivot="0" table="0" count="0" xr9:uid="{653E9CA7-7D14-443B-B4A6-3D381CBC74D0}"/>
  </tableStyles>
  <colors>
    <mruColors>
      <color rgb="FF663300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_tradnl"/>
              <a:t>Media</a:t>
            </a:r>
            <a:r>
              <a:rPr lang="es-ES_tradnl" baseline="0"/>
              <a:t> 30 Dias</a:t>
            </a:r>
            <a:endParaRPr lang="es-ES_tradn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'Medias Moviles '!$K$4</c:f>
              <c:strCache>
                <c:ptCount val="1"/>
                <c:pt idx="0">
                  <c:v>Adj Close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'Medias Moviles '!$J$5:$J$34</c:f>
              <c:numCache>
                <c:formatCode>m/d/yyyy</c:formatCode>
                <c:ptCount val="30"/>
                <c:pt idx="0">
                  <c:v>43462</c:v>
                </c:pt>
                <c:pt idx="1">
                  <c:v>43461</c:v>
                </c:pt>
                <c:pt idx="2">
                  <c:v>43460</c:v>
                </c:pt>
                <c:pt idx="3">
                  <c:v>43458</c:v>
                </c:pt>
                <c:pt idx="4">
                  <c:v>43455</c:v>
                </c:pt>
                <c:pt idx="5">
                  <c:v>43454</c:v>
                </c:pt>
                <c:pt idx="6">
                  <c:v>43453</c:v>
                </c:pt>
                <c:pt idx="7">
                  <c:v>43452</c:v>
                </c:pt>
                <c:pt idx="8">
                  <c:v>43451</c:v>
                </c:pt>
                <c:pt idx="9">
                  <c:v>43448</c:v>
                </c:pt>
                <c:pt idx="10">
                  <c:v>43447</c:v>
                </c:pt>
                <c:pt idx="11">
                  <c:v>43446</c:v>
                </c:pt>
                <c:pt idx="12">
                  <c:v>43445</c:v>
                </c:pt>
                <c:pt idx="13">
                  <c:v>43444</c:v>
                </c:pt>
                <c:pt idx="14">
                  <c:v>43441</c:v>
                </c:pt>
                <c:pt idx="15">
                  <c:v>43440</c:v>
                </c:pt>
                <c:pt idx="16">
                  <c:v>43438</c:v>
                </c:pt>
                <c:pt idx="17">
                  <c:v>43437</c:v>
                </c:pt>
                <c:pt idx="18">
                  <c:v>43434</c:v>
                </c:pt>
                <c:pt idx="19">
                  <c:v>43433</c:v>
                </c:pt>
                <c:pt idx="20">
                  <c:v>43432</c:v>
                </c:pt>
                <c:pt idx="21">
                  <c:v>43431</c:v>
                </c:pt>
                <c:pt idx="22">
                  <c:v>43430</c:v>
                </c:pt>
                <c:pt idx="23">
                  <c:v>43427</c:v>
                </c:pt>
                <c:pt idx="24">
                  <c:v>43425</c:v>
                </c:pt>
                <c:pt idx="25">
                  <c:v>43424</c:v>
                </c:pt>
                <c:pt idx="26">
                  <c:v>43423</c:v>
                </c:pt>
                <c:pt idx="27">
                  <c:v>43420</c:v>
                </c:pt>
                <c:pt idx="28">
                  <c:v>43419</c:v>
                </c:pt>
                <c:pt idx="29">
                  <c:v>43418</c:v>
                </c:pt>
              </c:numCache>
            </c:numRef>
          </c:xVal>
          <c:yVal>
            <c:numRef>
              <c:f>'Medias Moviles '!$K$5:$K$34</c:f>
              <c:numCache>
                <c:formatCode>General</c:formatCode>
                <c:ptCount val="30"/>
                <c:pt idx="0">
                  <c:v>114.80085800000001</c:v>
                </c:pt>
                <c:pt idx="1">
                  <c:v>113.95224</c:v>
                </c:pt>
                <c:pt idx="2">
                  <c:v>112.215523</c:v>
                </c:pt>
                <c:pt idx="3">
                  <c:v>110.330788</c:v>
                </c:pt>
                <c:pt idx="4">
                  <c:v>112.452347</c:v>
                </c:pt>
                <c:pt idx="5">
                  <c:v>116.882942</c:v>
                </c:pt>
                <c:pt idx="6">
                  <c:v>117.800636</c:v>
                </c:pt>
                <c:pt idx="7">
                  <c:v>118.42231</c:v>
                </c:pt>
                <c:pt idx="8">
                  <c:v>117.96839900000001</c:v>
                </c:pt>
                <c:pt idx="9">
                  <c:v>118.511116</c:v>
                </c:pt>
                <c:pt idx="10">
                  <c:v>119.182121</c:v>
                </c:pt>
                <c:pt idx="11">
                  <c:v>120.277435</c:v>
                </c:pt>
                <c:pt idx="12">
                  <c:v>118.81701700000001</c:v>
                </c:pt>
                <c:pt idx="13">
                  <c:v>119.34000399999999</c:v>
                </c:pt>
                <c:pt idx="14">
                  <c:v>118.382835</c:v>
                </c:pt>
                <c:pt idx="15">
                  <c:v>120.218231</c:v>
                </c:pt>
                <c:pt idx="16">
                  <c:v>119.28079200000001</c:v>
                </c:pt>
                <c:pt idx="17">
                  <c:v>121.876007</c:v>
                </c:pt>
                <c:pt idx="18">
                  <c:v>119.87286400000001</c:v>
                </c:pt>
                <c:pt idx="19">
                  <c:v>120.168892</c:v>
                </c:pt>
                <c:pt idx="20">
                  <c:v>119.971542</c:v>
                </c:pt>
                <c:pt idx="21">
                  <c:v>119.399208</c:v>
                </c:pt>
                <c:pt idx="22">
                  <c:v>119.665634</c:v>
                </c:pt>
                <c:pt idx="23">
                  <c:v>118.126274</c:v>
                </c:pt>
                <c:pt idx="24">
                  <c:v>117.672363</c:v>
                </c:pt>
                <c:pt idx="25">
                  <c:v>115.738297</c:v>
                </c:pt>
                <c:pt idx="26">
                  <c:v>115.590279</c:v>
                </c:pt>
                <c:pt idx="27">
                  <c:v>115.412659</c:v>
                </c:pt>
                <c:pt idx="28">
                  <c:v>115.45212600000001</c:v>
                </c:pt>
                <c:pt idx="29">
                  <c:v>115.33371699999999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D61-4EBC-95D1-3F6FAC2B148A}"/>
            </c:ext>
          </c:extLst>
        </c:ser>
        <c:ser>
          <c:idx val="1"/>
          <c:order val="1"/>
          <c:tx>
            <c:strRef>
              <c:f>'Medias Moviles '!$L$4</c:f>
              <c:strCache>
                <c:ptCount val="1"/>
                <c:pt idx="0">
                  <c:v>Media de 30 Días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'Medias Moviles '!$J$5:$J$34</c:f>
              <c:numCache>
                <c:formatCode>m/d/yyyy</c:formatCode>
                <c:ptCount val="30"/>
                <c:pt idx="0">
                  <c:v>43462</c:v>
                </c:pt>
                <c:pt idx="1">
                  <c:v>43461</c:v>
                </c:pt>
                <c:pt idx="2">
                  <c:v>43460</c:v>
                </c:pt>
                <c:pt idx="3">
                  <c:v>43458</c:v>
                </c:pt>
                <c:pt idx="4">
                  <c:v>43455</c:v>
                </c:pt>
                <c:pt idx="5">
                  <c:v>43454</c:v>
                </c:pt>
                <c:pt idx="6">
                  <c:v>43453</c:v>
                </c:pt>
                <c:pt idx="7">
                  <c:v>43452</c:v>
                </c:pt>
                <c:pt idx="8">
                  <c:v>43451</c:v>
                </c:pt>
                <c:pt idx="9">
                  <c:v>43448</c:v>
                </c:pt>
                <c:pt idx="10">
                  <c:v>43447</c:v>
                </c:pt>
                <c:pt idx="11">
                  <c:v>43446</c:v>
                </c:pt>
                <c:pt idx="12">
                  <c:v>43445</c:v>
                </c:pt>
                <c:pt idx="13">
                  <c:v>43444</c:v>
                </c:pt>
                <c:pt idx="14">
                  <c:v>43441</c:v>
                </c:pt>
                <c:pt idx="15">
                  <c:v>43440</c:v>
                </c:pt>
                <c:pt idx="16">
                  <c:v>43438</c:v>
                </c:pt>
                <c:pt idx="17">
                  <c:v>43437</c:v>
                </c:pt>
                <c:pt idx="18">
                  <c:v>43434</c:v>
                </c:pt>
                <c:pt idx="19">
                  <c:v>43433</c:v>
                </c:pt>
                <c:pt idx="20">
                  <c:v>43432</c:v>
                </c:pt>
                <c:pt idx="21">
                  <c:v>43431</c:v>
                </c:pt>
                <c:pt idx="22">
                  <c:v>43430</c:v>
                </c:pt>
                <c:pt idx="23">
                  <c:v>43427</c:v>
                </c:pt>
                <c:pt idx="24">
                  <c:v>43425</c:v>
                </c:pt>
                <c:pt idx="25">
                  <c:v>43424</c:v>
                </c:pt>
                <c:pt idx="26">
                  <c:v>43423</c:v>
                </c:pt>
                <c:pt idx="27">
                  <c:v>43420</c:v>
                </c:pt>
                <c:pt idx="28">
                  <c:v>43419</c:v>
                </c:pt>
                <c:pt idx="29">
                  <c:v>43418</c:v>
                </c:pt>
              </c:numCache>
            </c:numRef>
          </c:xVal>
          <c:yVal>
            <c:numRef>
              <c:f>'Medias Moviles '!$L$5:$L$34</c:f>
              <c:numCache>
                <c:formatCode>General</c:formatCode>
                <c:ptCount val="30"/>
                <c:pt idx="0">
                  <c:v>117.43718186666666</c:v>
                </c:pt>
                <c:pt idx="1">
                  <c:v>117.39672443333335</c:v>
                </c:pt>
                <c:pt idx="2">
                  <c:v>117.39968463333337</c:v>
                </c:pt>
                <c:pt idx="3">
                  <c:v>117.51546553333334</c:v>
                </c:pt>
                <c:pt idx="4">
                  <c:v>117.69571583333335</c:v>
                </c:pt>
                <c:pt idx="5">
                  <c:v>117.87168983333336</c:v>
                </c:pt>
                <c:pt idx="6">
                  <c:v>117.84307376666668</c:v>
                </c:pt>
                <c:pt idx="7">
                  <c:v>117.71249160000001</c:v>
                </c:pt>
                <c:pt idx="8">
                  <c:v>117.56283136666666</c:v>
                </c:pt>
                <c:pt idx="9">
                  <c:v>117.50198033333332</c:v>
                </c:pt>
                <c:pt idx="10">
                  <c:v>117.40165886666665</c:v>
                </c:pt>
                <c:pt idx="11">
                  <c:v>117.25232746666666</c:v>
                </c:pt>
                <c:pt idx="12">
                  <c:v>117.03589579999999</c:v>
                </c:pt>
                <c:pt idx="13">
                  <c:v>116.93360059999999</c:v>
                </c:pt>
                <c:pt idx="14">
                  <c:v>116.79282149999999</c:v>
                </c:pt>
                <c:pt idx="15">
                  <c:v>116.61520286666664</c:v>
                </c:pt>
                <c:pt idx="16">
                  <c:v>116.48823829999998</c:v>
                </c:pt>
                <c:pt idx="17">
                  <c:v>116.36390536666666</c:v>
                </c:pt>
                <c:pt idx="18">
                  <c:v>116.12740939999999</c:v>
                </c:pt>
                <c:pt idx="19">
                  <c:v>115.96919709999999</c:v>
                </c:pt>
                <c:pt idx="20">
                  <c:v>115.8359833</c:v>
                </c:pt>
                <c:pt idx="21">
                  <c:v>115.71954426666666</c:v>
                </c:pt>
                <c:pt idx="22">
                  <c:v>115.54291233333333</c:v>
                </c:pt>
                <c:pt idx="23">
                  <c:v>115.39456816666667</c:v>
                </c:pt>
                <c:pt idx="24">
                  <c:v>115.29720693333334</c:v>
                </c:pt>
                <c:pt idx="25">
                  <c:v>115.24885513333335</c:v>
                </c:pt>
                <c:pt idx="26">
                  <c:v>115.33536176666668</c:v>
                </c:pt>
                <c:pt idx="27">
                  <c:v>115.48600873333335</c:v>
                </c:pt>
                <c:pt idx="28">
                  <c:v>115.63533986666668</c:v>
                </c:pt>
                <c:pt idx="29">
                  <c:v>115.80572230000003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D61-4EBC-95D1-3F6FAC2B14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7307984"/>
        <c:axId val="2105901328"/>
      </c:scatterChart>
      <c:valAx>
        <c:axId val="2087307984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105901328"/>
        <c:crosses val="autoZero"/>
        <c:crossBetween val="midCat"/>
      </c:valAx>
      <c:valAx>
        <c:axId val="210590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087307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_tradnl"/>
              <a:t>Media</a:t>
            </a:r>
            <a:r>
              <a:rPr lang="es-ES_tradnl" baseline="0"/>
              <a:t> de 70 Dias</a:t>
            </a:r>
            <a:endParaRPr lang="es-ES_tradn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'Medias Moviles '!$K$4</c:f>
              <c:strCache>
                <c:ptCount val="1"/>
                <c:pt idx="0">
                  <c:v>Adj Close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'Medias Moviles '!$J$5:$J$74</c:f>
              <c:numCache>
                <c:formatCode>m/d/yyyy</c:formatCode>
                <c:ptCount val="70"/>
                <c:pt idx="0">
                  <c:v>43462</c:v>
                </c:pt>
                <c:pt idx="1">
                  <c:v>43461</c:v>
                </c:pt>
                <c:pt idx="2">
                  <c:v>43460</c:v>
                </c:pt>
                <c:pt idx="3">
                  <c:v>43458</c:v>
                </c:pt>
                <c:pt idx="4">
                  <c:v>43455</c:v>
                </c:pt>
                <c:pt idx="5">
                  <c:v>43454</c:v>
                </c:pt>
                <c:pt idx="6">
                  <c:v>43453</c:v>
                </c:pt>
                <c:pt idx="7">
                  <c:v>43452</c:v>
                </c:pt>
                <c:pt idx="8">
                  <c:v>43451</c:v>
                </c:pt>
                <c:pt idx="9">
                  <c:v>43448</c:v>
                </c:pt>
                <c:pt idx="10">
                  <c:v>43447</c:v>
                </c:pt>
                <c:pt idx="11">
                  <c:v>43446</c:v>
                </c:pt>
                <c:pt idx="12">
                  <c:v>43445</c:v>
                </c:pt>
                <c:pt idx="13">
                  <c:v>43444</c:v>
                </c:pt>
                <c:pt idx="14">
                  <c:v>43441</c:v>
                </c:pt>
                <c:pt idx="15">
                  <c:v>43440</c:v>
                </c:pt>
                <c:pt idx="16">
                  <c:v>43438</c:v>
                </c:pt>
                <c:pt idx="17">
                  <c:v>43437</c:v>
                </c:pt>
                <c:pt idx="18">
                  <c:v>43434</c:v>
                </c:pt>
                <c:pt idx="19">
                  <c:v>43433</c:v>
                </c:pt>
                <c:pt idx="20">
                  <c:v>43432</c:v>
                </c:pt>
                <c:pt idx="21">
                  <c:v>43431</c:v>
                </c:pt>
                <c:pt idx="22">
                  <c:v>43430</c:v>
                </c:pt>
                <c:pt idx="23">
                  <c:v>43427</c:v>
                </c:pt>
                <c:pt idx="24">
                  <c:v>43425</c:v>
                </c:pt>
                <c:pt idx="25">
                  <c:v>43424</c:v>
                </c:pt>
                <c:pt idx="26">
                  <c:v>43423</c:v>
                </c:pt>
                <c:pt idx="27">
                  <c:v>43420</c:v>
                </c:pt>
                <c:pt idx="28">
                  <c:v>43419</c:v>
                </c:pt>
                <c:pt idx="29">
                  <c:v>43418</c:v>
                </c:pt>
                <c:pt idx="30">
                  <c:v>43417</c:v>
                </c:pt>
                <c:pt idx="31">
                  <c:v>43416</c:v>
                </c:pt>
                <c:pt idx="32">
                  <c:v>43413</c:v>
                </c:pt>
                <c:pt idx="33">
                  <c:v>43412</c:v>
                </c:pt>
                <c:pt idx="34">
                  <c:v>43411</c:v>
                </c:pt>
                <c:pt idx="35">
                  <c:v>43410</c:v>
                </c:pt>
                <c:pt idx="36">
                  <c:v>43409</c:v>
                </c:pt>
                <c:pt idx="37">
                  <c:v>43406</c:v>
                </c:pt>
                <c:pt idx="38">
                  <c:v>43405</c:v>
                </c:pt>
                <c:pt idx="39">
                  <c:v>43404</c:v>
                </c:pt>
                <c:pt idx="40">
                  <c:v>43403</c:v>
                </c:pt>
                <c:pt idx="41">
                  <c:v>43402</c:v>
                </c:pt>
                <c:pt idx="42">
                  <c:v>43399</c:v>
                </c:pt>
                <c:pt idx="43">
                  <c:v>43398</c:v>
                </c:pt>
                <c:pt idx="44">
                  <c:v>43397</c:v>
                </c:pt>
                <c:pt idx="45">
                  <c:v>43396</c:v>
                </c:pt>
                <c:pt idx="46">
                  <c:v>43395</c:v>
                </c:pt>
                <c:pt idx="47">
                  <c:v>43392</c:v>
                </c:pt>
                <c:pt idx="48">
                  <c:v>43391</c:v>
                </c:pt>
                <c:pt idx="49">
                  <c:v>43390</c:v>
                </c:pt>
                <c:pt idx="50">
                  <c:v>43389</c:v>
                </c:pt>
                <c:pt idx="51">
                  <c:v>43388</c:v>
                </c:pt>
                <c:pt idx="52">
                  <c:v>43385</c:v>
                </c:pt>
                <c:pt idx="53">
                  <c:v>43384</c:v>
                </c:pt>
                <c:pt idx="54">
                  <c:v>43383</c:v>
                </c:pt>
                <c:pt idx="55">
                  <c:v>43382</c:v>
                </c:pt>
                <c:pt idx="56">
                  <c:v>43381</c:v>
                </c:pt>
                <c:pt idx="57">
                  <c:v>43378</c:v>
                </c:pt>
                <c:pt idx="58">
                  <c:v>43377</c:v>
                </c:pt>
                <c:pt idx="59">
                  <c:v>43376</c:v>
                </c:pt>
                <c:pt idx="60">
                  <c:v>43375</c:v>
                </c:pt>
                <c:pt idx="61">
                  <c:v>43374</c:v>
                </c:pt>
                <c:pt idx="62">
                  <c:v>43371</c:v>
                </c:pt>
                <c:pt idx="63">
                  <c:v>43370</c:v>
                </c:pt>
                <c:pt idx="64">
                  <c:v>43369</c:v>
                </c:pt>
                <c:pt idx="65">
                  <c:v>43368</c:v>
                </c:pt>
                <c:pt idx="66">
                  <c:v>43367</c:v>
                </c:pt>
                <c:pt idx="67">
                  <c:v>43364</c:v>
                </c:pt>
                <c:pt idx="68">
                  <c:v>43363</c:v>
                </c:pt>
                <c:pt idx="69">
                  <c:v>43362</c:v>
                </c:pt>
              </c:numCache>
            </c:numRef>
          </c:xVal>
          <c:yVal>
            <c:numRef>
              <c:f>'Medias Moviles '!$K$5:$K$74</c:f>
              <c:numCache>
                <c:formatCode>General</c:formatCode>
                <c:ptCount val="70"/>
                <c:pt idx="0">
                  <c:v>114.80085800000001</c:v>
                </c:pt>
                <c:pt idx="1">
                  <c:v>113.95224</c:v>
                </c:pt>
                <c:pt idx="2">
                  <c:v>112.215523</c:v>
                </c:pt>
                <c:pt idx="3">
                  <c:v>110.330788</c:v>
                </c:pt>
                <c:pt idx="4">
                  <c:v>112.452347</c:v>
                </c:pt>
                <c:pt idx="5">
                  <c:v>116.882942</c:v>
                </c:pt>
                <c:pt idx="6">
                  <c:v>117.800636</c:v>
                </c:pt>
                <c:pt idx="7">
                  <c:v>118.42231</c:v>
                </c:pt>
                <c:pt idx="8">
                  <c:v>117.96839900000001</c:v>
                </c:pt>
                <c:pt idx="9">
                  <c:v>118.511116</c:v>
                </c:pt>
                <c:pt idx="10">
                  <c:v>119.182121</c:v>
                </c:pt>
                <c:pt idx="11">
                  <c:v>120.277435</c:v>
                </c:pt>
                <c:pt idx="12">
                  <c:v>118.81701700000001</c:v>
                </c:pt>
                <c:pt idx="13">
                  <c:v>119.34000399999999</c:v>
                </c:pt>
                <c:pt idx="14">
                  <c:v>118.382835</c:v>
                </c:pt>
                <c:pt idx="15">
                  <c:v>120.218231</c:v>
                </c:pt>
                <c:pt idx="16">
                  <c:v>119.28079200000001</c:v>
                </c:pt>
                <c:pt idx="17">
                  <c:v>121.876007</c:v>
                </c:pt>
                <c:pt idx="18">
                  <c:v>119.87286400000001</c:v>
                </c:pt>
                <c:pt idx="19">
                  <c:v>120.168892</c:v>
                </c:pt>
                <c:pt idx="20">
                  <c:v>119.971542</c:v>
                </c:pt>
                <c:pt idx="21">
                  <c:v>119.399208</c:v>
                </c:pt>
                <c:pt idx="22">
                  <c:v>119.665634</c:v>
                </c:pt>
                <c:pt idx="23">
                  <c:v>118.126274</c:v>
                </c:pt>
                <c:pt idx="24">
                  <c:v>117.672363</c:v>
                </c:pt>
                <c:pt idx="25">
                  <c:v>115.738297</c:v>
                </c:pt>
                <c:pt idx="26">
                  <c:v>115.590279</c:v>
                </c:pt>
                <c:pt idx="27">
                  <c:v>115.412659</c:v>
                </c:pt>
                <c:pt idx="28">
                  <c:v>115.45212600000001</c:v>
                </c:pt>
                <c:pt idx="29">
                  <c:v>115.33371699999999</c:v>
                </c:pt>
                <c:pt idx="30">
                  <c:v>113.587135</c:v>
                </c:pt>
                <c:pt idx="31">
                  <c:v>114.04104599999999</c:v>
                </c:pt>
                <c:pt idx="32">
                  <c:v>115.68895000000001</c:v>
                </c:pt>
                <c:pt idx="33">
                  <c:v>115.738297</c:v>
                </c:pt>
                <c:pt idx="34">
                  <c:v>117.731567</c:v>
                </c:pt>
                <c:pt idx="35">
                  <c:v>116.02446</c:v>
                </c:pt>
                <c:pt idx="36">
                  <c:v>113.883171</c:v>
                </c:pt>
                <c:pt idx="37">
                  <c:v>113.932503</c:v>
                </c:pt>
                <c:pt idx="38">
                  <c:v>116.14286800000001</c:v>
                </c:pt>
                <c:pt idx="39">
                  <c:v>115.50147200000001</c:v>
                </c:pt>
                <c:pt idx="40">
                  <c:v>114.702179</c:v>
                </c:pt>
                <c:pt idx="41">
                  <c:v>113.784485</c:v>
                </c:pt>
                <c:pt idx="42">
                  <c:v>115.748161</c:v>
                </c:pt>
                <c:pt idx="43">
                  <c:v>115.116631</c:v>
                </c:pt>
                <c:pt idx="44">
                  <c:v>113.054276</c:v>
                </c:pt>
                <c:pt idx="45">
                  <c:v>116.409294</c:v>
                </c:pt>
                <c:pt idx="46">
                  <c:v>115.550804</c:v>
                </c:pt>
                <c:pt idx="47">
                  <c:v>114.781128</c:v>
                </c:pt>
                <c:pt idx="48">
                  <c:v>115.12649500000001</c:v>
                </c:pt>
                <c:pt idx="49">
                  <c:v>116.172478</c:v>
                </c:pt>
                <c:pt idx="50">
                  <c:v>116.478371</c:v>
                </c:pt>
                <c:pt idx="51">
                  <c:v>114.10025</c:v>
                </c:pt>
                <c:pt idx="52">
                  <c:v>115.215309</c:v>
                </c:pt>
                <c:pt idx="53">
                  <c:v>115.205437</c:v>
                </c:pt>
                <c:pt idx="54">
                  <c:v>116.22180899999999</c:v>
                </c:pt>
                <c:pt idx="55">
                  <c:v>118.333496</c:v>
                </c:pt>
                <c:pt idx="56">
                  <c:v>120.10968800000001</c:v>
                </c:pt>
                <c:pt idx="57">
                  <c:v>119.89259300000001</c:v>
                </c:pt>
                <c:pt idx="58">
                  <c:v>120.563599</c:v>
                </c:pt>
                <c:pt idx="59">
                  <c:v>121.076714</c:v>
                </c:pt>
                <c:pt idx="60">
                  <c:v>124.046898</c:v>
                </c:pt>
                <c:pt idx="61">
                  <c:v>123.168671</c:v>
                </c:pt>
                <c:pt idx="62">
                  <c:v>122.704887</c:v>
                </c:pt>
                <c:pt idx="63">
                  <c:v>122.961449</c:v>
                </c:pt>
                <c:pt idx="64">
                  <c:v>121.749229</c:v>
                </c:pt>
                <c:pt idx="65">
                  <c:v>121.496269</c:v>
                </c:pt>
                <c:pt idx="66">
                  <c:v>120.640114</c:v>
                </c:pt>
                <c:pt idx="67">
                  <c:v>121.34060700000001</c:v>
                </c:pt>
                <c:pt idx="68">
                  <c:v>121.564369</c:v>
                </c:pt>
                <c:pt idx="69">
                  <c:v>121.924347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F8-49C5-AB14-9FED5BFF533A}"/>
            </c:ext>
          </c:extLst>
        </c:ser>
        <c:ser>
          <c:idx val="1"/>
          <c:order val="1"/>
          <c:tx>
            <c:strRef>
              <c:f>'Medias Moviles '!$M$4</c:f>
              <c:strCache>
                <c:ptCount val="1"/>
                <c:pt idx="0">
                  <c:v>Media de 70 Días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'Medias Moviles '!$J$5:$J$74</c:f>
              <c:numCache>
                <c:formatCode>m/d/yyyy</c:formatCode>
                <c:ptCount val="70"/>
                <c:pt idx="0">
                  <c:v>43462</c:v>
                </c:pt>
                <c:pt idx="1">
                  <c:v>43461</c:v>
                </c:pt>
                <c:pt idx="2">
                  <c:v>43460</c:v>
                </c:pt>
                <c:pt idx="3">
                  <c:v>43458</c:v>
                </c:pt>
                <c:pt idx="4">
                  <c:v>43455</c:v>
                </c:pt>
                <c:pt idx="5">
                  <c:v>43454</c:v>
                </c:pt>
                <c:pt idx="6">
                  <c:v>43453</c:v>
                </c:pt>
                <c:pt idx="7">
                  <c:v>43452</c:v>
                </c:pt>
                <c:pt idx="8">
                  <c:v>43451</c:v>
                </c:pt>
                <c:pt idx="9">
                  <c:v>43448</c:v>
                </c:pt>
                <c:pt idx="10">
                  <c:v>43447</c:v>
                </c:pt>
                <c:pt idx="11">
                  <c:v>43446</c:v>
                </c:pt>
                <c:pt idx="12">
                  <c:v>43445</c:v>
                </c:pt>
                <c:pt idx="13">
                  <c:v>43444</c:v>
                </c:pt>
                <c:pt idx="14">
                  <c:v>43441</c:v>
                </c:pt>
                <c:pt idx="15">
                  <c:v>43440</c:v>
                </c:pt>
                <c:pt idx="16">
                  <c:v>43438</c:v>
                </c:pt>
                <c:pt idx="17">
                  <c:v>43437</c:v>
                </c:pt>
                <c:pt idx="18">
                  <c:v>43434</c:v>
                </c:pt>
                <c:pt idx="19">
                  <c:v>43433</c:v>
                </c:pt>
                <c:pt idx="20">
                  <c:v>43432</c:v>
                </c:pt>
                <c:pt idx="21">
                  <c:v>43431</c:v>
                </c:pt>
                <c:pt idx="22">
                  <c:v>43430</c:v>
                </c:pt>
                <c:pt idx="23">
                  <c:v>43427</c:v>
                </c:pt>
                <c:pt idx="24">
                  <c:v>43425</c:v>
                </c:pt>
                <c:pt idx="25">
                  <c:v>43424</c:v>
                </c:pt>
                <c:pt idx="26">
                  <c:v>43423</c:v>
                </c:pt>
                <c:pt idx="27">
                  <c:v>43420</c:v>
                </c:pt>
                <c:pt idx="28">
                  <c:v>43419</c:v>
                </c:pt>
                <c:pt idx="29">
                  <c:v>43418</c:v>
                </c:pt>
                <c:pt idx="30">
                  <c:v>43417</c:v>
                </c:pt>
                <c:pt idx="31">
                  <c:v>43416</c:v>
                </c:pt>
                <c:pt idx="32">
                  <c:v>43413</c:v>
                </c:pt>
                <c:pt idx="33">
                  <c:v>43412</c:v>
                </c:pt>
                <c:pt idx="34">
                  <c:v>43411</c:v>
                </c:pt>
                <c:pt idx="35">
                  <c:v>43410</c:v>
                </c:pt>
                <c:pt idx="36">
                  <c:v>43409</c:v>
                </c:pt>
                <c:pt idx="37">
                  <c:v>43406</c:v>
                </c:pt>
                <c:pt idx="38">
                  <c:v>43405</c:v>
                </c:pt>
                <c:pt idx="39">
                  <c:v>43404</c:v>
                </c:pt>
                <c:pt idx="40">
                  <c:v>43403</c:v>
                </c:pt>
                <c:pt idx="41">
                  <c:v>43402</c:v>
                </c:pt>
                <c:pt idx="42">
                  <c:v>43399</c:v>
                </c:pt>
                <c:pt idx="43">
                  <c:v>43398</c:v>
                </c:pt>
                <c:pt idx="44">
                  <c:v>43397</c:v>
                </c:pt>
                <c:pt idx="45">
                  <c:v>43396</c:v>
                </c:pt>
                <c:pt idx="46">
                  <c:v>43395</c:v>
                </c:pt>
                <c:pt idx="47">
                  <c:v>43392</c:v>
                </c:pt>
                <c:pt idx="48">
                  <c:v>43391</c:v>
                </c:pt>
                <c:pt idx="49">
                  <c:v>43390</c:v>
                </c:pt>
                <c:pt idx="50">
                  <c:v>43389</c:v>
                </c:pt>
                <c:pt idx="51">
                  <c:v>43388</c:v>
                </c:pt>
                <c:pt idx="52">
                  <c:v>43385</c:v>
                </c:pt>
                <c:pt idx="53">
                  <c:v>43384</c:v>
                </c:pt>
                <c:pt idx="54">
                  <c:v>43383</c:v>
                </c:pt>
                <c:pt idx="55">
                  <c:v>43382</c:v>
                </c:pt>
                <c:pt idx="56">
                  <c:v>43381</c:v>
                </c:pt>
                <c:pt idx="57">
                  <c:v>43378</c:v>
                </c:pt>
                <c:pt idx="58">
                  <c:v>43377</c:v>
                </c:pt>
                <c:pt idx="59">
                  <c:v>43376</c:v>
                </c:pt>
                <c:pt idx="60">
                  <c:v>43375</c:v>
                </c:pt>
                <c:pt idx="61">
                  <c:v>43374</c:v>
                </c:pt>
                <c:pt idx="62">
                  <c:v>43371</c:v>
                </c:pt>
                <c:pt idx="63">
                  <c:v>43370</c:v>
                </c:pt>
                <c:pt idx="64">
                  <c:v>43369</c:v>
                </c:pt>
                <c:pt idx="65">
                  <c:v>43368</c:v>
                </c:pt>
                <c:pt idx="66">
                  <c:v>43367</c:v>
                </c:pt>
                <c:pt idx="67">
                  <c:v>43364</c:v>
                </c:pt>
                <c:pt idx="68">
                  <c:v>43363</c:v>
                </c:pt>
                <c:pt idx="69">
                  <c:v>43362</c:v>
                </c:pt>
              </c:numCache>
            </c:numRef>
          </c:xVal>
          <c:yVal>
            <c:numRef>
              <c:f>'Medias Moviles '!$M$5:$M$74</c:f>
              <c:numCache>
                <c:formatCode>General</c:formatCode>
                <c:ptCount val="70"/>
                <c:pt idx="0">
                  <c:v>117.49467088571429</c:v>
                </c:pt>
                <c:pt idx="1">
                  <c:v>117.59240440000002</c:v>
                </c:pt>
                <c:pt idx="2">
                  <c:v>117.66681955714287</c:v>
                </c:pt>
                <c:pt idx="3">
                  <c:v>117.76326512857145</c:v>
                </c:pt>
                <c:pt idx="4">
                  <c:v>117.88218798571431</c:v>
                </c:pt>
                <c:pt idx="5">
                  <c:v>117.94231065714287</c:v>
                </c:pt>
                <c:pt idx="6">
                  <c:v>117.93927808571431</c:v>
                </c:pt>
                <c:pt idx="7">
                  <c:v>117.91285062857145</c:v>
                </c:pt>
                <c:pt idx="8">
                  <c:v>117.8792100142857</c:v>
                </c:pt>
                <c:pt idx="9">
                  <c:v>117.86442359999998</c:v>
                </c:pt>
                <c:pt idx="10">
                  <c:v>117.84577572857143</c:v>
                </c:pt>
                <c:pt idx="11">
                  <c:v>117.83894601428572</c:v>
                </c:pt>
                <c:pt idx="12">
                  <c:v>117.84523907142858</c:v>
                </c:pt>
                <c:pt idx="13">
                  <c:v>117.88879559999997</c:v>
                </c:pt>
                <c:pt idx="14">
                  <c:v>117.9557359142857</c:v>
                </c:pt>
                <c:pt idx="15">
                  <c:v>118.01675298571426</c:v>
                </c:pt>
                <c:pt idx="16">
                  <c:v>118.05710954285712</c:v>
                </c:pt>
                <c:pt idx="17">
                  <c:v>118.06040598571427</c:v>
                </c:pt>
                <c:pt idx="18">
                  <c:v>118.01856671428567</c:v>
                </c:pt>
                <c:pt idx="19">
                  <c:v>118.02591371428568</c:v>
                </c:pt>
                <c:pt idx="20">
                  <c:v>118.01277034285711</c:v>
                </c:pt>
                <c:pt idx="21">
                  <c:v>118.01217535714285</c:v>
                </c:pt>
                <c:pt idx="22">
                  <c:v>118.01989554285717</c:v>
                </c:pt>
                <c:pt idx="23">
                  <c:v>118.01658242857144</c:v>
                </c:pt>
                <c:pt idx="24">
                  <c:v>118.02261227142857</c:v>
                </c:pt>
                <c:pt idx="25">
                  <c:v>118.05736438571428</c:v>
                </c:pt>
                <c:pt idx="26">
                  <c:v>118.12044094285716</c:v>
                </c:pt>
                <c:pt idx="27">
                  <c:v>118.19577815714287</c:v>
                </c:pt>
                <c:pt idx="28">
                  <c:v>118.29060912857143</c:v>
                </c:pt>
                <c:pt idx="29">
                  <c:v>118.40766997142858</c:v>
                </c:pt>
                <c:pt idx="30">
                  <c:v>118.54629748571429</c:v>
                </c:pt>
                <c:pt idx="31">
                  <c:v>118.70890321428571</c:v>
                </c:pt>
                <c:pt idx="32">
                  <c:v>118.90463555714287</c:v>
                </c:pt>
                <c:pt idx="33">
                  <c:v>119.07335187142856</c:v>
                </c:pt>
                <c:pt idx="34">
                  <c:v>119.24942455714286</c:v>
                </c:pt>
                <c:pt idx="35">
                  <c:v>119.3999403142857</c:v>
                </c:pt>
                <c:pt idx="36">
                  <c:v>119.61848497142857</c:v>
                </c:pt>
                <c:pt idx="37">
                  <c:v>119.86039247142858</c:v>
                </c:pt>
                <c:pt idx="38">
                  <c:v>120.08588980000002</c:v>
                </c:pt>
                <c:pt idx="39">
                  <c:v>120.26424390000001</c:v>
                </c:pt>
                <c:pt idx="40">
                  <c:v>120.45690344285714</c:v>
                </c:pt>
                <c:pt idx="41">
                  <c:v>120.64916724285715</c:v>
                </c:pt>
                <c:pt idx="42">
                  <c:v>120.85551424285714</c:v>
                </c:pt>
                <c:pt idx="43">
                  <c:v>121.03339172857146</c:v>
                </c:pt>
                <c:pt idx="44">
                  <c:v>121.22473857142863</c:v>
                </c:pt>
                <c:pt idx="45">
                  <c:v>121.43665241428573</c:v>
                </c:pt>
                <c:pt idx="46">
                  <c:v>121.57367405714288</c:v>
                </c:pt>
                <c:pt idx="47">
                  <c:v>121.72295984285715</c:v>
                </c:pt>
                <c:pt idx="48">
                  <c:v>121.87865452857142</c:v>
                </c:pt>
                <c:pt idx="49">
                  <c:v>122.01384882857144</c:v>
                </c:pt>
                <c:pt idx="50">
                  <c:v>122.15091808571431</c:v>
                </c:pt>
                <c:pt idx="51">
                  <c:v>122.30349234285714</c:v>
                </c:pt>
                <c:pt idx="52">
                  <c:v>122.47419535714286</c:v>
                </c:pt>
                <c:pt idx="53">
                  <c:v>122.62215874285714</c:v>
                </c:pt>
                <c:pt idx="54">
                  <c:v>122.74705235714289</c:v>
                </c:pt>
                <c:pt idx="55">
                  <c:v>122.86479267142862</c:v>
                </c:pt>
                <c:pt idx="56">
                  <c:v>122.96459670000002</c:v>
                </c:pt>
                <c:pt idx="57">
                  <c:v>123.04291810000001</c:v>
                </c:pt>
                <c:pt idx="58">
                  <c:v>123.09682174285714</c:v>
                </c:pt>
                <c:pt idx="59">
                  <c:v>123.1703267</c:v>
                </c:pt>
                <c:pt idx="60">
                  <c:v>123.22760632857145</c:v>
                </c:pt>
                <c:pt idx="61">
                  <c:v>123.27622845714286</c:v>
                </c:pt>
                <c:pt idx="62">
                  <c:v>123.36046829999998</c:v>
                </c:pt>
                <c:pt idx="63">
                  <c:v>123.47510028571425</c:v>
                </c:pt>
                <c:pt idx="64">
                  <c:v>123.61080661428568</c:v>
                </c:pt>
                <c:pt idx="65">
                  <c:v>123.76897301428572</c:v>
                </c:pt>
                <c:pt idx="66">
                  <c:v>123.92088505714284</c:v>
                </c:pt>
                <c:pt idx="67">
                  <c:v>124.07988545714288</c:v>
                </c:pt>
                <c:pt idx="68">
                  <c:v>124.22846181428574</c:v>
                </c:pt>
                <c:pt idx="69">
                  <c:v>124.36188870000001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9F8-49C5-AB14-9FED5BFF53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7907984"/>
        <c:axId val="2045299376"/>
      </c:scatterChart>
      <c:valAx>
        <c:axId val="2107907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045299376"/>
        <c:crosses val="autoZero"/>
        <c:crossBetween val="midCat"/>
      </c:valAx>
      <c:valAx>
        <c:axId val="2045299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107907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_tradnl"/>
              <a:t>Medias</a:t>
            </a:r>
            <a:r>
              <a:rPr lang="es-ES_tradnl" baseline="0"/>
              <a:t> 200 Dias</a:t>
            </a:r>
            <a:endParaRPr lang="es-ES_tradn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>
        <c:manualLayout>
          <c:layoutTarget val="inner"/>
          <c:xMode val="edge"/>
          <c:yMode val="edge"/>
          <c:x val="4.4111790302527973E-2"/>
          <c:y val="8.2519685039370072E-2"/>
          <c:w val="0.92542115623704935"/>
          <c:h val="0.88181364829396325"/>
        </c:manualLayout>
      </c:layout>
      <c:scatterChart>
        <c:scatterStyle val="lineMarker"/>
        <c:varyColors val="0"/>
        <c:ser>
          <c:idx val="0"/>
          <c:order val="0"/>
          <c:tx>
            <c:strRef>
              <c:f>'Medias Moviles '!$K$4</c:f>
              <c:strCache>
                <c:ptCount val="1"/>
                <c:pt idx="0">
                  <c:v>Adj Close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'Medias Moviles '!$J$5:$J$204</c:f>
              <c:numCache>
                <c:formatCode>m/d/yyyy</c:formatCode>
                <c:ptCount val="200"/>
                <c:pt idx="0">
                  <c:v>43462</c:v>
                </c:pt>
                <c:pt idx="1">
                  <c:v>43461</c:v>
                </c:pt>
                <c:pt idx="2">
                  <c:v>43460</c:v>
                </c:pt>
                <c:pt idx="3">
                  <c:v>43458</c:v>
                </c:pt>
                <c:pt idx="4">
                  <c:v>43455</c:v>
                </c:pt>
                <c:pt idx="5">
                  <c:v>43454</c:v>
                </c:pt>
                <c:pt idx="6">
                  <c:v>43453</c:v>
                </c:pt>
                <c:pt idx="7">
                  <c:v>43452</c:v>
                </c:pt>
                <c:pt idx="8">
                  <c:v>43451</c:v>
                </c:pt>
                <c:pt idx="9">
                  <c:v>43448</c:v>
                </c:pt>
                <c:pt idx="10">
                  <c:v>43447</c:v>
                </c:pt>
                <c:pt idx="11">
                  <c:v>43446</c:v>
                </c:pt>
                <c:pt idx="12">
                  <c:v>43445</c:v>
                </c:pt>
                <c:pt idx="13">
                  <c:v>43444</c:v>
                </c:pt>
                <c:pt idx="14">
                  <c:v>43441</c:v>
                </c:pt>
                <c:pt idx="15">
                  <c:v>43440</c:v>
                </c:pt>
                <c:pt idx="16">
                  <c:v>43438</c:v>
                </c:pt>
                <c:pt idx="17">
                  <c:v>43437</c:v>
                </c:pt>
                <c:pt idx="18">
                  <c:v>43434</c:v>
                </c:pt>
                <c:pt idx="19">
                  <c:v>43433</c:v>
                </c:pt>
                <c:pt idx="20">
                  <c:v>43432</c:v>
                </c:pt>
                <c:pt idx="21">
                  <c:v>43431</c:v>
                </c:pt>
                <c:pt idx="22">
                  <c:v>43430</c:v>
                </c:pt>
                <c:pt idx="23">
                  <c:v>43427</c:v>
                </c:pt>
                <c:pt idx="24">
                  <c:v>43425</c:v>
                </c:pt>
                <c:pt idx="25">
                  <c:v>43424</c:v>
                </c:pt>
                <c:pt idx="26">
                  <c:v>43423</c:v>
                </c:pt>
                <c:pt idx="27">
                  <c:v>43420</c:v>
                </c:pt>
                <c:pt idx="28">
                  <c:v>43419</c:v>
                </c:pt>
                <c:pt idx="29">
                  <c:v>43418</c:v>
                </c:pt>
                <c:pt idx="30">
                  <c:v>43417</c:v>
                </c:pt>
                <c:pt idx="31">
                  <c:v>43416</c:v>
                </c:pt>
                <c:pt idx="32">
                  <c:v>43413</c:v>
                </c:pt>
                <c:pt idx="33">
                  <c:v>43412</c:v>
                </c:pt>
                <c:pt idx="34">
                  <c:v>43411</c:v>
                </c:pt>
                <c:pt idx="35">
                  <c:v>43410</c:v>
                </c:pt>
                <c:pt idx="36">
                  <c:v>43409</c:v>
                </c:pt>
                <c:pt idx="37">
                  <c:v>43406</c:v>
                </c:pt>
                <c:pt idx="38">
                  <c:v>43405</c:v>
                </c:pt>
                <c:pt idx="39">
                  <c:v>43404</c:v>
                </c:pt>
                <c:pt idx="40">
                  <c:v>43403</c:v>
                </c:pt>
                <c:pt idx="41">
                  <c:v>43402</c:v>
                </c:pt>
                <c:pt idx="42">
                  <c:v>43399</c:v>
                </c:pt>
                <c:pt idx="43">
                  <c:v>43398</c:v>
                </c:pt>
                <c:pt idx="44">
                  <c:v>43397</c:v>
                </c:pt>
                <c:pt idx="45">
                  <c:v>43396</c:v>
                </c:pt>
                <c:pt idx="46">
                  <c:v>43395</c:v>
                </c:pt>
                <c:pt idx="47">
                  <c:v>43392</c:v>
                </c:pt>
                <c:pt idx="48">
                  <c:v>43391</c:v>
                </c:pt>
                <c:pt idx="49">
                  <c:v>43390</c:v>
                </c:pt>
                <c:pt idx="50">
                  <c:v>43389</c:v>
                </c:pt>
                <c:pt idx="51">
                  <c:v>43388</c:v>
                </c:pt>
                <c:pt idx="52">
                  <c:v>43385</c:v>
                </c:pt>
                <c:pt idx="53">
                  <c:v>43384</c:v>
                </c:pt>
                <c:pt idx="54">
                  <c:v>43383</c:v>
                </c:pt>
                <c:pt idx="55">
                  <c:v>43382</c:v>
                </c:pt>
                <c:pt idx="56">
                  <c:v>43381</c:v>
                </c:pt>
                <c:pt idx="57">
                  <c:v>43378</c:v>
                </c:pt>
                <c:pt idx="58">
                  <c:v>43377</c:v>
                </c:pt>
                <c:pt idx="59">
                  <c:v>43376</c:v>
                </c:pt>
                <c:pt idx="60">
                  <c:v>43375</c:v>
                </c:pt>
                <c:pt idx="61">
                  <c:v>43374</c:v>
                </c:pt>
                <c:pt idx="62">
                  <c:v>43371</c:v>
                </c:pt>
                <c:pt idx="63">
                  <c:v>43370</c:v>
                </c:pt>
                <c:pt idx="64">
                  <c:v>43369</c:v>
                </c:pt>
                <c:pt idx="65">
                  <c:v>43368</c:v>
                </c:pt>
                <c:pt idx="66">
                  <c:v>43367</c:v>
                </c:pt>
                <c:pt idx="67">
                  <c:v>43364</c:v>
                </c:pt>
                <c:pt idx="68">
                  <c:v>43363</c:v>
                </c:pt>
                <c:pt idx="69">
                  <c:v>43362</c:v>
                </c:pt>
                <c:pt idx="70">
                  <c:v>43361</c:v>
                </c:pt>
                <c:pt idx="71">
                  <c:v>43360</c:v>
                </c:pt>
                <c:pt idx="72">
                  <c:v>43357</c:v>
                </c:pt>
                <c:pt idx="73">
                  <c:v>43356</c:v>
                </c:pt>
                <c:pt idx="74">
                  <c:v>43355</c:v>
                </c:pt>
                <c:pt idx="75">
                  <c:v>43354</c:v>
                </c:pt>
                <c:pt idx="76">
                  <c:v>43353</c:v>
                </c:pt>
                <c:pt idx="77">
                  <c:v>43350</c:v>
                </c:pt>
                <c:pt idx="78">
                  <c:v>43349</c:v>
                </c:pt>
                <c:pt idx="79">
                  <c:v>43348</c:v>
                </c:pt>
                <c:pt idx="80">
                  <c:v>43347</c:v>
                </c:pt>
                <c:pt idx="81">
                  <c:v>43343</c:v>
                </c:pt>
                <c:pt idx="82">
                  <c:v>43342</c:v>
                </c:pt>
                <c:pt idx="83">
                  <c:v>43341</c:v>
                </c:pt>
                <c:pt idx="84">
                  <c:v>43340</c:v>
                </c:pt>
                <c:pt idx="85">
                  <c:v>43339</c:v>
                </c:pt>
                <c:pt idx="86">
                  <c:v>43336</c:v>
                </c:pt>
                <c:pt idx="87">
                  <c:v>43335</c:v>
                </c:pt>
                <c:pt idx="88">
                  <c:v>43334</c:v>
                </c:pt>
                <c:pt idx="89">
                  <c:v>43333</c:v>
                </c:pt>
                <c:pt idx="90">
                  <c:v>43332</c:v>
                </c:pt>
                <c:pt idx="91">
                  <c:v>43329</c:v>
                </c:pt>
                <c:pt idx="92">
                  <c:v>43328</c:v>
                </c:pt>
                <c:pt idx="93">
                  <c:v>43327</c:v>
                </c:pt>
                <c:pt idx="94">
                  <c:v>43326</c:v>
                </c:pt>
                <c:pt idx="95">
                  <c:v>43325</c:v>
                </c:pt>
                <c:pt idx="96">
                  <c:v>43322</c:v>
                </c:pt>
                <c:pt idx="97">
                  <c:v>43321</c:v>
                </c:pt>
                <c:pt idx="98">
                  <c:v>43320</c:v>
                </c:pt>
                <c:pt idx="99">
                  <c:v>43319</c:v>
                </c:pt>
                <c:pt idx="100">
                  <c:v>43318</c:v>
                </c:pt>
                <c:pt idx="101">
                  <c:v>43315</c:v>
                </c:pt>
                <c:pt idx="102">
                  <c:v>43314</c:v>
                </c:pt>
                <c:pt idx="103">
                  <c:v>43313</c:v>
                </c:pt>
                <c:pt idx="104">
                  <c:v>43312</c:v>
                </c:pt>
                <c:pt idx="105">
                  <c:v>43311</c:v>
                </c:pt>
                <c:pt idx="106">
                  <c:v>43308</c:v>
                </c:pt>
                <c:pt idx="107">
                  <c:v>43307</c:v>
                </c:pt>
                <c:pt idx="108">
                  <c:v>43306</c:v>
                </c:pt>
                <c:pt idx="109">
                  <c:v>43305</c:v>
                </c:pt>
                <c:pt idx="110">
                  <c:v>43304</c:v>
                </c:pt>
                <c:pt idx="111">
                  <c:v>43301</c:v>
                </c:pt>
                <c:pt idx="112">
                  <c:v>43300</c:v>
                </c:pt>
                <c:pt idx="113">
                  <c:v>43299</c:v>
                </c:pt>
                <c:pt idx="114">
                  <c:v>43298</c:v>
                </c:pt>
                <c:pt idx="115">
                  <c:v>43297</c:v>
                </c:pt>
                <c:pt idx="116">
                  <c:v>43294</c:v>
                </c:pt>
                <c:pt idx="117">
                  <c:v>43293</c:v>
                </c:pt>
                <c:pt idx="118">
                  <c:v>43292</c:v>
                </c:pt>
                <c:pt idx="119">
                  <c:v>43291</c:v>
                </c:pt>
                <c:pt idx="120">
                  <c:v>43290</c:v>
                </c:pt>
                <c:pt idx="121">
                  <c:v>43287</c:v>
                </c:pt>
                <c:pt idx="122">
                  <c:v>43286</c:v>
                </c:pt>
                <c:pt idx="123">
                  <c:v>43284</c:v>
                </c:pt>
                <c:pt idx="124">
                  <c:v>43283</c:v>
                </c:pt>
                <c:pt idx="125">
                  <c:v>43280</c:v>
                </c:pt>
                <c:pt idx="126">
                  <c:v>43279</c:v>
                </c:pt>
                <c:pt idx="127">
                  <c:v>43278</c:v>
                </c:pt>
                <c:pt idx="128">
                  <c:v>43277</c:v>
                </c:pt>
                <c:pt idx="129">
                  <c:v>43276</c:v>
                </c:pt>
                <c:pt idx="130">
                  <c:v>43273</c:v>
                </c:pt>
                <c:pt idx="131">
                  <c:v>43272</c:v>
                </c:pt>
                <c:pt idx="132">
                  <c:v>43271</c:v>
                </c:pt>
                <c:pt idx="133">
                  <c:v>43270</c:v>
                </c:pt>
                <c:pt idx="134">
                  <c:v>43269</c:v>
                </c:pt>
                <c:pt idx="135">
                  <c:v>43266</c:v>
                </c:pt>
                <c:pt idx="136">
                  <c:v>43265</c:v>
                </c:pt>
                <c:pt idx="137">
                  <c:v>43264</c:v>
                </c:pt>
                <c:pt idx="138">
                  <c:v>43263</c:v>
                </c:pt>
                <c:pt idx="139">
                  <c:v>43262</c:v>
                </c:pt>
                <c:pt idx="140">
                  <c:v>43259</c:v>
                </c:pt>
                <c:pt idx="141">
                  <c:v>43258</c:v>
                </c:pt>
                <c:pt idx="142">
                  <c:v>43257</c:v>
                </c:pt>
                <c:pt idx="143">
                  <c:v>43256</c:v>
                </c:pt>
                <c:pt idx="144">
                  <c:v>43255</c:v>
                </c:pt>
                <c:pt idx="145">
                  <c:v>43252</c:v>
                </c:pt>
                <c:pt idx="146">
                  <c:v>43251</c:v>
                </c:pt>
                <c:pt idx="147">
                  <c:v>43250</c:v>
                </c:pt>
                <c:pt idx="148">
                  <c:v>43249</c:v>
                </c:pt>
                <c:pt idx="149">
                  <c:v>43245</c:v>
                </c:pt>
                <c:pt idx="150">
                  <c:v>43244</c:v>
                </c:pt>
                <c:pt idx="151">
                  <c:v>43243</c:v>
                </c:pt>
                <c:pt idx="152">
                  <c:v>43242</c:v>
                </c:pt>
                <c:pt idx="153">
                  <c:v>43241</c:v>
                </c:pt>
                <c:pt idx="154">
                  <c:v>43238</c:v>
                </c:pt>
                <c:pt idx="155">
                  <c:v>43237</c:v>
                </c:pt>
                <c:pt idx="156">
                  <c:v>43236</c:v>
                </c:pt>
                <c:pt idx="157">
                  <c:v>43235</c:v>
                </c:pt>
                <c:pt idx="158">
                  <c:v>43234</c:v>
                </c:pt>
                <c:pt idx="159">
                  <c:v>43231</c:v>
                </c:pt>
                <c:pt idx="160">
                  <c:v>43230</c:v>
                </c:pt>
                <c:pt idx="161">
                  <c:v>43229</c:v>
                </c:pt>
                <c:pt idx="162">
                  <c:v>43228</c:v>
                </c:pt>
                <c:pt idx="163">
                  <c:v>43227</c:v>
                </c:pt>
                <c:pt idx="164">
                  <c:v>43224</c:v>
                </c:pt>
                <c:pt idx="165">
                  <c:v>43223</c:v>
                </c:pt>
                <c:pt idx="166">
                  <c:v>43222</c:v>
                </c:pt>
                <c:pt idx="167">
                  <c:v>43221</c:v>
                </c:pt>
                <c:pt idx="168">
                  <c:v>43220</c:v>
                </c:pt>
                <c:pt idx="169">
                  <c:v>43217</c:v>
                </c:pt>
                <c:pt idx="170">
                  <c:v>43216</c:v>
                </c:pt>
                <c:pt idx="171">
                  <c:v>43215</c:v>
                </c:pt>
                <c:pt idx="172">
                  <c:v>43214</c:v>
                </c:pt>
                <c:pt idx="173">
                  <c:v>43213</c:v>
                </c:pt>
                <c:pt idx="174">
                  <c:v>43210</c:v>
                </c:pt>
                <c:pt idx="175">
                  <c:v>43209</c:v>
                </c:pt>
                <c:pt idx="176">
                  <c:v>43208</c:v>
                </c:pt>
                <c:pt idx="177">
                  <c:v>43207</c:v>
                </c:pt>
                <c:pt idx="178">
                  <c:v>43206</c:v>
                </c:pt>
                <c:pt idx="179">
                  <c:v>43203</c:v>
                </c:pt>
                <c:pt idx="180">
                  <c:v>43202</c:v>
                </c:pt>
                <c:pt idx="181">
                  <c:v>43201</c:v>
                </c:pt>
                <c:pt idx="182">
                  <c:v>43200</c:v>
                </c:pt>
                <c:pt idx="183">
                  <c:v>43199</c:v>
                </c:pt>
                <c:pt idx="184">
                  <c:v>43196</c:v>
                </c:pt>
                <c:pt idx="185">
                  <c:v>43195</c:v>
                </c:pt>
                <c:pt idx="186">
                  <c:v>43194</c:v>
                </c:pt>
                <c:pt idx="187">
                  <c:v>43193</c:v>
                </c:pt>
                <c:pt idx="188">
                  <c:v>43192</c:v>
                </c:pt>
                <c:pt idx="189">
                  <c:v>43188</c:v>
                </c:pt>
                <c:pt idx="190">
                  <c:v>43187</c:v>
                </c:pt>
                <c:pt idx="191">
                  <c:v>43186</c:v>
                </c:pt>
                <c:pt idx="192">
                  <c:v>43185</c:v>
                </c:pt>
                <c:pt idx="193">
                  <c:v>43182</c:v>
                </c:pt>
                <c:pt idx="194">
                  <c:v>43181</c:v>
                </c:pt>
                <c:pt idx="195">
                  <c:v>43180</c:v>
                </c:pt>
                <c:pt idx="196">
                  <c:v>43179</c:v>
                </c:pt>
                <c:pt idx="197">
                  <c:v>43178</c:v>
                </c:pt>
                <c:pt idx="198">
                  <c:v>43175</c:v>
                </c:pt>
                <c:pt idx="199">
                  <c:v>43174</c:v>
                </c:pt>
              </c:numCache>
            </c:numRef>
          </c:xVal>
          <c:yVal>
            <c:numRef>
              <c:f>'Medias Moviles '!$K$5:$K$204</c:f>
              <c:numCache>
                <c:formatCode>General</c:formatCode>
                <c:ptCount val="200"/>
                <c:pt idx="0">
                  <c:v>114.80085800000001</c:v>
                </c:pt>
                <c:pt idx="1">
                  <c:v>113.95224</c:v>
                </c:pt>
                <c:pt idx="2">
                  <c:v>112.215523</c:v>
                </c:pt>
                <c:pt idx="3">
                  <c:v>110.330788</c:v>
                </c:pt>
                <c:pt idx="4">
                  <c:v>112.452347</c:v>
                </c:pt>
                <c:pt idx="5">
                  <c:v>116.882942</c:v>
                </c:pt>
                <c:pt idx="6">
                  <c:v>117.800636</c:v>
                </c:pt>
                <c:pt idx="7">
                  <c:v>118.42231</c:v>
                </c:pt>
                <c:pt idx="8">
                  <c:v>117.96839900000001</c:v>
                </c:pt>
                <c:pt idx="9">
                  <c:v>118.511116</c:v>
                </c:pt>
                <c:pt idx="10">
                  <c:v>119.182121</c:v>
                </c:pt>
                <c:pt idx="11">
                  <c:v>120.277435</c:v>
                </c:pt>
                <c:pt idx="12">
                  <c:v>118.81701700000001</c:v>
                </c:pt>
                <c:pt idx="13">
                  <c:v>119.34000399999999</c:v>
                </c:pt>
                <c:pt idx="14">
                  <c:v>118.382835</c:v>
                </c:pt>
                <c:pt idx="15">
                  <c:v>120.218231</c:v>
                </c:pt>
                <c:pt idx="16">
                  <c:v>119.28079200000001</c:v>
                </c:pt>
                <c:pt idx="17">
                  <c:v>121.876007</c:v>
                </c:pt>
                <c:pt idx="18">
                  <c:v>119.87286400000001</c:v>
                </c:pt>
                <c:pt idx="19">
                  <c:v>120.168892</c:v>
                </c:pt>
                <c:pt idx="20">
                  <c:v>119.971542</c:v>
                </c:pt>
                <c:pt idx="21">
                  <c:v>119.399208</c:v>
                </c:pt>
                <c:pt idx="22">
                  <c:v>119.665634</c:v>
                </c:pt>
                <c:pt idx="23">
                  <c:v>118.126274</c:v>
                </c:pt>
                <c:pt idx="24">
                  <c:v>117.672363</c:v>
                </c:pt>
                <c:pt idx="25">
                  <c:v>115.738297</c:v>
                </c:pt>
                <c:pt idx="26">
                  <c:v>115.590279</c:v>
                </c:pt>
                <c:pt idx="27">
                  <c:v>115.412659</c:v>
                </c:pt>
                <c:pt idx="28">
                  <c:v>115.45212600000001</c:v>
                </c:pt>
                <c:pt idx="29">
                  <c:v>115.33371699999999</c:v>
                </c:pt>
                <c:pt idx="30">
                  <c:v>113.587135</c:v>
                </c:pt>
                <c:pt idx="31">
                  <c:v>114.04104599999999</c:v>
                </c:pt>
                <c:pt idx="32">
                  <c:v>115.68895000000001</c:v>
                </c:pt>
                <c:pt idx="33">
                  <c:v>115.738297</c:v>
                </c:pt>
                <c:pt idx="34">
                  <c:v>117.731567</c:v>
                </c:pt>
                <c:pt idx="35">
                  <c:v>116.02446</c:v>
                </c:pt>
                <c:pt idx="36">
                  <c:v>113.883171</c:v>
                </c:pt>
                <c:pt idx="37">
                  <c:v>113.932503</c:v>
                </c:pt>
                <c:pt idx="38">
                  <c:v>116.14286800000001</c:v>
                </c:pt>
                <c:pt idx="39">
                  <c:v>115.50147200000001</c:v>
                </c:pt>
                <c:pt idx="40">
                  <c:v>114.702179</c:v>
                </c:pt>
                <c:pt idx="41">
                  <c:v>113.784485</c:v>
                </c:pt>
                <c:pt idx="42">
                  <c:v>115.748161</c:v>
                </c:pt>
                <c:pt idx="43">
                  <c:v>115.116631</c:v>
                </c:pt>
                <c:pt idx="44">
                  <c:v>113.054276</c:v>
                </c:pt>
                <c:pt idx="45">
                  <c:v>116.409294</c:v>
                </c:pt>
                <c:pt idx="46">
                  <c:v>115.550804</c:v>
                </c:pt>
                <c:pt idx="47">
                  <c:v>114.781128</c:v>
                </c:pt>
                <c:pt idx="48">
                  <c:v>115.12649500000001</c:v>
                </c:pt>
                <c:pt idx="49">
                  <c:v>116.172478</c:v>
                </c:pt>
                <c:pt idx="50">
                  <c:v>116.478371</c:v>
                </c:pt>
                <c:pt idx="51">
                  <c:v>114.10025</c:v>
                </c:pt>
                <c:pt idx="52">
                  <c:v>115.215309</c:v>
                </c:pt>
                <c:pt idx="53">
                  <c:v>115.205437</c:v>
                </c:pt>
                <c:pt idx="54">
                  <c:v>116.22180899999999</c:v>
                </c:pt>
                <c:pt idx="55">
                  <c:v>118.333496</c:v>
                </c:pt>
                <c:pt idx="56">
                  <c:v>120.10968800000001</c:v>
                </c:pt>
                <c:pt idx="57">
                  <c:v>119.89259300000001</c:v>
                </c:pt>
                <c:pt idx="58">
                  <c:v>120.563599</c:v>
                </c:pt>
                <c:pt idx="59">
                  <c:v>121.076714</c:v>
                </c:pt>
                <c:pt idx="60">
                  <c:v>124.046898</c:v>
                </c:pt>
                <c:pt idx="61">
                  <c:v>123.168671</c:v>
                </c:pt>
                <c:pt idx="62">
                  <c:v>122.704887</c:v>
                </c:pt>
                <c:pt idx="63">
                  <c:v>122.961449</c:v>
                </c:pt>
                <c:pt idx="64">
                  <c:v>121.749229</c:v>
                </c:pt>
                <c:pt idx="65">
                  <c:v>121.496269</c:v>
                </c:pt>
                <c:pt idx="66">
                  <c:v>120.640114</c:v>
                </c:pt>
                <c:pt idx="67">
                  <c:v>121.34060700000001</c:v>
                </c:pt>
                <c:pt idx="68">
                  <c:v>121.564369</c:v>
                </c:pt>
                <c:pt idx="69">
                  <c:v>121.924347</c:v>
                </c:pt>
                <c:pt idx="70">
                  <c:v>121.64220400000001</c:v>
                </c:pt>
                <c:pt idx="71">
                  <c:v>119.16130099999999</c:v>
                </c:pt>
                <c:pt idx="72">
                  <c:v>118.966713</c:v>
                </c:pt>
                <c:pt idx="73">
                  <c:v>118.655388</c:v>
                </c:pt>
                <c:pt idx="74">
                  <c:v>116.660934</c:v>
                </c:pt>
                <c:pt idx="75">
                  <c:v>116.67066199999999</c:v>
                </c:pt>
                <c:pt idx="76">
                  <c:v>115.950714</c:v>
                </c:pt>
                <c:pt idx="77">
                  <c:v>116.06746699999999</c:v>
                </c:pt>
                <c:pt idx="78">
                  <c:v>116.93335</c:v>
                </c:pt>
                <c:pt idx="79">
                  <c:v>117.205765</c:v>
                </c:pt>
                <c:pt idx="80">
                  <c:v>118.704041</c:v>
                </c:pt>
                <c:pt idx="81">
                  <c:v>120.717949</c:v>
                </c:pt>
                <c:pt idx="82">
                  <c:v>121.86597399999999</c:v>
                </c:pt>
                <c:pt idx="83">
                  <c:v>124.025826</c:v>
                </c:pt>
                <c:pt idx="84">
                  <c:v>122.65403000000001</c:v>
                </c:pt>
                <c:pt idx="85">
                  <c:v>123.04319</c:v>
                </c:pt>
                <c:pt idx="86">
                  <c:v>119.511543</c:v>
                </c:pt>
                <c:pt idx="87">
                  <c:v>118.94725800000001</c:v>
                </c:pt>
                <c:pt idx="88">
                  <c:v>120.387154</c:v>
                </c:pt>
                <c:pt idx="89">
                  <c:v>119.248856</c:v>
                </c:pt>
                <c:pt idx="90">
                  <c:v>119.92989300000001</c:v>
                </c:pt>
                <c:pt idx="91">
                  <c:v>119.939621</c:v>
                </c:pt>
                <c:pt idx="92">
                  <c:v>119.433716</c:v>
                </c:pt>
                <c:pt idx="93">
                  <c:v>118.54836299999999</c:v>
                </c:pt>
                <c:pt idx="94">
                  <c:v>120.105011</c:v>
                </c:pt>
                <c:pt idx="95">
                  <c:v>120.153656</c:v>
                </c:pt>
                <c:pt idx="96">
                  <c:v>120.863884</c:v>
                </c:pt>
                <c:pt idx="97">
                  <c:v>122.050827</c:v>
                </c:pt>
                <c:pt idx="98">
                  <c:v>123.646385</c:v>
                </c:pt>
                <c:pt idx="99">
                  <c:v>125.037643</c:v>
                </c:pt>
                <c:pt idx="100">
                  <c:v>124.96953600000001</c:v>
                </c:pt>
                <c:pt idx="101">
                  <c:v>127.74231</c:v>
                </c:pt>
                <c:pt idx="102">
                  <c:v>127.499092</c:v>
                </c:pt>
                <c:pt idx="103">
                  <c:v>128.06338500000001</c:v>
                </c:pt>
                <c:pt idx="104">
                  <c:v>128.26767000000001</c:v>
                </c:pt>
                <c:pt idx="105">
                  <c:v>131.322586</c:v>
                </c:pt>
                <c:pt idx="106">
                  <c:v>130.81669600000001</c:v>
                </c:pt>
                <c:pt idx="107">
                  <c:v>129.71731600000001</c:v>
                </c:pt>
                <c:pt idx="108">
                  <c:v>128.627655</c:v>
                </c:pt>
                <c:pt idx="109">
                  <c:v>128.98764</c:v>
                </c:pt>
                <c:pt idx="110">
                  <c:v>128.16064499999999</c:v>
                </c:pt>
                <c:pt idx="111">
                  <c:v>128.22877500000001</c:v>
                </c:pt>
                <c:pt idx="112">
                  <c:v>128.19958500000001</c:v>
                </c:pt>
                <c:pt idx="113">
                  <c:v>128.51091</c:v>
                </c:pt>
                <c:pt idx="114">
                  <c:v>127.888245</c:v>
                </c:pt>
                <c:pt idx="115">
                  <c:v>126.000809</c:v>
                </c:pt>
                <c:pt idx="116">
                  <c:v>126.000809</c:v>
                </c:pt>
                <c:pt idx="117">
                  <c:v>125.679756</c:v>
                </c:pt>
                <c:pt idx="118">
                  <c:v>124.590096</c:v>
                </c:pt>
                <c:pt idx="119">
                  <c:v>125.767326</c:v>
                </c:pt>
                <c:pt idx="120">
                  <c:v>127.158569</c:v>
                </c:pt>
                <c:pt idx="121">
                  <c:v>126.04946099999999</c:v>
                </c:pt>
                <c:pt idx="122">
                  <c:v>125.572746</c:v>
                </c:pt>
                <c:pt idx="123">
                  <c:v>123.94799</c:v>
                </c:pt>
                <c:pt idx="124">
                  <c:v>124.46363100000001</c:v>
                </c:pt>
                <c:pt idx="125">
                  <c:v>125.319778</c:v>
                </c:pt>
                <c:pt idx="126">
                  <c:v>125.592186</c:v>
                </c:pt>
                <c:pt idx="127">
                  <c:v>123.665848</c:v>
                </c:pt>
                <c:pt idx="128">
                  <c:v>125.708946</c:v>
                </c:pt>
                <c:pt idx="129">
                  <c:v>125.086288</c:v>
                </c:pt>
                <c:pt idx="130">
                  <c:v>127.450447</c:v>
                </c:pt>
                <c:pt idx="131">
                  <c:v>129.06546</c:v>
                </c:pt>
                <c:pt idx="132">
                  <c:v>130.72912600000001</c:v>
                </c:pt>
                <c:pt idx="133">
                  <c:v>132.460892</c:v>
                </c:pt>
                <c:pt idx="134">
                  <c:v>132.820877</c:v>
                </c:pt>
                <c:pt idx="135">
                  <c:v>132.130112</c:v>
                </c:pt>
                <c:pt idx="136">
                  <c:v>131.77014199999999</c:v>
                </c:pt>
                <c:pt idx="137">
                  <c:v>131.74095199999999</c:v>
                </c:pt>
                <c:pt idx="138">
                  <c:v>130.90425099999999</c:v>
                </c:pt>
                <c:pt idx="139">
                  <c:v>133.43379200000001</c:v>
                </c:pt>
                <c:pt idx="140">
                  <c:v>132.51928699999999</c:v>
                </c:pt>
                <c:pt idx="141">
                  <c:v>132.75277700000001</c:v>
                </c:pt>
                <c:pt idx="142">
                  <c:v>132.48036200000001</c:v>
                </c:pt>
                <c:pt idx="143">
                  <c:v>129.843796</c:v>
                </c:pt>
                <c:pt idx="144">
                  <c:v>130.641571</c:v>
                </c:pt>
                <c:pt idx="145">
                  <c:v>127.752037</c:v>
                </c:pt>
                <c:pt idx="146">
                  <c:v>124.50254099999999</c:v>
                </c:pt>
                <c:pt idx="147">
                  <c:v>123.78259300000001</c:v>
                </c:pt>
                <c:pt idx="148">
                  <c:v>123.266953</c:v>
                </c:pt>
                <c:pt idx="149">
                  <c:v>126.438622</c:v>
                </c:pt>
                <c:pt idx="150">
                  <c:v>128.85144</c:v>
                </c:pt>
                <c:pt idx="151">
                  <c:v>131.17666600000001</c:v>
                </c:pt>
                <c:pt idx="152">
                  <c:v>132.062027</c:v>
                </c:pt>
                <c:pt idx="153">
                  <c:v>132.75277700000001</c:v>
                </c:pt>
                <c:pt idx="154">
                  <c:v>132.35386700000001</c:v>
                </c:pt>
                <c:pt idx="155">
                  <c:v>132.966812</c:v>
                </c:pt>
                <c:pt idx="156">
                  <c:v>133.628387</c:v>
                </c:pt>
                <c:pt idx="157">
                  <c:v>132.52900700000001</c:v>
                </c:pt>
                <c:pt idx="158">
                  <c:v>134.396973</c:v>
                </c:pt>
                <c:pt idx="159">
                  <c:v>134.32888800000001</c:v>
                </c:pt>
                <c:pt idx="160">
                  <c:v>134.640198</c:v>
                </c:pt>
                <c:pt idx="161">
                  <c:v>132.597092</c:v>
                </c:pt>
                <c:pt idx="162">
                  <c:v>127.353149</c:v>
                </c:pt>
                <c:pt idx="163">
                  <c:v>127.946617</c:v>
                </c:pt>
                <c:pt idx="164">
                  <c:v>127.76178</c:v>
                </c:pt>
                <c:pt idx="165">
                  <c:v>126.584557</c:v>
                </c:pt>
                <c:pt idx="166">
                  <c:v>126.652657</c:v>
                </c:pt>
                <c:pt idx="167">
                  <c:v>127.421249</c:v>
                </c:pt>
                <c:pt idx="168">
                  <c:v>127.430977</c:v>
                </c:pt>
                <c:pt idx="169">
                  <c:v>127.46017500000001</c:v>
                </c:pt>
                <c:pt idx="170">
                  <c:v>128.043915</c:v>
                </c:pt>
                <c:pt idx="171">
                  <c:v>127.54774500000001</c:v>
                </c:pt>
                <c:pt idx="172">
                  <c:v>125.961899</c:v>
                </c:pt>
                <c:pt idx="173">
                  <c:v>125.572746</c:v>
                </c:pt>
                <c:pt idx="174">
                  <c:v>125.72840100000001</c:v>
                </c:pt>
                <c:pt idx="175">
                  <c:v>125.008453</c:v>
                </c:pt>
                <c:pt idx="176">
                  <c:v>125.572746</c:v>
                </c:pt>
                <c:pt idx="177">
                  <c:v>125.835419</c:v>
                </c:pt>
                <c:pt idx="178">
                  <c:v>125.329521</c:v>
                </c:pt>
                <c:pt idx="179">
                  <c:v>125.047371</c:v>
                </c:pt>
                <c:pt idx="180">
                  <c:v>125.14466899999999</c:v>
                </c:pt>
                <c:pt idx="181">
                  <c:v>124.346878</c:v>
                </c:pt>
                <c:pt idx="182">
                  <c:v>124.784676</c:v>
                </c:pt>
                <c:pt idx="183">
                  <c:v>122.75132000000001</c:v>
                </c:pt>
                <c:pt idx="184">
                  <c:v>121.972992</c:v>
                </c:pt>
                <c:pt idx="185">
                  <c:v>123.94799</c:v>
                </c:pt>
                <c:pt idx="186">
                  <c:v>124.298233</c:v>
                </c:pt>
                <c:pt idx="187">
                  <c:v>124.872253</c:v>
                </c:pt>
                <c:pt idx="188">
                  <c:v>123.159935</c:v>
                </c:pt>
                <c:pt idx="189">
                  <c:v>126.837509</c:v>
                </c:pt>
                <c:pt idx="190">
                  <c:v>125.864609</c:v>
                </c:pt>
                <c:pt idx="191">
                  <c:v>122.44113900000001</c:v>
                </c:pt>
                <c:pt idx="192">
                  <c:v>121.743065</c:v>
                </c:pt>
                <c:pt idx="193">
                  <c:v>119.055939</c:v>
                </c:pt>
                <c:pt idx="194">
                  <c:v>121.46573600000001</c:v>
                </c:pt>
                <c:pt idx="195">
                  <c:v>123.62692300000001</c:v>
                </c:pt>
                <c:pt idx="196">
                  <c:v>123.598236</c:v>
                </c:pt>
                <c:pt idx="197">
                  <c:v>122.249893</c:v>
                </c:pt>
                <c:pt idx="198">
                  <c:v>124.229378</c:v>
                </c:pt>
                <c:pt idx="199">
                  <c:v>124.688393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6A2-4A15-9873-178B05D7E3B0}"/>
            </c:ext>
          </c:extLst>
        </c:ser>
        <c:ser>
          <c:idx val="1"/>
          <c:order val="1"/>
          <c:tx>
            <c:strRef>
              <c:f>'Medias Moviles '!$N$4</c:f>
              <c:strCache>
                <c:ptCount val="1"/>
                <c:pt idx="0">
                  <c:v>Media de 200 Días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'Medias Moviles '!$J$5:$J$204</c:f>
              <c:numCache>
                <c:formatCode>m/d/yyyy</c:formatCode>
                <c:ptCount val="200"/>
                <c:pt idx="0">
                  <c:v>43462</c:v>
                </c:pt>
                <c:pt idx="1">
                  <c:v>43461</c:v>
                </c:pt>
                <c:pt idx="2">
                  <c:v>43460</c:v>
                </c:pt>
                <c:pt idx="3">
                  <c:v>43458</c:v>
                </c:pt>
                <c:pt idx="4">
                  <c:v>43455</c:v>
                </c:pt>
                <c:pt idx="5">
                  <c:v>43454</c:v>
                </c:pt>
                <c:pt idx="6">
                  <c:v>43453</c:v>
                </c:pt>
                <c:pt idx="7">
                  <c:v>43452</c:v>
                </c:pt>
                <c:pt idx="8">
                  <c:v>43451</c:v>
                </c:pt>
                <c:pt idx="9">
                  <c:v>43448</c:v>
                </c:pt>
                <c:pt idx="10">
                  <c:v>43447</c:v>
                </c:pt>
                <c:pt idx="11">
                  <c:v>43446</c:v>
                </c:pt>
                <c:pt idx="12">
                  <c:v>43445</c:v>
                </c:pt>
                <c:pt idx="13">
                  <c:v>43444</c:v>
                </c:pt>
                <c:pt idx="14">
                  <c:v>43441</c:v>
                </c:pt>
                <c:pt idx="15">
                  <c:v>43440</c:v>
                </c:pt>
                <c:pt idx="16">
                  <c:v>43438</c:v>
                </c:pt>
                <c:pt idx="17">
                  <c:v>43437</c:v>
                </c:pt>
                <c:pt idx="18">
                  <c:v>43434</c:v>
                </c:pt>
                <c:pt idx="19">
                  <c:v>43433</c:v>
                </c:pt>
                <c:pt idx="20">
                  <c:v>43432</c:v>
                </c:pt>
                <c:pt idx="21">
                  <c:v>43431</c:v>
                </c:pt>
                <c:pt idx="22">
                  <c:v>43430</c:v>
                </c:pt>
                <c:pt idx="23">
                  <c:v>43427</c:v>
                </c:pt>
                <c:pt idx="24">
                  <c:v>43425</c:v>
                </c:pt>
                <c:pt idx="25">
                  <c:v>43424</c:v>
                </c:pt>
                <c:pt idx="26">
                  <c:v>43423</c:v>
                </c:pt>
                <c:pt idx="27">
                  <c:v>43420</c:v>
                </c:pt>
                <c:pt idx="28">
                  <c:v>43419</c:v>
                </c:pt>
                <c:pt idx="29">
                  <c:v>43418</c:v>
                </c:pt>
                <c:pt idx="30">
                  <c:v>43417</c:v>
                </c:pt>
                <c:pt idx="31">
                  <c:v>43416</c:v>
                </c:pt>
                <c:pt idx="32">
                  <c:v>43413</c:v>
                </c:pt>
                <c:pt idx="33">
                  <c:v>43412</c:v>
                </c:pt>
                <c:pt idx="34">
                  <c:v>43411</c:v>
                </c:pt>
                <c:pt idx="35">
                  <c:v>43410</c:v>
                </c:pt>
                <c:pt idx="36">
                  <c:v>43409</c:v>
                </c:pt>
                <c:pt idx="37">
                  <c:v>43406</c:v>
                </c:pt>
                <c:pt idx="38">
                  <c:v>43405</c:v>
                </c:pt>
                <c:pt idx="39">
                  <c:v>43404</c:v>
                </c:pt>
                <c:pt idx="40">
                  <c:v>43403</c:v>
                </c:pt>
                <c:pt idx="41">
                  <c:v>43402</c:v>
                </c:pt>
                <c:pt idx="42">
                  <c:v>43399</c:v>
                </c:pt>
                <c:pt idx="43">
                  <c:v>43398</c:v>
                </c:pt>
                <c:pt idx="44">
                  <c:v>43397</c:v>
                </c:pt>
                <c:pt idx="45">
                  <c:v>43396</c:v>
                </c:pt>
                <c:pt idx="46">
                  <c:v>43395</c:v>
                </c:pt>
                <c:pt idx="47">
                  <c:v>43392</c:v>
                </c:pt>
                <c:pt idx="48">
                  <c:v>43391</c:v>
                </c:pt>
                <c:pt idx="49">
                  <c:v>43390</c:v>
                </c:pt>
                <c:pt idx="50">
                  <c:v>43389</c:v>
                </c:pt>
                <c:pt idx="51">
                  <c:v>43388</c:v>
                </c:pt>
                <c:pt idx="52">
                  <c:v>43385</c:v>
                </c:pt>
                <c:pt idx="53">
                  <c:v>43384</c:v>
                </c:pt>
                <c:pt idx="54">
                  <c:v>43383</c:v>
                </c:pt>
                <c:pt idx="55">
                  <c:v>43382</c:v>
                </c:pt>
                <c:pt idx="56">
                  <c:v>43381</c:v>
                </c:pt>
                <c:pt idx="57">
                  <c:v>43378</c:v>
                </c:pt>
                <c:pt idx="58">
                  <c:v>43377</c:v>
                </c:pt>
                <c:pt idx="59">
                  <c:v>43376</c:v>
                </c:pt>
                <c:pt idx="60">
                  <c:v>43375</c:v>
                </c:pt>
                <c:pt idx="61">
                  <c:v>43374</c:v>
                </c:pt>
                <c:pt idx="62">
                  <c:v>43371</c:v>
                </c:pt>
                <c:pt idx="63">
                  <c:v>43370</c:v>
                </c:pt>
                <c:pt idx="64">
                  <c:v>43369</c:v>
                </c:pt>
                <c:pt idx="65">
                  <c:v>43368</c:v>
                </c:pt>
                <c:pt idx="66">
                  <c:v>43367</c:v>
                </c:pt>
                <c:pt idx="67">
                  <c:v>43364</c:v>
                </c:pt>
                <c:pt idx="68">
                  <c:v>43363</c:v>
                </c:pt>
                <c:pt idx="69">
                  <c:v>43362</c:v>
                </c:pt>
                <c:pt idx="70">
                  <c:v>43361</c:v>
                </c:pt>
                <c:pt idx="71">
                  <c:v>43360</c:v>
                </c:pt>
                <c:pt idx="72">
                  <c:v>43357</c:v>
                </c:pt>
                <c:pt idx="73">
                  <c:v>43356</c:v>
                </c:pt>
                <c:pt idx="74">
                  <c:v>43355</c:v>
                </c:pt>
                <c:pt idx="75">
                  <c:v>43354</c:v>
                </c:pt>
                <c:pt idx="76">
                  <c:v>43353</c:v>
                </c:pt>
                <c:pt idx="77">
                  <c:v>43350</c:v>
                </c:pt>
                <c:pt idx="78">
                  <c:v>43349</c:v>
                </c:pt>
                <c:pt idx="79">
                  <c:v>43348</c:v>
                </c:pt>
                <c:pt idx="80">
                  <c:v>43347</c:v>
                </c:pt>
                <c:pt idx="81">
                  <c:v>43343</c:v>
                </c:pt>
                <c:pt idx="82">
                  <c:v>43342</c:v>
                </c:pt>
                <c:pt idx="83">
                  <c:v>43341</c:v>
                </c:pt>
                <c:pt idx="84">
                  <c:v>43340</c:v>
                </c:pt>
                <c:pt idx="85">
                  <c:v>43339</c:v>
                </c:pt>
                <c:pt idx="86">
                  <c:v>43336</c:v>
                </c:pt>
                <c:pt idx="87">
                  <c:v>43335</c:v>
                </c:pt>
                <c:pt idx="88">
                  <c:v>43334</c:v>
                </c:pt>
                <c:pt idx="89">
                  <c:v>43333</c:v>
                </c:pt>
                <c:pt idx="90">
                  <c:v>43332</c:v>
                </c:pt>
                <c:pt idx="91">
                  <c:v>43329</c:v>
                </c:pt>
                <c:pt idx="92">
                  <c:v>43328</c:v>
                </c:pt>
                <c:pt idx="93">
                  <c:v>43327</c:v>
                </c:pt>
                <c:pt idx="94">
                  <c:v>43326</c:v>
                </c:pt>
                <c:pt idx="95">
                  <c:v>43325</c:v>
                </c:pt>
                <c:pt idx="96">
                  <c:v>43322</c:v>
                </c:pt>
                <c:pt idx="97">
                  <c:v>43321</c:v>
                </c:pt>
                <c:pt idx="98">
                  <c:v>43320</c:v>
                </c:pt>
                <c:pt idx="99">
                  <c:v>43319</c:v>
                </c:pt>
                <c:pt idx="100">
                  <c:v>43318</c:v>
                </c:pt>
                <c:pt idx="101">
                  <c:v>43315</c:v>
                </c:pt>
                <c:pt idx="102">
                  <c:v>43314</c:v>
                </c:pt>
                <c:pt idx="103">
                  <c:v>43313</c:v>
                </c:pt>
                <c:pt idx="104">
                  <c:v>43312</c:v>
                </c:pt>
                <c:pt idx="105">
                  <c:v>43311</c:v>
                </c:pt>
                <c:pt idx="106">
                  <c:v>43308</c:v>
                </c:pt>
                <c:pt idx="107">
                  <c:v>43307</c:v>
                </c:pt>
                <c:pt idx="108">
                  <c:v>43306</c:v>
                </c:pt>
                <c:pt idx="109">
                  <c:v>43305</c:v>
                </c:pt>
                <c:pt idx="110">
                  <c:v>43304</c:v>
                </c:pt>
                <c:pt idx="111">
                  <c:v>43301</c:v>
                </c:pt>
                <c:pt idx="112">
                  <c:v>43300</c:v>
                </c:pt>
                <c:pt idx="113">
                  <c:v>43299</c:v>
                </c:pt>
                <c:pt idx="114">
                  <c:v>43298</c:v>
                </c:pt>
                <c:pt idx="115">
                  <c:v>43297</c:v>
                </c:pt>
                <c:pt idx="116">
                  <c:v>43294</c:v>
                </c:pt>
                <c:pt idx="117">
                  <c:v>43293</c:v>
                </c:pt>
                <c:pt idx="118">
                  <c:v>43292</c:v>
                </c:pt>
                <c:pt idx="119">
                  <c:v>43291</c:v>
                </c:pt>
                <c:pt idx="120">
                  <c:v>43290</c:v>
                </c:pt>
                <c:pt idx="121">
                  <c:v>43287</c:v>
                </c:pt>
                <c:pt idx="122">
                  <c:v>43286</c:v>
                </c:pt>
                <c:pt idx="123">
                  <c:v>43284</c:v>
                </c:pt>
                <c:pt idx="124">
                  <c:v>43283</c:v>
                </c:pt>
                <c:pt idx="125">
                  <c:v>43280</c:v>
                </c:pt>
                <c:pt idx="126">
                  <c:v>43279</c:v>
                </c:pt>
                <c:pt idx="127">
                  <c:v>43278</c:v>
                </c:pt>
                <c:pt idx="128">
                  <c:v>43277</c:v>
                </c:pt>
                <c:pt idx="129">
                  <c:v>43276</c:v>
                </c:pt>
                <c:pt idx="130">
                  <c:v>43273</c:v>
                </c:pt>
                <c:pt idx="131">
                  <c:v>43272</c:v>
                </c:pt>
                <c:pt idx="132">
                  <c:v>43271</c:v>
                </c:pt>
                <c:pt idx="133">
                  <c:v>43270</c:v>
                </c:pt>
                <c:pt idx="134">
                  <c:v>43269</c:v>
                </c:pt>
                <c:pt idx="135">
                  <c:v>43266</c:v>
                </c:pt>
                <c:pt idx="136">
                  <c:v>43265</c:v>
                </c:pt>
                <c:pt idx="137">
                  <c:v>43264</c:v>
                </c:pt>
                <c:pt idx="138">
                  <c:v>43263</c:v>
                </c:pt>
                <c:pt idx="139">
                  <c:v>43262</c:v>
                </c:pt>
                <c:pt idx="140">
                  <c:v>43259</c:v>
                </c:pt>
                <c:pt idx="141">
                  <c:v>43258</c:v>
                </c:pt>
                <c:pt idx="142">
                  <c:v>43257</c:v>
                </c:pt>
                <c:pt idx="143">
                  <c:v>43256</c:v>
                </c:pt>
                <c:pt idx="144">
                  <c:v>43255</c:v>
                </c:pt>
                <c:pt idx="145">
                  <c:v>43252</c:v>
                </c:pt>
                <c:pt idx="146">
                  <c:v>43251</c:v>
                </c:pt>
                <c:pt idx="147">
                  <c:v>43250</c:v>
                </c:pt>
                <c:pt idx="148">
                  <c:v>43249</c:v>
                </c:pt>
                <c:pt idx="149">
                  <c:v>43245</c:v>
                </c:pt>
                <c:pt idx="150">
                  <c:v>43244</c:v>
                </c:pt>
                <c:pt idx="151">
                  <c:v>43243</c:v>
                </c:pt>
                <c:pt idx="152">
                  <c:v>43242</c:v>
                </c:pt>
                <c:pt idx="153">
                  <c:v>43241</c:v>
                </c:pt>
                <c:pt idx="154">
                  <c:v>43238</c:v>
                </c:pt>
                <c:pt idx="155">
                  <c:v>43237</c:v>
                </c:pt>
                <c:pt idx="156">
                  <c:v>43236</c:v>
                </c:pt>
                <c:pt idx="157">
                  <c:v>43235</c:v>
                </c:pt>
                <c:pt idx="158">
                  <c:v>43234</c:v>
                </c:pt>
                <c:pt idx="159">
                  <c:v>43231</c:v>
                </c:pt>
                <c:pt idx="160">
                  <c:v>43230</c:v>
                </c:pt>
                <c:pt idx="161">
                  <c:v>43229</c:v>
                </c:pt>
                <c:pt idx="162">
                  <c:v>43228</c:v>
                </c:pt>
                <c:pt idx="163">
                  <c:v>43227</c:v>
                </c:pt>
                <c:pt idx="164">
                  <c:v>43224</c:v>
                </c:pt>
                <c:pt idx="165">
                  <c:v>43223</c:v>
                </c:pt>
                <c:pt idx="166">
                  <c:v>43222</c:v>
                </c:pt>
                <c:pt idx="167">
                  <c:v>43221</c:v>
                </c:pt>
                <c:pt idx="168">
                  <c:v>43220</c:v>
                </c:pt>
                <c:pt idx="169">
                  <c:v>43217</c:v>
                </c:pt>
                <c:pt idx="170">
                  <c:v>43216</c:v>
                </c:pt>
                <c:pt idx="171">
                  <c:v>43215</c:v>
                </c:pt>
                <c:pt idx="172">
                  <c:v>43214</c:v>
                </c:pt>
                <c:pt idx="173">
                  <c:v>43213</c:v>
                </c:pt>
                <c:pt idx="174">
                  <c:v>43210</c:v>
                </c:pt>
                <c:pt idx="175">
                  <c:v>43209</c:v>
                </c:pt>
                <c:pt idx="176">
                  <c:v>43208</c:v>
                </c:pt>
                <c:pt idx="177">
                  <c:v>43207</c:v>
                </c:pt>
                <c:pt idx="178">
                  <c:v>43206</c:v>
                </c:pt>
                <c:pt idx="179">
                  <c:v>43203</c:v>
                </c:pt>
                <c:pt idx="180">
                  <c:v>43202</c:v>
                </c:pt>
                <c:pt idx="181">
                  <c:v>43201</c:v>
                </c:pt>
                <c:pt idx="182">
                  <c:v>43200</c:v>
                </c:pt>
                <c:pt idx="183">
                  <c:v>43199</c:v>
                </c:pt>
                <c:pt idx="184">
                  <c:v>43196</c:v>
                </c:pt>
                <c:pt idx="185">
                  <c:v>43195</c:v>
                </c:pt>
                <c:pt idx="186">
                  <c:v>43194</c:v>
                </c:pt>
                <c:pt idx="187">
                  <c:v>43193</c:v>
                </c:pt>
                <c:pt idx="188">
                  <c:v>43192</c:v>
                </c:pt>
                <c:pt idx="189">
                  <c:v>43188</c:v>
                </c:pt>
                <c:pt idx="190">
                  <c:v>43187</c:v>
                </c:pt>
                <c:pt idx="191">
                  <c:v>43186</c:v>
                </c:pt>
                <c:pt idx="192">
                  <c:v>43185</c:v>
                </c:pt>
                <c:pt idx="193">
                  <c:v>43182</c:v>
                </c:pt>
                <c:pt idx="194">
                  <c:v>43181</c:v>
                </c:pt>
                <c:pt idx="195">
                  <c:v>43180</c:v>
                </c:pt>
                <c:pt idx="196">
                  <c:v>43179</c:v>
                </c:pt>
                <c:pt idx="197">
                  <c:v>43178</c:v>
                </c:pt>
                <c:pt idx="198">
                  <c:v>43175</c:v>
                </c:pt>
                <c:pt idx="199">
                  <c:v>43174</c:v>
                </c:pt>
              </c:numCache>
            </c:numRef>
          </c:xVal>
          <c:yVal>
            <c:numRef>
              <c:f>'Medias Moviles '!$N$5:$N$204</c:f>
              <c:numCache>
                <c:formatCode>General</c:formatCode>
                <c:ptCount val="200"/>
                <c:pt idx="0">
                  <c:v>122.83536216</c:v>
                </c:pt>
                <c:pt idx="1">
                  <c:v>122.88293509500001</c:v>
                </c:pt>
                <c:pt idx="2">
                  <c:v>122.93475112</c:v>
                </c:pt>
                <c:pt idx="3">
                  <c:v>122.99687636500001</c:v>
                </c:pt>
                <c:pt idx="4">
                  <c:v>123.06536521000002</c:v>
                </c:pt>
                <c:pt idx="5">
                  <c:v>123.12257685500002</c:v>
                </c:pt>
                <c:pt idx="6">
                  <c:v>123.15887873500002</c:v>
                </c:pt>
                <c:pt idx="7">
                  <c:v>123.197859795</c:v>
                </c:pt>
                <c:pt idx="8">
                  <c:v>123.23201114</c:v>
                </c:pt>
                <c:pt idx="9">
                  <c:v>123.26656729999999</c:v>
                </c:pt>
                <c:pt idx="10">
                  <c:v>123.29745368499998</c:v>
                </c:pt>
                <c:pt idx="11">
                  <c:v>123.34511455000001</c:v>
                </c:pt>
                <c:pt idx="12">
                  <c:v>123.394136235</c:v>
                </c:pt>
                <c:pt idx="13">
                  <c:v>123.46193515499999</c:v>
                </c:pt>
                <c:pt idx="14">
                  <c:v>123.520425335</c:v>
                </c:pt>
                <c:pt idx="15">
                  <c:v>123.57509486999999</c:v>
                </c:pt>
                <c:pt idx="16">
                  <c:v>123.61853145499998</c:v>
                </c:pt>
                <c:pt idx="17">
                  <c:v>123.67167567999999</c:v>
                </c:pt>
                <c:pt idx="18">
                  <c:v>123.71351726499998</c:v>
                </c:pt>
                <c:pt idx="19">
                  <c:v>123.76097575999998</c:v>
                </c:pt>
                <c:pt idx="20">
                  <c:v>123.80786254499998</c:v>
                </c:pt>
                <c:pt idx="21">
                  <c:v>123.85368003499997</c:v>
                </c:pt>
                <c:pt idx="22">
                  <c:v>123.92014590999999</c:v>
                </c:pt>
                <c:pt idx="23">
                  <c:v>123.97480854</c:v>
                </c:pt>
                <c:pt idx="24">
                  <c:v>124.02693572999999</c:v>
                </c:pt>
                <c:pt idx="25">
                  <c:v>124.09304695499999</c:v>
                </c:pt>
                <c:pt idx="26">
                  <c:v>124.177817385</c:v>
                </c:pt>
                <c:pt idx="27">
                  <c:v>124.23067112000001</c:v>
                </c:pt>
                <c:pt idx="28">
                  <c:v>124.30683757499999</c:v>
                </c:pt>
                <c:pt idx="29">
                  <c:v>124.39323020499998</c:v>
                </c:pt>
                <c:pt idx="30">
                  <c:v>124.47600719</c:v>
                </c:pt>
                <c:pt idx="31">
                  <c:v>124.57564536999999</c:v>
                </c:pt>
                <c:pt idx="32">
                  <c:v>124.67258369499997</c:v>
                </c:pt>
                <c:pt idx="33">
                  <c:v>124.76142600999998</c:v>
                </c:pt>
                <c:pt idx="34">
                  <c:v>124.843423305</c:v>
                </c:pt>
                <c:pt idx="35">
                  <c:v>124.91951835499999</c:v>
                </c:pt>
                <c:pt idx="36">
                  <c:v>125.00534431000001</c:v>
                </c:pt>
                <c:pt idx="37">
                  <c:v>125.10245044500002</c:v>
                </c:pt>
                <c:pt idx="38">
                  <c:v>125.20146156000001</c:v>
                </c:pt>
                <c:pt idx="39">
                  <c:v>125.28358756500002</c:v>
                </c:pt>
                <c:pt idx="40">
                  <c:v>125.37891353500002</c:v>
                </c:pt>
                <c:pt idx="41">
                  <c:v>125.46508731500002</c:v>
                </c:pt>
                <c:pt idx="42">
                  <c:v>125.55216785000002</c:v>
                </c:pt>
                <c:pt idx="43">
                  <c:v>125.62804344000001</c:v>
                </c:pt>
                <c:pt idx="44">
                  <c:v>125.70463817000004</c:v>
                </c:pt>
                <c:pt idx="45">
                  <c:v>125.77873065000001</c:v>
                </c:pt>
                <c:pt idx="46">
                  <c:v>125.841068565</c:v>
                </c:pt>
                <c:pt idx="47">
                  <c:v>125.90334781000001</c:v>
                </c:pt>
                <c:pt idx="48">
                  <c:v>125.96134711500001</c:v>
                </c:pt>
                <c:pt idx="49">
                  <c:v>126.00791343000003</c:v>
                </c:pt>
                <c:pt idx="50">
                  <c:v>126.04083461000002</c:v>
                </c:pt>
                <c:pt idx="51">
                  <c:v>126.066488675</c:v>
                </c:pt>
                <c:pt idx="52">
                  <c:v>126.10929290000001</c:v>
                </c:pt>
                <c:pt idx="53">
                  <c:v>126.14633052000003</c:v>
                </c:pt>
                <c:pt idx="54">
                  <c:v>126.18222220500006</c:v>
                </c:pt>
                <c:pt idx="55">
                  <c:v>126.21465774000004</c:v>
                </c:pt>
                <c:pt idx="56">
                  <c:v>126.23634349500004</c:v>
                </c:pt>
                <c:pt idx="57">
                  <c:v>126.24604041500002</c:v>
                </c:pt>
                <c:pt idx="58">
                  <c:v>126.25385837000002</c:v>
                </c:pt>
                <c:pt idx="59">
                  <c:v>126.25980350000002</c:v>
                </c:pt>
                <c:pt idx="60">
                  <c:v>126.24893458500003</c:v>
                </c:pt>
                <c:pt idx="61">
                  <c:v>126.22637050000003</c:v>
                </c:pt>
                <c:pt idx="62">
                  <c:v>126.20781501000003</c:v>
                </c:pt>
                <c:pt idx="63">
                  <c:v>126.18837493500003</c:v>
                </c:pt>
                <c:pt idx="64">
                  <c:v>126.16612197500004</c:v>
                </c:pt>
                <c:pt idx="65">
                  <c:v>126.15241645500005</c:v>
                </c:pt>
                <c:pt idx="66">
                  <c:v>126.13490753000004</c:v>
                </c:pt>
                <c:pt idx="67">
                  <c:v>126.11967117000002</c:v>
                </c:pt>
                <c:pt idx="68">
                  <c:v>126.10432712000004</c:v>
                </c:pt>
                <c:pt idx="69">
                  <c:v>126.08901176000001</c:v>
                </c:pt>
                <c:pt idx="70">
                  <c:v>126.07400031500001</c:v>
                </c:pt>
                <c:pt idx="71">
                  <c:v>126.06986667000001</c:v>
                </c:pt>
                <c:pt idx="72">
                  <c:v>126.07914168500001</c:v>
                </c:pt>
                <c:pt idx="73">
                  <c:v>126.09134997500003</c:v>
                </c:pt>
                <c:pt idx="74">
                  <c:v>126.10042918500001</c:v>
                </c:pt>
                <c:pt idx="75">
                  <c:v>126.11981536500001</c:v>
                </c:pt>
                <c:pt idx="76">
                  <c:v>126.13929633500004</c:v>
                </c:pt>
                <c:pt idx="77">
                  <c:v>126.16094260500002</c:v>
                </c:pt>
                <c:pt idx="78">
                  <c:v>126.17488089500003</c:v>
                </c:pt>
                <c:pt idx="79">
                  <c:v>126.17970843000003</c:v>
                </c:pt>
                <c:pt idx="80">
                  <c:v>126.18833773000001</c:v>
                </c:pt>
                <c:pt idx="81">
                  <c:v>126.18608091500003</c:v>
                </c:pt>
                <c:pt idx="82">
                  <c:v>126.17953997000001</c:v>
                </c:pt>
                <c:pt idx="83">
                  <c:v>126.17108397</c:v>
                </c:pt>
                <c:pt idx="84">
                  <c:v>126.14618673500001</c:v>
                </c:pt>
                <c:pt idx="85">
                  <c:v>126.13278639000002</c:v>
                </c:pt>
                <c:pt idx="86">
                  <c:v>126.12948931000003</c:v>
                </c:pt>
                <c:pt idx="87">
                  <c:v>126.14136412000002</c:v>
                </c:pt>
                <c:pt idx="88">
                  <c:v>126.14731047000004</c:v>
                </c:pt>
                <c:pt idx="89">
                  <c:v>126.14600954000004</c:v>
                </c:pt>
                <c:pt idx="90">
                  <c:v>126.14891786500004</c:v>
                </c:pt>
                <c:pt idx="91">
                  <c:v>126.14421339000005</c:v>
                </c:pt>
                <c:pt idx="92">
                  <c:v>126.13740431000004</c:v>
                </c:pt>
                <c:pt idx="93">
                  <c:v>126.13498949000002</c:v>
                </c:pt>
                <c:pt idx="94">
                  <c:v>126.13623640000002</c:v>
                </c:pt>
                <c:pt idx="95">
                  <c:v>126.127883165</c:v>
                </c:pt>
                <c:pt idx="96">
                  <c:v>126.11206686000003</c:v>
                </c:pt>
                <c:pt idx="97">
                  <c:v>126.10006265500004</c:v>
                </c:pt>
                <c:pt idx="98">
                  <c:v>126.07681646000003</c:v>
                </c:pt>
                <c:pt idx="99">
                  <c:v>126.05008691500002</c:v>
                </c:pt>
                <c:pt idx="100">
                  <c:v>126.01334104500003</c:v>
                </c:pt>
                <c:pt idx="101">
                  <c:v>125.98262552000004</c:v>
                </c:pt>
                <c:pt idx="102">
                  <c:v>125.93350381500002</c:v>
                </c:pt>
                <c:pt idx="103">
                  <c:v>125.88612417000004</c:v>
                </c:pt>
                <c:pt idx="104">
                  <c:v>125.83573179000003</c:v>
                </c:pt>
                <c:pt idx="105">
                  <c:v>125.78340955500002</c:v>
                </c:pt>
                <c:pt idx="106">
                  <c:v>125.71758184000001</c:v>
                </c:pt>
                <c:pt idx="107">
                  <c:v>125.65676988500002</c:v>
                </c:pt>
                <c:pt idx="108">
                  <c:v>125.58993173500002</c:v>
                </c:pt>
                <c:pt idx="109">
                  <c:v>125.52949815500001</c:v>
                </c:pt>
                <c:pt idx="110">
                  <c:v>125.46233984000003</c:v>
                </c:pt>
                <c:pt idx="111">
                  <c:v>125.39993810500002</c:v>
                </c:pt>
                <c:pt idx="112">
                  <c:v>125.33418340500002</c:v>
                </c:pt>
                <c:pt idx="113">
                  <c:v>125.26364992000002</c:v>
                </c:pt>
                <c:pt idx="114">
                  <c:v>125.19089036999999</c:v>
                </c:pt>
                <c:pt idx="115">
                  <c:v>125.12330015000002</c:v>
                </c:pt>
                <c:pt idx="116">
                  <c:v>125.06558957500002</c:v>
                </c:pt>
                <c:pt idx="117">
                  <c:v>125.00712529500002</c:v>
                </c:pt>
                <c:pt idx="118">
                  <c:v>124.94857053000001</c:v>
                </c:pt>
                <c:pt idx="119">
                  <c:v>124.89386243000001</c:v>
                </c:pt>
                <c:pt idx="120">
                  <c:v>124.83053598000002</c:v>
                </c:pt>
                <c:pt idx="121">
                  <c:v>124.76176069000003</c:v>
                </c:pt>
                <c:pt idx="122">
                  <c:v>124.69707067500002</c:v>
                </c:pt>
                <c:pt idx="123">
                  <c:v>124.62312899000003</c:v>
                </c:pt>
                <c:pt idx="124">
                  <c:v>124.55778216000003</c:v>
                </c:pt>
                <c:pt idx="125">
                  <c:v>124.48707785000002</c:v>
                </c:pt>
                <c:pt idx="126">
                  <c:v>124.40978461</c:v>
                </c:pt>
                <c:pt idx="127">
                  <c:v>124.330799625</c:v>
                </c:pt>
                <c:pt idx="128">
                  <c:v>124.25998606499999</c:v>
                </c:pt>
                <c:pt idx="129">
                  <c:v>124.17302157500001</c:v>
                </c:pt>
                <c:pt idx="130">
                  <c:v>124.08592001999999</c:v>
                </c:pt>
                <c:pt idx="131">
                  <c:v>123.98440688499998</c:v>
                </c:pt>
                <c:pt idx="132">
                  <c:v>123.874300495</c:v>
                </c:pt>
                <c:pt idx="133">
                  <c:v>123.75309645999999</c:v>
                </c:pt>
                <c:pt idx="134">
                  <c:v>123.62299811500002</c:v>
                </c:pt>
                <c:pt idx="135">
                  <c:v>123.48784945499997</c:v>
                </c:pt>
                <c:pt idx="136">
                  <c:v>123.35516539499999</c:v>
                </c:pt>
                <c:pt idx="137">
                  <c:v>123.22517619</c:v>
                </c:pt>
                <c:pt idx="138">
                  <c:v>123.098018025</c:v>
                </c:pt>
                <c:pt idx="139">
                  <c:v>122.97212279000001</c:v>
                </c:pt>
                <c:pt idx="140">
                  <c:v>122.83654753500001</c:v>
                </c:pt>
                <c:pt idx="141">
                  <c:v>122.705639025</c:v>
                </c:pt>
                <c:pt idx="142">
                  <c:v>122.57285647</c:v>
                </c:pt>
                <c:pt idx="143">
                  <c:v>122.43677248500002</c:v>
                </c:pt>
                <c:pt idx="144">
                  <c:v>122.31255232000001</c:v>
                </c:pt>
                <c:pt idx="145">
                  <c:v>122.188771305</c:v>
                </c:pt>
                <c:pt idx="146">
                  <c:v>122.08363038999998</c:v>
                </c:pt>
                <c:pt idx="147">
                  <c:v>121.99355927999999</c:v>
                </c:pt>
                <c:pt idx="148">
                  <c:v>121.90280133500001</c:v>
                </c:pt>
                <c:pt idx="149">
                  <c:v>121.81584630000002</c:v>
                </c:pt>
                <c:pt idx="150">
                  <c:v>121.71642453</c:v>
                </c:pt>
                <c:pt idx="151">
                  <c:v>121.61021458499999</c:v>
                </c:pt>
                <c:pt idx="152">
                  <c:v>121.49195454499998</c:v>
                </c:pt>
                <c:pt idx="153">
                  <c:v>121.36695946499998</c:v>
                </c:pt>
                <c:pt idx="154">
                  <c:v>121.23422401999998</c:v>
                </c:pt>
                <c:pt idx="155">
                  <c:v>121.11036064499999</c:v>
                </c:pt>
                <c:pt idx="156">
                  <c:v>120.98333835999998</c:v>
                </c:pt>
                <c:pt idx="157">
                  <c:v>120.84674301999999</c:v>
                </c:pt>
                <c:pt idx="158">
                  <c:v>120.71291245499998</c:v>
                </c:pt>
                <c:pt idx="159">
                  <c:v>120.566962785</c:v>
                </c:pt>
                <c:pt idx="160">
                  <c:v>120.41711395999999</c:v>
                </c:pt>
                <c:pt idx="161">
                  <c:v>120.26269379499998</c:v>
                </c:pt>
                <c:pt idx="162">
                  <c:v>120.11509750999998</c:v>
                </c:pt>
                <c:pt idx="163">
                  <c:v>119.99324989999997</c:v>
                </c:pt>
                <c:pt idx="164">
                  <c:v>119.87093151999997</c:v>
                </c:pt>
                <c:pt idx="165">
                  <c:v>119.74887787499998</c:v>
                </c:pt>
                <c:pt idx="166">
                  <c:v>119.63412353999998</c:v>
                </c:pt>
                <c:pt idx="167">
                  <c:v>119.52058322999997</c:v>
                </c:pt>
                <c:pt idx="168">
                  <c:v>119.40258754999996</c:v>
                </c:pt>
                <c:pt idx="169">
                  <c:v>119.28284736999996</c:v>
                </c:pt>
                <c:pt idx="170">
                  <c:v>119.16310253499996</c:v>
                </c:pt>
                <c:pt idx="171">
                  <c:v>119.03261940499995</c:v>
                </c:pt>
                <c:pt idx="172">
                  <c:v>118.90466423499994</c:v>
                </c:pt>
                <c:pt idx="173">
                  <c:v>118.78581596499993</c:v>
                </c:pt>
                <c:pt idx="174">
                  <c:v>118.66410858499995</c:v>
                </c:pt>
                <c:pt idx="175">
                  <c:v>118.54671043999991</c:v>
                </c:pt>
                <c:pt idx="176">
                  <c:v>118.42113541499992</c:v>
                </c:pt>
                <c:pt idx="177">
                  <c:v>118.28798119499992</c:v>
                </c:pt>
                <c:pt idx="178">
                  <c:v>118.15031036999993</c:v>
                </c:pt>
                <c:pt idx="179">
                  <c:v>118.01973835499992</c:v>
                </c:pt>
                <c:pt idx="180">
                  <c:v>117.88694992499994</c:v>
                </c:pt>
                <c:pt idx="181">
                  <c:v>117.75574771999993</c:v>
                </c:pt>
                <c:pt idx="182">
                  <c:v>117.62975921999993</c:v>
                </c:pt>
                <c:pt idx="183">
                  <c:v>117.50275936499989</c:v>
                </c:pt>
                <c:pt idx="184">
                  <c:v>117.38154541499991</c:v>
                </c:pt>
                <c:pt idx="185">
                  <c:v>117.26073723499991</c:v>
                </c:pt>
                <c:pt idx="186">
                  <c:v>117.13419941999992</c:v>
                </c:pt>
                <c:pt idx="187">
                  <c:v>117.00685253999991</c:v>
                </c:pt>
                <c:pt idx="188">
                  <c:v>116.8807809149999</c:v>
                </c:pt>
                <c:pt idx="189">
                  <c:v>116.76760464499992</c:v>
                </c:pt>
                <c:pt idx="190">
                  <c:v>116.63938503999991</c:v>
                </c:pt>
                <c:pt idx="191">
                  <c:v>116.5115076899999</c:v>
                </c:pt>
                <c:pt idx="192">
                  <c:v>116.39740318999992</c:v>
                </c:pt>
                <c:pt idx="193">
                  <c:v>116.28697750499991</c:v>
                </c:pt>
                <c:pt idx="194">
                  <c:v>116.19823101499991</c:v>
                </c:pt>
                <c:pt idx="195">
                  <c:v>116.09870739499989</c:v>
                </c:pt>
                <c:pt idx="196">
                  <c:v>115.98818939499989</c:v>
                </c:pt>
                <c:pt idx="197">
                  <c:v>115.88539901999991</c:v>
                </c:pt>
                <c:pt idx="198">
                  <c:v>115.78478099999991</c:v>
                </c:pt>
                <c:pt idx="199">
                  <c:v>115.6702144249999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6A2-4A15-9873-178B05D7E3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7170736"/>
        <c:axId val="2086238080"/>
      </c:scatterChart>
      <c:valAx>
        <c:axId val="2057170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086238080"/>
        <c:crosses val="autoZero"/>
        <c:crossBetween val="midCat"/>
      </c:valAx>
      <c:valAx>
        <c:axId val="2086238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2057170736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Distribucion</a:t>
            </a:r>
            <a:r>
              <a:rPr lang="es-MX" baseline="0"/>
              <a:t> de portafolio</a:t>
            </a:r>
            <a:endParaRPr lang="es-MX"/>
          </a:p>
        </c:rich>
      </c:tx>
      <c:layout>
        <c:manualLayout>
          <c:xMode val="edge"/>
          <c:yMode val="edge"/>
          <c:x val="9.1269281711414893E-2"/>
          <c:y val="5.858267716535433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6F2C-4F30-9D6F-F2AFCAC0A8A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6F2C-4F30-9D6F-F2AFCAC0A8A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'Honda Toyota'!$O$7:$O$8</c:f>
              <c:strCache>
                <c:ptCount val="2"/>
                <c:pt idx="0">
                  <c:v>HONDA</c:v>
                </c:pt>
                <c:pt idx="1">
                  <c:v>TOYOTA</c:v>
                </c:pt>
              </c:strCache>
            </c:strRef>
          </c:cat>
          <c:val>
            <c:numRef>
              <c:f>'Honda Toyota'!$P$7:$P$8</c:f>
              <c:numCache>
                <c:formatCode>0%</c:formatCode>
                <c:ptCount val="2"/>
                <c:pt idx="0">
                  <c:v>0</c:v>
                </c:pt>
                <c:pt idx="1">
                  <c:v>0.99999999299717079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F2C-4F30-9D6F-F2AFCAC0A8A1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Distribucion</a:t>
            </a:r>
            <a:r>
              <a:rPr lang="es-MX" baseline="0"/>
              <a:t> de portafolio</a:t>
            </a:r>
            <a:endParaRPr lang="es-MX"/>
          </a:p>
        </c:rich>
      </c:tx>
      <c:layout>
        <c:manualLayout>
          <c:xMode val="edge"/>
          <c:yMode val="edge"/>
          <c:x val="9.1269281711414893E-2"/>
          <c:y val="5.858267716535433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0015-4BE9-AEAC-654B9EB8027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0015-4BE9-AEAC-654B9EB8027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Proporciones!$B$4:$B$5</c:f>
              <c:strCache>
                <c:ptCount val="2"/>
                <c:pt idx="0">
                  <c:v>HONDA</c:v>
                </c:pt>
                <c:pt idx="1">
                  <c:v>TOYOTA</c:v>
                </c:pt>
              </c:strCache>
            </c:strRef>
          </c:cat>
          <c:val>
            <c:numRef>
              <c:f>Proporciones!$C$4:$C$5</c:f>
              <c:numCache>
                <c:formatCode>0%</c:formatCode>
                <c:ptCount val="2"/>
                <c:pt idx="0">
                  <c:v>0.36786588372798074</c:v>
                </c:pt>
                <c:pt idx="1">
                  <c:v>0.6321341162720191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015-4BE9-AEAC-654B9EB80275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Distribucion</a:t>
            </a:r>
            <a:r>
              <a:rPr lang="es-MX" baseline="0"/>
              <a:t> de portafolio</a:t>
            </a:r>
            <a:endParaRPr lang="es-MX"/>
          </a:p>
        </c:rich>
      </c:tx>
      <c:layout>
        <c:manualLayout>
          <c:xMode val="edge"/>
          <c:yMode val="edge"/>
          <c:x val="9.1269281711414893E-2"/>
          <c:y val="5.858267716535433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9684-49CA-B634-F42388B5955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9684-49CA-B634-F42388B5955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s-MX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Proporciones!$J$4:$J$5</c:f>
              <c:strCache>
                <c:ptCount val="2"/>
                <c:pt idx="0">
                  <c:v>HONDA</c:v>
                </c:pt>
                <c:pt idx="1">
                  <c:v>TOYOTA</c:v>
                </c:pt>
              </c:strCache>
            </c:strRef>
          </c:cat>
          <c:val>
            <c:numRef>
              <c:f>Proporciones!$K$4:$K$5</c:f>
              <c:numCache>
                <c:formatCode>0%</c:formatCode>
                <c:ptCount val="2"/>
                <c:pt idx="0">
                  <c:v>0</c:v>
                </c:pt>
                <c:pt idx="1">
                  <c:v>0.99999999299717079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684-49CA-B634-F42388B59557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Retornos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Frecuencias!$F$6</c:f>
              <c:strCache>
                <c:ptCount val="1"/>
                <c:pt idx="0">
                  <c:v>HONDA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Frecuencias!$E$7:$E$18</c:f>
              <c:numCache>
                <c:formatCode>0%</c:formatCode>
                <c:ptCount val="12"/>
                <c:pt idx="0">
                  <c:v>-0.05</c:v>
                </c:pt>
                <c:pt idx="1">
                  <c:v>-0.04</c:v>
                </c:pt>
                <c:pt idx="2">
                  <c:v>-0.03</c:v>
                </c:pt>
                <c:pt idx="3">
                  <c:v>-0.02</c:v>
                </c:pt>
                <c:pt idx="4">
                  <c:v>-0.01</c:v>
                </c:pt>
                <c:pt idx="5">
                  <c:v>0</c:v>
                </c:pt>
                <c:pt idx="6">
                  <c:v>0.01</c:v>
                </c:pt>
                <c:pt idx="7">
                  <c:v>0.02</c:v>
                </c:pt>
                <c:pt idx="8">
                  <c:v>0.03</c:v>
                </c:pt>
                <c:pt idx="9">
                  <c:v>0.04</c:v>
                </c:pt>
                <c:pt idx="10">
                  <c:v>0.05</c:v>
                </c:pt>
              </c:numCache>
            </c:numRef>
          </c:xVal>
          <c:yVal>
            <c:numRef>
              <c:f>Frecuencias!$F$7:$F$18</c:f>
              <c:numCache>
                <c:formatCode>General</c:formatCode>
                <c:ptCount val="12"/>
                <c:pt idx="0">
                  <c:v>0</c:v>
                </c:pt>
                <c:pt idx="1">
                  <c:v>1</c:v>
                </c:pt>
                <c:pt idx="2">
                  <c:v>5</c:v>
                </c:pt>
                <c:pt idx="3">
                  <c:v>10</c:v>
                </c:pt>
                <c:pt idx="4">
                  <c:v>65</c:v>
                </c:pt>
                <c:pt idx="5">
                  <c:v>170</c:v>
                </c:pt>
                <c:pt idx="6">
                  <c:v>172</c:v>
                </c:pt>
                <c:pt idx="7">
                  <c:v>58</c:v>
                </c:pt>
                <c:pt idx="8">
                  <c:v>15</c:v>
                </c:pt>
                <c:pt idx="9">
                  <c:v>3</c:v>
                </c:pt>
                <c:pt idx="10">
                  <c:v>1</c:v>
                </c:pt>
                <c:pt idx="1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DC6-4950-A6E2-A5927A1F9823}"/>
            </c:ext>
          </c:extLst>
        </c:ser>
        <c:ser>
          <c:idx val="1"/>
          <c:order val="1"/>
          <c:tx>
            <c:strRef>
              <c:f>Frecuencias!$G$6</c:f>
              <c:strCache>
                <c:ptCount val="1"/>
                <c:pt idx="0">
                  <c:v>TOYOTA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Frecuencias!$E$7:$E$18</c:f>
              <c:numCache>
                <c:formatCode>0%</c:formatCode>
                <c:ptCount val="12"/>
                <c:pt idx="0">
                  <c:v>-0.05</c:v>
                </c:pt>
                <c:pt idx="1">
                  <c:v>-0.04</c:v>
                </c:pt>
                <c:pt idx="2">
                  <c:v>-0.03</c:v>
                </c:pt>
                <c:pt idx="3">
                  <c:v>-0.02</c:v>
                </c:pt>
                <c:pt idx="4">
                  <c:v>-0.01</c:v>
                </c:pt>
                <c:pt idx="5">
                  <c:v>0</c:v>
                </c:pt>
                <c:pt idx="6">
                  <c:v>0.01</c:v>
                </c:pt>
                <c:pt idx="7">
                  <c:v>0.02</c:v>
                </c:pt>
                <c:pt idx="8">
                  <c:v>0.03</c:v>
                </c:pt>
                <c:pt idx="9">
                  <c:v>0.04</c:v>
                </c:pt>
                <c:pt idx="10">
                  <c:v>0.05</c:v>
                </c:pt>
              </c:numCache>
            </c:numRef>
          </c:xVal>
          <c:yVal>
            <c:numRef>
              <c:f>Frecuencias!$G$7:$G$18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3</c:v>
                </c:pt>
                <c:pt idx="3">
                  <c:v>9</c:v>
                </c:pt>
                <c:pt idx="4">
                  <c:v>55</c:v>
                </c:pt>
                <c:pt idx="5">
                  <c:v>177</c:v>
                </c:pt>
                <c:pt idx="6">
                  <c:v>198</c:v>
                </c:pt>
                <c:pt idx="7">
                  <c:v>43</c:v>
                </c:pt>
                <c:pt idx="8">
                  <c:v>13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DC6-4950-A6E2-A5927A1F98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3007088"/>
        <c:axId val="713008072"/>
      </c:scatterChart>
      <c:valAx>
        <c:axId val="713007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13008072"/>
        <c:crosses val="autoZero"/>
        <c:crossBetween val="midCat"/>
      </c:valAx>
      <c:valAx>
        <c:axId val="713008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7130070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MX"/>
              <a:t>proporcion minimo de riesgo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s-MX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'MINIMO RIESGO'!$U$58:$U$65</c:f>
              <c:strCache>
                <c:ptCount val="8"/>
                <c:pt idx="0">
                  <c:v>THE COCA-COLA COMPANY (KO)</c:v>
                </c:pt>
                <c:pt idx="1">
                  <c:v>McDonald's Corporation (MCD)</c:v>
                </c:pt>
                <c:pt idx="2">
                  <c:v>Walmart Inc. (WMT)</c:v>
                </c:pt>
                <c:pt idx="3">
                  <c:v>Best Buy Co., Inc. (BBY)</c:v>
                </c:pt>
                <c:pt idx="4">
                  <c:v>Ford Motor Company (F)</c:v>
                </c:pt>
                <c:pt idx="5">
                  <c:v>The Walt Disney Company (DIS)</c:v>
                </c:pt>
                <c:pt idx="6">
                  <c:v>Apple Inc. (AAPL)</c:v>
                </c:pt>
                <c:pt idx="7">
                  <c:v>Toyota Motor Corporation (TM) </c:v>
                </c:pt>
              </c:strCache>
            </c:strRef>
          </c:cat>
          <c:val>
            <c:numRef>
              <c:f>'MINIMO RIESGO'!$V$58:$V$65</c:f>
              <c:numCache>
                <c:formatCode>0.00%</c:formatCode>
                <c:ptCount val="8"/>
                <c:pt idx="0">
                  <c:v>0.47802323460471952</c:v>
                </c:pt>
                <c:pt idx="1">
                  <c:v>0.13300705937963289</c:v>
                </c:pt>
                <c:pt idx="2">
                  <c:v>2.986929978037894E-2</c:v>
                </c:pt>
                <c:pt idx="3">
                  <c:v>1.309395105212703E-2</c:v>
                </c:pt>
                <c:pt idx="4">
                  <c:v>2.9138165630466187E-2</c:v>
                </c:pt>
                <c:pt idx="5">
                  <c:v>9.6385997148801736E-2</c:v>
                </c:pt>
                <c:pt idx="6">
                  <c:v>1.3613025183149262E-2</c:v>
                </c:pt>
                <c:pt idx="7">
                  <c:v>0.20686926722072438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BE8-41B8-B84A-7010B3D329BD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'MATRIZ EQUITATIVA'!$A$18:$A$25</c:f>
              <c:strCache>
                <c:ptCount val="8"/>
                <c:pt idx="0">
                  <c:v>THE COCA-COLA COMPANY (KO)</c:v>
                </c:pt>
                <c:pt idx="1">
                  <c:v>McDonald's Corporation (MCD)</c:v>
                </c:pt>
                <c:pt idx="2">
                  <c:v>Walmart Inc. (WMT)</c:v>
                </c:pt>
                <c:pt idx="3">
                  <c:v>Best Buy Co., Inc. (BBY)</c:v>
                </c:pt>
                <c:pt idx="4">
                  <c:v>Ford Motor Company (F)</c:v>
                </c:pt>
                <c:pt idx="5">
                  <c:v>The Walt Disney Company (DIS)</c:v>
                </c:pt>
                <c:pt idx="6">
                  <c:v>Apple Inc. (AAPL)</c:v>
                </c:pt>
                <c:pt idx="7">
                  <c:v>Toyota Motor Corporation (TM) </c:v>
                </c:pt>
              </c:strCache>
            </c:strRef>
          </c:cat>
          <c:val>
            <c:numRef>
              <c:f>'MATRIZ EQUITATIVA'!$B$18:$B$25</c:f>
              <c:numCache>
                <c:formatCode>0.00%</c:formatCode>
                <c:ptCount val="8"/>
                <c:pt idx="0">
                  <c:v>0.125</c:v>
                </c:pt>
                <c:pt idx="1">
                  <c:v>0.125</c:v>
                </c:pt>
                <c:pt idx="2">
                  <c:v>0.125</c:v>
                </c:pt>
                <c:pt idx="3">
                  <c:v>0.125</c:v>
                </c:pt>
                <c:pt idx="4">
                  <c:v>0.125</c:v>
                </c:pt>
                <c:pt idx="5">
                  <c:v>0.125</c:v>
                </c:pt>
                <c:pt idx="6">
                  <c:v>0.125</c:v>
                </c:pt>
                <c:pt idx="7">
                  <c:v>0.125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FC-45D1-A383-D8861F790E6E}"/>
            </c:ext>
          </c:extLst>
        </c:ser>
        <c:dLbls>
          <c:showLegendKey val="0"/>
          <c:showVal val="1"/>
          <c:showCatName val="1"/>
          <c:showSerName val="0"/>
          <c:showPercent val="0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MX"/>
              <a:t>proporcion maximo 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50"/>
                </a:pPr>
                <a:endParaRPr lang="es-MX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'MAXIMO '!$A$18:$A$25</c:f>
              <c:strCache>
                <c:ptCount val="8"/>
                <c:pt idx="0">
                  <c:v>THE COCA-COLA COMPANY (KO)</c:v>
                </c:pt>
                <c:pt idx="1">
                  <c:v>McDonald's Corporation (MCD)</c:v>
                </c:pt>
                <c:pt idx="2">
                  <c:v>Walmart Inc. (WMT)</c:v>
                </c:pt>
                <c:pt idx="3">
                  <c:v>Best Buy Co., Inc. (BBY)</c:v>
                </c:pt>
                <c:pt idx="4">
                  <c:v>Ford Motor Company (F)</c:v>
                </c:pt>
                <c:pt idx="5">
                  <c:v>The Walt Disney Company (DIS)</c:v>
                </c:pt>
                <c:pt idx="6">
                  <c:v>Apple Inc. (AAPL)</c:v>
                </c:pt>
                <c:pt idx="7">
                  <c:v>Toyota Motor Corporation (TM) </c:v>
                </c:pt>
              </c:strCache>
            </c:strRef>
          </c:cat>
          <c:val>
            <c:numRef>
              <c:f>'MAXIMO '!$B$18:$B$25</c:f>
              <c:numCache>
                <c:formatCode>0.00%</c:formatCode>
                <c:ptCount val="8"/>
                <c:pt idx="0">
                  <c:v>0.16204697050423411</c:v>
                </c:pt>
                <c:pt idx="1">
                  <c:v>0.50236280055073823</c:v>
                </c:pt>
                <c:pt idx="2">
                  <c:v>0.16910166031257856</c:v>
                </c:pt>
                <c:pt idx="3">
                  <c:v>4.6794724988651878E-2</c:v>
                </c:pt>
                <c:pt idx="4">
                  <c:v>0</c:v>
                </c:pt>
                <c:pt idx="5">
                  <c:v>0</c:v>
                </c:pt>
                <c:pt idx="6">
                  <c:v>0.11969384364379733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B6-4667-96D1-B602B6D7D2AB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438150</xdr:colOff>
      <xdr:row>12</xdr:row>
      <xdr:rowOff>76201</xdr:rowOff>
    </xdr:from>
    <xdr:to>
      <xdr:col>10</xdr:col>
      <xdr:colOff>269875</xdr:colOff>
      <xdr:row>21</xdr:row>
      <xdr:rowOff>1</xdr:rowOff>
    </xdr:to>
    <xdr:sp macro="" textlink="">
      <xdr:nvSpPr>
        <xdr:cNvPr id="2" name="Cuadro de texto 2">
          <a:extLst>
            <a:ext uri="{FF2B5EF4-FFF2-40B4-BE49-F238E27FC236}">
              <a16:creationId xmlns:a16="http://schemas.microsoft.com/office/drawing/2014/main" id="{BB7EADE2-A1A0-4D4C-A1D5-384F89FF2AE3}"/>
            </a:ext>
          </a:extLst>
        </xdr:cNvPr>
        <xdr:cNvSpPr txBox="1">
          <a:spLocks noChangeArrowheads="1"/>
        </xdr:cNvSpPr>
      </xdr:nvSpPr>
      <xdr:spPr bwMode="auto">
        <a:xfrm>
          <a:off x="4248150" y="3105151"/>
          <a:ext cx="3641725" cy="163830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 algn="ctr">
            <a:lnSpc>
              <a:spcPct val="107000"/>
            </a:lnSpc>
            <a:spcAft>
              <a:spcPts val="800"/>
            </a:spcAft>
          </a:pPr>
          <a:r>
            <a:rPr lang="es-MX" sz="2000" b="1">
              <a:solidFill>
                <a:srgbClr val="2F5496"/>
              </a:solidFill>
              <a:effectLst/>
              <a:latin typeface="Aharoni" panose="02010803020104030203" pitchFamily="2" charset="-79"/>
              <a:ea typeface="Calibri" panose="020F0502020204030204" pitchFamily="34" charset="0"/>
              <a:cs typeface="Times New Roman" panose="02020603050405020304" pitchFamily="18" charset="0"/>
            </a:rPr>
            <a:t>Integrantes:</a:t>
          </a:r>
        </a:p>
        <a:p>
          <a:pPr algn="l">
            <a:lnSpc>
              <a:spcPct val="107000"/>
            </a:lnSpc>
            <a:spcAft>
              <a:spcPts val="800"/>
            </a:spcAft>
          </a:pPr>
          <a:r>
            <a:rPr lang="es-MX" sz="1100" b="1">
              <a:solidFill>
                <a:schemeClr val="accent1">
                  <a:lumMod val="50000"/>
                </a:schemeClr>
              </a:solidFill>
              <a:effectLst/>
              <a:latin typeface="Arial" panose="020B060402020202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1806798 Castillo Peña Estephania</a:t>
          </a:r>
          <a:endParaRPr lang="es-MX" sz="1050" b="1">
            <a:solidFill>
              <a:schemeClr val="accent1">
                <a:lumMod val="50000"/>
              </a:schemeClr>
            </a:solidFill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l">
            <a:lnSpc>
              <a:spcPct val="107000"/>
            </a:lnSpc>
            <a:spcAft>
              <a:spcPts val="800"/>
            </a:spcAft>
          </a:pPr>
          <a:r>
            <a:rPr lang="es-MX" sz="1100" b="1">
              <a:solidFill>
                <a:schemeClr val="accent1">
                  <a:lumMod val="50000"/>
                </a:schemeClr>
              </a:solidFill>
              <a:effectLst/>
              <a:latin typeface="Arial" panose="020B060402020202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1937834 Flores Guerra Irlanda Victoria</a:t>
          </a:r>
          <a:endParaRPr lang="es-MX" sz="1050" b="1">
            <a:solidFill>
              <a:schemeClr val="accent1">
                <a:lumMod val="50000"/>
              </a:schemeClr>
            </a:solidFill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l">
            <a:lnSpc>
              <a:spcPct val="107000"/>
            </a:lnSpc>
            <a:spcAft>
              <a:spcPts val="800"/>
            </a:spcAft>
          </a:pPr>
          <a:r>
            <a:rPr lang="es-MX" sz="1100" b="1">
              <a:solidFill>
                <a:schemeClr val="accent1">
                  <a:lumMod val="50000"/>
                </a:schemeClr>
              </a:solidFill>
              <a:effectLst/>
              <a:latin typeface="Arial" panose="020B060402020202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1741418 Hernández Galván Angel Emmanuel</a:t>
          </a:r>
          <a:endParaRPr lang="es-MX" sz="1050" b="1">
            <a:solidFill>
              <a:schemeClr val="accent1">
                <a:lumMod val="50000"/>
              </a:schemeClr>
            </a:solidFill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l">
            <a:lnSpc>
              <a:spcPct val="107000"/>
            </a:lnSpc>
            <a:spcAft>
              <a:spcPts val="800"/>
            </a:spcAft>
          </a:pPr>
          <a:r>
            <a:rPr lang="es-MX" sz="1100" b="1">
              <a:solidFill>
                <a:schemeClr val="accent1">
                  <a:lumMod val="50000"/>
                </a:schemeClr>
              </a:solidFill>
              <a:effectLst/>
              <a:latin typeface="Arial" panose="020B060402020202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1937881 Villarreal Duarte Alma Cecilia</a:t>
          </a:r>
          <a:endParaRPr lang="es-MX" sz="1050" b="1">
            <a:solidFill>
              <a:schemeClr val="accent1">
                <a:lumMod val="50000"/>
              </a:schemeClr>
            </a:solidFill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r">
            <a:lnSpc>
              <a:spcPct val="107000"/>
            </a:lnSpc>
            <a:spcAft>
              <a:spcPts val="800"/>
            </a:spcAft>
          </a:pPr>
          <a:endParaRPr lang="es-MX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oneCellAnchor>
    <xdr:from>
      <xdr:col>8</xdr:col>
      <xdr:colOff>217170</xdr:colOff>
      <xdr:row>3</xdr:row>
      <xdr:rowOff>9525</xdr:rowOff>
    </xdr:from>
    <xdr:ext cx="1856105" cy="924560"/>
    <xdr:pic>
      <xdr:nvPicPr>
        <xdr:cNvPr id="3" name="Imagen 2" descr="Uanl.logo - Urología Monterrey">
          <a:extLst>
            <a:ext uri="{FF2B5EF4-FFF2-40B4-BE49-F238E27FC236}">
              <a16:creationId xmlns:a16="http://schemas.microsoft.com/office/drawing/2014/main" id="{A3CEB58E-FF9C-4D1A-985E-813908B7E7F3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13170" y="581025"/>
          <a:ext cx="1856105" cy="92456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</xdr:col>
      <xdr:colOff>381000</xdr:colOff>
      <xdr:row>3</xdr:row>
      <xdr:rowOff>61595</xdr:rowOff>
    </xdr:from>
    <xdr:ext cx="1653540" cy="751840"/>
    <xdr:pic>
      <xdr:nvPicPr>
        <xdr:cNvPr id="4" name="Imagen 3" descr="UANL academic bodies linked to Sustainability | Sustentabilidad UANL">
          <a:extLst>
            <a:ext uri="{FF2B5EF4-FFF2-40B4-BE49-F238E27FC236}">
              <a16:creationId xmlns:a16="http://schemas.microsoft.com/office/drawing/2014/main" id="{646BE413-6067-4F01-8452-44DB58DBF451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0" y="633095"/>
          <a:ext cx="1653540" cy="751840"/>
        </a:xfrm>
        <a:prstGeom prst="rect">
          <a:avLst/>
        </a:prstGeom>
        <a:noFill/>
        <a:ln>
          <a:noFill/>
        </a:ln>
      </xdr:spPr>
    </xdr:pic>
    <xdr:clientData/>
  </xdr:oneCellAnchor>
  <xdr:twoCellAnchor editAs="oneCell">
    <xdr:from>
      <xdr:col>1</xdr:col>
      <xdr:colOff>647701</xdr:colOff>
      <xdr:row>10</xdr:row>
      <xdr:rowOff>104775</xdr:rowOff>
    </xdr:from>
    <xdr:to>
      <xdr:col>4</xdr:col>
      <xdr:colOff>714375</xdr:colOff>
      <xdr:row>22</xdr:row>
      <xdr:rowOff>104775</xdr:rowOff>
    </xdr:to>
    <xdr:pic>
      <xdr:nvPicPr>
        <xdr:cNvPr id="5" name="Imagen 4" descr="Toyota logo vector - Download logo Toyota vector | Toyota logo">
          <a:extLst>
            <a:ext uri="{FF2B5EF4-FFF2-40B4-BE49-F238E27FC236}">
              <a16:creationId xmlns:a16="http://schemas.microsoft.com/office/drawing/2014/main" id="{50913ADF-426D-405E-A84E-C966C29FCD61}"/>
            </a:ext>
          </a:extLst>
        </xdr:cNvPr>
        <xdr:cNvPicPr/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9701" y="2752725"/>
          <a:ext cx="2352674" cy="2286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215900</xdr:colOff>
      <xdr:row>2</xdr:row>
      <xdr:rowOff>165100</xdr:rowOff>
    </xdr:from>
    <xdr:to>
      <xdr:col>23</xdr:col>
      <xdr:colOff>596900</xdr:colOff>
      <xdr:row>19</xdr:row>
      <xdr:rowOff>57150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18D3EAA-70DE-43EB-A67E-4925E86828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228600</xdr:colOff>
      <xdr:row>20</xdr:row>
      <xdr:rowOff>38100</xdr:rowOff>
    </xdr:from>
    <xdr:to>
      <xdr:col>23</xdr:col>
      <xdr:colOff>469900</xdr:colOff>
      <xdr:row>40</xdr:row>
      <xdr:rowOff>114300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FD02F565-3560-4B48-93E5-8FEFD85369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228600</xdr:colOff>
      <xdr:row>41</xdr:row>
      <xdr:rowOff>88900</xdr:rowOff>
    </xdr:from>
    <xdr:to>
      <xdr:col>23</xdr:col>
      <xdr:colOff>558800</xdr:colOff>
      <xdr:row>60</xdr:row>
      <xdr:rowOff>76200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DB1CB0E4-E25A-4F40-A6A1-BC1208E917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428623</xdr:colOff>
      <xdr:row>10</xdr:row>
      <xdr:rowOff>76200</xdr:rowOff>
    </xdr:from>
    <xdr:to>
      <xdr:col>16</xdr:col>
      <xdr:colOff>581024</xdr:colOff>
      <xdr:row>23</xdr:row>
      <xdr:rowOff>95250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8532BD3-F841-46E6-9722-B968FD2DCC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6</xdr:row>
      <xdr:rowOff>123825</xdr:rowOff>
    </xdr:from>
    <xdr:to>
      <xdr:col>4</xdr:col>
      <xdr:colOff>400051</xdr:colOff>
      <xdr:row>19</xdr:row>
      <xdr:rowOff>152400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2DF9B09-BAC0-4D54-BE1E-739447882F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723900</xdr:colOff>
      <xdr:row>6</xdr:row>
      <xdr:rowOff>66675</xdr:rowOff>
    </xdr:from>
    <xdr:to>
      <xdr:col>12</xdr:col>
      <xdr:colOff>295276</xdr:colOff>
      <xdr:row>19</xdr:row>
      <xdr:rowOff>95250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98F50CC0-EF86-43D0-8493-9885966E502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447675</xdr:colOff>
      <xdr:row>3</xdr:row>
      <xdr:rowOff>133349</xdr:rowOff>
    </xdr:from>
    <xdr:to>
      <xdr:col>20</xdr:col>
      <xdr:colOff>657225</xdr:colOff>
      <xdr:row>38</xdr:row>
      <xdr:rowOff>142874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B9E8ECB-4915-4951-9D55-E7001DE0E59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408214</xdr:colOff>
      <xdr:row>67</xdr:row>
      <xdr:rowOff>176893</xdr:rowOff>
    </xdr:from>
    <xdr:to>
      <xdr:col>25</xdr:col>
      <xdr:colOff>299356</xdr:colOff>
      <xdr:row>95</xdr:row>
      <xdr:rowOff>136070</xdr:rowOff>
    </xdr:to>
    <xdr:graphicFrame macro="">
      <xdr:nvGraphicFramePr>
        <xdr:cNvPr id="2" name="1 Gráfico">
          <a:extLst>
            <a:ext uri="{FF2B5EF4-FFF2-40B4-BE49-F238E27FC236}">
              <a16:creationId xmlns:a16="http://schemas.microsoft.com/office/drawing/2014/main" id="{2B0DD8D7-D61A-4EC9-8962-4691685137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27</xdr:row>
      <xdr:rowOff>69056</xdr:rowOff>
    </xdr:from>
    <xdr:to>
      <xdr:col>4</xdr:col>
      <xdr:colOff>595313</xdr:colOff>
      <xdr:row>48</xdr:row>
      <xdr:rowOff>119062</xdr:rowOff>
    </xdr:to>
    <xdr:graphicFrame macro="">
      <xdr:nvGraphicFramePr>
        <xdr:cNvPr id="2" name="1 Gráfico">
          <a:extLst>
            <a:ext uri="{FF2B5EF4-FFF2-40B4-BE49-F238E27FC236}">
              <a16:creationId xmlns:a16="http://schemas.microsoft.com/office/drawing/2014/main" id="{1F2C5EF3-E397-4199-980F-75B94622D7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771524</xdr:colOff>
      <xdr:row>27</xdr:row>
      <xdr:rowOff>133350</xdr:rowOff>
    </xdr:from>
    <xdr:to>
      <xdr:col>3</xdr:col>
      <xdr:colOff>1152525</xdr:colOff>
      <xdr:row>51</xdr:row>
      <xdr:rowOff>38100</xdr:rowOff>
    </xdr:to>
    <xdr:graphicFrame macro="">
      <xdr:nvGraphicFramePr>
        <xdr:cNvPr id="2" name="1 Gráfico">
          <a:extLst>
            <a:ext uri="{FF2B5EF4-FFF2-40B4-BE49-F238E27FC236}">
              <a16:creationId xmlns:a16="http://schemas.microsoft.com/office/drawing/2014/main" id="{D0842325-4416-485E-90DC-93873B8B3F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lmac/AppData/Local/Temp/Temp2_Archivos%20PIA%20grupo.zip/EMPRESAS%208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lmac/AppData/Local/Temp/Temp2_Archivos%20PIA%20grupo.zip/PIA%20Caclulo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estados%20financier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5"/>
      <sheetName val="Hoja6"/>
      <sheetName val="MINIMO RIESGO"/>
      <sheetName val="MATRIZ EQUITATIVA"/>
      <sheetName val="MAXIMO "/>
    </sheetNames>
    <sheetDataSet>
      <sheetData sheetId="0" refreshError="1"/>
      <sheetData sheetId="1" refreshError="1"/>
      <sheetData sheetId="2">
        <row r="3">
          <cell r="L3">
            <v>-6.9430306083585469E-3</v>
          </cell>
          <cell r="M3">
            <v>-8.5376528354896841E-4</v>
          </cell>
          <cell r="N3">
            <v>5.8959497492752089E-3</v>
          </cell>
          <cell r="O3">
            <v>-1.1932320150968234E-2</v>
          </cell>
          <cell r="P3">
            <v>-5.0956193671942707E-3</v>
          </cell>
          <cell r="Q3">
            <v>7.3226491346753964E-3</v>
          </cell>
          <cell r="R3">
            <v>5.1241343933638994E-4</v>
          </cell>
          <cell r="S3">
            <v>7.4471375025186859E-3</v>
          </cell>
        </row>
        <row r="4">
          <cell r="L4">
            <v>1.2569293967120254E-2</v>
          </cell>
          <cell r="M4">
            <v>9.6535635328895975E-3</v>
          </cell>
          <cell r="N4">
            <v>1.305147732268197E-2</v>
          </cell>
          <cell r="O4">
            <v>7.5625053083170357E-3</v>
          </cell>
          <cell r="P4">
            <v>0</v>
          </cell>
          <cell r="Q4">
            <v>6.5197637919884865E-3</v>
          </cell>
          <cell r="R4">
            <v>-6.4897910366163991E-3</v>
          </cell>
          <cell r="S4">
            <v>1.5476619932520475E-2</v>
          </cell>
        </row>
        <row r="5">
          <cell r="L5">
            <v>2.1322799847549145E-2</v>
          </cell>
          <cell r="M5">
            <v>2.2022529212817554E-2</v>
          </cell>
          <cell r="N5">
            <v>5.3484208398179245E-2</v>
          </cell>
          <cell r="O5">
            <v>6.9029892774018053E-2</v>
          </cell>
          <cell r="P5">
            <v>2.8833640071160849E-2</v>
          </cell>
          <cell r="Q5">
            <v>5.4608923935557829E-2</v>
          </cell>
          <cell r="R5">
            <v>7.0421389265787893E-2</v>
          </cell>
          <cell r="S5">
            <v>1.7082584418775415E-2</v>
          </cell>
        </row>
        <row r="6">
          <cell r="L6">
            <v>-3.3844799769143785E-2</v>
          </cell>
          <cell r="M6">
            <v>-2.2222088616868696E-2</v>
          </cell>
          <cell r="N6">
            <v>-1.5035123627779479E-2</v>
          </cell>
          <cell r="O6">
            <v>-1.2689300423586403E-2</v>
          </cell>
          <cell r="P6">
            <v>-5.2173843924269603E-2</v>
          </cell>
          <cell r="Q6">
            <v>-3.7133043257165488E-2</v>
          </cell>
          <cell r="R6">
            <v>-2.5873909141309048E-2</v>
          </cell>
          <cell r="S6">
            <v>-1.8866293648811094E-2</v>
          </cell>
        </row>
        <row r="7">
          <cell r="L7">
            <v>6.3092042029100348E-4</v>
          </cell>
          <cell r="M7">
            <v>2.7060356708852318E-3</v>
          </cell>
          <cell r="N7">
            <v>-1.7186456430332564E-3</v>
          </cell>
          <cell r="O7">
            <v>-3.0747839908747521E-2</v>
          </cell>
          <cell r="P7">
            <v>-2.5423887929752031E-2</v>
          </cell>
          <cell r="Q7">
            <v>-2.598124863101825E-2</v>
          </cell>
          <cell r="R7">
            <v>-3.8895556428736655E-2</v>
          </cell>
          <cell r="S7">
            <v>-3.7906258382852775E-2</v>
          </cell>
        </row>
        <row r="8">
          <cell r="L8">
            <v>-7.5155566950277919E-3</v>
          </cell>
          <cell r="M8">
            <v>-3.0587250754332329E-2</v>
          </cell>
          <cell r="N8">
            <v>-3.6112548931895305E-2</v>
          </cell>
          <cell r="O8">
            <v>-1.0792823017405695E-2</v>
          </cell>
          <cell r="P8">
            <v>-7.2113244463795079E-3</v>
          </cell>
          <cell r="Q8">
            <v>-2.0325969873899785E-2</v>
          </cell>
          <cell r="R8">
            <v>-2.5234646462074184E-2</v>
          </cell>
          <cell r="S8">
            <v>-7.790229587555042E-3</v>
          </cell>
        </row>
        <row r="9">
          <cell r="L9">
            <v>-8.6920475866242297E-3</v>
          </cell>
          <cell r="M9">
            <v>-3.0604390302210183E-3</v>
          </cell>
          <cell r="N9">
            <v>-5.8191196510519738E-3</v>
          </cell>
          <cell r="O9">
            <v>-1.9434322488163347E-2</v>
          </cell>
          <cell r="P9">
            <v>-1.7709675787834667E-2</v>
          </cell>
          <cell r="Q9">
            <v>-2.1013047694017351E-3</v>
          </cell>
          <cell r="R9">
            <v>-3.1191878018368646E-2</v>
          </cell>
          <cell r="S9">
            <v>-5.2496358160890599E-3</v>
          </cell>
        </row>
        <row r="10">
          <cell r="L10">
            <v>-2.0700552521502047E-4</v>
          </cell>
          <cell r="M10">
            <v>-5.9737689621629508E-3</v>
          </cell>
          <cell r="N10">
            <v>3.4152596813392666E-3</v>
          </cell>
          <cell r="O10">
            <v>-4.9779946457291224E-3</v>
          </cell>
          <cell r="P10">
            <v>-3.5294341307330335E-3</v>
          </cell>
          <cell r="Q10">
            <v>-1.0576841989986763E-2</v>
          </cell>
          <cell r="R10">
            <v>1.2992618316456817E-2</v>
          </cell>
          <cell r="S10">
            <v>3.8477338325155763E-3</v>
          </cell>
        </row>
        <row r="11">
          <cell r="L11">
            <v>-2.0470231250523607E-2</v>
          </cell>
          <cell r="M11">
            <v>-1.3639578387209195E-2</v>
          </cell>
          <cell r="N11">
            <v>-1.1758339270479201E-2</v>
          </cell>
          <cell r="O11">
            <v>-5.6709360308435874E-2</v>
          </cell>
          <cell r="P11">
            <v>-2.3473903501012305E-3</v>
          </cell>
          <cell r="Q11">
            <v>-1.4081972613787186E-2</v>
          </cell>
          <cell r="R11">
            <v>-9.3061408423917857E-3</v>
          </cell>
          <cell r="S11">
            <v>-4.5794607148919031E-3</v>
          </cell>
        </row>
        <row r="12">
          <cell r="L12">
            <v>-2.6277748914076415E-3</v>
          </cell>
          <cell r="M12">
            <v>-1.6842774833743412E-2</v>
          </cell>
          <cell r="N12">
            <v>-1.1940626443819102E-2</v>
          </cell>
          <cell r="O12">
            <v>-1.0012579492167162E-2</v>
          </cell>
          <cell r="P12">
            <v>2.3529135566786596E-3</v>
          </cell>
          <cell r="Q12">
            <v>-1.0494722925349587E-2</v>
          </cell>
          <cell r="R12">
            <v>-3.1997655053133678E-2</v>
          </cell>
          <cell r="S12">
            <v>-5.6300810421052727E-3</v>
          </cell>
        </row>
        <row r="13">
          <cell r="L13">
            <v>5.0792352451878298E-3</v>
          </cell>
          <cell r="M13">
            <v>1.6077934697731333E-2</v>
          </cell>
          <cell r="N13">
            <v>-1.6110341596348166E-3</v>
          </cell>
          <cell r="O13">
            <v>-5.1712420570646289E-2</v>
          </cell>
          <cell r="P13">
            <v>-1.6203640070017289E-2</v>
          </cell>
          <cell r="Q13">
            <v>1.0515959749553438E-2</v>
          </cell>
          <cell r="R13">
            <v>1.0940235930003706E-2</v>
          </cell>
          <cell r="S13">
            <v>-9.1065626732063087E-3</v>
          </cell>
        </row>
        <row r="14">
          <cell r="L14">
            <v>-6.4594423652286626E-3</v>
          </cell>
          <cell r="M14">
            <v>-5.9896001088710626E-4</v>
          </cell>
          <cell r="N14">
            <v>-7.8847927374112725E-3</v>
          </cell>
          <cell r="O14">
            <v>1.5321019989811946E-2</v>
          </cell>
          <cell r="P14">
            <v>1.1709592059025775E-2</v>
          </cell>
          <cell r="Q14">
            <v>2.1434011379581897E-3</v>
          </cell>
          <cell r="R14">
            <v>2.7871287627376784E-3</v>
          </cell>
          <cell r="S14">
            <v>1.2291320190271904E-2</v>
          </cell>
        </row>
        <row r="15">
          <cell r="L15">
            <v>6.0925852638979983E-3</v>
          </cell>
          <cell r="M15">
            <v>-5.7406519884264373E-3</v>
          </cell>
          <cell r="N15">
            <v>-9.5814358387724674E-4</v>
          </cell>
          <cell r="O15">
            <v>-9.7169560019664258E-3</v>
          </cell>
          <cell r="P15">
            <v>2.3473903501012305E-3</v>
          </cell>
          <cell r="Q15">
            <v>9.8344541395634089E-4</v>
          </cell>
          <cell r="R15">
            <v>-5.7193453729605936E-3</v>
          </cell>
          <cell r="S15">
            <v>-4.3823276560304159E-3</v>
          </cell>
        </row>
        <row r="16">
          <cell r="L16">
            <v>3.055654049699319E-3</v>
          </cell>
          <cell r="M16">
            <v>9.2368771844364428E-3</v>
          </cell>
          <cell r="N16">
            <v>8.0480683069896752E-3</v>
          </cell>
          <cell r="O16">
            <v>-2.4447102626699913E-2</v>
          </cell>
          <cell r="P16">
            <v>-3.4013577001924089E-2</v>
          </cell>
          <cell r="Q16">
            <v>-1.0716997698900776E-3</v>
          </cell>
          <cell r="R16">
            <v>6.5878876096303607E-3</v>
          </cell>
          <cell r="S16">
            <v>8.0853698088916293E-3</v>
          </cell>
        </row>
        <row r="17">
          <cell r="L17">
            <v>-5.8727927314179418E-3</v>
          </cell>
          <cell r="M17">
            <v>-1.3426694472489675E-2</v>
          </cell>
          <cell r="N17">
            <v>-1.6671807610136424E-2</v>
          </cell>
          <cell r="O17">
            <v>-2.7295992581769735E-2</v>
          </cell>
          <cell r="P17">
            <v>-2.2173048443372867E-2</v>
          </cell>
          <cell r="Q17">
            <v>-1.2957216385838355E-2</v>
          </cell>
          <cell r="R17">
            <v>-3.5656977080572916E-2</v>
          </cell>
          <cell r="S17">
            <v>-1.5267201860589719E-2</v>
          </cell>
        </row>
        <row r="18">
          <cell r="L18">
            <v>-4.0339886375680978E-3</v>
          </cell>
          <cell r="M18">
            <v>2.2157007966190356E-3</v>
          </cell>
          <cell r="N18">
            <v>-5.4570356908503204E-3</v>
          </cell>
          <cell r="O18">
            <v>3.212457246455358E-4</v>
          </cell>
          <cell r="P18">
            <v>-1.7429108190212372E-2</v>
          </cell>
          <cell r="Q18">
            <v>1.2935202953838321E-2</v>
          </cell>
          <cell r="R18">
            <v>-1.1149463067162135E-2</v>
          </cell>
          <cell r="S18">
            <v>7.8590943628207288E-3</v>
          </cell>
        </row>
        <row r="19">
          <cell r="L19">
            <v>-2.2136284446961918E-3</v>
          </cell>
          <cell r="M19">
            <v>-1.7801481707084843E-3</v>
          </cell>
          <cell r="N19">
            <v>-2.9772269707814325E-2</v>
          </cell>
          <cell r="O19">
            <v>-7.0607526094362494E-2</v>
          </cell>
          <cell r="P19">
            <v>-4.3750158866262545E-2</v>
          </cell>
          <cell r="Q19">
            <v>-2.4796803764726261E-2</v>
          </cell>
          <cell r="R19">
            <v>-4.3988739423392875E-2</v>
          </cell>
          <cell r="S19">
            <v>-2.1293895852692257E-2</v>
          </cell>
        </row>
        <row r="20">
          <cell r="L20">
            <v>-1.4087348528010524E-2</v>
          </cell>
          <cell r="M20">
            <v>-1.6657015155159161E-2</v>
          </cell>
          <cell r="N20">
            <v>1.1264705433186251E-2</v>
          </cell>
          <cell r="O20">
            <v>3.7157356441710254E-2</v>
          </cell>
          <cell r="P20">
            <v>2.0191335470039817E-2</v>
          </cell>
          <cell r="Q20">
            <v>2.1646051537211886E-3</v>
          </cell>
          <cell r="R20">
            <v>3.4942217926314134E-2</v>
          </cell>
          <cell r="S20">
            <v>1.6710562617407776E-2</v>
          </cell>
        </row>
        <row r="21">
          <cell r="L21">
            <v>2.8991437018659028E-2</v>
          </cell>
          <cell r="M21">
            <v>2.1797436759545263E-3</v>
          </cell>
          <cell r="N21">
            <v>3.7003566551536693E-3</v>
          </cell>
          <cell r="O21">
            <v>8.1162025394092563E-3</v>
          </cell>
          <cell r="P21">
            <v>4.2690090292383243E-3</v>
          </cell>
          <cell r="Q21">
            <v>-9.6046659549979818E-3</v>
          </cell>
          <cell r="R21">
            <v>-5.4022248217246993E-3</v>
          </cell>
          <cell r="S21">
            <v>-2.4634328824467699E-3</v>
          </cell>
        </row>
        <row r="22">
          <cell r="L22">
            <v>-6.8936407126134469E-3</v>
          </cell>
          <cell r="M22">
            <v>7.5059456469686037E-3</v>
          </cell>
          <cell r="N22">
            <v>-1.7443855840966194E-3</v>
          </cell>
          <cell r="O22">
            <v>-2.3174344887631815E-2</v>
          </cell>
          <cell r="P22">
            <v>-4.2508620607191183E-3</v>
          </cell>
          <cell r="Q22">
            <v>4.3928059757323279E-3</v>
          </cell>
          <cell r="R22">
            <v>-7.6822407394573355E-3</v>
          </cell>
          <cell r="S22">
            <v>1.6449734387844472E-3</v>
          </cell>
        </row>
        <row r="23">
          <cell r="L23">
            <v>6.8867230132581003E-3</v>
          </cell>
          <cell r="M23">
            <v>1.7440328546533879E-2</v>
          </cell>
          <cell r="N23">
            <v>2.546295600609616E-2</v>
          </cell>
          <cell r="O23">
            <v>1.4069287969836974E-2</v>
          </cell>
          <cell r="P23">
            <v>1.4008630638474351E-2</v>
          </cell>
          <cell r="Q23">
            <v>1.9315108135722792E-2</v>
          </cell>
          <cell r="R23">
            <v>3.8452688292179182E-2</v>
          </cell>
          <cell r="S23">
            <v>4.793448881168505E-3</v>
          </cell>
        </row>
        <row r="24">
          <cell r="L24">
            <v>1.0231250929273239E-2</v>
          </cell>
          <cell r="M24">
            <v>4.0240718499147121E-3</v>
          </cell>
          <cell r="N24">
            <v>-1.1560004089099518E-3</v>
          </cell>
          <cell r="O24">
            <v>5.284480753405818E-3</v>
          </cell>
          <cell r="P24">
            <v>-1.2765808686393987E-2</v>
          </cell>
          <cell r="Q24">
            <v>1.1994650051804889E-2</v>
          </cell>
          <cell r="R24">
            <v>-2.1760761671936191E-3</v>
          </cell>
          <cell r="S24">
            <v>-2.2264203271592509E-3</v>
          </cell>
        </row>
        <row r="25">
          <cell r="L25">
            <v>-3.0600555753957925E-3</v>
          </cell>
          <cell r="M25">
            <v>1.077349534139227E-2</v>
          </cell>
          <cell r="N25">
            <v>5.257923470960435E-4</v>
          </cell>
          <cell r="O25">
            <v>2.8617062670283744E-2</v>
          </cell>
          <cell r="P25">
            <v>2.9572787751613649E-2</v>
          </cell>
          <cell r="Q25">
            <v>4.1934654567179486E-3</v>
          </cell>
          <cell r="R25">
            <v>1.352378544368027E-2</v>
          </cell>
          <cell r="S25">
            <v>1.3031478500710181E-2</v>
          </cell>
        </row>
        <row r="26">
          <cell r="L26">
            <v>5.9511529431861554E-3</v>
          </cell>
          <cell r="M26">
            <v>-4.3236365393485299E-3</v>
          </cell>
          <cell r="N26">
            <v>9.8756574203326952E-3</v>
          </cell>
          <cell r="O26">
            <v>7.4085270479025134E-3</v>
          </cell>
          <cell r="P26">
            <v>2.195363938031214E-3</v>
          </cell>
          <cell r="Q26">
            <v>-8.4048379984069665E-3</v>
          </cell>
          <cell r="R26">
            <v>-2.5398831085239437E-2</v>
          </cell>
          <cell r="S26">
            <v>3.8574138262184032E-3</v>
          </cell>
        </row>
        <row r="27">
          <cell r="L27">
            <v>-1.3163158451071633E-2</v>
          </cell>
          <cell r="M27">
            <v>-5.3889416039514249E-3</v>
          </cell>
          <cell r="N27">
            <v>1.0623683648569582E-4</v>
          </cell>
          <cell r="O27">
            <v>-2.2666442332546333E-2</v>
          </cell>
          <cell r="P27">
            <v>5.5186385427019591E-3</v>
          </cell>
          <cell r="Q27">
            <v>1.0369134188798146E-2</v>
          </cell>
          <cell r="R27">
            <v>-1.1301733373236811E-3</v>
          </cell>
          <cell r="S27">
            <v>1.6710683068025478E-2</v>
          </cell>
        </row>
        <row r="28">
          <cell r="L28">
            <v>-2.2371675886273312E-2</v>
          </cell>
          <cell r="M28">
            <v>-1.6120336981291672E-2</v>
          </cell>
          <cell r="N28">
            <v>-2.7071578524231366E-2</v>
          </cell>
          <cell r="O28">
            <v>2.1382681987823116E-2</v>
          </cell>
          <cell r="P28">
            <v>-2.0540359537777886E-2</v>
          </cell>
          <cell r="Q28">
            <v>-3.0757138998254163E-2</v>
          </cell>
          <cell r="R28">
            <v>-4.7777854203149062E-2</v>
          </cell>
          <cell r="S28">
            <v>1.2805402087490148E-3</v>
          </cell>
        </row>
        <row r="29">
          <cell r="L29">
            <v>6.776825228524519E-3</v>
          </cell>
          <cell r="M29">
            <v>-4.6377419359706629E-3</v>
          </cell>
          <cell r="N29">
            <v>-9.3152522708236374E-3</v>
          </cell>
          <cell r="O29">
            <v>-6.3675943659162293E-2</v>
          </cell>
          <cell r="P29">
            <v>2.2099428975451252E-2</v>
          </cell>
          <cell r="Q29">
            <v>-6.6271191453836087E-3</v>
          </cell>
          <cell r="R29">
            <v>-3.9632087670582572E-2</v>
          </cell>
          <cell r="S29">
            <v>1.5389992877643532E-3</v>
          </cell>
        </row>
        <row r="30">
          <cell r="L30">
            <v>8.6449257554388481E-3</v>
          </cell>
          <cell r="M30">
            <v>2.1954621193219337E-2</v>
          </cell>
          <cell r="N30">
            <v>-1.8585584800865917E-2</v>
          </cell>
          <cell r="O30">
            <v>-1.9917494185766382E-2</v>
          </cell>
          <cell r="P30">
            <v>-2.7927209254754226E-2</v>
          </cell>
          <cell r="Q30">
            <v>-7.8559012421195451E-3</v>
          </cell>
          <cell r="R30">
            <v>1.1075706462175372E-2</v>
          </cell>
          <cell r="S30">
            <v>-3.4184732120046135E-4</v>
          </cell>
        </row>
        <row r="31">
          <cell r="L31">
            <v>-4.018990462480998E-4</v>
          </cell>
          <cell r="M31">
            <v>-1.5774501522812789E-3</v>
          </cell>
          <cell r="N31">
            <v>-1.9600097285704998E-2</v>
          </cell>
          <cell r="O31">
            <v>1.8482409217324358E-2</v>
          </cell>
          <cell r="P31">
            <v>-2.4108900158825275E-2</v>
          </cell>
          <cell r="Q31">
            <v>-8.5389282370007535E-5</v>
          </cell>
          <cell r="R31">
            <v>2.4678765671772851E-2</v>
          </cell>
          <cell r="S31">
            <v>1.026664214767381E-3</v>
          </cell>
        </row>
        <row r="32">
          <cell r="L32">
            <v>-2.0057172102621035E-3</v>
          </cell>
          <cell r="M32">
            <v>-8.6946520820585516E-4</v>
          </cell>
          <cell r="N32">
            <v>-1.3697252002244586E-2</v>
          </cell>
          <cell r="O32">
            <v>-7.45724767619238E-3</v>
          </cell>
          <cell r="P32">
            <v>0</v>
          </cell>
          <cell r="Q32">
            <v>2.3107157871087303E-3</v>
          </cell>
          <cell r="R32">
            <v>-2.824737187976023E-2</v>
          </cell>
          <cell r="S32">
            <v>1.5376582920239912E-2</v>
          </cell>
        </row>
        <row r="33">
          <cell r="L33">
            <v>-2.0051677925581046E-4</v>
          </cell>
          <cell r="M33">
            <v>-1.9526440814706669E-3</v>
          </cell>
          <cell r="N33">
            <v>-8.9534802079518361E-3</v>
          </cell>
          <cell r="O33">
            <v>-1.4891351313633949E-3</v>
          </cell>
          <cell r="P33">
            <v>5.2688136038336886E-3</v>
          </cell>
          <cell r="Q33">
            <v>1.2853528747691634E-3</v>
          </cell>
          <cell r="R33">
            <v>-9.9911720117595859E-3</v>
          </cell>
          <cell r="S33">
            <v>-3.9802423418668909E-3</v>
          </cell>
        </row>
        <row r="34">
          <cell r="L34">
            <v>3.8245162060792648E-3</v>
          </cell>
          <cell r="M34">
            <v>-8.4434941135610453E-3</v>
          </cell>
          <cell r="N34">
            <v>-1.6009828528202208E-2</v>
          </cell>
          <cell r="O34">
            <v>-9.4409845642920986E-3</v>
          </cell>
          <cell r="P34">
            <v>1.1726998400149125E-2</v>
          </cell>
          <cell r="Q34">
            <v>-1.101696723311929E-2</v>
          </cell>
          <cell r="R34">
            <v>-5.0374142695369994E-2</v>
          </cell>
          <cell r="S34">
            <v>-1.424426446951077E-2</v>
          </cell>
        </row>
        <row r="35">
          <cell r="L35">
            <v>7.0951039372635361E-3</v>
          </cell>
          <cell r="M35">
            <v>2.4800698530031973E-3</v>
          </cell>
          <cell r="N35">
            <v>6.4835237745388685E-3</v>
          </cell>
          <cell r="O35">
            <v>-7.4286597814458011E-2</v>
          </cell>
          <cell r="P35">
            <v>-8.4565607303707102E-3</v>
          </cell>
          <cell r="Q35">
            <v>1.7241339283710522E-2</v>
          </cell>
          <cell r="R35">
            <v>-1.9281551669372621E-2</v>
          </cell>
          <cell r="S35">
            <v>-4.2636708228038778E-4</v>
          </cell>
        </row>
        <row r="36">
          <cell r="L36">
            <v>-8.101902092130242E-4</v>
          </cell>
          <cell r="M36">
            <v>6.6756495541591132E-3</v>
          </cell>
          <cell r="N36">
            <v>5.3681324319023727E-3</v>
          </cell>
          <cell r="O36">
            <v>5.7686283473812328E-3</v>
          </cell>
          <cell r="P36">
            <v>-1.4583499260318655E-2</v>
          </cell>
          <cell r="Q36">
            <v>-8.9704961411576356E-3</v>
          </cell>
          <cell r="R36">
            <v>-3.4891051655632221E-3</v>
          </cell>
          <cell r="S36">
            <v>-1.6930633395884298E-2</v>
          </cell>
        </row>
        <row r="37">
          <cell r="L37">
            <v>5.2940734832076508E-3</v>
          </cell>
          <cell r="M37">
            <v>8.4286589557021063E-3</v>
          </cell>
          <cell r="N37">
            <v>9.5808424614529653E-3</v>
          </cell>
          <cell r="O37">
            <v>1.5764515813597699E-2</v>
          </cell>
          <cell r="P37">
            <v>6.2893475000911359E-3</v>
          </cell>
          <cell r="Q37">
            <v>2.9131636610371103E-3</v>
          </cell>
          <cell r="R37">
            <v>3.0328197827946601E-2</v>
          </cell>
          <cell r="S37">
            <v>1.471333717045531E-2</v>
          </cell>
        </row>
        <row r="38">
          <cell r="L38">
            <v>8.6261496888451195E-3</v>
          </cell>
          <cell r="M38">
            <v>1.2860928755312084E-2</v>
          </cell>
          <cell r="N38">
            <v>4.0812996056009965E-3</v>
          </cell>
          <cell r="O38">
            <v>8.1575695374103141E-3</v>
          </cell>
          <cell r="P38">
            <v>1.0494764055013484E-3</v>
          </cell>
          <cell r="Q38">
            <v>1.0913886243110404E-2</v>
          </cell>
          <cell r="R38">
            <v>1.0814152128662879E-2</v>
          </cell>
          <cell r="S38">
            <v>1.8802505947081549E-2</v>
          </cell>
        </row>
        <row r="39">
          <cell r="L39">
            <v>1.4375067281202192E-2</v>
          </cell>
          <cell r="M39">
            <v>2.0594136892111425E-2</v>
          </cell>
          <cell r="N39">
            <v>1.5492480957725707E-2</v>
          </cell>
          <cell r="O39">
            <v>-1.0989200561081103E-2</v>
          </cell>
          <cell r="P39">
            <v>1.599134043270789E-2</v>
          </cell>
          <cell r="Q39">
            <v>2.3440859664627389E-3</v>
          </cell>
          <cell r="R39">
            <v>-2.8388288125641981E-2</v>
          </cell>
          <cell r="S39">
            <v>-4.3299320826817311E-4</v>
          </cell>
        </row>
        <row r="40">
          <cell r="L40">
            <v>5.446086707870279E-3</v>
          </cell>
          <cell r="M40">
            <v>1.0692928997451556E-2</v>
          </cell>
          <cell r="N40">
            <v>7.5561586054642138E-3</v>
          </cell>
          <cell r="O40">
            <v>-1.62834472067237E-2</v>
          </cell>
          <cell r="P40">
            <v>9.6878978326384591E-3</v>
          </cell>
          <cell r="Q40">
            <v>-7.9241117153847629E-3</v>
          </cell>
          <cell r="R40">
            <v>-6.6330705836909254E-2</v>
          </cell>
          <cell r="S40">
            <v>-1.9031431185253744E-2</v>
          </cell>
        </row>
        <row r="41">
          <cell r="L41">
            <v>-2.9239539312944096E-3</v>
          </cell>
          <cell r="M41">
            <v>-1.1418625309523533E-2</v>
          </cell>
          <cell r="N41">
            <v>2.9917117857927167E-3</v>
          </cell>
          <cell r="O41">
            <v>4.1619135786884032E-2</v>
          </cell>
          <cell r="P41">
            <v>-2.7225151581121376E-2</v>
          </cell>
          <cell r="Q41">
            <v>1.1059771980564292E-2</v>
          </cell>
          <cell r="R41">
            <v>1.5352211447991593E-2</v>
          </cell>
          <cell r="S41">
            <v>5.5531413487093229E-3</v>
          </cell>
        </row>
        <row r="42">
          <cell r="L42">
            <v>5.2487170675086237E-3</v>
          </cell>
          <cell r="M42">
            <v>-8.908221679327033E-3</v>
          </cell>
          <cell r="N42">
            <v>-2.0894500246264158E-2</v>
          </cell>
          <cell r="O42">
            <v>-4.9638372937451658E-3</v>
          </cell>
          <cell r="P42">
            <v>9.5138027868679753E-3</v>
          </cell>
          <cell r="Q42">
            <v>6.0993698899980409E-4</v>
          </cell>
          <cell r="R42">
            <v>2.6066594419738687E-2</v>
          </cell>
          <cell r="S42">
            <v>6.9684203645339338E-3</v>
          </cell>
        </row>
        <row r="43">
          <cell r="L43">
            <v>2.5183127863808608E-2</v>
          </cell>
          <cell r="M43">
            <v>3.0364213497906523E-2</v>
          </cell>
          <cell r="N43">
            <v>2.6252541679942398E-2</v>
          </cell>
          <cell r="O43">
            <v>3.7216796818518416E-2</v>
          </cell>
          <cell r="P43">
            <v>1.9396439642503482E-2</v>
          </cell>
          <cell r="Q43">
            <v>1.5215877312900306E-2</v>
          </cell>
          <cell r="R43">
            <v>4.9943686156372902E-3</v>
          </cell>
          <cell r="S43">
            <v>8.0651944770853135E-3</v>
          </cell>
        </row>
        <row r="44">
          <cell r="L44">
            <v>1.1759497343451164E-2</v>
          </cell>
          <cell r="M44">
            <v>-6.3446165984393232E-4</v>
          </cell>
          <cell r="N44">
            <v>8.6921786144911195E-3</v>
          </cell>
          <cell r="O44">
            <v>-6.8661359449850856E-3</v>
          </cell>
          <cell r="P44">
            <v>3.340766410478313E-2</v>
          </cell>
          <cell r="Q44">
            <v>-1.3252113591311065E-3</v>
          </cell>
          <cell r="R44">
            <v>-1.8770297584279172E-2</v>
          </cell>
          <cell r="S44">
            <v>-1.696507299152672E-2</v>
          </cell>
        </row>
        <row r="45">
          <cell r="L45">
            <v>-1.2685493330892861E-2</v>
          </cell>
          <cell r="M45">
            <v>-1.1237266248961042E-2</v>
          </cell>
          <cell r="N45">
            <v>-2.4198700999380485E-3</v>
          </cell>
          <cell r="O45">
            <v>-1.0409019539742825E-2</v>
          </cell>
          <cell r="P45">
            <v>-1.1125147901011045E-3</v>
          </cell>
          <cell r="Q45">
            <v>-8.4969121312399309E-3</v>
          </cell>
          <cell r="R45">
            <v>-1.5923552223754078E-2</v>
          </cell>
          <cell r="S45">
            <v>5.4860014101698606E-3</v>
          </cell>
        </row>
        <row r="46">
          <cell r="L46">
            <v>-4.7079237396804308E-3</v>
          </cell>
          <cell r="M46">
            <v>-1.1502689480868966E-2</v>
          </cell>
          <cell r="N46">
            <v>1.6605192668877722E-2</v>
          </cell>
          <cell r="O46">
            <v>3.1905964509477691E-3</v>
          </cell>
          <cell r="P46">
            <v>9.9022095979851565E-2</v>
          </cell>
          <cell r="Q46">
            <v>2.2847509177661429E-2</v>
          </cell>
          <cell r="R46">
            <v>2.1897863721332067E-2</v>
          </cell>
          <cell r="S46">
            <v>1.8242167151643063E-2</v>
          </cell>
        </row>
        <row r="47">
          <cell r="L47">
            <v>7.9811083321763565E-3</v>
          </cell>
          <cell r="M47">
            <v>1.1290104661407785E-3</v>
          </cell>
          <cell r="N47">
            <v>-2.4540155021874899E-3</v>
          </cell>
          <cell r="O47">
            <v>-3.7951944948378946E-2</v>
          </cell>
          <cell r="P47">
            <v>-4.7729923213210124E-2</v>
          </cell>
          <cell r="Q47">
            <v>-5.2948657275678657E-2</v>
          </cell>
          <cell r="R47">
            <v>-3.4301585551029912E-2</v>
          </cell>
          <cell r="S47">
            <v>-2.8820877480796314E-2</v>
          </cell>
        </row>
        <row r="48">
          <cell r="L48">
            <v>8.4838065255092854E-3</v>
          </cell>
          <cell r="M48">
            <v>6.3133698034644636E-2</v>
          </cell>
          <cell r="N48">
            <v>6.7943278571587218E-3</v>
          </cell>
          <cell r="O48">
            <v>-7.2031098193525711E-3</v>
          </cell>
          <cell r="P48">
            <v>2.1403228641422745E-2</v>
          </cell>
          <cell r="Q48">
            <v>-3.5512021104975311E-3</v>
          </cell>
          <cell r="R48">
            <v>9.4267058314108088E-3</v>
          </cell>
          <cell r="S48">
            <v>7.4295458818269822E-3</v>
          </cell>
        </row>
        <row r="49">
          <cell r="L49">
            <v>-7.7705275836928989E-3</v>
          </cell>
          <cell r="M49">
            <v>-5.1345067029754388E-3</v>
          </cell>
          <cell r="N49">
            <v>-1.0289261182572229E-4</v>
          </cell>
          <cell r="O49">
            <v>1.977664924050937E-2</v>
          </cell>
          <cell r="P49">
            <v>7.1855442793598012E-3</v>
          </cell>
          <cell r="Q49">
            <v>-5.2986042814330281E-3</v>
          </cell>
          <cell r="R49">
            <v>6.1101329181441066E-3</v>
          </cell>
          <cell r="S49">
            <v>6.7055971082632393E-3</v>
          </cell>
        </row>
        <row r="50">
          <cell r="L50">
            <v>1.5786228830666937E-2</v>
          </cell>
          <cell r="M50">
            <v>4.0764314993049222E-3</v>
          </cell>
          <cell r="N50">
            <v>1.0190221163524749E-2</v>
          </cell>
          <cell r="O50">
            <v>-2.5602034976123456E-2</v>
          </cell>
          <cell r="P50">
            <v>-1.1752317349672525E-3</v>
          </cell>
          <cell r="Q50">
            <v>2.3411986725848877E-2</v>
          </cell>
          <cell r="R50">
            <v>1.5230085910985292E-2</v>
          </cell>
          <cell r="S50">
            <v>-2.9998915540685456E-3</v>
          </cell>
        </row>
        <row r="51">
          <cell r="L51">
            <v>-5.4515465319157075E-3</v>
          </cell>
          <cell r="M51">
            <v>2.4002795304434166E-4</v>
          </cell>
          <cell r="N51">
            <v>-4.0389703070401461E-3</v>
          </cell>
          <cell r="O51">
            <v>-1.5982533838393542E-2</v>
          </cell>
          <cell r="P51">
            <v>-2.8538772790046352E-2</v>
          </cell>
          <cell r="Q51">
            <v>-8.1106366060491597E-3</v>
          </cell>
          <cell r="R51">
            <v>-2.3373743897485699E-2</v>
          </cell>
          <cell r="S51">
            <v>-9.0037074013347151E-3</v>
          </cell>
        </row>
        <row r="52">
          <cell r="L52">
            <v>8.1337473416180917E-3</v>
          </cell>
          <cell r="M52">
            <v>1.6456245381728074E-2</v>
          </cell>
          <cell r="N52">
            <v>7.8281049581576667E-3</v>
          </cell>
          <cell r="O52">
            <v>-1.310006843547773E-2</v>
          </cell>
          <cell r="P52">
            <v>-4.5452583784305611E-3</v>
          </cell>
          <cell r="Q52">
            <v>8.0901803657005278E-3</v>
          </cell>
          <cell r="R52">
            <v>-4.3213261783833223E-3</v>
          </cell>
          <cell r="S52">
            <v>-2.6261785546434213E-3</v>
          </cell>
        </row>
        <row r="53">
          <cell r="L53">
            <v>1.2914680843008286E-2</v>
          </cell>
          <cell r="M53">
            <v>2.4439870302759292E-3</v>
          </cell>
          <cell r="N53">
            <v>2.121071862046664E-2</v>
          </cell>
          <cell r="O53">
            <v>2.4935080757334305E-2</v>
          </cell>
          <cell r="P53">
            <v>-1.1352126058097323E-3</v>
          </cell>
          <cell r="Q53">
            <v>2.4241879316402981E-2</v>
          </cell>
          <cell r="R53">
            <v>2.2037207533455616E-2</v>
          </cell>
          <cell r="S53">
            <v>2.0842382028084971E-2</v>
          </cell>
        </row>
        <row r="54">
          <cell r="L54">
            <v>5.1478351267220113E-3</v>
          </cell>
          <cell r="M54">
            <v>-9.1558084817267016E-4</v>
          </cell>
          <cell r="N54">
            <v>-1.0441989541277064E-2</v>
          </cell>
          <cell r="O54">
            <v>7.4533230059319333E-3</v>
          </cell>
          <cell r="P54">
            <v>1.9675904185768145E-2</v>
          </cell>
          <cell r="Q54">
            <v>7.3705667338765934E-3</v>
          </cell>
          <cell r="R54">
            <v>-2.1385873713991588E-2</v>
          </cell>
          <cell r="S54">
            <v>-9.6780454757101619E-3</v>
          </cell>
        </row>
        <row r="55">
          <cell r="L55">
            <v>8.9594293035277772E-4</v>
          </cell>
          <cell r="M55">
            <v>5.2156486957777304E-3</v>
          </cell>
          <cell r="N55">
            <v>9.4761427734451065E-3</v>
          </cell>
          <cell r="O55">
            <v>2.4028367467274991E-2</v>
          </cell>
          <cell r="P55">
            <v>-1.92962333472807E-2</v>
          </cell>
          <cell r="Q55">
            <v>1.3135370154051085E-2</v>
          </cell>
          <cell r="R55">
            <v>3.5719296018831947E-2</v>
          </cell>
          <cell r="S55">
            <v>8.5690400184912363E-5</v>
          </cell>
        </row>
        <row r="56">
          <cell r="L56">
            <v>-2.276708431485186E-2</v>
          </cell>
          <cell r="M56">
            <v>-3.2072224335597199E-2</v>
          </cell>
          <cell r="N56">
            <v>-1.9214752224367859E-2</v>
          </cell>
          <cell r="O56">
            <v>-4.2391630798233049E-4</v>
          </cell>
          <cell r="P56">
            <v>-1.1335502716903756E-3</v>
          </cell>
          <cell r="Q56">
            <v>-1.5151531995787115E-2</v>
          </cell>
          <cell r="R56">
            <v>-8.82779975935577E-3</v>
          </cell>
          <cell r="S56">
            <v>-8.7451056625696966E-3</v>
          </cell>
        </row>
        <row r="57">
          <cell r="L57">
            <v>-1.5304990702684651E-2</v>
          </cell>
          <cell r="M57">
            <v>-8.5968592294752844E-3</v>
          </cell>
          <cell r="N57">
            <v>-1.3596883420285977E-2</v>
          </cell>
          <cell r="O57">
            <v>-7.8497669136439185E-3</v>
          </cell>
          <cell r="P57">
            <v>-1.4525191900342516E-2</v>
          </cell>
          <cell r="Q57">
            <v>-3.4476800640671046E-2</v>
          </cell>
          <cell r="R57">
            <v>-4.6326244076764556E-2</v>
          </cell>
          <cell r="S57">
            <v>-1.7845217722630369E-2</v>
          </cell>
        </row>
        <row r="58">
          <cell r="L58">
            <v>-1.9363402636410898E-3</v>
          </cell>
          <cell r="M58">
            <v>1.2278618424941934E-2</v>
          </cell>
          <cell r="N58">
            <v>2.524022509025392E-2</v>
          </cell>
          <cell r="O58">
            <v>-5.602851251536034E-4</v>
          </cell>
          <cell r="P58">
            <v>-3.3477482495605448E-2</v>
          </cell>
          <cell r="Q58">
            <v>7.4987305800195969E-3</v>
          </cell>
          <cell r="R58">
            <v>1.385345011836403E-2</v>
          </cell>
          <cell r="S58">
            <v>-1.4788082706534089E-2</v>
          </cell>
          <cell r="V58">
            <v>0.47802323460471952</v>
          </cell>
        </row>
        <row r="59">
          <cell r="L59">
            <v>1.3077708656714426E-2</v>
          </cell>
          <cell r="M59">
            <v>7.2041167811578433E-3</v>
          </cell>
          <cell r="N59">
            <v>1.4789409352931937E-2</v>
          </cell>
          <cell r="O59">
            <v>-1.6126936058999397E-2</v>
          </cell>
          <cell r="P59">
            <v>1.5350940109047695E-2</v>
          </cell>
          <cell r="Q59">
            <v>1.0803198997012098E-2</v>
          </cell>
          <cell r="R59">
            <v>-2.3182052505330564E-3</v>
          </cell>
          <cell r="S59">
            <v>1.8107457230489565E-3</v>
          </cell>
          <cell r="V59">
            <v>0.13300705937963289</v>
          </cell>
        </row>
        <row r="60">
          <cell r="L60">
            <v>6.5429267493510856E-4</v>
          </cell>
          <cell r="M60">
            <v>4.6442407600315594E-3</v>
          </cell>
          <cell r="N60">
            <v>-9.5529906614465476E-3</v>
          </cell>
          <cell r="O60">
            <v>-8.2022629814044734E-3</v>
          </cell>
          <cell r="P60">
            <v>-3.2787276885983818E-3</v>
          </cell>
          <cell r="Q60">
            <v>-1.1624815457125126E-2</v>
          </cell>
          <cell r="R60">
            <v>-1.6228829157471591E-2</v>
          </cell>
          <cell r="S60">
            <v>-5.5655770528216797E-3</v>
          </cell>
          <cell r="V60">
            <v>2.986929978037894E-2</v>
          </cell>
        </row>
        <row r="61">
          <cell r="L61">
            <v>-4.3600493340045787E-4</v>
          </cell>
          <cell r="M61">
            <v>6.9235099869509042E-3</v>
          </cell>
          <cell r="N61">
            <v>1.4881336443883786E-3</v>
          </cell>
          <cell r="O61">
            <v>-2.4796861934424208E-2</v>
          </cell>
          <cell r="P61">
            <v>2.1906067276875607E-3</v>
          </cell>
          <cell r="Q61">
            <v>-6.6718393629483508E-3</v>
          </cell>
          <cell r="R61">
            <v>-1.7580947082177278E-2</v>
          </cell>
          <cell r="S61">
            <v>-4.2379329851981451E-3</v>
          </cell>
          <cell r="V61">
            <v>1.309395105212703E-2</v>
          </cell>
        </row>
        <row r="62">
          <cell r="L62">
            <v>-1.3760574129412562E-2</v>
          </cell>
          <cell r="M62">
            <v>-3.1481707653295832E-3</v>
          </cell>
          <cell r="N62">
            <v>-1.1350491590846112E-2</v>
          </cell>
          <cell r="O62">
            <v>-2.5262954613215483E-3</v>
          </cell>
          <cell r="P62">
            <v>-7.6087860442629607E-3</v>
          </cell>
          <cell r="Q62">
            <v>-6.3742584607975328E-3</v>
          </cell>
          <cell r="R62">
            <v>1.2168528521514288E-2</v>
          </cell>
          <cell r="S62">
            <v>-2.3944040906206276E-2</v>
          </cell>
          <cell r="V62">
            <v>2.9138165630466187E-2</v>
          </cell>
        </row>
        <row r="63">
          <cell r="L63">
            <v>6.056739802950073E-3</v>
          </cell>
          <cell r="M63">
            <v>-8.9397471545766827E-3</v>
          </cell>
          <cell r="N63">
            <v>7.944940878699347E-3</v>
          </cell>
          <cell r="O63">
            <v>-4.8221932618254248E-2</v>
          </cell>
          <cell r="P63">
            <v>-1.2875453612344545E-2</v>
          </cell>
          <cell r="Q63">
            <v>1.2216046558281457E-2</v>
          </cell>
          <cell r="R63">
            <v>8.8885779215013283E-3</v>
          </cell>
          <cell r="S63">
            <v>7.1302790950793504E-3</v>
          </cell>
          <cell r="V63">
            <v>9.6385997148801736E-2</v>
          </cell>
        </row>
        <row r="64">
          <cell r="L64">
            <v>8.6596862310339695E-4</v>
          </cell>
          <cell r="M64">
            <v>-3.7062000895081715E-3</v>
          </cell>
          <cell r="N64">
            <v>5.2176000333599148E-3</v>
          </cell>
          <cell r="O64">
            <v>-4.4102711570515041E-3</v>
          </cell>
          <cell r="P64">
            <v>7.5675385359041947E-3</v>
          </cell>
          <cell r="Q64">
            <v>-5.9859706416370839E-3</v>
          </cell>
          <cell r="R64">
            <v>6.7333431472349492E-3</v>
          </cell>
          <cell r="S64">
            <v>3.7796701609773553E-3</v>
          </cell>
          <cell r="V64">
            <v>1.3613025183149262E-2</v>
          </cell>
        </row>
        <row r="65">
          <cell r="L65">
            <v>3.9121723831778699E-3</v>
          </cell>
          <cell r="M65">
            <v>4.5635595208859403E-3</v>
          </cell>
          <cell r="N65">
            <v>-2.3370538485923964E-3</v>
          </cell>
          <cell r="O65">
            <v>1.4055749407698714E-2</v>
          </cell>
          <cell r="P65">
            <v>2.166873155149629E-3</v>
          </cell>
          <cell r="Q65">
            <v>7.7559104944759927E-3</v>
          </cell>
          <cell r="R65">
            <v>3.5119304525788042E-3</v>
          </cell>
          <cell r="S65">
            <v>-2.0865238827821875E-3</v>
          </cell>
          <cell r="V65">
            <v>0.20686926722072438</v>
          </cell>
        </row>
        <row r="66">
          <cell r="L66">
            <v>3.4896982019843037E-3</v>
          </cell>
          <cell r="M66">
            <v>4.6453676836217817E-3</v>
          </cell>
          <cell r="N66">
            <v>-4.8631471810330895E-3</v>
          </cell>
          <cell r="O66">
            <v>-1.7204378764457129E-2</v>
          </cell>
          <cell r="P66">
            <v>-4.3150459956368126E-3</v>
          </cell>
          <cell r="Q66">
            <v>7.2043025909263037E-3</v>
          </cell>
          <cell r="R66">
            <v>2.0551711825756325E-2</v>
          </cell>
          <cell r="S66">
            <v>9.9566954957883702E-3</v>
          </cell>
        </row>
        <row r="67">
          <cell r="L67">
            <v>3.7214333318860149E-3</v>
          </cell>
          <cell r="M67">
            <v>-3.9059678045247903E-3</v>
          </cell>
          <cell r="N67">
            <v>-5.3626967126318981E-3</v>
          </cell>
          <cell r="O67">
            <v>2.2732875902372163E-2</v>
          </cell>
          <cell r="P67">
            <v>-1.2779470827807393E-2</v>
          </cell>
          <cell r="Q67">
            <v>1.3904804865094489E-2</v>
          </cell>
          <cell r="R67">
            <v>-7.9662308753001287E-3</v>
          </cell>
          <cell r="S67">
            <v>2.0820392435261237E-3</v>
          </cell>
        </row>
        <row r="68">
          <cell r="L68">
            <v>-8.465390558683894E-3</v>
          </cell>
          <cell r="M68">
            <v>1.8982395052409506E-2</v>
          </cell>
          <cell r="N68">
            <v>1.8963744092781454E-3</v>
          </cell>
          <cell r="O68">
            <v>-1.9642335444565395E-2</v>
          </cell>
          <cell r="P68">
            <v>-2.0855189518379058E-2</v>
          </cell>
          <cell r="Q68">
            <v>7.6261499518404108E-3</v>
          </cell>
          <cell r="R68">
            <v>6.3408650591847415E-3</v>
          </cell>
          <cell r="S68">
            <v>7.0967688243397387E-3</v>
          </cell>
        </row>
        <row r="69">
          <cell r="L69">
            <v>-1.0948903054779358E-2</v>
          </cell>
          <cell r="M69">
            <v>-1.2038833562908247E-2</v>
          </cell>
          <cell r="N69">
            <v>-1.0219072703821164E-2</v>
          </cell>
          <cell r="O69">
            <v>-1.5129060333908262E-2</v>
          </cell>
          <cell r="P69">
            <v>-2.6395916442278122E-2</v>
          </cell>
          <cell r="Q69">
            <v>2.1467328978454381E-2</v>
          </cell>
          <cell r="R69">
            <v>1.4380198252887055E-2</v>
          </cell>
          <cell r="S69">
            <v>-5.7729478805064183E-3</v>
          </cell>
        </row>
        <row r="70">
          <cell r="L70">
            <v>-1.2863302435753843E-3</v>
          </cell>
          <cell r="M70">
            <v>2.8049154902044737E-2</v>
          </cell>
          <cell r="N70">
            <v>1.5664958492480618E-3</v>
          </cell>
          <cell r="O70">
            <v>1.3574900959872016E-2</v>
          </cell>
          <cell r="P70">
            <v>4.0775206081797855E-3</v>
          </cell>
          <cell r="Q70">
            <v>-1.0929930461325066E-2</v>
          </cell>
          <cell r="R70">
            <v>-1.0771302179759412E-2</v>
          </cell>
          <cell r="S70">
            <v>-1.8406873810202784E-3</v>
          </cell>
        </row>
        <row r="71">
          <cell r="L71">
            <v>1.4795365214118839E-2</v>
          </cell>
          <cell r="M71">
            <v>1.0114312015579552E-2</v>
          </cell>
          <cell r="N71">
            <v>5.3550637951838009E-3</v>
          </cell>
          <cell r="O71">
            <v>2.3411305197017729E-2</v>
          </cell>
          <cell r="P71">
            <v>3.0675213673283519E-3</v>
          </cell>
          <cell r="Q71">
            <v>1.666819691516408E-2</v>
          </cell>
          <cell r="R71">
            <v>7.6019783813816577E-3</v>
          </cell>
          <cell r="S71">
            <v>-2.9524701903878015E-3</v>
          </cell>
        </row>
        <row r="72">
          <cell r="L72">
            <v>6.5324437473979202E-4</v>
          </cell>
          <cell r="M72">
            <v>8.9370089783546991E-3</v>
          </cell>
          <cell r="N72">
            <v>-1.99106260675741E-3</v>
          </cell>
          <cell r="O72">
            <v>5.1480660811287215E-4</v>
          </cell>
          <cell r="P72">
            <v>2.0876846450458952E-2</v>
          </cell>
          <cell r="Q72">
            <v>2.3737715855676189E-3</v>
          </cell>
          <cell r="R72">
            <v>5.9552714284527575E-4</v>
          </cell>
          <cell r="S72">
            <v>2.3194499172343175E-3</v>
          </cell>
        </row>
        <row r="73">
          <cell r="L73">
            <v>-8.4197014982155816E-3</v>
          </cell>
          <cell r="M73">
            <v>-2.3396567454782025E-3</v>
          </cell>
          <cell r="N73">
            <v>6.4332221408962553E-3</v>
          </cell>
          <cell r="O73">
            <v>8.5669504124146201E-3</v>
          </cell>
          <cell r="P73">
            <v>3.1411670917778078E-3</v>
          </cell>
          <cell r="Q73">
            <v>1.5545196340596146E-3</v>
          </cell>
          <cell r="R73">
            <v>1.6522379547803112E-3</v>
          </cell>
          <cell r="S73">
            <v>2.0819703873491635E-2</v>
          </cell>
        </row>
        <row r="74">
          <cell r="L74">
            <v>7.1754234732421818E-3</v>
          </cell>
          <cell r="M74">
            <v>-1.6786819941185582E-2</v>
          </cell>
          <cell r="N74">
            <v>2.4315298272685748E-3</v>
          </cell>
          <cell r="O74">
            <v>-1.1547313125866321E-2</v>
          </cell>
          <cell r="P74">
            <v>1.0582372805794993E-2</v>
          </cell>
          <cell r="Q74">
            <v>9.1515251010698684E-4</v>
          </cell>
          <cell r="R74">
            <v>-2.6626094351068441E-2</v>
          </cell>
          <cell r="S74">
            <v>1.6356508059527375E-3</v>
          </cell>
        </row>
        <row r="75">
          <cell r="L75">
            <v>3.4911520714862032E-3</v>
          </cell>
          <cell r="M75">
            <v>-9.6060006171843071E-3</v>
          </cell>
          <cell r="N75">
            <v>-5.5717465895198659E-3</v>
          </cell>
          <cell r="O75">
            <v>-2.1640036407482022E-3</v>
          </cell>
          <cell r="P75">
            <v>8.5377538338711201E-3</v>
          </cell>
          <cell r="Q75">
            <v>-1.2740521296523033E-2</v>
          </cell>
          <cell r="R75">
            <v>-1.1351052702188169E-2</v>
          </cell>
          <cell r="S75">
            <v>2.6237746574138132E-3</v>
          </cell>
        </row>
        <row r="76">
          <cell r="L76">
            <v>-4.3628654943683731E-4</v>
          </cell>
          <cell r="M76">
            <v>-1.4204383451735803E-2</v>
          </cell>
          <cell r="N76">
            <v>-8.8571794439764595E-3</v>
          </cell>
          <cell r="O76">
            <v>3.9615475312924087E-3</v>
          </cell>
          <cell r="P76">
            <v>3.2117929965607139E-3</v>
          </cell>
          <cell r="Q76">
            <v>1.1054323600786509E-2</v>
          </cell>
          <cell r="R76">
            <v>2.41551616766289E-2</v>
          </cell>
          <cell r="S76">
            <v>1.7096160056458976E-2</v>
          </cell>
        </row>
        <row r="77">
          <cell r="L77">
            <v>4.7806254811435522E-3</v>
          </cell>
          <cell r="M77">
            <v>7.2919236289537004E-4</v>
          </cell>
          <cell r="N77">
            <v>-6.932830308697846E-3</v>
          </cell>
          <cell r="O77">
            <v>8.7663798307859864E-3</v>
          </cell>
          <cell r="P77">
            <v>3.2223797797625853E-3</v>
          </cell>
          <cell r="Q77">
            <v>-1.2773805543637717E-3</v>
          </cell>
          <cell r="R77">
            <v>-1.2419112620057127E-2</v>
          </cell>
          <cell r="S77">
            <v>-8.3380001735133824E-5</v>
          </cell>
        </row>
        <row r="78">
          <cell r="L78">
            <v>-8.6851861523751239E-4</v>
          </cell>
          <cell r="M78">
            <v>-2.7263315944890953E-3</v>
          </cell>
          <cell r="N78">
            <v>-2.683198984170132E-3</v>
          </cell>
          <cell r="O78">
            <v>3.3632032913226695E-3</v>
          </cell>
          <cell r="P78">
            <v>-7.4626575817740015E-3</v>
          </cell>
          <cell r="Q78">
            <v>-9.7579153975202448E-3</v>
          </cell>
          <cell r="R78">
            <v>2.5283045078510202E-2</v>
          </cell>
          <cell r="S78">
            <v>6.2090863882044989E-3</v>
          </cell>
        </row>
        <row r="79">
          <cell r="L79">
            <v>7.4365792346373638E-3</v>
          </cell>
          <cell r="M79">
            <v>7.1386428062056861E-3</v>
          </cell>
          <cell r="N79">
            <v>1.1165639728851318E-2</v>
          </cell>
          <cell r="O79">
            <v>-1.1254822167907408E-2</v>
          </cell>
          <cell r="P79">
            <v>1.1866257393112978E-2</v>
          </cell>
          <cell r="Q79">
            <v>-2.613323901758946E-3</v>
          </cell>
          <cell r="R79">
            <v>-1.3420850728292577E-2</v>
          </cell>
          <cell r="S79">
            <v>-1.0059063320472239E-3</v>
          </cell>
        </row>
        <row r="80">
          <cell r="L80">
            <v>-1.092417190759809E-3</v>
          </cell>
          <cell r="M80">
            <v>9.7719463967260722E-4</v>
          </cell>
          <cell r="N80">
            <v>-6.4281409633626385E-3</v>
          </cell>
          <cell r="O80">
            <v>-1.3126288382745099E-2</v>
          </cell>
          <cell r="P80">
            <v>-1.6967209746472478E-2</v>
          </cell>
          <cell r="Q80">
            <v>6.4393363136305837E-3</v>
          </cell>
          <cell r="R80">
            <v>-8.0681000452866858E-3</v>
          </cell>
          <cell r="S80">
            <v>-7.4049276788872298E-3</v>
          </cell>
        </row>
        <row r="81">
          <cell r="L81">
            <v>8.5941018249773293E-3</v>
          </cell>
          <cell r="M81">
            <v>3.0627876421183142E-3</v>
          </cell>
          <cell r="N81">
            <v>-1.7596259275826087E-3</v>
          </cell>
          <cell r="O81">
            <v>2.0234989237268852E-3</v>
          </cell>
          <cell r="P81">
            <v>-6.3222877686776036E-3</v>
          </cell>
          <cell r="Q81">
            <v>3.5496339325111759E-3</v>
          </cell>
          <cell r="R81">
            <v>-1.6617486136944248E-2</v>
          </cell>
          <cell r="S81">
            <v>-2.3242457399599292E-3</v>
          </cell>
        </row>
        <row r="82">
          <cell r="L82">
            <v>1.3851836340526003E-2</v>
          </cell>
          <cell r="M82">
            <v>9.3990668326422444E-3</v>
          </cell>
          <cell r="N82">
            <v>1.3213196064356447E-2</v>
          </cell>
          <cell r="O82">
            <v>-1.9955421598512602E-2</v>
          </cell>
          <cell r="P82">
            <v>2.1118409517377756E-3</v>
          </cell>
          <cell r="Q82">
            <v>-8.8407044397211809E-3</v>
          </cell>
          <cell r="R82">
            <v>-6.5246794513107442E-3</v>
          </cell>
          <cell r="S82">
            <v>-1.2621946038046006E-2</v>
          </cell>
        </row>
        <row r="83">
          <cell r="L83">
            <v>4.2628760931926468E-3</v>
          </cell>
          <cell r="M83">
            <v>-3.1435921490020613E-3</v>
          </cell>
          <cell r="N83">
            <v>-5.2159887809393179E-3</v>
          </cell>
          <cell r="O83">
            <v>1.4077667689017526E-2</v>
          </cell>
          <cell r="P83">
            <v>-1.0547485169528636E-3</v>
          </cell>
          <cell r="Q83">
            <v>-1.0444527648503898E-2</v>
          </cell>
          <cell r="R83">
            <v>3.2069890127932599E-3</v>
          </cell>
          <cell r="S83">
            <v>-1.6682755271132055E-2</v>
          </cell>
        </row>
        <row r="84">
          <cell r="L84">
            <v>-8.4539349143669673E-3</v>
          </cell>
          <cell r="M84">
            <v>2.7196038080592455E-3</v>
          </cell>
          <cell r="N84">
            <v>-2.4973406735030457E-3</v>
          </cell>
          <cell r="O84">
            <v>1.9869055618600973E-2</v>
          </cell>
          <cell r="P84">
            <v>-2.2680455785266784E-2</v>
          </cell>
          <cell r="Q84">
            <v>8.9340215372968323E-4</v>
          </cell>
          <cell r="R84">
            <v>1.1554014936117518E-2</v>
          </cell>
          <cell r="S84">
            <v>-9.4203899769429444E-3</v>
          </cell>
        </row>
        <row r="85">
          <cell r="L85">
            <v>-8.3828798937978233E-3</v>
          </cell>
          <cell r="M85">
            <v>-1.9006870270943388E-3</v>
          </cell>
          <cell r="N85">
            <v>4.8096807668247532E-3</v>
          </cell>
          <cell r="O85">
            <v>4.8950130634433098E-3</v>
          </cell>
          <cell r="P85">
            <v>-2.7081235401216097E-2</v>
          </cell>
          <cell r="Q85">
            <v>-4.7131174234533724E-3</v>
          </cell>
          <cell r="R85">
            <v>9.1935601265211719E-3</v>
          </cell>
          <cell r="S85">
            <v>-1.7414534292236827E-2</v>
          </cell>
        </row>
        <row r="86">
          <cell r="L86">
            <v>-8.8163413011344005E-4</v>
          </cell>
          <cell r="M86">
            <v>9.0944494320803759E-3</v>
          </cell>
          <cell r="N86">
            <v>-4.4758438739409545E-3</v>
          </cell>
          <cell r="O86">
            <v>7.7352962427146288E-4</v>
          </cell>
          <cell r="P86">
            <v>-3.9958318940397364E-3</v>
          </cell>
          <cell r="Q86">
            <v>-1.1547988311513269E-3</v>
          </cell>
          <cell r="R86">
            <v>1.4929537215021549E-2</v>
          </cell>
          <cell r="S86">
            <v>1.1184271727557427E-2</v>
          </cell>
        </row>
        <row r="87">
          <cell r="L87">
            <v>-7.0037445795191333E-3</v>
          </cell>
          <cell r="M87">
            <v>7.2283507940058556E-3</v>
          </cell>
          <cell r="N87">
            <v>1.6183627893555652E-2</v>
          </cell>
          <cell r="O87">
            <v>-5.0085817637986252E-2</v>
          </cell>
          <cell r="P87">
            <v>2.0018048734236071E-3</v>
          </cell>
          <cell r="Q87">
            <v>2.2255711467453754E-3</v>
          </cell>
          <cell r="R87">
            <v>8.0756387760760884E-3</v>
          </cell>
          <cell r="S87">
            <v>-3.1627918619469009E-3</v>
          </cell>
        </row>
        <row r="88">
          <cell r="L88">
            <v>1.3148345671589734E-3</v>
          </cell>
          <cell r="M88">
            <v>6.9016479231012173E-3</v>
          </cell>
          <cell r="N88">
            <v>-4.3180861245313285E-3</v>
          </cell>
          <cell r="O88">
            <v>-5.1168555928194914E-3</v>
          </cell>
          <cell r="P88">
            <v>3.202483474354989E-2</v>
          </cell>
          <cell r="Q88">
            <v>3.5735807215033777E-3</v>
          </cell>
          <cell r="R88">
            <v>8.2345624290918185E-3</v>
          </cell>
          <cell r="S88">
            <v>2.9550676958459032E-2</v>
          </cell>
        </row>
        <row r="89">
          <cell r="L89">
            <v>-1.5316203383439753E-3</v>
          </cell>
          <cell r="M89">
            <v>2.0748296602004501E-3</v>
          </cell>
          <cell r="N89">
            <v>-2.4164575454784787E-3</v>
          </cell>
          <cell r="O89">
            <v>-6.2954188213171225E-3</v>
          </cell>
          <cell r="P89">
            <v>5.1920552578028634E-3</v>
          </cell>
          <cell r="Q89">
            <v>-6.2489475376481529E-4</v>
          </cell>
          <cell r="R89">
            <v>3.1091496134771912E-3</v>
          </cell>
          <cell r="S89">
            <v>4.7439933419901603E-3</v>
          </cell>
        </row>
        <row r="90">
          <cell r="L90">
            <v>-5.0075363755271995E-3</v>
          </cell>
          <cell r="M90">
            <v>-9.3429139361977942E-3</v>
          </cell>
          <cell r="N90">
            <v>-5.1218633592630125E-3</v>
          </cell>
          <cell r="O90">
            <v>2.0382891298556638E-2</v>
          </cell>
          <cell r="P90">
            <v>-6.1917973780850621E-3</v>
          </cell>
          <cell r="Q90">
            <v>5.3596191937477222E-4</v>
          </cell>
          <cell r="R90">
            <v>2.0460434346181167E-3</v>
          </cell>
          <cell r="S90">
            <v>-1.1960545225614294E-2</v>
          </cell>
        </row>
        <row r="91">
          <cell r="L91">
            <v>-6.2745332843804347E-3</v>
          </cell>
          <cell r="M91">
            <v>-3.042745082349918E-3</v>
          </cell>
          <cell r="N91">
            <v>-4.2672147541575889E-3</v>
          </cell>
          <cell r="O91">
            <v>-5.8947547499559327E-3</v>
          </cell>
          <cell r="P91">
            <v>-1.7241473904446747E-2</v>
          </cell>
          <cell r="Q91">
            <v>-4.003860538452364E-3</v>
          </cell>
          <cell r="R91">
            <v>4.6636131679989035E-5</v>
          </cell>
          <cell r="S91">
            <v>9.5455674643956101E-3</v>
          </cell>
        </row>
        <row r="92">
          <cell r="L92">
            <v>-1.0913683020182252E-2</v>
          </cell>
          <cell r="M92">
            <v>-3.9582871356884652E-3</v>
          </cell>
          <cell r="N92">
            <v>8.3338953369338498E-4</v>
          </cell>
          <cell r="O92">
            <v>2.582543614095445E-2</v>
          </cell>
          <cell r="P92">
            <v>1.4403236792688512E-2</v>
          </cell>
          <cell r="Q92">
            <v>3.5718033905840496E-3</v>
          </cell>
          <cell r="R92">
            <v>-1.9494207424783916E-3</v>
          </cell>
          <cell r="S92">
            <v>-5.6786259285664942E-3</v>
          </cell>
        </row>
        <row r="93">
          <cell r="L93">
            <v>2.7897097718412311E-3</v>
          </cell>
          <cell r="M93">
            <v>3.288538646546213E-3</v>
          </cell>
          <cell r="N93">
            <v>-1.8906500506414625E-2</v>
          </cell>
          <cell r="O93">
            <v>1.1467706657273036E-2</v>
          </cell>
          <cell r="P93">
            <v>1.7800910212469212E-2</v>
          </cell>
          <cell r="Q93">
            <v>-4.3564306439826117E-3</v>
          </cell>
          <cell r="R93">
            <v>-9.7434369732077863E-3</v>
          </cell>
          <cell r="S93">
            <v>-8.1107476569308723E-5</v>
          </cell>
        </row>
        <row r="94">
          <cell r="L94">
            <v>8.2214604922641321E-3</v>
          </cell>
          <cell r="M94">
            <v>-3.585944816498321E-3</v>
          </cell>
          <cell r="N94">
            <v>-8.009014718518892E-3</v>
          </cell>
          <cell r="O94">
            <v>2.0413528761590083E-2</v>
          </cell>
          <cell r="P94">
            <v>4.2061486482094512E-3</v>
          </cell>
          <cell r="Q94">
            <v>0</v>
          </cell>
          <cell r="R94">
            <v>1.9969836780777461E-2</v>
          </cell>
          <cell r="S94">
            <v>4.235864184281013E-3</v>
          </cell>
        </row>
        <row r="95">
          <cell r="L95">
            <v>3.0382088626943471E-3</v>
          </cell>
          <cell r="M95">
            <v>1.1570998365865837E-2</v>
          </cell>
          <cell r="N95">
            <v>9.3327470095369902E-2</v>
          </cell>
          <cell r="O95">
            <v>6.9390899958432506E-3</v>
          </cell>
          <cell r="P95">
            <v>6.3495171446308341E-3</v>
          </cell>
          <cell r="Q95">
            <v>-3.2786684012753309E-3</v>
          </cell>
          <cell r="R95">
            <v>1.4650028408465188E-2</v>
          </cell>
          <cell r="S95">
            <v>7.468285327567159E-3</v>
          </cell>
        </row>
        <row r="96">
          <cell r="L96">
            <v>4.1404181456481393E-3</v>
          </cell>
          <cell r="M96">
            <v>-4.4832346075323048E-3</v>
          </cell>
          <cell r="N96">
            <v>-6.9343888521409269E-3</v>
          </cell>
          <cell r="O96">
            <v>-2.7378001006532982E-2</v>
          </cell>
          <cell r="P96">
            <v>-5.263452705044247E-3</v>
          </cell>
          <cell r="Q96">
            <v>8.8697026940565138E-4</v>
          </cell>
          <cell r="R96">
            <v>2.335911311120098E-3</v>
          </cell>
          <cell r="S96">
            <v>-1.2960724844361504E-2</v>
          </cell>
        </row>
        <row r="97">
          <cell r="L97">
            <v>1.3090966974258489E-3</v>
          </cell>
          <cell r="M97">
            <v>1.555604423039525E-2</v>
          </cell>
          <cell r="N97">
            <v>1.3498349501589235E-2</v>
          </cell>
          <cell r="O97">
            <v>1.8943555332836093E-2</v>
          </cell>
          <cell r="P97">
            <v>4.2284973388813096E-3</v>
          </cell>
          <cell r="Q97">
            <v>5.6188792567086754E-3</v>
          </cell>
          <cell r="R97">
            <v>4.2134575171657307E-3</v>
          </cell>
          <cell r="S97">
            <v>-4.0485659462574652E-4</v>
          </cell>
        </row>
        <row r="98">
          <cell r="L98">
            <v>-5.4253401725249395E-3</v>
          </cell>
          <cell r="M98">
            <v>-3.4031407777401768E-3</v>
          </cell>
          <cell r="N98">
            <v>-5.9880601662813948E-3</v>
          </cell>
          <cell r="O98">
            <v>-2.0835750733691705E-2</v>
          </cell>
          <cell r="P98">
            <v>-2.8747438618078935E-2</v>
          </cell>
          <cell r="Q98">
            <v>-4.9698307705002831E-3</v>
          </cell>
          <cell r="R98">
            <v>6.4568878201662905E-3</v>
          </cell>
          <cell r="S98">
            <v>-5.8762632516426994E-3</v>
          </cell>
        </row>
        <row r="99">
          <cell r="L99">
            <v>-5.8251761968414195E-3</v>
          </cell>
          <cell r="M99">
            <v>-3.8919977453747423E-3</v>
          </cell>
          <cell r="N99">
            <v>1.3144504159365633E-2</v>
          </cell>
          <cell r="O99">
            <v>3.8101428183323627E-4</v>
          </cell>
          <cell r="P99">
            <v>-1.7154482585445829E-2</v>
          </cell>
          <cell r="Q99">
            <v>-1.2964304953936856E-2</v>
          </cell>
          <cell r="R99">
            <v>-2.9787885918396428E-3</v>
          </cell>
          <cell r="S99">
            <v>-9.7249894095351452E-3</v>
          </cell>
        </row>
        <row r="100">
          <cell r="L100">
            <v>4.3336200438059969E-3</v>
          </cell>
          <cell r="M100">
            <v>2.3910876186981067E-3</v>
          </cell>
          <cell r="N100">
            <v>-5.8081413155988137E-3</v>
          </cell>
          <cell r="O100">
            <v>1.7984442934743772E-2</v>
          </cell>
          <cell r="P100">
            <v>-1.3930295354997235E-2</v>
          </cell>
          <cell r="Q100">
            <v>1.5793138912669757E-3</v>
          </cell>
          <cell r="R100">
            <v>7.8648938157495074E-3</v>
          </cell>
          <cell r="S100">
            <v>-1.2904202577374124E-2</v>
          </cell>
        </row>
        <row r="101">
          <cell r="L101">
            <v>-7.5268042228272547E-3</v>
          </cell>
          <cell r="M101">
            <v>1.8456921646512914E-2</v>
          </cell>
          <cell r="N101">
            <v>3.1190770211901864E-3</v>
          </cell>
          <cell r="O101">
            <v>0</v>
          </cell>
          <cell r="P101">
            <v>-2.9762260065463453E-3</v>
          </cell>
          <cell r="Q101">
            <v>-2.2134494057599152E-2</v>
          </cell>
          <cell r="R101">
            <v>6.7613052643089588E-4</v>
          </cell>
          <cell r="S101">
            <v>-1.1126713257062937E-2</v>
          </cell>
        </row>
        <row r="102">
          <cell r="L102">
            <v>-3.2153623335708925E-3</v>
          </cell>
          <cell r="M102">
            <v>-4.3391511839911967E-3</v>
          </cell>
          <cell r="N102">
            <v>1.1153569058519608E-3</v>
          </cell>
          <cell r="O102">
            <v>1.138447069776416E-2</v>
          </cell>
          <cell r="P102">
            <v>4.9852152940255134E-3</v>
          </cell>
          <cell r="Q102">
            <v>5.3475513793672658E-3</v>
          </cell>
          <cell r="R102">
            <v>-9.3748946593843474E-3</v>
          </cell>
          <cell r="S102">
            <v>5.4498882031528417E-4</v>
          </cell>
        </row>
        <row r="103">
          <cell r="L103">
            <v>6.4342269742057034E-4</v>
          </cell>
          <cell r="M103">
            <v>3.2648347230188612E-3</v>
          </cell>
          <cell r="N103">
            <v>7.8121106418649333E-4</v>
          </cell>
          <cell r="O103">
            <v>4.4688670898280769E-3</v>
          </cell>
          <cell r="P103">
            <v>-9.9613783539109768E-4</v>
          </cell>
          <cell r="Q103">
            <v>1.6215294380311107E-2</v>
          </cell>
          <cell r="R103">
            <v>5.1925998395170314E-3</v>
          </cell>
          <cell r="S103">
            <v>-2.1705995452876992E-2</v>
          </cell>
        </row>
        <row r="104">
          <cell r="L104">
            <v>9.5278482933440767E-3</v>
          </cell>
          <cell r="M104">
            <v>5.1478402354014907E-3</v>
          </cell>
          <cell r="N104">
            <v>9.4636251027973017E-3</v>
          </cell>
          <cell r="O104">
            <v>2.1075670131032176E-3</v>
          </cell>
          <cell r="P104">
            <v>1.2096808298947881E-2</v>
          </cell>
          <cell r="Q104">
            <v>1.1884748401552736E-2</v>
          </cell>
          <cell r="R104">
            <v>2.8930077876976323E-3</v>
          </cell>
          <cell r="S104">
            <v>1.9076057420079895E-3</v>
          </cell>
        </row>
        <row r="105">
          <cell r="L105">
            <v>-4.5267454707974553E-3</v>
          </cell>
          <cell r="M105">
            <v>-9.6229641646703445E-3</v>
          </cell>
          <cell r="N105">
            <v>5.8931773313659619E-3</v>
          </cell>
          <cell r="O105">
            <v>1.3888833292524438E-2</v>
          </cell>
          <cell r="P105">
            <v>2.0202263509958573E-3</v>
          </cell>
          <cell r="Q105">
            <v>-1.9475288944371671E-3</v>
          </cell>
          <cell r="R105">
            <v>2.923075750432913E-2</v>
          </cell>
          <cell r="S105">
            <v>-4.4063570551411413E-3</v>
          </cell>
        </row>
        <row r="106">
          <cell r="L106">
            <v>-5.1468226303837961E-3</v>
          </cell>
          <cell r="M106">
            <v>-3.9351740872306529E-3</v>
          </cell>
          <cell r="N106">
            <v>-1.1095154942172281E-2</v>
          </cell>
          <cell r="O106">
            <v>-1.9993038440023758E-3</v>
          </cell>
          <cell r="P106">
            <v>-1.3944280278593069E-2</v>
          </cell>
          <cell r="Q106">
            <v>-5.1954453446623194E-3</v>
          </cell>
          <cell r="R106">
            <v>5.8910189410418479E-2</v>
          </cell>
          <cell r="S106">
            <v>-1.5926460658403085E-3</v>
          </cell>
        </row>
        <row r="107">
          <cell r="L107">
            <v>8.6524956098741335E-3</v>
          </cell>
          <cell r="M107">
            <v>-6.934143760417899E-3</v>
          </cell>
          <cell r="N107">
            <v>3.9380252834766427E-3</v>
          </cell>
          <cell r="O107">
            <v>7.9258859466950771E-3</v>
          </cell>
          <cell r="P107">
            <v>-2.9791815791110343E-3</v>
          </cell>
          <cell r="Q107">
            <v>8.2571096976955527E-3</v>
          </cell>
          <cell r="R107">
            <v>2.0008669541702329E-3</v>
          </cell>
          <cell r="S107">
            <v>-2.3262685369293545E-2</v>
          </cell>
        </row>
        <row r="108">
          <cell r="L108">
            <v>4.3272384942993902E-4</v>
          </cell>
          <cell r="M108">
            <v>7.3661503184123678E-3</v>
          </cell>
          <cell r="N108">
            <v>8.5102293361738468E-3</v>
          </cell>
          <cell r="O108">
            <v>-3.213560589982567E-3</v>
          </cell>
          <cell r="P108">
            <v>1.4098636197928949E-2</v>
          </cell>
          <cell r="Q108">
            <v>8.8792158805528487E-5</v>
          </cell>
          <cell r="R108">
            <v>-5.6027205427917615E-3</v>
          </cell>
          <cell r="S108">
            <v>3.8671669249312757E-3</v>
          </cell>
        </row>
        <row r="109">
          <cell r="L109">
            <v>-6.4898482159791993E-4</v>
          </cell>
          <cell r="M109">
            <v>8.5818584076859938E-3</v>
          </cell>
          <cell r="N109">
            <v>-1.13347794358587E-3</v>
          </cell>
          <cell r="O109">
            <v>-1.7497795450426179E-2</v>
          </cell>
          <cell r="P109">
            <v>4.0444256114136046E-3</v>
          </cell>
          <cell r="Q109">
            <v>-7.8406759745723864E-3</v>
          </cell>
          <cell r="R109">
            <v>-1.6631457020654938E-2</v>
          </cell>
          <cell r="S109">
            <v>8.4751984846802575E-3</v>
          </cell>
        </row>
        <row r="110">
          <cell r="L110">
            <v>3.2546819621417367E-3</v>
          </cell>
          <cell r="M110">
            <v>-1.7307531955731315E-2</v>
          </cell>
          <cell r="N110">
            <v>3.7542582254008749E-3</v>
          </cell>
          <cell r="O110">
            <v>9.1608913564169558E-3</v>
          </cell>
          <cell r="P110">
            <v>-5.9885808459358647E-2</v>
          </cell>
          <cell r="Q110">
            <v>2.0956990088448979E-2</v>
          </cell>
          <cell r="R110">
            <v>-3.1310874609947748E-3</v>
          </cell>
          <cell r="S110">
            <v>8.4714364107780771E-3</v>
          </cell>
        </row>
        <row r="111">
          <cell r="L111">
            <v>1.8338434062687536E-2</v>
          </cell>
          <cell r="M111">
            <v>6.0149221109908613E-3</v>
          </cell>
          <cell r="N111">
            <v>-6.8201820823998727E-4</v>
          </cell>
          <cell r="O111">
            <v>9.3013907920980188E-4</v>
          </cell>
          <cell r="P111">
            <v>-4.7302173865360064E-3</v>
          </cell>
          <cell r="Q111">
            <v>4.3360834108825408E-3</v>
          </cell>
          <cell r="R111">
            <v>9.4300109444511726E-3</v>
          </cell>
          <cell r="S111">
            <v>-2.7908487976057161E-3</v>
          </cell>
        </row>
        <row r="112">
          <cell r="L112">
            <v>6.8964533651854065E-3</v>
          </cell>
          <cell r="M112">
            <v>-5.1022076417361895E-3</v>
          </cell>
          <cell r="N112">
            <v>3.7658259938517791E-3</v>
          </cell>
          <cell r="O112">
            <v>-1.5052413814540366E-2</v>
          </cell>
          <cell r="P112">
            <v>9.5510022974367725E-3</v>
          </cell>
          <cell r="Q112">
            <v>-3.5106610233351931E-3</v>
          </cell>
          <cell r="R112">
            <v>7.2544901722420008E-3</v>
          </cell>
          <cell r="S112">
            <v>6.4527999215360232E-3</v>
          </cell>
        </row>
        <row r="113">
          <cell r="L113">
            <v>-7.2878976448244037E-3</v>
          </cell>
          <cell r="M113">
            <v>4.937629317994352E-3</v>
          </cell>
          <cell r="N113">
            <v>-4.8831032304305078E-3</v>
          </cell>
          <cell r="O113">
            <v>3.8104131624903115E-3</v>
          </cell>
          <cell r="P113">
            <v>-8.5228288490259985E-3</v>
          </cell>
          <cell r="Q113">
            <v>-3.4985070548301245E-3</v>
          </cell>
          <cell r="R113">
            <v>8.8770500554868903E-4</v>
          </cell>
          <cell r="S113">
            <v>-5.3131600142031221E-4</v>
          </cell>
        </row>
        <row r="114">
          <cell r="L114">
            <v>3.7685705837899874E-3</v>
          </cell>
          <cell r="M114">
            <v>3.5574244898128882E-3</v>
          </cell>
          <cell r="N114">
            <v>3.8760319566490953E-3</v>
          </cell>
          <cell r="O114">
            <v>-2.3980574133500965E-2</v>
          </cell>
          <cell r="P114">
            <v>-1.0309195148979211E-2</v>
          </cell>
          <cell r="Q114">
            <v>-5.7968203316016709E-3</v>
          </cell>
          <cell r="R114">
            <v>-2.292974937041059E-3</v>
          </cell>
          <cell r="S114">
            <v>2.2769184471238546E-4</v>
          </cell>
        </row>
        <row r="115">
          <cell r="L115">
            <v>-2.2163562779231594E-4</v>
          </cell>
          <cell r="M115">
            <v>-3.2924829427486424E-3</v>
          </cell>
          <cell r="N115">
            <v>-3.9742440130603462E-3</v>
          </cell>
          <cell r="O115">
            <v>2.1349257279448253E-2</v>
          </cell>
          <cell r="P115">
            <v>-4.5996520908022642E-3</v>
          </cell>
          <cell r="Q115">
            <v>1.3009332407511343E-2</v>
          </cell>
          <cell r="R115">
            <v>7.7732544499433676E-3</v>
          </cell>
          <cell r="S115">
            <v>-2.4225569642295497E-3</v>
          </cell>
        </row>
        <row r="116">
          <cell r="L116">
            <v>-2.8728454652605651E-3</v>
          </cell>
          <cell r="M116">
            <v>-1.1392759620641568E-2</v>
          </cell>
          <cell r="N116">
            <v>-1.3605498220817802E-3</v>
          </cell>
          <cell r="O116">
            <v>-2.7428779040735707E-3</v>
          </cell>
          <cell r="P116">
            <v>9.2067428696185338E-4</v>
          </cell>
          <cell r="Q116">
            <v>3.5357958172153037E-3</v>
          </cell>
          <cell r="R116">
            <v>-5.4844889181813183E-3</v>
          </cell>
          <cell r="S116">
            <v>4.8688212118321861E-3</v>
          </cell>
        </row>
        <row r="117">
          <cell r="L117">
            <v>1.1625136294795224E-2</v>
          </cell>
          <cell r="M117">
            <v>6.1090382555724076E-3</v>
          </cell>
          <cell r="N117">
            <v>6.2756883679120357E-3</v>
          </cell>
          <cell r="O117">
            <v>1.4308047890451148E-2</v>
          </cell>
          <cell r="P117">
            <v>9.2162598679879082E-4</v>
          </cell>
          <cell r="Q117">
            <v>9.0755935245634412E-4</v>
          </cell>
          <cell r="R117">
            <v>2.828416520747723E-3</v>
          </cell>
          <cell r="S117">
            <v>1.4979554615399238E-2</v>
          </cell>
        </row>
        <row r="118">
          <cell r="L118">
            <v>-2.2342351408455308E-4</v>
          </cell>
          <cell r="M118">
            <v>1.7032470263080857E-3</v>
          </cell>
          <cell r="N118">
            <v>-6.8421815364361205E-4</v>
          </cell>
          <cell r="O118">
            <v>-5.2714305211761792E-3</v>
          </cell>
          <cell r="P118">
            <v>-1.1839692681872904E-2</v>
          </cell>
          <cell r="Q118">
            <v>1.8180756125938391E-3</v>
          </cell>
          <cell r="R118">
            <v>-2.1950232854827112E-3</v>
          </cell>
          <cell r="S118">
            <v>0</v>
          </cell>
        </row>
        <row r="119">
          <cell r="L119">
            <v>1.5670548377779703E-3</v>
          </cell>
          <cell r="M119">
            <v>-3.8335695453530771E-3</v>
          </cell>
          <cell r="N119">
            <v>1.3638429483586068E-2</v>
          </cell>
          <cell r="O119">
            <v>1.5932696382012335E-2</v>
          </cell>
          <cell r="P119">
            <v>-6.3349183715775137E-3</v>
          </cell>
          <cell r="Q119">
            <v>1.6166253398231856E-2</v>
          </cell>
          <cell r="R119">
            <v>1.5703812628664604E-3</v>
          </cell>
          <cell r="S119">
            <v>2.5545323305689038E-3</v>
          </cell>
        </row>
        <row r="120">
          <cell r="L120">
            <v>-2.6792699125296471E-3</v>
          </cell>
          <cell r="M120">
            <v>3.1522019316272409E-3</v>
          </cell>
          <cell r="N120">
            <v>-1.1563841583961398E-4</v>
          </cell>
          <cell r="O120">
            <v>5.5196719167918129E-3</v>
          </cell>
          <cell r="P120">
            <v>-1.8067210021277536E-3</v>
          </cell>
          <cell r="Q120">
            <v>1.9437559430872664E-3</v>
          </cell>
          <cell r="R120">
            <v>1.6766029791735138E-2</v>
          </cell>
          <cell r="S120">
            <v>8.7459600320076714E-3</v>
          </cell>
        </row>
        <row r="121">
          <cell r="L121">
            <v>-4.0026539136286399E-3</v>
          </cell>
          <cell r="M121">
            <v>-1.2451696252313904E-2</v>
          </cell>
          <cell r="N121">
            <v>-7.797217884864649E-3</v>
          </cell>
          <cell r="O121">
            <v>-1.888799395745544E-2</v>
          </cell>
          <cell r="P121">
            <v>-1.600002229108366E-2</v>
          </cell>
          <cell r="Q121">
            <v>1.8956940720668891E-2</v>
          </cell>
          <cell r="R121">
            <v>-1.2976311729746892E-2</v>
          </cell>
          <cell r="S121">
            <v>-9.3603802946402581E-3</v>
          </cell>
        </row>
        <row r="122">
          <cell r="L122">
            <v>1.283783085094603E-2</v>
          </cell>
          <cell r="M122">
            <v>4.2514928985166733E-3</v>
          </cell>
          <cell r="N122">
            <v>1.4895888639718136E-2</v>
          </cell>
          <cell r="O122">
            <v>6.6481358411358826E-3</v>
          </cell>
          <cell r="P122">
            <v>4.4642250254891547E-3</v>
          </cell>
          <cell r="Q122">
            <v>9.4319687956589959E-5</v>
          </cell>
          <cell r="R122">
            <v>-1.2066667872361325E-3</v>
          </cell>
          <cell r="S122">
            <v>-1.0941008623650106E-2</v>
          </cell>
        </row>
        <row r="123">
          <cell r="L123">
            <v>-5.3762617794719247E-3</v>
          </cell>
          <cell r="M123">
            <v>3.2619128838398126E-3</v>
          </cell>
          <cell r="N123">
            <v>1.6802593212096539E-2</v>
          </cell>
          <cell r="O123">
            <v>1.2520246270541158E-2</v>
          </cell>
          <cell r="P123">
            <v>1.2658381605049618E-2</v>
          </cell>
          <cell r="Q123">
            <v>1.1834245099966223E-2</v>
          </cell>
          <cell r="R123">
            <v>1.3885342730912464E-2</v>
          </cell>
          <cell r="S123">
            <v>8.7989904217045112E-3</v>
          </cell>
        </row>
        <row r="124">
          <cell r="L124">
            <v>-4.479079967744104E-4</v>
          </cell>
          <cell r="M124">
            <v>1.3348411588563369E-2</v>
          </cell>
          <cell r="N124">
            <v>-7.0925853724812526E-4</v>
          </cell>
          <cell r="O124">
            <v>7.3228839356378472E-3</v>
          </cell>
          <cell r="P124">
            <v>9.049449181142144E-4</v>
          </cell>
          <cell r="Q124">
            <v>2.6795017656140452E-3</v>
          </cell>
          <cell r="R124">
            <v>1.3861873544638748E-2</v>
          </cell>
          <cell r="S124">
            <v>3.7963253586887902E-3</v>
          </cell>
        </row>
        <row r="125">
          <cell r="L125">
            <v>1.5230846244645324E-2</v>
          </cell>
          <cell r="M125">
            <v>5.3683147390359842E-3</v>
          </cell>
          <cell r="N125">
            <v>1.5394850120251657E-3</v>
          </cell>
          <cell r="O125">
            <v>1.4940756833130564E-3</v>
          </cell>
          <cell r="P125">
            <v>5.459721464154077E-3</v>
          </cell>
          <cell r="Q125">
            <v>1.2495149705345376E-2</v>
          </cell>
          <cell r="R125">
            <v>8.046874949378946E-3</v>
          </cell>
          <cell r="S125">
            <v>1.310836908287083E-2</v>
          </cell>
        </row>
        <row r="126">
          <cell r="L126">
            <v>5.4857029500086085E-3</v>
          </cell>
          <cell r="M126">
            <v>-2.4861793880108785E-3</v>
          </cell>
          <cell r="N126">
            <v>5.2380551952257992E-3</v>
          </cell>
          <cell r="O126">
            <v>-9.6838113962992578E-3</v>
          </cell>
          <cell r="P126">
            <v>-9.9100593804762882E-3</v>
          </cell>
          <cell r="Q126">
            <v>-1.2247160841066917E-2</v>
          </cell>
          <cell r="R126">
            <v>-1.7416302575307796E-2</v>
          </cell>
          <cell r="S126">
            <v>-4.1429050065235895E-3</v>
          </cell>
        </row>
        <row r="127">
          <cell r="L127">
            <v>-2.5080539612692965E-3</v>
          </cell>
          <cell r="M127">
            <v>1.1487538099381744E-3</v>
          </cell>
          <cell r="N127">
            <v>-1.9264491627227542E-2</v>
          </cell>
          <cell r="O127">
            <v>-3.0840422344436957E-3</v>
          </cell>
          <cell r="P127">
            <v>2.7099298053747667E-3</v>
          </cell>
          <cell r="Q127">
            <v>4.9613234784791072E-3</v>
          </cell>
          <cell r="R127">
            <v>1.1182580490101346E-2</v>
          </cell>
          <cell r="S127">
            <v>-6.8316989836990638E-3</v>
          </cell>
        </row>
        <row r="128">
          <cell r="L128">
            <v>8.9717128702417881E-3</v>
          </cell>
          <cell r="M128">
            <v>2.3669014725784532E-3</v>
          </cell>
          <cell r="N128">
            <v>-2.445708145114911E-3</v>
          </cell>
          <cell r="O128">
            <v>-5.4675095399098206E-3</v>
          </cell>
          <cell r="P128">
            <v>-1.8616949743326949E-2</v>
          </cell>
          <cell r="Q128">
            <v>3.8173763615390044E-4</v>
          </cell>
          <cell r="R128">
            <v>-2.1026038140904424E-3</v>
          </cell>
          <cell r="S128">
            <v>-2.1689884432778417E-3</v>
          </cell>
        </row>
        <row r="129">
          <cell r="L129">
            <v>9.2871951475466119E-3</v>
          </cell>
          <cell r="M129">
            <v>-6.987479980451905E-3</v>
          </cell>
          <cell r="N129">
            <v>-1.1854137796475261E-2</v>
          </cell>
          <cell r="O129">
            <v>1.2284118915726117E-2</v>
          </cell>
          <cell r="P129">
            <v>-1.2259244699633798E-2</v>
          </cell>
          <cell r="Q129">
            <v>7.7915173977041174E-3</v>
          </cell>
          <cell r="R129">
            <v>7.2764230247848172E-3</v>
          </cell>
          <cell r="S129">
            <v>1.5576960261494355E-2</v>
          </cell>
        </row>
        <row r="130">
          <cell r="L130">
            <v>-6.0005559700888611E-3</v>
          </cell>
          <cell r="M130">
            <v>-2.1689328039821154E-2</v>
          </cell>
          <cell r="N130">
            <v>1.0583800461069437E-2</v>
          </cell>
          <cell r="O130">
            <v>-3.1887147386953751E-2</v>
          </cell>
          <cell r="P130">
            <v>-8.6805358155798151E-3</v>
          </cell>
          <cell r="Q130">
            <v>-2.8773875181811182E-3</v>
          </cell>
          <cell r="R130">
            <v>-1.4639806135160471E-3</v>
          </cell>
          <cell r="S130">
            <v>-1.6252606238540857E-2</v>
          </cell>
        </row>
        <row r="131">
          <cell r="L131">
            <v>-5.7365686687320672E-3</v>
          </cell>
          <cell r="M131">
            <v>6.8832801562812573E-3</v>
          </cell>
          <cell r="N131">
            <v>-5.6667470866959002E-3</v>
          </cell>
          <cell r="O131">
            <v>1.8772439612152469E-2</v>
          </cell>
          <cell r="P131">
            <v>1.7391654809382207E-3</v>
          </cell>
          <cell r="Q131">
            <v>-1.8190528001398309E-3</v>
          </cell>
          <cell r="R131">
            <v>1.2405989912370075E-2</v>
          </cell>
          <cell r="S131">
            <v>4.9778277855683228E-3</v>
          </cell>
        </row>
        <row r="132">
          <cell r="L132">
            <v>7.6301608004283317E-3</v>
          </cell>
          <cell r="M132">
            <v>-2.8805947729480419E-2</v>
          </cell>
          <cell r="N132">
            <v>1.945290301773861E-2</v>
          </cell>
          <cell r="O132">
            <v>-1.5080061536467015E-2</v>
          </cell>
          <cell r="P132">
            <v>-1.2875460592926213E-2</v>
          </cell>
          <cell r="Q132">
            <v>-1.777312035000167E-2</v>
          </cell>
          <cell r="R132">
            <v>-1.4871199655242862E-2</v>
          </cell>
          <cell r="S132">
            <v>-1.8549632862409626E-2</v>
          </cell>
        </row>
        <row r="133">
          <cell r="L133">
            <v>3.7131587846324088E-3</v>
          </cell>
          <cell r="M133">
            <v>2.5042112961692897E-2</v>
          </cell>
          <cell r="N133">
            <v>7.2440670452833533E-3</v>
          </cell>
          <cell r="O133">
            <v>-1.2559611338519128E-2</v>
          </cell>
          <cell r="P133">
            <v>-5.1239289057373183E-3</v>
          </cell>
          <cell r="Q133">
            <v>4.2496424449418591E-3</v>
          </cell>
          <cell r="R133">
            <v>-2.9118769922332755E-3</v>
          </cell>
          <cell r="S133">
            <v>-1.2513130933713867E-2</v>
          </cell>
        </row>
        <row r="134">
          <cell r="L134">
            <v>-3.9295615857801725E-3</v>
          </cell>
          <cell r="M134">
            <v>-1.2487708568589495E-2</v>
          </cell>
          <cell r="N134">
            <v>7.1760000061749096E-3</v>
          </cell>
          <cell r="O134">
            <v>1.8059460241161451E-2</v>
          </cell>
          <cell r="P134">
            <v>-1.3479348209091691E-2</v>
          </cell>
          <cell r="Q134">
            <v>-1.1759223644434935E-2</v>
          </cell>
          <cell r="R134">
            <v>-5.5763419698392491E-3</v>
          </cell>
          <cell r="S134">
            <v>-1.2726054636057249E-2</v>
          </cell>
        </row>
        <row r="135">
          <cell r="L135">
            <v>-7.7982482566226752E-3</v>
          </cell>
          <cell r="M135">
            <v>-1.4608777891925051E-2</v>
          </cell>
          <cell r="N135">
            <v>0</v>
          </cell>
          <cell r="O135">
            <v>-7.1980626232288625E-3</v>
          </cell>
          <cell r="P135">
            <v>-1.6822135995095966E-3</v>
          </cell>
          <cell r="Q135">
            <v>9.8962833690743324E-3</v>
          </cell>
          <cell r="R135">
            <v>4.3620624775599914E-3</v>
          </cell>
          <cell r="S135">
            <v>-1.3073790866514723E-2</v>
          </cell>
        </row>
        <row r="136">
          <cell r="L136">
            <v>1.1481042870462588E-3</v>
          </cell>
          <cell r="M136">
            <v>-7.8781375904357631E-3</v>
          </cell>
          <cell r="N136">
            <v>7.349471932749152E-3</v>
          </cell>
          <cell r="O136">
            <v>-8.434963593806466E-3</v>
          </cell>
          <cell r="P136">
            <v>-8.3401712740753808E-3</v>
          </cell>
          <cell r="Q136">
            <v>-8.9669080788911115E-3</v>
          </cell>
          <cell r="R136">
            <v>-1.6159659578181551E-2</v>
          </cell>
          <cell r="S136">
            <v>-2.7103043447002095E-3</v>
          </cell>
        </row>
        <row r="137">
          <cell r="L137">
            <v>-1.2919329235790089E-2</v>
          </cell>
          <cell r="M137">
            <v>-1.0814242828719456E-3</v>
          </cell>
          <cell r="N137">
            <v>-8.3631954335209313E-3</v>
          </cell>
          <cell r="O137">
            <v>3.0076249865354399E-2</v>
          </cell>
          <cell r="P137">
            <v>9.2593046324038752E-3</v>
          </cell>
          <cell r="Q137">
            <v>-1.6444715081652017E-2</v>
          </cell>
          <cell r="R137">
            <v>-5.297776107496821E-4</v>
          </cell>
          <cell r="S137">
            <v>5.2279150418035325E-3</v>
          </cell>
        </row>
        <row r="138">
          <cell r="L138">
            <v>1.2390837822067402E-2</v>
          </cell>
          <cell r="M138">
            <v>-3.5318850599248552E-3</v>
          </cell>
          <cell r="N138">
            <v>-1.0742075137207818E-3</v>
          </cell>
          <cell r="O138">
            <v>2.0321953815888971E-2</v>
          </cell>
          <cell r="P138">
            <v>-8.4120095701434305E-4</v>
          </cell>
          <cell r="Q138">
            <v>9.1955441947288996E-4</v>
          </cell>
          <cell r="R138">
            <v>-1.0272502927509586E-2</v>
          </cell>
          <cell r="S138">
            <v>2.7318024746456615E-3</v>
          </cell>
        </row>
        <row r="139">
          <cell r="L139">
            <v>-4.7955416773849402E-3</v>
          </cell>
          <cell r="M139">
            <v>2.82132355137521E-3</v>
          </cell>
          <cell r="N139">
            <v>-3.567562522520995E-3</v>
          </cell>
          <cell r="O139">
            <v>8.188221628575576E-4</v>
          </cell>
          <cell r="P139">
            <v>-1.0815291548108452E-2</v>
          </cell>
          <cell r="Q139">
            <v>2.29517925565903E-2</v>
          </cell>
          <cell r="R139">
            <v>5.2452969027894092E-4</v>
          </cell>
          <cell r="S139">
            <v>2.2157119374699441E-4</v>
          </cell>
        </row>
        <row r="140">
          <cell r="L140">
            <v>-5.1789313922570024E-3</v>
          </cell>
          <cell r="M140">
            <v>-8.9939700982144544E-4</v>
          </cell>
          <cell r="N140">
            <v>-1.1889306030876678E-4</v>
          </cell>
          <cell r="O140">
            <v>-4.6195625613778546E-3</v>
          </cell>
          <cell r="P140">
            <v>-7.4317010412924267E-3</v>
          </cell>
          <cell r="Q140">
            <v>1.8978163814711513E-2</v>
          </cell>
          <cell r="R140">
            <v>-8.2172306216015123E-3</v>
          </cell>
          <cell r="S140">
            <v>6.3917022832207238E-3</v>
          </cell>
        </row>
        <row r="141">
          <cell r="L141">
            <v>6.3448594777639755E-3</v>
          </cell>
          <cell r="M141">
            <v>1.4414491762275716E-3</v>
          </cell>
          <cell r="N141">
            <v>-2.3725406711821995E-3</v>
          </cell>
          <cell r="O141">
            <v>5.5677009030972169E-3</v>
          </cell>
          <cell r="P141">
            <v>6.6500831039366659E-3</v>
          </cell>
          <cell r="Q141">
            <v>-1.9163212748929404E-4</v>
          </cell>
          <cell r="R141">
            <v>5.4908037974497059E-3</v>
          </cell>
          <cell r="S141">
            <v>-1.8957274331228069E-2</v>
          </cell>
        </row>
        <row r="142">
          <cell r="L142">
            <v>4.0955241353906047E-3</v>
          </cell>
          <cell r="M142">
            <v>-1.4327111164393336E-2</v>
          </cell>
          <cell r="N142">
            <v>-7.1120910211419641E-4</v>
          </cell>
          <cell r="O142">
            <v>1.8393044770693256E-2</v>
          </cell>
          <cell r="P142">
            <v>-5.7851943915802062E-3</v>
          </cell>
          <cell r="Q142">
            <v>3.5583582772773514E-3</v>
          </cell>
          <cell r="R142">
            <v>-2.4518118396726907E-3</v>
          </cell>
          <cell r="S142">
            <v>6.9009200147600591E-3</v>
          </cell>
        </row>
        <row r="143">
          <cell r="L143">
            <v>1.1740413090965518E-2</v>
          </cell>
          <cell r="M143">
            <v>-3.363351535855541E-3</v>
          </cell>
          <cell r="N143">
            <v>-6.945286165375486E-3</v>
          </cell>
          <cell r="O143">
            <v>9.0707481856295846E-3</v>
          </cell>
          <cell r="P143">
            <v>5.81885761401435E-3</v>
          </cell>
          <cell r="Q143">
            <v>1.4736106180090802E-2</v>
          </cell>
          <cell r="R143">
            <v>-9.0974864281682111E-3</v>
          </cell>
          <cell r="S143">
            <v>-1.7588332634278503E-3</v>
          </cell>
        </row>
        <row r="144">
          <cell r="L144">
            <v>-4.6037167706802773E-4</v>
          </cell>
          <cell r="M144">
            <v>4.3724437031827934E-2</v>
          </cell>
          <cell r="N144">
            <v>4.6120726817513447E-3</v>
          </cell>
          <cell r="O144">
            <v>1.3974350542040881E-3</v>
          </cell>
          <cell r="P144">
            <v>5.0123513045470247E-3</v>
          </cell>
          <cell r="Q144">
            <v>5.4950267929487762E-3</v>
          </cell>
          <cell r="R144">
            <v>-2.6806176066193066E-3</v>
          </cell>
          <cell r="S144">
            <v>2.0562670262027627E-3</v>
          </cell>
        </row>
        <row r="145">
          <cell r="L145">
            <v>8.1188438849097988E-3</v>
          </cell>
          <cell r="M145">
            <v>1.8184176633075477E-2</v>
          </cell>
          <cell r="N145">
            <v>-7.0902384637605564E-4</v>
          </cell>
          <cell r="O145">
            <v>-2.7873158534372777E-3</v>
          </cell>
          <cell r="P145">
            <v>1.1834368243961002E-2</v>
          </cell>
          <cell r="Q145">
            <v>1.9711808812205911E-2</v>
          </cell>
          <cell r="R145">
            <v>3.465963154063445E-3</v>
          </cell>
          <cell r="S145">
            <v>2.0305675598085715E-2</v>
          </cell>
        </row>
        <row r="146">
          <cell r="L146">
            <v>-8.7377636006709114E-3</v>
          </cell>
          <cell r="M146">
            <v>-4.6184776903940294E-3</v>
          </cell>
          <cell r="N146">
            <v>-9.3652937869416197E-3</v>
          </cell>
          <cell r="O146">
            <v>2.7197339994051939E-2</v>
          </cell>
          <cell r="P146">
            <v>7.6661100167987328E-3</v>
          </cell>
          <cell r="Q146">
            <v>-2.992781556305224E-3</v>
          </cell>
          <cell r="R146">
            <v>7.7150613579743954E-3</v>
          </cell>
          <cell r="S146">
            <v>-6.1065937426609818E-3</v>
          </cell>
        </row>
        <row r="147">
          <cell r="L147">
            <v>8.5809389424793547E-3</v>
          </cell>
          <cell r="M147">
            <v>6.6600145514774667E-3</v>
          </cell>
          <cell r="N147">
            <v>2.9280519969970387E-2</v>
          </cell>
          <cell r="O147">
            <v>1.4669613071913057E-2</v>
          </cell>
          <cell r="P147">
            <v>2.5619166505652657E-3</v>
          </cell>
          <cell r="Q147">
            <v>8.8566792534139349E-3</v>
          </cell>
          <cell r="R147">
            <v>8.3579994330522656E-3</v>
          </cell>
          <cell r="S147">
            <v>2.2618300794687185E-2</v>
          </cell>
        </row>
        <row r="148">
          <cell r="L148">
            <v>2.7905634095075627E-3</v>
          </cell>
          <cell r="M148">
            <v>1.0062036296523136E-3</v>
          </cell>
          <cell r="N148">
            <v>5.4519240189800922E-3</v>
          </cell>
          <cell r="O148">
            <v>8.7912791215616348E-3</v>
          </cell>
          <cell r="P148">
            <v>1.3852703412511103E-2</v>
          </cell>
          <cell r="Q148">
            <v>-1.1058967663526431E-3</v>
          </cell>
          <cell r="R148">
            <v>1.8033917797557475E-2</v>
          </cell>
          <cell r="S148">
            <v>2.6099836789676534E-2</v>
          </cell>
        </row>
        <row r="149">
          <cell r="L149">
            <v>-3.0141981392564077E-3</v>
          </cell>
          <cell r="M149">
            <v>-1.1185298332944682E-2</v>
          </cell>
          <cell r="N149">
            <v>-1.8782594940048969E-2</v>
          </cell>
          <cell r="O149">
            <v>-1.9396539895706777E-2</v>
          </cell>
          <cell r="P149">
            <v>0</v>
          </cell>
          <cell r="Q149">
            <v>-5.101045448969721E-3</v>
          </cell>
          <cell r="R149">
            <v>-3.3601680797423761E-3</v>
          </cell>
          <cell r="S149">
            <v>5.8162297504948945E-3</v>
          </cell>
        </row>
        <row r="150">
          <cell r="L150">
            <v>1.0543818736873822E-2</v>
          </cell>
          <cell r="M150">
            <v>7.4712123936138131E-3</v>
          </cell>
          <cell r="N150">
            <v>2.0873586706932068E-2</v>
          </cell>
          <cell r="O150">
            <v>2.0827349100646986E-2</v>
          </cell>
          <cell r="P150">
            <v>9.6156283269690501E-3</v>
          </cell>
          <cell r="Q150">
            <v>2.9090443616655026E-3</v>
          </cell>
          <cell r="R150">
            <v>-2.1288095816709429E-3</v>
          </cell>
          <cell r="S150">
            <v>4.1831162971961433E-3</v>
          </cell>
        </row>
        <row r="151">
          <cell r="L151">
            <v>6.6037421432030285E-3</v>
          </cell>
          <cell r="M151">
            <v>-1.586926018363255E-2</v>
          </cell>
          <cell r="N151">
            <v>-7.2759641151054488E-4</v>
          </cell>
          <cell r="O151">
            <v>-3.9447725962215019E-3</v>
          </cell>
          <cell r="P151">
            <v>-6.0816455517060941E-3</v>
          </cell>
          <cell r="Q151">
            <v>-2.4559603828952614E-2</v>
          </cell>
          <cell r="R151">
            <v>-3.6058489042228858E-3</v>
          </cell>
          <cell r="S151">
            <v>-2.508465332689247E-2</v>
          </cell>
        </row>
        <row r="152">
          <cell r="L152">
            <v>1.8902599094134942E-3</v>
          </cell>
          <cell r="M152">
            <v>5.0496165431272999E-3</v>
          </cell>
          <cell r="N152">
            <v>-4.7071649733777532E-3</v>
          </cell>
          <cell r="O152">
            <v>-3.45557915771324E-2</v>
          </cell>
          <cell r="P152">
            <v>-9.4663887559861548E-3</v>
          </cell>
          <cell r="Q152">
            <v>8.8130726801671777E-4</v>
          </cell>
          <cell r="R152">
            <v>2.285446529591173E-3</v>
          </cell>
          <cell r="S152">
            <v>-1.8725580404844511E-2</v>
          </cell>
        </row>
        <row r="153">
          <cell r="L153">
            <v>-1.8866935682001484E-3</v>
          </cell>
          <cell r="M153">
            <v>4.7641899037618174E-3</v>
          </cell>
          <cell r="N153">
            <v>-1.9276313823579638E-3</v>
          </cell>
          <cell r="O153">
            <v>-6.6491031007936519E-2</v>
          </cell>
          <cell r="P153">
            <v>1.5734193022841847E-2</v>
          </cell>
          <cell r="Q153">
            <v>-7.580972347050241E-3</v>
          </cell>
          <cell r="R153">
            <v>-1.1150238905992538E-3</v>
          </cell>
          <cell r="S153">
            <v>-1.7725911710547826E-2</v>
          </cell>
        </row>
        <row r="154">
          <cell r="L154">
            <v>3.5502073672037948E-3</v>
          </cell>
          <cell r="M154">
            <v>1.3609356969604747E-2</v>
          </cell>
          <cell r="N154">
            <v>-4.31812690258504E-3</v>
          </cell>
          <cell r="O154">
            <v>6.3601143519453895E-3</v>
          </cell>
          <cell r="P154">
            <v>-6.9445841427330235E-3</v>
          </cell>
          <cell r="Q154">
            <v>-1.1338415273613012E-2</v>
          </cell>
          <cell r="R154">
            <v>6.4118398370047736E-3</v>
          </cell>
          <cell r="S154">
            <v>-6.7041300221750699E-3</v>
          </cell>
        </row>
        <row r="155">
          <cell r="L155">
            <v>-3.7727986687166037E-3</v>
          </cell>
          <cell r="M155">
            <v>-1.2571208910993503E-2</v>
          </cell>
          <cell r="N155">
            <v>-1.3489566111470452E-2</v>
          </cell>
          <cell r="O155">
            <v>-3.6143091605710387E-2</v>
          </cell>
          <cell r="P155">
            <v>8.6897324887158511E-4</v>
          </cell>
          <cell r="Q155">
            <v>9.6127565073489407E-5</v>
          </cell>
          <cell r="R155">
            <v>-2.5049902391376389E-3</v>
          </cell>
          <cell r="S155">
            <v>-5.2032809829658522E-3</v>
          </cell>
        </row>
        <row r="156">
          <cell r="L156">
            <v>5.4530385069730958E-3</v>
          </cell>
          <cell r="M156">
            <v>3.1060091456627248E-3</v>
          </cell>
          <cell r="N156">
            <v>1.0401941733291231E-2</v>
          </cell>
          <cell r="O156">
            <v>6.3913595915021659E-4</v>
          </cell>
          <cell r="P156">
            <v>1.5887051759347015E-2</v>
          </cell>
          <cell r="Q156">
            <v>1.2507761636033621E-3</v>
          </cell>
          <cell r="R156">
            <v>7.0850052967110777E-3</v>
          </cell>
          <cell r="S156">
            <v>3.0139655836425305E-3</v>
          </cell>
        </row>
        <row r="157">
          <cell r="L157">
            <v>-2.8369451070614504E-3</v>
          </cell>
          <cell r="M157">
            <v>-2.0457439504079078E-3</v>
          </cell>
          <cell r="N157">
            <v>-1.0060335128907361E-2</v>
          </cell>
          <cell r="O157">
            <v>-6.7276319203600776E-3</v>
          </cell>
          <cell r="P157">
            <v>-1.1343887395205199E-2</v>
          </cell>
          <cell r="Q157">
            <v>-3.9294708430924752E-3</v>
          </cell>
          <cell r="R157">
            <v>-3.6365925097801011E-3</v>
          </cell>
          <cell r="S157">
            <v>-4.6097593134744042E-3</v>
          </cell>
        </row>
        <row r="158">
          <cell r="L158">
            <v>1.8050528904422158E-2</v>
          </cell>
          <cell r="M158">
            <v>-9.5782064783582754E-3</v>
          </cell>
          <cell r="N158">
            <v>-1.9041137558018395E-2</v>
          </cell>
          <cell r="O158">
            <v>3.4389795065492557E-3</v>
          </cell>
          <cell r="P158">
            <v>5.2631661645803351E-3</v>
          </cell>
          <cell r="Q158">
            <v>-6.6641427135527564E-3</v>
          </cell>
          <cell r="R158">
            <v>-6.3236062463325471E-3</v>
          </cell>
          <cell r="S158">
            <v>-4.9508567367501088E-3</v>
          </cell>
        </row>
        <row r="159">
          <cell r="L159">
            <v>-4.074778383287736E-3</v>
          </cell>
          <cell r="M159">
            <v>-1.1653210966108274E-3</v>
          </cell>
          <cell r="N159">
            <v>1.9048768607296651E-2</v>
          </cell>
          <cell r="O159">
            <v>-1.1449153306539728E-3</v>
          </cell>
          <cell r="P159">
            <v>1.6042704980002709E-2</v>
          </cell>
          <cell r="Q159">
            <v>2.0598639615094338E-2</v>
          </cell>
          <cell r="R159">
            <v>9.3324986863889681E-3</v>
          </cell>
          <cell r="S159">
            <v>8.2953915137988776E-3</v>
          </cell>
        </row>
        <row r="160">
          <cell r="L160">
            <v>-7.6119059263033417E-3</v>
          </cell>
          <cell r="M160">
            <v>-1.0077575247681603E-2</v>
          </cell>
          <cell r="N160">
            <v>1.5405822819085646E-3</v>
          </cell>
          <cell r="O160">
            <v>4.4728293315914325E-3</v>
          </cell>
          <cell r="P160">
            <v>3.5776889118979138E-3</v>
          </cell>
          <cell r="Q160">
            <v>4.6855351161279035E-3</v>
          </cell>
          <cell r="R160">
            <v>-9.0883798232557211E-3</v>
          </cell>
          <cell r="S160">
            <v>-1.3898869582427253E-2</v>
          </cell>
        </row>
        <row r="161">
          <cell r="L161">
            <v>-2.3729241124740286E-3</v>
          </cell>
          <cell r="M161">
            <v>-4.0511017291843254E-3</v>
          </cell>
          <cell r="N161">
            <v>1.211305230856552E-2</v>
          </cell>
          <cell r="O161">
            <v>6.0427454696312388E-3</v>
          </cell>
          <cell r="P161">
            <v>-8.9352299378531175E-4</v>
          </cell>
          <cell r="Q161">
            <v>3.6250254121399372E-3</v>
          </cell>
          <cell r="R161">
            <v>-2.3330584013845357E-3</v>
          </cell>
          <cell r="S161">
            <v>5.0685300097175201E-4</v>
          </cell>
        </row>
        <row r="162">
          <cell r="L162">
            <v>-9.482544084974398E-4</v>
          </cell>
          <cell r="M162">
            <v>1.9383854566430436E-3</v>
          </cell>
          <cell r="N162">
            <v>8.3445264836989885E-3</v>
          </cell>
          <cell r="O162">
            <v>1.2364898946494396E-2</v>
          </cell>
          <cell r="P162">
            <v>-1.7839578417494506E-3</v>
          </cell>
          <cell r="Q162">
            <v>3.8355125061906303E-3</v>
          </cell>
          <cell r="R162">
            <v>-3.8032678200770054E-3</v>
          </cell>
          <cell r="S162">
            <v>-2.3121623751621856E-3</v>
          </cell>
        </row>
        <row r="163">
          <cell r="L163">
            <v>9.5737619854359135E-3</v>
          </cell>
          <cell r="M163">
            <v>5.0538108850570751E-3</v>
          </cell>
          <cell r="N163">
            <v>1.8172785809347225E-3</v>
          </cell>
          <cell r="O163">
            <v>8.0030233480250512E-3</v>
          </cell>
          <cell r="P163">
            <v>1.3562204668298161E-2</v>
          </cell>
          <cell r="Q163">
            <v>1.7105167702874624E-2</v>
          </cell>
          <cell r="R163">
            <v>1.4303932508086703E-2</v>
          </cell>
          <cell r="S163">
            <v>1.5408377130925244E-2</v>
          </cell>
        </row>
        <row r="164">
          <cell r="L164">
            <v>-7.1740151926358298E-4</v>
          </cell>
          <cell r="M164">
            <v>-3.2165963194273894E-3</v>
          </cell>
          <cell r="N164">
            <v>-3.1257294897118482E-2</v>
          </cell>
          <cell r="O164">
            <v>7.8012764842441129E-3</v>
          </cell>
          <cell r="P164">
            <v>-1.8633665006875022E-2</v>
          </cell>
          <cell r="Q164">
            <v>-1.7879948617696373E-2</v>
          </cell>
          <cell r="R164">
            <v>7.0411578156994725E-3</v>
          </cell>
          <cell r="S164">
            <v>4.1176390542176478E-2</v>
          </cell>
        </row>
        <row r="165">
          <cell r="L165">
            <v>-7.8310370845215971E-3</v>
          </cell>
          <cell r="M165">
            <v>-1.39398505202315E-3</v>
          </cell>
          <cell r="N165">
            <v>3.1589240265537111E-3</v>
          </cell>
          <cell r="O165">
            <v>1.7218548986586146E-3</v>
          </cell>
          <cell r="P165">
            <v>-6.1727170153055289E-3</v>
          </cell>
          <cell r="Q165">
            <v>-6.7330168592923956E-3</v>
          </cell>
          <cell r="R165">
            <v>4.8066665049202317E-3</v>
          </cell>
          <cell r="S165">
            <v>-4.6384032178045098E-3</v>
          </cell>
        </row>
        <row r="166">
          <cell r="L166">
            <v>-5.1936023905281292E-3</v>
          </cell>
          <cell r="M166">
            <v>-1.8193490427043102E-4</v>
          </cell>
          <cell r="N166">
            <v>-2.3534664234105551E-2</v>
          </cell>
          <cell r="O166">
            <v>-9.4464771149882498E-3</v>
          </cell>
          <cell r="P166">
            <v>-1.7605003983890422E-3</v>
          </cell>
          <cell r="Q166">
            <v>1.314881371926635E-2</v>
          </cell>
          <cell r="R166">
            <v>7.2349012452448402E-3</v>
          </cell>
          <cell r="S166">
            <v>1.4467315655746216E-3</v>
          </cell>
        </row>
        <row r="167">
          <cell r="L167">
            <v>1.1219881352240835E-2</v>
          </cell>
          <cell r="M167">
            <v>3.0922161669526327E-2</v>
          </cell>
          <cell r="N167">
            <v>1.5075656332812937E-2</v>
          </cell>
          <cell r="O167">
            <v>1.6131231095678933E-2</v>
          </cell>
          <cell r="P167">
            <v>1.4285500089961989E-2</v>
          </cell>
          <cell r="Q167">
            <v>2.4200008591842348E-2</v>
          </cell>
          <cell r="R167">
            <v>3.9233501461797049E-2</v>
          </cell>
          <cell r="S167">
            <v>9.2998942991127098E-3</v>
          </cell>
        </row>
        <row r="168">
          <cell r="L168">
            <v>-4.0418391854050162E-3</v>
          </cell>
          <cell r="M168">
            <v>-3.734109591992496E-3</v>
          </cell>
          <cell r="N168">
            <v>-1.2738755985134409E-3</v>
          </cell>
          <cell r="O168">
            <v>-1.133503400660818E-2</v>
          </cell>
          <cell r="P168">
            <v>-8.9172924866931513E-4</v>
          </cell>
          <cell r="Q168">
            <v>-8.6327504058254512E-3</v>
          </cell>
          <cell r="R168">
            <v>1.8122184109374828E-3</v>
          </cell>
          <cell r="S168">
            <v>-5.3769104899237252E-4</v>
          </cell>
        </row>
        <row r="169">
          <cell r="L169">
            <v>-1.2444274882503992E-2</v>
          </cell>
          <cell r="M169">
            <v>-1.6886811430178561E-2</v>
          </cell>
          <cell r="N169">
            <v>-1.2241210430608995E-2</v>
          </cell>
          <cell r="O169">
            <v>6.5002082328360355E-3</v>
          </cell>
          <cell r="P169">
            <v>-4.4408346402800003E-3</v>
          </cell>
          <cell r="Q169">
            <v>-4.3973699986125103E-3</v>
          </cell>
          <cell r="R169">
            <v>4.4175231344459887E-2</v>
          </cell>
          <cell r="S169">
            <v>-6.0318981804988736E-3</v>
          </cell>
        </row>
        <row r="170">
          <cell r="L170">
            <v>-1.4348561141172333E-2</v>
          </cell>
          <cell r="M170">
            <v>-2.3889325897228697E-2</v>
          </cell>
          <cell r="N170">
            <v>-1.1869687710026944E-2</v>
          </cell>
          <cell r="O170">
            <v>-1.5026748109392196E-2</v>
          </cell>
          <cell r="P170">
            <v>1.7795946125902518E-3</v>
          </cell>
          <cell r="Q170">
            <v>-2.6911567327098096E-3</v>
          </cell>
          <cell r="R170">
            <v>2.3235969556502534E-2</v>
          </cell>
          <cell r="S170">
            <v>-7.6339366055333535E-5</v>
          </cell>
        </row>
        <row r="171">
          <cell r="L171">
            <v>-2.3089190967245932E-3</v>
          </cell>
          <cell r="M171">
            <v>5.7738487696645358E-2</v>
          </cell>
          <cell r="N171">
            <v>1.3403609900087821E-2</v>
          </cell>
          <cell r="O171">
            <v>-6.6200138633524253E-3</v>
          </cell>
          <cell r="P171">
            <v>-2.1758051920276578E-2</v>
          </cell>
          <cell r="Q171">
            <v>1.1085435905907826E-2</v>
          </cell>
          <cell r="R171">
            <v>1.811235297062308E-2</v>
          </cell>
          <cell r="S171">
            <v>-2.2907547396677774E-4</v>
          </cell>
        </row>
        <row r="172">
          <cell r="L172">
            <v>1.3099527865342075E-2</v>
          </cell>
          <cell r="M172">
            <v>-3.7759456547490355E-3</v>
          </cell>
          <cell r="N172">
            <v>-7.3914403929987715E-3</v>
          </cell>
          <cell r="O172">
            <v>1.8778096690353907E-2</v>
          </cell>
          <cell r="P172">
            <v>5.2493520585101816E-3</v>
          </cell>
          <cell r="Q172">
            <v>-6.1098063508880918E-3</v>
          </cell>
          <cell r="R172">
            <v>-1.1569817375801095E-2</v>
          </cell>
          <cell r="S172">
            <v>-4.558904653922724E-3</v>
          </cell>
        </row>
        <row r="173">
          <cell r="L173">
            <v>7.5416382766040346E-3</v>
          </cell>
          <cell r="M173">
            <v>1.898173254826041E-2</v>
          </cell>
          <cell r="N173">
            <v>8.8333536108193833E-3</v>
          </cell>
          <cell r="O173">
            <v>1.6671292337244736E-2</v>
          </cell>
          <cell r="P173">
            <v>2.8802857613010824E-2</v>
          </cell>
          <cell r="Q173">
            <v>-1.2951047909728119E-2</v>
          </cell>
          <cell r="R173">
            <v>3.4830643570478159E-3</v>
          </cell>
          <cell r="S173">
            <v>3.8900726939545827E-3</v>
          </cell>
        </row>
        <row r="174">
          <cell r="L174">
            <v>-1.48595424572322E-2</v>
          </cell>
          <cell r="M174">
            <v>-8.7720164732102424E-3</v>
          </cell>
          <cell r="N174">
            <v>7.3962549650086196E-3</v>
          </cell>
          <cell r="O174">
            <v>1.6536883641502298E-2</v>
          </cell>
          <cell r="P174">
            <v>1.3685945733038718E-2</v>
          </cell>
          <cell r="Q174">
            <v>1.6991741419740913E-2</v>
          </cell>
          <cell r="R174">
            <v>4.3573008880855024E-3</v>
          </cell>
          <cell r="S174">
            <v>1.2589886406841222E-2</v>
          </cell>
        </row>
        <row r="175">
          <cell r="L175">
            <v>-2.0691188409744599E-2</v>
          </cell>
          <cell r="M175">
            <v>-1.0503649953869099E-2</v>
          </cell>
          <cell r="N175">
            <v>4.9941690188890497E-3</v>
          </cell>
          <cell r="O175">
            <v>-4.4899232195113603E-3</v>
          </cell>
          <cell r="P175">
            <v>-7.2461181509906325E-3</v>
          </cell>
          <cell r="Q175">
            <v>-6.8896612881980124E-3</v>
          </cell>
          <cell r="R175">
            <v>-1.391913688686619E-2</v>
          </cell>
          <cell r="S175">
            <v>3.099024369507708E-3</v>
          </cell>
        </row>
        <row r="176">
          <cell r="L176">
            <v>5.4870710420373836E-3</v>
          </cell>
          <cell r="M176">
            <v>1.3855132321529684E-3</v>
          </cell>
          <cell r="N176">
            <v>-1.0117343184576688E-2</v>
          </cell>
          <cell r="O176">
            <v>1.6597404463148724E-2</v>
          </cell>
          <cell r="P176">
            <v>2.0332610087979264E-2</v>
          </cell>
          <cell r="Q176">
            <v>-8.9783036364965429E-4</v>
          </cell>
          <cell r="R176">
            <v>-2.8963081373296617E-3</v>
          </cell>
          <cell r="S176">
            <v>-1.238025766350237E-3</v>
          </cell>
        </row>
        <row r="177">
          <cell r="L177">
            <v>-1.286401107321733E-2</v>
          </cell>
          <cell r="M177">
            <v>-4.7640320398888436E-3</v>
          </cell>
          <cell r="N177">
            <v>-1.0353833657889999E-2</v>
          </cell>
          <cell r="O177">
            <v>-1.4180431304613439E-2</v>
          </cell>
          <cell r="P177">
            <v>-1.2773876220859348E-2</v>
          </cell>
          <cell r="Q177">
            <v>-6.442638011611157E-3</v>
          </cell>
          <cell r="R177">
            <v>-4.0972243015491294E-2</v>
          </cell>
          <cell r="S177">
            <v>5.7591945402284406E-3</v>
          </cell>
        </row>
        <row r="178">
          <cell r="L178">
            <v>-4.4932446066473508E-3</v>
          </cell>
          <cell r="M178">
            <v>-1.4090512006029288E-2</v>
          </cell>
          <cell r="N178">
            <v>3.6542554108318637E-3</v>
          </cell>
          <cell r="O178">
            <v>-2.732082345832143E-2</v>
          </cell>
          <cell r="P178">
            <v>-1.9677891806943348E-2</v>
          </cell>
          <cell r="Q178">
            <v>-3.1617573930740051E-3</v>
          </cell>
          <cell r="R178">
            <v>-2.8340091794953115E-2</v>
          </cell>
          <cell r="S178">
            <v>-4.4937537640531433E-3</v>
          </cell>
        </row>
        <row r="179">
          <cell r="L179">
            <v>-8.2443353191332669E-3</v>
          </cell>
          <cell r="M179">
            <v>-4.5525125667692512E-3</v>
          </cell>
          <cell r="N179">
            <v>-3.7541723966634244E-3</v>
          </cell>
          <cell r="O179">
            <v>3.6426110900523723E-2</v>
          </cell>
          <cell r="P179">
            <v>-4.3936415721641531E-3</v>
          </cell>
          <cell r="Q179">
            <v>-9.3960773775781936E-3</v>
          </cell>
          <cell r="R179">
            <v>-2.2441877432947122E-3</v>
          </cell>
          <cell r="S179">
            <v>-2.0874329508133727E-3</v>
          </cell>
        </row>
        <row r="180">
          <cell r="L180">
            <v>4.4763393610356417E-3</v>
          </cell>
          <cell r="M180">
            <v>5.6920038457908273E-3</v>
          </cell>
          <cell r="N180">
            <v>1.2206430325658602E-2</v>
          </cell>
          <cell r="O180">
            <v>1.1681156837288764E-2</v>
          </cell>
          <cell r="P180">
            <v>0</v>
          </cell>
          <cell r="Q180">
            <v>1.9253754881806362E-2</v>
          </cell>
          <cell r="R180">
            <v>1.3763924684702777E-2</v>
          </cell>
          <cell r="S180">
            <v>4.0365429945272702E-3</v>
          </cell>
        </row>
        <row r="181">
          <cell r="L181">
            <v>3.819432962803182E-3</v>
          </cell>
          <cell r="M181">
            <v>-6.1826133369657921E-4</v>
          </cell>
          <cell r="N181">
            <v>9.5326401207467271E-3</v>
          </cell>
          <cell r="O181">
            <v>1.0965734684319273E-2</v>
          </cell>
          <cell r="P181">
            <v>8.8652854988848784E-3</v>
          </cell>
          <cell r="Q181">
            <v>-1.0962090574164751E-3</v>
          </cell>
          <cell r="R181">
            <v>6.2384459437689888E-3</v>
          </cell>
          <cell r="S181">
            <v>2.2563449174792805E-3</v>
          </cell>
        </row>
        <row r="182">
          <cell r="L182">
            <v>1.0901668299706957E-2</v>
          </cell>
          <cell r="M182">
            <v>6.8054379966109302E-4</v>
          </cell>
          <cell r="N182">
            <v>6.9060985000357622E-3</v>
          </cell>
          <cell r="O182">
            <v>-2.3843239648317915E-3</v>
          </cell>
          <cell r="P182">
            <v>-2.6526010497248675E-3</v>
          </cell>
          <cell r="Q182">
            <v>-3.9838259167013224E-4</v>
          </cell>
          <cell r="R182">
            <v>3.3878314199422555E-3</v>
          </cell>
          <cell r="S182">
            <v>-7.7748417713263684E-4</v>
          </cell>
        </row>
        <row r="183">
          <cell r="L183">
            <v>9.0926200393370848E-4</v>
          </cell>
          <cell r="M183">
            <v>-1.05300559117113E-2</v>
          </cell>
          <cell r="N183">
            <v>-5.5872485997526811E-3</v>
          </cell>
          <cell r="O183">
            <v>5.5000651662600042E-3</v>
          </cell>
          <cell r="P183">
            <v>-1.0498612632282467E-2</v>
          </cell>
          <cell r="Q183">
            <v>-4.0675414578146274E-3</v>
          </cell>
          <cell r="R183">
            <v>9.8586001714993099E-3</v>
          </cell>
          <cell r="S183">
            <v>6.415850665748124E-3</v>
          </cell>
        </row>
        <row r="184">
          <cell r="L184">
            <v>0</v>
          </cell>
          <cell r="M184">
            <v>3.5017985772549665E-3</v>
          </cell>
          <cell r="N184">
            <v>-6.2463017064555704E-3</v>
          </cell>
          <cell r="O184">
            <v>-1.12939325741509E-2</v>
          </cell>
          <cell r="P184">
            <v>-1.7467124291847824E-3</v>
          </cell>
          <cell r="Q184">
            <v>-5.62297703113257E-3</v>
          </cell>
          <cell r="R184">
            <v>-4.6754091660879959E-3</v>
          </cell>
          <cell r="S184">
            <v>-3.5084275892979244E-3</v>
          </cell>
        </row>
        <row r="185">
          <cell r="L185">
            <v>3.6504710607694335E-3</v>
          </cell>
          <cell r="M185">
            <v>9.5515192272694893E-3</v>
          </cell>
          <cell r="N185">
            <v>1.9704582051025543E-3</v>
          </cell>
          <cell r="O185">
            <v>2.7212797747981243E-2</v>
          </cell>
          <cell r="P185">
            <v>1.777775133294579E-2</v>
          </cell>
          <cell r="Q185">
            <v>1.6750257542516911E-2</v>
          </cell>
          <cell r="R185">
            <v>1.8818141702495295E-2</v>
          </cell>
          <cell r="S185">
            <v>1.656484019886717E-2</v>
          </cell>
        </row>
        <row r="186">
          <cell r="L186">
            <v>-2.0491731072299624E-3</v>
          </cell>
          <cell r="M186">
            <v>-1.2409847097116788E-4</v>
          </cell>
          <cell r="N186">
            <v>-4.7296273441415071E-3</v>
          </cell>
          <cell r="O186">
            <v>-9.5049717190065497E-3</v>
          </cell>
          <cell r="P186">
            <v>6.2611355673152236E-3</v>
          </cell>
          <cell r="Q186">
            <v>-6.477306474373834E-3</v>
          </cell>
          <cell r="R186">
            <v>9.9178081033937104E-3</v>
          </cell>
          <cell r="S186">
            <v>6.3811503451518536E-3</v>
          </cell>
        </row>
        <row r="187">
          <cell r="L187">
            <v>-1.081091580043847E-2</v>
          </cell>
          <cell r="M187">
            <v>-1.6468307369901014E-2</v>
          </cell>
          <cell r="N187">
            <v>-1.275479496787435E-2</v>
          </cell>
          <cell r="O187">
            <v>-2.2601047574069999E-2</v>
          </cell>
          <cell r="P187">
            <v>-1.497806419316039E-2</v>
          </cell>
          <cell r="Q187">
            <v>-1.7236316235919258E-2</v>
          </cell>
          <cell r="R187">
            <v>-2.5578453360397879E-2</v>
          </cell>
          <cell r="S187">
            <v>-1.5934086547107373E-2</v>
          </cell>
        </row>
        <row r="188">
          <cell r="L188">
            <v>3.6165426440017967E-3</v>
          </cell>
          <cell r="M188">
            <v>1.3726583205909471E-2</v>
          </cell>
          <cell r="N188">
            <v>6.7644502375650006E-3</v>
          </cell>
          <cell r="O188">
            <v>-1.0156666539251069E-2</v>
          </cell>
          <cell r="P188">
            <v>1.7653124760299566E-3</v>
          </cell>
          <cell r="Q188">
            <v>1.1490839407109155E-2</v>
          </cell>
          <cell r="R188">
            <v>6.9342385517145999E-3</v>
          </cell>
          <cell r="S188">
            <v>-2.8177633064179197E-3</v>
          </cell>
        </row>
        <row r="189">
          <cell r="L189">
            <v>1.9824937874458826E-2</v>
          </cell>
          <cell r="M189">
            <v>8.2918374767178005E-3</v>
          </cell>
          <cell r="N189">
            <v>4.838624290067095E-3</v>
          </cell>
          <cell r="O189">
            <v>3.5826095987767204E-2</v>
          </cell>
          <cell r="P189">
            <v>1.6143482882686078E-2</v>
          </cell>
          <cell r="Q189">
            <v>1.5389303815509292E-2</v>
          </cell>
          <cell r="R189">
            <v>1.9122244671877509E-2</v>
          </cell>
          <cell r="S189">
            <v>-4.5968578784272296E-3</v>
          </cell>
        </row>
        <row r="190">
          <cell r="L190">
            <v>1.6639450768807018E-2</v>
          </cell>
          <cell r="M190">
            <v>1.6992035086742296E-2</v>
          </cell>
          <cell r="N190">
            <v>1.4611384103652592E-2</v>
          </cell>
          <cell r="O190">
            <v>2.0603829240349203E-2</v>
          </cell>
          <cell r="P190">
            <v>2.6703622789297832E-2</v>
          </cell>
          <cell r="Q190">
            <v>7.7031628453032575E-3</v>
          </cell>
          <cell r="R190">
            <v>1.0259241375891071E-2</v>
          </cell>
          <cell r="S190">
            <v>1.3903206428291792E-2</v>
          </cell>
        </row>
        <row r="191">
          <cell r="L191">
            <v>-1.749947740489477E-2</v>
          </cell>
          <cell r="M191">
            <v>8.5690283048287519E-3</v>
          </cell>
          <cell r="N191">
            <v>-3.8439879433220359E-2</v>
          </cell>
          <cell r="O191">
            <v>-1.5288137198352425E-2</v>
          </cell>
          <cell r="P191">
            <v>-1.9855557777554544E-2</v>
          </cell>
          <cell r="Q191">
            <v>-1.7721994171116529E-2</v>
          </cell>
          <cell r="R191">
            <v>-6.5562332723066996E-3</v>
          </cell>
          <cell r="S191">
            <v>-2.8994372634675414E-2</v>
          </cell>
        </row>
        <row r="192">
          <cell r="L192">
            <v>2.5391186086562989E-3</v>
          </cell>
          <cell r="M192">
            <v>-1.2815044336355275E-2</v>
          </cell>
          <cell r="N192">
            <v>1.3672210228273807E-2</v>
          </cell>
          <cell r="O192">
            <v>2.0857788705063385E-2</v>
          </cell>
          <cell r="P192">
            <v>2.0257787446646747E-2</v>
          </cell>
          <cell r="Q192">
            <v>1.9281463028480328E-2</v>
          </cell>
          <cell r="R192">
            <v>7.8088307801684742E-3</v>
          </cell>
          <cell r="S192">
            <v>7.7297344164473092E-3</v>
          </cell>
        </row>
        <row r="193">
          <cell r="L193">
            <v>1.0025802776050918E-2</v>
          </cell>
          <cell r="M193">
            <v>5.9056916106063895E-3</v>
          </cell>
          <cell r="N193">
            <v>1.998817277390863E-2</v>
          </cell>
          <cell r="O193">
            <v>1.2105035177149448E-2</v>
          </cell>
          <cell r="P193">
            <v>2.7699583191513888E-3</v>
          </cell>
          <cell r="Q193">
            <v>-8.2527451386030792E-3</v>
          </cell>
          <cell r="R193">
            <v>-1.1049028575231046E-2</v>
          </cell>
          <cell r="S193">
            <v>2.7960128662311678E-2</v>
          </cell>
        </row>
        <row r="194">
          <cell r="L194">
            <v>4.684804267751641E-3</v>
          </cell>
          <cell r="M194">
            <v>-3.3543086159160129E-3</v>
          </cell>
          <cell r="N194">
            <v>-1.6571234887966413E-2</v>
          </cell>
          <cell r="O194">
            <v>-2.5463824612196095E-2</v>
          </cell>
          <cell r="P194">
            <v>0</v>
          </cell>
          <cell r="Q194">
            <v>-1.2816697942562238E-2</v>
          </cell>
          <cell r="R194">
            <v>-2.5641279867922973E-2</v>
          </cell>
          <cell r="S194">
            <v>5.7339939650773442E-3</v>
          </cell>
        </row>
        <row r="195">
          <cell r="L195">
            <v>8.5046518541229688E-3</v>
          </cell>
          <cell r="M195">
            <v>1.9550875367376763E-2</v>
          </cell>
          <cell r="N195">
            <v>2.4350267064264797E-2</v>
          </cell>
          <cell r="O195">
            <v>4.2441403334368077E-2</v>
          </cell>
          <cell r="P195">
            <v>2.556810246021235E-2</v>
          </cell>
          <cell r="Q195">
            <v>2.1412555898221441E-2</v>
          </cell>
          <cell r="R195">
            <v>4.7472103462715465E-2</v>
          </cell>
          <cell r="S195">
            <v>2.2570281017228355E-2</v>
          </cell>
        </row>
        <row r="196">
          <cell r="L196">
            <v>-1.0056108051905266E-2</v>
          </cell>
          <cell r="M196">
            <v>-1.3117626463003185E-2</v>
          </cell>
          <cell r="N196">
            <v>-1.9738344895761095E-2</v>
          </cell>
          <cell r="O196">
            <v>-8.4757404959778793E-3</v>
          </cell>
          <cell r="P196">
            <v>-1.7674395435033574E-2</v>
          </cell>
          <cell r="Q196">
            <v>-2.0477104074248298E-2</v>
          </cell>
          <cell r="R196">
            <v>-2.3156766545193497E-2</v>
          </cell>
          <cell r="S196">
            <v>-1.9839315014729797E-2</v>
          </cell>
        </row>
        <row r="197">
          <cell r="L197">
            <v>-5.5814743146146428E-3</v>
          </cell>
          <cell r="M197">
            <v>-1.0210535589235459E-2</v>
          </cell>
          <cell r="N197">
            <v>-1.179409186059277E-2</v>
          </cell>
          <cell r="O197">
            <v>-1.7387591695225635E-2</v>
          </cell>
          <cell r="P197">
            <v>-3.1531210162958234E-2</v>
          </cell>
          <cell r="Q197">
            <v>-1.1981908303510647E-2</v>
          </cell>
          <cell r="R197">
            <v>-1.4129756462386456E-2</v>
          </cell>
          <cell r="S197">
            <v>-1.7481523826327061E-2</v>
          </cell>
        </row>
        <row r="198">
          <cell r="L198">
            <v>-3.7071392166662109E-3</v>
          </cell>
          <cell r="M198">
            <v>-4.5174074147567023E-3</v>
          </cell>
          <cell r="N198">
            <v>2.615243855301097E-3</v>
          </cell>
          <cell r="O198">
            <v>-1.6525426222255279E-2</v>
          </cell>
          <cell r="P198">
            <v>1.0009133185631791E-2</v>
          </cell>
          <cell r="Q198">
            <v>4.6373918377411449E-3</v>
          </cell>
          <cell r="R198">
            <v>-2.2654681463426751E-2</v>
          </cell>
          <cell r="S198">
            <v>2.3209878173346965E-4</v>
          </cell>
        </row>
        <row r="199">
          <cell r="L199">
            <v>-2.3114153413476002E-3</v>
          </cell>
          <cell r="M199">
            <v>2.3267305628100754E-3</v>
          </cell>
          <cell r="N199">
            <v>5.7174903616616923E-3</v>
          </cell>
          <cell r="O199">
            <v>2.2034083474363753E-2</v>
          </cell>
          <cell r="P199">
            <v>-1.8169293255505536E-3</v>
          </cell>
          <cell r="Q199">
            <v>-1.2810543224910376E-3</v>
          </cell>
          <cell r="R199">
            <v>-3.4228791994728169E-4</v>
          </cell>
          <cell r="S199">
            <v>1.1029400246591603E-2</v>
          </cell>
        </row>
        <row r="200">
          <cell r="L200">
            <v>-4.6021695917803918E-3</v>
          </cell>
          <cell r="M200">
            <v>-2.0633132952925015E-2</v>
          </cell>
          <cell r="N200">
            <v>-1.9289072764019366E-2</v>
          </cell>
          <cell r="O200">
            <v>-1.7209145467461329E-2</v>
          </cell>
          <cell r="P200">
            <v>-1.2555963100552403E-2</v>
          </cell>
          <cell r="Q200">
            <v>-1.351222053772283E-2</v>
          </cell>
          <cell r="R200">
            <v>-1.5279193828919291E-2</v>
          </cell>
          <cell r="S200">
            <v>-1.5934113426857799E-2</v>
          </cell>
        </row>
        <row r="201">
          <cell r="L201">
            <v>-4.8087269079180039E-3</v>
          </cell>
          <cell r="M201">
            <v>4.6408514434992387E-3</v>
          </cell>
          <cell r="N201">
            <v>1.8969342974130221E-2</v>
          </cell>
          <cell r="O201">
            <v>1.0726288571119236E-2</v>
          </cell>
          <cell r="P201">
            <v>7.2267895766475743E-3</v>
          </cell>
          <cell r="Q201">
            <v>-3.5837845097883569E-3</v>
          </cell>
          <cell r="R201">
            <v>-3.5263061265172757E-3</v>
          </cell>
          <cell r="S201">
            <v>-3.6812969431726517E-3</v>
          </cell>
        </row>
        <row r="202">
          <cell r="L202">
            <v>-2.5123429752119675E-3</v>
          </cell>
          <cell r="M202">
            <v>2.1296603138241332E-2</v>
          </cell>
          <cell r="N202">
            <v>-1.8251751006415073E-3</v>
          </cell>
          <cell r="O202">
            <v>-1.3018863612470954E-2</v>
          </cell>
          <cell r="P202">
            <v>4.5371723831058031E-3</v>
          </cell>
          <cell r="Q202">
            <v>-6.352338215195874E-3</v>
          </cell>
          <cell r="R202">
            <v>1.1768745843361295E-3</v>
          </cell>
          <cell r="S202">
            <v>3.0000133933478779E-3</v>
          </cell>
        </row>
        <row r="203">
          <cell r="L203">
            <v>-9.0541432140176514E-3</v>
          </cell>
          <cell r="M203">
            <v>1.2648166931272797E-4</v>
          </cell>
          <cell r="N203">
            <v>-7.1346846340873959E-3</v>
          </cell>
          <cell r="O203">
            <v>-2.2650711518168221E-2</v>
          </cell>
          <cell r="P203">
            <v>2.2263501993357027E-2</v>
          </cell>
          <cell r="Q203">
            <v>1.638901477535093E-3</v>
          </cell>
          <cell r="R203">
            <v>-8.5015087993262073E-3</v>
          </cell>
          <cell r="S203">
            <v>0</v>
          </cell>
        </row>
        <row r="204">
          <cell r="L204">
            <v>8.9840314191325099E-4</v>
          </cell>
          <cell r="M204">
            <v>3.0431469023106672E-3</v>
          </cell>
          <cell r="N204">
            <v>2.6114061787041454E-3</v>
          </cell>
          <cell r="O204">
            <v>-7.3561465431496442E-3</v>
          </cell>
          <cell r="P204">
            <v>-2.7752929968641871E-3</v>
          </cell>
          <cell r="Q204">
            <v>-1.3692106842208118E-2</v>
          </cell>
          <cell r="R204">
            <v>-9.6300933491982876E-3</v>
          </cell>
          <cell r="S204">
            <v>-2.6085165912108632E-3</v>
          </cell>
        </row>
        <row r="205">
          <cell r="L205">
            <v>-6.4703954968198252E-3</v>
          </cell>
          <cell r="M205">
            <v>3.1797862657640952E-3</v>
          </cell>
          <cell r="N205">
            <v>-7.326280515562722E-3</v>
          </cell>
          <cell r="O205">
            <v>-2.3977281939161488E-2</v>
          </cell>
          <cell r="P205">
            <v>7.4559967720815301E-3</v>
          </cell>
          <cell r="Q205">
            <v>4.2011989559320728E-3</v>
          </cell>
          <cell r="R205">
            <v>9.6677620077132431E-3</v>
          </cell>
          <cell r="S205">
            <v>4.9344684385870252E-3</v>
          </cell>
        </row>
        <row r="206">
          <cell r="L206">
            <v>8.3240289272821233E-3</v>
          </cell>
          <cell r="M206">
            <v>1.81299343245509E-2</v>
          </cell>
          <cell r="N206">
            <v>9.0991280850114542E-3</v>
          </cell>
          <cell r="O206">
            <v>7.781815249669366E-3</v>
          </cell>
          <cell r="P206">
            <v>1.1310005004427026E-2</v>
          </cell>
          <cell r="Q206">
            <v>6.728932683738087E-3</v>
          </cell>
          <cell r="R206">
            <v>1.7180796091827988E-2</v>
          </cell>
          <cell r="S206">
            <v>1.0806033343999655E-3</v>
          </cell>
        </row>
        <row r="207">
          <cell r="L207">
            <v>1.4376920381791392E-2</v>
          </cell>
          <cell r="M207">
            <v>1.3518780585662249E-2</v>
          </cell>
          <cell r="N207">
            <v>8.0258469219010031E-3</v>
          </cell>
          <cell r="O207">
            <v>-5.296080432195982E-3</v>
          </cell>
          <cell r="P207">
            <v>-1.8816673515239524E-3</v>
          </cell>
          <cell r="Q207">
            <v>4.2474329248325393E-3</v>
          </cell>
          <cell r="R207">
            <v>1.0912432004224204E-2</v>
          </cell>
          <cell r="S207">
            <v>-2.0028625302248582E-3</v>
          </cell>
        </row>
        <row r="208">
          <cell r="L208">
            <v>-2.5039051366085863E-3</v>
          </cell>
          <cell r="M208">
            <v>7.8042208746820219E-3</v>
          </cell>
          <cell r="N208">
            <v>-1.4821484045925204E-2</v>
          </cell>
          <cell r="O208">
            <v>-4.0771221356243559E-2</v>
          </cell>
          <cell r="P208">
            <v>0</v>
          </cell>
          <cell r="Q208">
            <v>-1.2864564368826548E-2</v>
          </cell>
          <cell r="R208">
            <v>-9.2828348750612077E-3</v>
          </cell>
          <cell r="S208">
            <v>-1.1572981513039204E-2</v>
          </cell>
        </row>
        <row r="209">
          <cell r="L209">
            <v>9.1140547993373566E-4</v>
          </cell>
          <cell r="M209">
            <v>1.1257577662284746E-3</v>
          </cell>
          <cell r="N209">
            <v>-1.0224647780643581E-2</v>
          </cell>
          <cell r="O209">
            <v>2.2781968932813257E-2</v>
          </cell>
          <cell r="P209">
            <v>4.7260789437055806E-3</v>
          </cell>
          <cell r="Q209">
            <v>1.4795527531358266E-2</v>
          </cell>
          <cell r="R209">
            <v>-8.4840455040247065E-4</v>
          </cell>
          <cell r="S209">
            <v>2.7485980947346E-3</v>
          </cell>
        </row>
        <row r="210">
          <cell r="L210">
            <v>3.8882202017371803E-3</v>
          </cell>
          <cell r="M210">
            <v>1.8614553673168777E-2</v>
          </cell>
          <cell r="N210">
            <v>1.3630751312830869E-2</v>
          </cell>
          <cell r="O210">
            <v>2.7655881083884504E-2</v>
          </cell>
          <cell r="P210">
            <v>1.7307678671266702E-2</v>
          </cell>
          <cell r="Q210">
            <v>4.078094905916263E-3</v>
          </cell>
          <cell r="R210">
            <v>3.46189753658388E-3</v>
          </cell>
          <cell r="S210">
            <v>2.9864598174540458E-3</v>
          </cell>
        </row>
        <row r="211">
          <cell r="L211">
            <v>6.6773842121550242E-3</v>
          </cell>
          <cell r="M211">
            <v>-4.7719808289453547E-2</v>
          </cell>
          <cell r="N211">
            <v>-3.4798992848374954E-3</v>
          </cell>
          <cell r="O211">
            <v>-3.0013550006141698E-2</v>
          </cell>
          <cell r="P211">
            <v>1.0689802233200929E-2</v>
          </cell>
          <cell r="Q211">
            <v>4.0947938639135373E-3</v>
          </cell>
          <cell r="R211">
            <v>6.9144824825941864E-3</v>
          </cell>
          <cell r="S211">
            <v>1.5337273614552949E-3</v>
          </cell>
        </row>
        <row r="212">
          <cell r="L212">
            <v>4.8589354656798367E-3</v>
          </cell>
          <cell r="M212">
            <v>-1.293265543090405E-2</v>
          </cell>
          <cell r="N212">
            <v>-1.0332253682988402E-2</v>
          </cell>
          <cell r="O212">
            <v>3.9481247662151775E-2</v>
          </cell>
          <cell r="P212">
            <v>-3.0160013345138625E-2</v>
          </cell>
          <cell r="Q212">
            <v>-5.7193313287272618E-3</v>
          </cell>
          <cell r="R212">
            <v>-1.7516490010477614E-2</v>
          </cell>
          <cell r="S212">
            <v>-3.1277808197432866E-2</v>
          </cell>
        </row>
        <row r="213">
          <cell r="L213">
            <v>-9.1700734718646038E-3</v>
          </cell>
          <cell r="M213">
            <v>-1.196374744356643E-2</v>
          </cell>
          <cell r="N213">
            <v>-1.6499012992139961E-2</v>
          </cell>
          <cell r="O213">
            <v>1.3288385676246461E-2</v>
          </cell>
          <cell r="P213">
            <v>0</v>
          </cell>
          <cell r="Q213">
            <v>-1.6305858627793102E-2</v>
          </cell>
          <cell r="R213">
            <v>-1.513569038816831E-3</v>
          </cell>
          <cell r="S213">
            <v>-1.0512449046281458E-2</v>
          </cell>
        </row>
        <row r="214">
          <cell r="L214">
            <v>-9.3116710519218771E-3</v>
          </cell>
          <cell r="M214">
            <v>-1.7850794112759027E-2</v>
          </cell>
          <cell r="N214">
            <v>-1.7182178257302949E-2</v>
          </cell>
          <cell r="O214">
            <v>-1.4881848146943266E-2</v>
          </cell>
          <cell r="P214">
            <v>-2.5711891296529621E-2</v>
          </cell>
          <cell r="Q214">
            <v>-4.4986808832010561E-2</v>
          </cell>
          <cell r="R214">
            <v>-3.2405644854711646E-3</v>
          </cell>
          <cell r="S214">
            <v>-1.7337093680032334E-2</v>
          </cell>
        </row>
        <row r="215">
          <cell r="L215">
            <v>-2.2717921021719878E-4</v>
          </cell>
          <cell r="M215">
            <v>3.1892162258300161E-3</v>
          </cell>
          <cell r="N215">
            <v>2.4758713090504703E-3</v>
          </cell>
          <cell r="O215">
            <v>-8.2001926883430443E-3</v>
          </cell>
          <cell r="P215">
            <v>1.7757201294829716E-2</v>
          </cell>
          <cell r="Q215">
            <v>2.386949598017396E-2</v>
          </cell>
          <cell r="R215">
            <v>1.9771978164770054E-2</v>
          </cell>
          <cell r="S215">
            <v>1.0216582909817751E-2</v>
          </cell>
        </row>
        <row r="216">
          <cell r="L216">
            <v>1.1948633060326008E-2</v>
          </cell>
          <cell r="M216">
            <v>1.4938378572627364E-2</v>
          </cell>
          <cell r="N216">
            <v>1.2936932988358851E-3</v>
          </cell>
          <cell r="O216">
            <v>2.6370974445151019E-2</v>
          </cell>
          <cell r="P216">
            <v>6.5849818824144091E-3</v>
          </cell>
          <cell r="Q216">
            <v>1.9099202492866896E-2</v>
          </cell>
          <cell r="R216">
            <v>1.7391215033509821E-2</v>
          </cell>
          <cell r="S216">
            <v>1.3310712699520222E-2</v>
          </cell>
        </row>
        <row r="217">
          <cell r="L217">
            <v>4.1530860180811757E-3</v>
          </cell>
          <cell r="M217">
            <v>1.2733305753012125E-2</v>
          </cell>
          <cell r="N217">
            <v>1.3658269733208828E-2</v>
          </cell>
          <cell r="O217">
            <v>7.0632947921702716E-3</v>
          </cell>
          <cell r="P217">
            <v>2.8301680804307949E-3</v>
          </cell>
          <cell r="Q217">
            <v>1.8085846928159732E-3</v>
          </cell>
          <cell r="R217">
            <v>8.3592244898780255E-3</v>
          </cell>
          <cell r="S217">
            <v>3.1898859775996158E-3</v>
          </cell>
        </row>
        <row r="218">
          <cell r="L218">
            <v>-1.4776089424517136E-2</v>
          </cell>
          <cell r="M218">
            <v>9.417263489583716E-3</v>
          </cell>
          <cell r="N218">
            <v>-2.7521054558441671E-2</v>
          </cell>
          <cell r="O218">
            <v>-1.5711921869141832E-2</v>
          </cell>
          <cell r="P218">
            <v>-2.8221808343162902E-3</v>
          </cell>
          <cell r="Q218">
            <v>-8.7752053590318679E-3</v>
          </cell>
          <cell r="R218">
            <v>-4.5388707526110572E-3</v>
          </cell>
          <cell r="S218">
            <v>-7.7291340595462277E-3</v>
          </cell>
        </row>
        <row r="219">
          <cell r="L219">
            <v>-2.2009739257376815E-2</v>
          </cell>
          <cell r="M219">
            <v>-3.9925984038217122E-3</v>
          </cell>
          <cell r="N219">
            <v>-0.10183240556255979</v>
          </cell>
          <cell r="O219">
            <v>-1.7218015146636345E-2</v>
          </cell>
          <cell r="P219">
            <v>1.8852146984726925E-3</v>
          </cell>
          <cell r="Q219">
            <v>-5.1628290056640047E-3</v>
          </cell>
          <cell r="R219">
            <v>-3.3636649956557685E-3</v>
          </cell>
          <cell r="S219">
            <v>-2.5696858774436615E-3</v>
          </cell>
        </row>
        <row r="220">
          <cell r="L220">
            <v>4.4662159598458651E-3</v>
          </cell>
          <cell r="M220">
            <v>-1.8597090216041834E-2</v>
          </cell>
          <cell r="N220">
            <v>1.5014774728516089E-2</v>
          </cell>
          <cell r="O220">
            <v>-1.909301920191453E-3</v>
          </cell>
          <cell r="P220">
            <v>-1.3940631375256474E-2</v>
          </cell>
          <cell r="Q220">
            <v>1.2835133043030966E-2</v>
          </cell>
          <cell r="R220">
            <v>-3.2372399236157978E-3</v>
          </cell>
          <cell r="S220">
            <v>6.8006336480261886E-3</v>
          </cell>
        </row>
        <row r="221">
          <cell r="L221">
            <v>1.5419525992340199E-2</v>
          </cell>
          <cell r="M221">
            <v>4.9376973137225111E-3</v>
          </cell>
          <cell r="N221">
            <v>1.5044564464806065E-2</v>
          </cell>
          <cell r="O221">
            <v>1.103137605752802E-2</v>
          </cell>
          <cell r="P221">
            <v>1.8622898506417407E-3</v>
          </cell>
          <cell r="Q221">
            <v>5.544973874114012E-3</v>
          </cell>
          <cell r="R221">
            <v>3.3578384036971665E-2</v>
          </cell>
          <cell r="S221">
            <v>-1.4024798201605071E-3</v>
          </cell>
        </row>
        <row r="222">
          <cell r="L222">
            <v>-2.0366005758299943E-3</v>
          </cell>
          <cell r="M222">
            <v>-1.4839681320225506E-2</v>
          </cell>
          <cell r="N222">
            <v>7.1299643679172409E-3</v>
          </cell>
          <cell r="O222">
            <v>3.4522324007561389E-2</v>
          </cell>
          <cell r="P222">
            <v>1.4164312929420442E-2</v>
          </cell>
          <cell r="Q222">
            <v>4.6100121436283281E-3</v>
          </cell>
          <cell r="R222">
            <v>1.843734630166205E-2</v>
          </cell>
          <cell r="S222">
            <v>3.1843332375161015E-3</v>
          </cell>
        </row>
        <row r="223">
          <cell r="L223">
            <v>5.0033278954035865E-3</v>
          </cell>
          <cell r="M223">
            <v>-9.1519870134287862E-3</v>
          </cell>
          <cell r="N223">
            <v>1.4364732999927909E-2</v>
          </cell>
          <cell r="O223">
            <v>-3.5537433649550643E-3</v>
          </cell>
          <cell r="P223">
            <v>-1.0280406830757927E-2</v>
          </cell>
          <cell r="Q223">
            <v>7.0606579369962841E-3</v>
          </cell>
          <cell r="R223">
            <v>1.0017855536785136E-2</v>
          </cell>
          <cell r="S223">
            <v>-2.6808946524081945E-2</v>
          </cell>
        </row>
        <row r="224">
          <cell r="L224">
            <v>1.9475898084315268E-2</v>
          </cell>
          <cell r="M224">
            <v>1.9278605216135558E-2</v>
          </cell>
          <cell r="N224">
            <v>1.8112862493848692E-3</v>
          </cell>
          <cell r="O224">
            <v>-5.7943483810216634E-3</v>
          </cell>
          <cell r="P224">
            <v>1.6144232933446467E-2</v>
          </cell>
          <cell r="Q224">
            <v>2.9101237317270545E-3</v>
          </cell>
          <cell r="R224">
            <v>4.0278641443289187E-2</v>
          </cell>
          <cell r="S224">
            <v>1.6035624085362299E-2</v>
          </cell>
        </row>
        <row r="225">
          <cell r="L225">
            <v>6.9625193617750547E-4</v>
          </cell>
          <cell r="M225">
            <v>1.1511611868868066E-2</v>
          </cell>
          <cell r="N225">
            <v>-6.4986571216735234E-3</v>
          </cell>
          <cell r="O225">
            <v>2.8637738819864866E-2</v>
          </cell>
          <cell r="P225">
            <v>9.5876578322213746E-3</v>
          </cell>
          <cell r="Q225">
            <v>1.7168182052041514E-2</v>
          </cell>
          <cell r="R225">
            <v>1.2231445630568105E-2</v>
          </cell>
          <cell r="S225">
            <v>1.5919259013835507E-2</v>
          </cell>
        </row>
        <row r="226">
          <cell r="L226">
            <v>-3.2764982337986415E-2</v>
          </cell>
          <cell r="M226">
            <v>-4.067351719799206E-2</v>
          </cell>
          <cell r="N226">
            <v>-2.7515781341907797E-2</v>
          </cell>
          <cell r="O226">
            <v>-3.4661592924231877E-2</v>
          </cell>
          <cell r="P226">
            <v>-3.0669030524470231E-2</v>
          </cell>
          <cell r="Q226">
            <v>-3.2550630855789464E-2</v>
          </cell>
          <cell r="R226">
            <v>-2.7516459030939244E-2</v>
          </cell>
          <cell r="S226">
            <v>-1.7899102459590921E-2</v>
          </cell>
        </row>
        <row r="227">
          <cell r="L227">
            <v>-2.4623052979926285E-3</v>
          </cell>
          <cell r="M227">
            <v>3.2086070171417624E-3</v>
          </cell>
          <cell r="N227">
            <v>1.9326009532132371E-2</v>
          </cell>
          <cell r="O227">
            <v>1.3655498164328206E-2</v>
          </cell>
          <cell r="P227">
            <v>0</v>
          </cell>
          <cell r="Q227">
            <v>-1.3280577805196758E-2</v>
          </cell>
          <cell r="R227">
            <v>-2.1407060987713056E-2</v>
          </cell>
          <cell r="S227">
            <v>-1.3548441586130888E-2</v>
          </cell>
        </row>
        <row r="228">
          <cell r="L228">
            <v>-4.9008834149194547E-3</v>
          </cell>
          <cell r="M228">
            <v>8.117233018550829E-3</v>
          </cell>
          <cell r="N228">
            <v>8.0927875018339535E-3</v>
          </cell>
          <cell r="O228">
            <v>3.3519982548029903E-2</v>
          </cell>
          <cell r="P228">
            <v>5.0781333096968417E-2</v>
          </cell>
          <cell r="Q228">
            <v>1.4040240849899632E-2</v>
          </cell>
          <cell r="R228">
            <v>4.1791727815239321E-2</v>
          </cell>
          <cell r="S228">
            <v>5.1770005421484022E-2</v>
          </cell>
        </row>
        <row r="229">
          <cell r="L229">
            <v>-3.937521844789782E-2</v>
          </cell>
          <cell r="M229">
            <v>-3.2648505642749015E-2</v>
          </cell>
          <cell r="N229">
            <v>-4.2017752784879403E-2</v>
          </cell>
          <cell r="O229">
            <v>-4.5199310978082274E-2</v>
          </cell>
          <cell r="P229">
            <v>-4.3884327970048598E-2</v>
          </cell>
          <cell r="Q229">
            <v>-3.6798615110999244E-2</v>
          </cell>
          <cell r="R229">
            <v>-2.4984545984532591E-2</v>
          </cell>
          <cell r="S229">
            <v>-3.4328840656752013E-2</v>
          </cell>
        </row>
        <row r="230">
          <cell r="L230">
            <v>-1.5173900345892277E-2</v>
          </cell>
          <cell r="M230">
            <v>-1.4659804114886765E-2</v>
          </cell>
          <cell r="N230">
            <v>-9.8558638393015929E-3</v>
          </cell>
          <cell r="O230">
            <v>-2.5444901853559632E-2</v>
          </cell>
          <cell r="P230">
            <v>-1.9230735264583521E-2</v>
          </cell>
          <cell r="Q230">
            <v>-1.6200562423775322E-2</v>
          </cell>
          <cell r="R230">
            <v>-4.3390180451534643E-2</v>
          </cell>
          <cell r="S230">
            <v>-1.5706259018451796E-2</v>
          </cell>
        </row>
        <row r="231">
          <cell r="L231">
            <v>-2.9418992766704344E-3</v>
          </cell>
          <cell r="M231">
            <v>4.4408644610003378E-3</v>
          </cell>
          <cell r="N231">
            <v>-1.0131262852838496E-2</v>
          </cell>
          <cell r="O231">
            <v>5.4772902726241135E-4</v>
          </cell>
          <cell r="P231">
            <v>-4.5577496637200232E-3</v>
          </cell>
          <cell r="Q231">
            <v>1.674794279758629E-2</v>
          </cell>
          <cell r="R231">
            <v>2.0905029989737312E-3</v>
          </cell>
          <cell r="S231">
            <v>6.3806479130641414E-3</v>
          </cell>
        </row>
        <row r="232">
          <cell r="L232">
            <v>3.7968063711875111E-3</v>
          </cell>
          <cell r="M232">
            <v>-7.7690416774953697E-3</v>
          </cell>
          <cell r="N232">
            <v>-1.0489218599136096E-2</v>
          </cell>
          <cell r="O232">
            <v>-4.2338512242126036E-2</v>
          </cell>
          <cell r="P232">
            <v>-8.1375789184512382E-3</v>
          </cell>
          <cell r="Q232">
            <v>-1.3077820731152046E-2</v>
          </cell>
          <cell r="R232">
            <v>2.7548991844725812E-3</v>
          </cell>
          <cell r="S232">
            <v>-1.2175858804416406E-2</v>
          </cell>
        </row>
        <row r="233">
          <cell r="L233">
            <v>-6.0796402558039864E-3</v>
          </cell>
          <cell r="M233">
            <v>-2.9757441977282806E-2</v>
          </cell>
          <cell r="N233">
            <v>-1.6613522151819771E-2</v>
          </cell>
          <cell r="O233">
            <v>-3.9170682264153545E-3</v>
          </cell>
          <cell r="P233">
            <v>-5.3956449175093235E-3</v>
          </cell>
          <cell r="Q233">
            <v>-1.282054851407266E-2</v>
          </cell>
          <cell r="R233">
            <v>-5.8941570577484281E-3</v>
          </cell>
          <cell r="S233">
            <v>6.4498861867900992E-4</v>
          </cell>
        </row>
        <row r="234">
          <cell r="L234">
            <v>-1.7102785845731994E-2</v>
          </cell>
          <cell r="M234">
            <v>-3.3079589653846053E-3</v>
          </cell>
          <cell r="N234">
            <v>1.0702234312040204E-2</v>
          </cell>
          <cell r="O234">
            <v>-1.6184844008196086E-2</v>
          </cell>
          <cell r="P234">
            <v>-3.3043440857159934E-2</v>
          </cell>
          <cell r="Q234">
            <v>-5.7937132329491936E-3</v>
          </cell>
          <cell r="R234">
            <v>-2.0698431516480098E-2</v>
          </cell>
          <cell r="S234">
            <v>-2.1506486117794932E-4</v>
          </cell>
        </row>
        <row r="235">
          <cell r="L235">
            <v>1.4423023685622427E-2</v>
          </cell>
          <cell r="M235">
            <v>1.5370611104663645E-2</v>
          </cell>
          <cell r="N235">
            <v>1.6791744687526311E-2</v>
          </cell>
          <cell r="O235">
            <v>2.0715920804179611E-2</v>
          </cell>
          <cell r="P235">
            <v>6.9145724569827927E-3</v>
          </cell>
          <cell r="Q235">
            <v>1.4834924562011409E-2</v>
          </cell>
          <cell r="R235">
            <v>2.337622088431246E-3</v>
          </cell>
          <cell r="S235">
            <v>9.9869790432949301E-3</v>
          </cell>
        </row>
        <row r="236">
          <cell r="L236">
            <v>2.0902016681034752E-4</v>
          </cell>
          <cell r="M236">
            <v>-2.6118942340144224E-3</v>
          </cell>
          <cell r="N236">
            <v>7.6566657509791192E-3</v>
          </cell>
          <cell r="O236">
            <v>-6.7718186529946989E-3</v>
          </cell>
          <cell r="P236">
            <v>-3.9834241939009973E-2</v>
          </cell>
          <cell r="Q236">
            <v>4.5253293375191461E-4</v>
          </cell>
          <cell r="R236">
            <v>-1.7851109087717809E-2</v>
          </cell>
          <cell r="S236">
            <v>-6.1137079532946892E-3</v>
          </cell>
        </row>
        <row r="237">
          <cell r="L237">
            <v>8.0084404711469048E-3</v>
          </cell>
          <cell r="M237">
            <v>-3.9026053476828304E-3</v>
          </cell>
          <cell r="N237">
            <v>-1.0387896560744014E-3</v>
          </cell>
          <cell r="O237">
            <v>-9.4166648474879322E-3</v>
          </cell>
          <cell r="P237">
            <v>7.5251612308031568E-3</v>
          </cell>
          <cell r="Q237">
            <v>8.1499030824727647E-4</v>
          </cell>
          <cell r="R237">
            <v>-1.5928438544203116E-2</v>
          </cell>
          <cell r="S237">
            <v>-1.7949893118947013E-3</v>
          </cell>
        </row>
        <row r="238">
          <cell r="L238">
            <v>1.4774694879620132E-3</v>
          </cell>
          <cell r="M238">
            <v>3.4051431876214178E-3</v>
          </cell>
          <cell r="N238">
            <v>4.2675696066234448E-3</v>
          </cell>
          <cell r="O238">
            <v>-6.9179062356617971E-3</v>
          </cell>
          <cell r="P238">
            <v>-4.9918269053781383E-3</v>
          </cell>
          <cell r="Q238">
            <v>-6.2104786125996014E-3</v>
          </cell>
          <cell r="R238">
            <v>2.2585110530859431E-4</v>
          </cell>
          <cell r="S238">
            <v>-8.6078930419075661E-4</v>
          </cell>
        </row>
        <row r="239">
          <cell r="L239">
            <v>4.6649610379563278E-3</v>
          </cell>
          <cell r="M239">
            <v>5.1101209005710579E-4</v>
          </cell>
          <cell r="N239">
            <v>8.2224429773376517E-3</v>
          </cell>
          <cell r="O239">
            <v>1.5612917988536923E-2</v>
          </cell>
          <cell r="P239">
            <v>1.6667475999916359E-3</v>
          </cell>
          <cell r="Q239">
            <v>4.6116518304959442E-3</v>
          </cell>
          <cell r="R239">
            <v>-8.1811167769859638E-3</v>
          </cell>
          <cell r="S239">
            <v>-3.217773071146901E-3</v>
          </cell>
        </row>
        <row r="240">
          <cell r="L240">
            <v>5.972472153119357E-3</v>
          </cell>
          <cell r="M240">
            <v>8.8789062749679015E-3</v>
          </cell>
          <cell r="N240">
            <v>2.7804772858184279E-3</v>
          </cell>
          <cell r="O240">
            <v>2.9053225124580528E-2</v>
          </cell>
          <cell r="P240">
            <v>-5.7994988762185562E-3</v>
          </cell>
          <cell r="Q240">
            <v>1.5394564868287386E-3</v>
          </cell>
          <cell r="R240">
            <v>-4.4626856871455844E-3</v>
          </cell>
          <cell r="S240">
            <v>8.8004374567753896E-3</v>
          </cell>
        </row>
        <row r="241">
          <cell r="L241">
            <v>1.2816117404272909E-3</v>
          </cell>
          <cell r="M241">
            <v>-2.3430837254772019E-3</v>
          </cell>
          <cell r="N241">
            <v>1.5579316431287404E-2</v>
          </cell>
          <cell r="O241">
            <v>5.7904104189210326E-3</v>
          </cell>
          <cell r="P241">
            <v>-9.0312592712258333E-3</v>
          </cell>
          <cell r="Q241">
            <v>-1.3842941470665449E-2</v>
          </cell>
          <cell r="R241">
            <v>8.9315855062310767E-4</v>
          </cell>
          <cell r="S241">
            <v>-1.4852095689135925E-2</v>
          </cell>
        </row>
        <row r="242">
          <cell r="L242">
            <v>6.2326053957599825E-3</v>
          </cell>
          <cell r="M242">
            <v>7.4851396678607962E-3</v>
          </cell>
          <cell r="N242">
            <v>1.9962246417186913E-2</v>
          </cell>
          <cell r="O242">
            <v>2.5690821084352722E-2</v>
          </cell>
          <cell r="P242">
            <v>-7.022891172613277E-2</v>
          </cell>
          <cell r="Q242">
            <v>1.1563804871972838E-2</v>
          </cell>
          <cell r="R242">
            <v>1.6516356031819113E-2</v>
          </cell>
          <cell r="S242">
            <v>1.9931727230134477E-2</v>
          </cell>
        </row>
        <row r="243">
          <cell r="L243">
            <v>8.2340068730113458E-3</v>
          </cell>
          <cell r="M243">
            <v>6.3360750128937937E-4</v>
          </cell>
          <cell r="N243">
            <v>-1.7844349102290602E-3</v>
          </cell>
          <cell r="O243">
            <v>-1.1604083574548563E-2</v>
          </cell>
          <cell r="P243">
            <v>-9.8261954967064913E-3</v>
          </cell>
          <cell r="Q243">
            <v>-1.5826416867390281E-2</v>
          </cell>
          <cell r="R243">
            <v>-5.0821517664749738E-3</v>
          </cell>
          <cell r="S243">
            <v>5.6123451028331495E-3</v>
          </cell>
        </row>
        <row r="244">
          <cell r="L244">
            <v>2.389245295078446E-3</v>
          </cell>
          <cell r="M244">
            <v>1.0381096462659389E-3</v>
          </cell>
          <cell r="N244">
            <v>8.4983152417854591E-3</v>
          </cell>
          <cell r="O244">
            <v>2.1475192441148927E-2</v>
          </cell>
          <cell r="P244">
            <v>5.3191452197212108E-3</v>
          </cell>
          <cell r="Q244">
            <v>1.3334540936544625E-2</v>
          </cell>
          <cell r="R244">
            <v>1.0326421567624422E-2</v>
          </cell>
          <cell r="S244">
            <v>2.1181336284741281E-3</v>
          </cell>
        </row>
        <row r="245">
          <cell r="L245">
            <v>-6.5110946865876151E-4</v>
          </cell>
          <cell r="M245">
            <v>-6.9143623821221745E-4</v>
          </cell>
          <cell r="N245">
            <v>3.5115844354267622E-3</v>
          </cell>
          <cell r="O245">
            <v>1.947691168371235E-2</v>
          </cell>
          <cell r="P245">
            <v>9.9770200757671734E-3</v>
          </cell>
          <cell r="Q245">
            <v>1.3885106303756167E-2</v>
          </cell>
          <cell r="R245">
            <v>5.6801835891326924E-3</v>
          </cell>
          <cell r="S245">
            <v>3.7390258947527233E-3</v>
          </cell>
        </row>
        <row r="246">
          <cell r="L246">
            <v>-3.4609535600392816E-3</v>
          </cell>
          <cell r="M246">
            <v>-1.7281092136767207E-4</v>
          </cell>
          <cell r="N246">
            <v>-7.1721086067109141E-3</v>
          </cell>
          <cell r="O246">
            <v>8.0252306391879191E-3</v>
          </cell>
          <cell r="P246">
            <v>-3.8226399791569943E-3</v>
          </cell>
          <cell r="Q246">
            <v>-4.2750561974640444E-3</v>
          </cell>
          <cell r="R246">
            <v>-2.2939932031518229E-4</v>
          </cell>
          <cell r="S246">
            <v>2.0041835020202736E-2</v>
          </cell>
        </row>
        <row r="247">
          <cell r="L247">
            <v>4.9999581011712646E-3</v>
          </cell>
          <cell r="M247">
            <v>-2.242288270687065E-3</v>
          </cell>
          <cell r="N247">
            <v>-1.2006480269477149E-2</v>
          </cell>
          <cell r="O247">
            <v>1.2913621802606023E-3</v>
          </cell>
          <cell r="P247">
            <v>-5.3231903936447056E-3</v>
          </cell>
          <cell r="Q247">
            <v>-7.271742009988813E-4</v>
          </cell>
          <cell r="R247">
            <v>-1.1473401403228056E-4</v>
          </cell>
          <cell r="S247">
            <v>-7.7911959334645564E-3</v>
          </cell>
        </row>
        <row r="248">
          <cell r="L248">
            <v>-1.5193878659501836E-3</v>
          </cell>
          <cell r="M248">
            <v>-6.8966123913505317E-4</v>
          </cell>
          <cell r="N248">
            <v>1.4780573028231325E-2</v>
          </cell>
          <cell r="O248">
            <v>1.1906604122585485E-2</v>
          </cell>
          <cell r="P248">
            <v>-3.7878019403276841E-3</v>
          </cell>
          <cell r="Q248">
            <v>-1.4334349356495468E-2</v>
          </cell>
          <cell r="R248">
            <v>-3.7142127927877189E-3</v>
          </cell>
          <cell r="S248">
            <v>6.7982716492087647E-3</v>
          </cell>
        </row>
        <row r="249">
          <cell r="L249">
            <v>-2.16958246321175E-4</v>
          </cell>
          <cell r="M249">
            <v>2.0152417029006831E-3</v>
          </cell>
          <cell r="N249">
            <v>5.927348571226565E-3</v>
          </cell>
          <cell r="O249">
            <v>2.3632408424334228E-2</v>
          </cell>
          <cell r="P249">
            <v>1.6949091009230477E-2</v>
          </cell>
          <cell r="Q249">
            <v>-5.4353577849334256E-3</v>
          </cell>
          <cell r="R249">
            <v>1.138528937243688E-2</v>
          </cell>
          <cell r="S249">
            <v>1.2863200492915894E-2</v>
          </cell>
        </row>
        <row r="250">
          <cell r="L250">
            <v>1.408447333437568E-2</v>
          </cell>
          <cell r="M250">
            <v>7.0147371835518335E-3</v>
          </cell>
          <cell r="N250">
            <v>9.0495700953563407E-4</v>
          </cell>
          <cell r="O250">
            <v>-1.637414621178368E-2</v>
          </cell>
          <cell r="P250">
            <v>1.7241498891859885E-2</v>
          </cell>
          <cell r="Q250">
            <v>-4.4522143463321395E-4</v>
          </cell>
          <cell r="R250">
            <v>4.6449378703905531E-3</v>
          </cell>
          <cell r="S250">
            <v>1.5599765149012956E-2</v>
          </cell>
        </row>
        <row r="251">
          <cell r="L251">
            <v>-2.196041243234359E-3</v>
          </cell>
          <cell r="M251">
            <v>-4.2143178434111972E-3</v>
          </cell>
          <cell r="N251">
            <v>8.7230166108180907E-3</v>
          </cell>
          <cell r="O251">
            <v>-1.0989052955411194E-2</v>
          </cell>
          <cell r="P251">
            <v>7.898733092381427E-3</v>
          </cell>
          <cell r="Q251">
            <v>4.2932574761487263E-3</v>
          </cell>
          <cell r="R251">
            <v>-1.7427924693036445E-4</v>
          </cell>
          <cell r="S251">
            <v>1.3710402837925351E-2</v>
          </cell>
        </row>
        <row r="252">
          <cell r="L252">
            <v>-7.4105891992098938E-3</v>
          </cell>
          <cell r="M252">
            <v>6.3908709207260994E-3</v>
          </cell>
          <cell r="N252">
            <v>-1.6202830828148107E-3</v>
          </cell>
          <cell r="O252">
            <v>1.0077341881765456E-2</v>
          </cell>
          <cell r="P252">
            <v>1.3610905877517121E-2</v>
          </cell>
          <cell r="Q252">
            <v>3.9903386582750722E-2</v>
          </cell>
          <cell r="R252">
            <v>1.7904668817959823E-2</v>
          </cell>
          <cell r="S252">
            <v>9.4362116598036838E-3</v>
          </cell>
        </row>
        <row r="253">
          <cell r="L253">
            <v>3.4994650971724717E-3</v>
          </cell>
          <cell r="M253">
            <v>-5.6616084080778339E-3</v>
          </cell>
          <cell r="N253">
            <v>-6.5391921353682436E-3</v>
          </cell>
          <cell r="O253">
            <v>7.3081621825177301E-4</v>
          </cell>
          <cell r="P253">
            <v>-7.154195315881906E-3</v>
          </cell>
          <cell r="Q253">
            <v>-2.4125710394802269E-3</v>
          </cell>
          <cell r="R253">
            <v>-1.0813786767514322E-2</v>
          </cell>
          <cell r="S253">
            <v>-8.5757509339045024E-3</v>
          </cell>
        </row>
        <row r="254">
          <cell r="L254">
            <v>-4.5720570538708705E-3</v>
          </cell>
          <cell r="M254">
            <v>2.4905953555738325E-3</v>
          </cell>
          <cell r="N254">
            <v>1.4103677025989469E-3</v>
          </cell>
          <cell r="O254">
            <v>8.7777729707383401E-4</v>
          </cell>
          <cell r="P254">
            <v>6.3998503823607944E-3</v>
          </cell>
          <cell r="Q254">
            <v>1.2077424019110161E-3</v>
          </cell>
          <cell r="R254">
            <v>2.8136278996329089E-3</v>
          </cell>
          <cell r="S254">
            <v>3.1202997895185547E-4</v>
          </cell>
        </row>
        <row r="255">
          <cell r="L255">
            <v>2.6194543432582762E-3</v>
          </cell>
          <cell r="M255">
            <v>8.0564537483285292E-3</v>
          </cell>
          <cell r="N255">
            <v>1.0084578609088624E-3</v>
          </cell>
          <cell r="O255">
            <v>4.9986059748823308E-3</v>
          </cell>
          <cell r="P255">
            <v>-7.93643698904134E-3</v>
          </cell>
          <cell r="Q255">
            <v>-4.4395364062812526E-3</v>
          </cell>
          <cell r="R255">
            <v>1.7581777942043963E-4</v>
          </cell>
          <cell r="S255">
            <v>1.9533553524833103E-3</v>
          </cell>
        </row>
        <row r="256">
          <cell r="L256">
            <v>4.8256332210305786E-3</v>
          </cell>
          <cell r="M256">
            <v>-7.5837560398539505E-4</v>
          </cell>
          <cell r="N256">
            <v>9.673150592981683E-3</v>
          </cell>
          <cell r="O256">
            <v>1.35598065602065E-2</v>
          </cell>
          <cell r="P256">
            <v>1.5899023930396883E-3</v>
          </cell>
          <cell r="Q256">
            <v>-5.0611591664413424E-3</v>
          </cell>
          <cell r="R256">
            <v>-2.5369886165523492E-2</v>
          </cell>
          <cell r="S256">
            <v>-2.6497015098723153E-3</v>
          </cell>
        </row>
        <row r="257">
          <cell r="L257">
            <v>-2.1924198988720889E-4</v>
          </cell>
          <cell r="M257">
            <v>-2.5021964590065116E-3</v>
          </cell>
          <cell r="N257">
            <v>1.5296985585735445E-3</v>
          </cell>
          <cell r="O257">
            <v>4.4703311676008717E-4</v>
          </cell>
          <cell r="P257">
            <v>-3.9587479210704268E-3</v>
          </cell>
          <cell r="Q257">
            <v>-8.2138949288019791E-3</v>
          </cell>
          <cell r="R257">
            <v>0</v>
          </cell>
          <cell r="S257">
            <v>3.1196542070910382E-4</v>
          </cell>
        </row>
        <row r="258">
          <cell r="L258">
            <v>-1.0416542775368631E-2</v>
          </cell>
          <cell r="M258">
            <v>-1.8587857388505657E-3</v>
          </cell>
          <cell r="N258">
            <v>-6.9873267438675946E-3</v>
          </cell>
          <cell r="O258">
            <v>5.2450501647505199E-3</v>
          </cell>
          <cell r="P258">
            <v>-7.0756342992112087E-3</v>
          </cell>
          <cell r="Q258">
            <v>-1.0940521704280171E-3</v>
          </cell>
          <cell r="R258">
            <v>3.7856047833120243E-3</v>
          </cell>
          <cell r="S258">
            <v>5.0928285632521053E-3</v>
          </cell>
        </row>
        <row r="259">
          <cell r="L259">
            <v>-1.0840587370118948E-3</v>
          </cell>
          <cell r="M259">
            <v>-7.0361638389302428E-3</v>
          </cell>
          <cell r="N259">
            <v>-5.0610886356328155E-4</v>
          </cell>
          <cell r="O259">
            <v>1.4133608647242779E-2</v>
          </cell>
          <cell r="P259">
            <v>2.3641811743686514E-3</v>
          </cell>
          <cell r="Q259">
            <v>-1.8960704737306378E-2</v>
          </cell>
          <cell r="R259">
            <v>-1.0884900701941813E-3</v>
          </cell>
          <cell r="S259">
            <v>4.8814970178876482E-3</v>
          </cell>
        </row>
        <row r="260">
          <cell r="L260">
            <v>4.3544840573217503E-3</v>
          </cell>
          <cell r="M260">
            <v>-4.6498656096967128E-3</v>
          </cell>
          <cell r="N260">
            <v>9.1931816666426247E-3</v>
          </cell>
          <cell r="O260">
            <v>-1.8056993742373573E-2</v>
          </cell>
          <cell r="P260">
            <v>2.3696017705421291E-3</v>
          </cell>
          <cell r="Q260">
            <v>7.0251202786038025E-3</v>
          </cell>
          <cell r="R260">
            <v>-1.0656544651317046E-2</v>
          </cell>
          <cell r="S260">
            <v>-2.4347811802826191E-3</v>
          </cell>
        </row>
        <row r="261">
          <cell r="L261">
            <v>-5.6288789017814311E-3</v>
          </cell>
          <cell r="M261">
            <v>8.0448883437633789E-4</v>
          </cell>
          <cell r="N261">
            <v>8.1349121244964628E-3</v>
          </cell>
          <cell r="O261">
            <v>2.5872720404201299E-2</v>
          </cell>
          <cell r="P261">
            <v>6.3593354825612902E-3</v>
          </cell>
          <cell r="Q261">
            <v>-2.1568954065277479E-3</v>
          </cell>
          <cell r="R261">
            <v>1.4082980092993136E-2</v>
          </cell>
          <cell r="S261">
            <v>2.3966558065755317E-2</v>
          </cell>
        </row>
        <row r="262">
          <cell r="L262">
            <v>3.4760616636089203E-3</v>
          </cell>
          <cell r="M262">
            <v>5.3136065074088634E-3</v>
          </cell>
          <cell r="N262">
            <v>-2.0583746323632468E-4</v>
          </cell>
          <cell r="O262">
            <v>2.4627530062180769E-2</v>
          </cell>
          <cell r="P262">
            <v>9.6307324470616962E-3</v>
          </cell>
          <cell r="Q262">
            <v>6.3307800491578803E-3</v>
          </cell>
          <cell r="R262">
            <v>1.0161357648154068E-2</v>
          </cell>
          <cell r="S262">
            <v>-5.2800840958487916E-3</v>
          </cell>
        </row>
        <row r="263">
          <cell r="L263">
            <v>2.8322214398144308E-3</v>
          </cell>
          <cell r="M263">
            <v>-2.3623903007413682E-3</v>
          </cell>
          <cell r="N263">
            <v>-6.4443805400065113E-3</v>
          </cell>
          <cell r="O263">
            <v>-9.9394578688932755E-3</v>
          </cell>
          <cell r="P263">
            <v>-1.3459852133457684E-2</v>
          </cell>
          <cell r="Q263">
            <v>2.7506759115943913E-2</v>
          </cell>
          <cell r="R263">
            <v>-2.9020212491748243E-4</v>
          </cell>
          <cell r="S263">
            <v>6.4046169764386818E-4</v>
          </cell>
        </row>
        <row r="264">
          <cell r="L264">
            <v>1.3468725971055528E-2</v>
          </cell>
          <cell r="M264">
            <v>7.6641462012712047E-3</v>
          </cell>
          <cell r="N264">
            <v>1.0961809152845614E-2</v>
          </cell>
          <cell r="O264">
            <v>1.3696516900522093E-2</v>
          </cell>
          <cell r="P264">
            <v>2.3807942694555884E-3</v>
          </cell>
          <cell r="Q264">
            <v>1.6755585798273742E-3</v>
          </cell>
          <cell r="R264">
            <v>3.3197719234108192E-3</v>
          </cell>
          <cell r="S264">
            <v>5.3923402393558639E-3</v>
          </cell>
        </row>
        <row r="265">
          <cell r="L265">
            <v>-8.8247649241246506E-4</v>
          </cell>
          <cell r="M265">
            <v>-5.8873216063064504E-3</v>
          </cell>
          <cell r="N265">
            <v>-2.3728413293503392E-3</v>
          </cell>
          <cell r="O265">
            <v>-1.5717925780857067E-3</v>
          </cell>
          <cell r="P265">
            <v>1.5899023930396883E-3</v>
          </cell>
          <cell r="Q265">
            <v>5.6163325726381608E-3</v>
          </cell>
          <cell r="R265">
            <v>-5.6177149734211174E-3</v>
          </cell>
          <cell r="S265">
            <v>2.5821684843609916E-3</v>
          </cell>
        </row>
        <row r="266">
          <cell r="L266">
            <v>4.4148057156356835E-4</v>
          </cell>
          <cell r="M266">
            <v>5.7741517612708293E-4</v>
          </cell>
          <cell r="N266">
            <v>3.9358028273164258E-3</v>
          </cell>
          <cell r="O266">
            <v>-2.6650015012399386E-3</v>
          </cell>
          <cell r="P266">
            <v>-2.3789068075562581E-3</v>
          </cell>
          <cell r="Q266">
            <v>2.4944813601196936E-2</v>
          </cell>
          <cell r="R266">
            <v>1.9484103274721498E-2</v>
          </cell>
          <cell r="S266">
            <v>-4.1784373966063937E-3</v>
          </cell>
        </row>
        <row r="267">
          <cell r="L267">
            <v>-1.0266446635598059E-2</v>
          </cell>
          <cell r="M267">
            <v>1.3880499678677882E-3</v>
          </cell>
          <cell r="N267">
            <v>-2.3765190679027048E-3</v>
          </cell>
          <cell r="O267">
            <v>3.7404344260174138E-2</v>
          </cell>
          <cell r="P267">
            <v>6.3846208459465981E-3</v>
          </cell>
          <cell r="Q267">
            <v>-1.8195752703475954E-3</v>
          </cell>
          <cell r="R267">
            <v>2.9497682230594791E-4</v>
          </cell>
          <cell r="S267">
            <v>8.5905795392944295E-3</v>
          </cell>
        </row>
        <row r="268">
          <cell r="L268">
            <v>-1.4424259234949943E-2</v>
          </cell>
          <cell r="M268">
            <v>-3.2855787615375665E-3</v>
          </cell>
          <cell r="N268">
            <v>1.031818209484836E-4</v>
          </cell>
          <cell r="O268">
            <v>8.5288280375521719E-3</v>
          </cell>
          <cell r="P268">
            <v>1.2116162232745031E-2</v>
          </cell>
          <cell r="Q268">
            <v>-1.8963669377829451E-3</v>
          </cell>
          <cell r="R268">
            <v>1.8343456586864537E-3</v>
          </cell>
          <cell r="S268">
            <v>3.4155310235635117E-3</v>
          </cell>
        </row>
        <row r="269">
          <cell r="L269">
            <v>4.107494140189738E-3</v>
          </cell>
          <cell r="M269">
            <v>2.8322317778610717E-3</v>
          </cell>
          <cell r="N269">
            <v>-5.6218525092076588E-3</v>
          </cell>
          <cell r="O269">
            <v>-1.0869674141468555E-2</v>
          </cell>
          <cell r="P269">
            <v>-4.0224443927252551E-3</v>
          </cell>
          <cell r="Q269">
            <v>-1.641479454094763E-2</v>
          </cell>
          <cell r="R269">
            <v>-3.713557193379069E-3</v>
          </cell>
          <cell r="S269">
            <v>-5.7406331621053797E-3</v>
          </cell>
        </row>
        <row r="270">
          <cell r="L270">
            <v>6.4876284616799396E-4</v>
          </cell>
          <cell r="M270">
            <v>1.371259228503563E-2</v>
          </cell>
          <cell r="N270">
            <v>8.4525300456166352E-3</v>
          </cell>
          <cell r="O270">
            <v>-9.1124675878789807E-3</v>
          </cell>
          <cell r="P270">
            <v>-1.5835264688827566E-2</v>
          </cell>
          <cell r="Q270">
            <v>-2.7218307626290739E-2</v>
          </cell>
          <cell r="R270">
            <v>-9.4235787409657767E-4</v>
          </cell>
          <cell r="S270">
            <v>-1.936687663426917E-3</v>
          </cell>
        </row>
        <row r="271">
          <cell r="L271">
            <v>5.6558171415550529E-3</v>
          </cell>
          <cell r="M271">
            <v>-1.2842215026779291E-2</v>
          </cell>
          <cell r="N271">
            <v>-3.4922657183839023E-3</v>
          </cell>
          <cell r="O271">
            <v>3.6453838858495624E-2</v>
          </cell>
          <cell r="P271">
            <v>3.9744818930016468E-3</v>
          </cell>
          <cell r="Q271">
            <v>4.7220809687896104E-2</v>
          </cell>
          <cell r="R271">
            <v>-7.307876427376514E-3</v>
          </cell>
          <cell r="S271">
            <v>-3.5381241047813816E-3</v>
          </cell>
        </row>
        <row r="272">
          <cell r="L272">
            <v>4.3696356127678193E-3</v>
          </cell>
          <cell r="M272">
            <v>5.2334142921390825E-3</v>
          </cell>
          <cell r="N272">
            <v>1.2340469628548956E-3</v>
          </cell>
          <cell r="O272">
            <v>1.2414166518234682E-2</v>
          </cell>
          <cell r="P272">
            <v>4.7922895940861743E-3</v>
          </cell>
          <cell r="Q272">
            <v>4.1023501392944972E-3</v>
          </cell>
          <cell r="R272">
            <v>-4.6552085384810038E-3</v>
          </cell>
          <cell r="S272">
            <v>-1.567197414072985E-2</v>
          </cell>
        </row>
        <row r="273">
          <cell r="L273">
            <v>1.418119404608853E-2</v>
          </cell>
          <cell r="M273">
            <v>1.5051595643332583E-2</v>
          </cell>
          <cell r="N273">
            <v>-3.3826220842736454E-3</v>
          </cell>
          <cell r="O273">
            <v>1.3258319897445858E-2</v>
          </cell>
          <cell r="P273">
            <v>-3.1845938899284221E-3</v>
          </cell>
          <cell r="Q273">
            <v>-3.9909220231787446E-3</v>
          </cell>
          <cell r="R273">
            <v>1.398368697244412E-2</v>
          </cell>
          <cell r="S273">
            <v>-1.6595201915933222E-3</v>
          </cell>
        </row>
        <row r="274">
          <cell r="L274">
            <v>-7.200374153692124E-3</v>
          </cell>
          <cell r="M274">
            <v>-5.3111377559779127E-3</v>
          </cell>
          <cell r="N274">
            <v>8.1639279274514642E-3</v>
          </cell>
          <cell r="O274">
            <v>1.3436838750279234E-2</v>
          </cell>
          <cell r="P274">
            <v>2.8664914874280134E-2</v>
          </cell>
          <cell r="Q274">
            <v>1.7696458603315701E-2</v>
          </cell>
          <cell r="R274">
            <v>-2.0742839506913691E-2</v>
          </cell>
          <cell r="S274">
            <v>-3.2293242778127507E-3</v>
          </cell>
        </row>
        <row r="275">
          <cell r="L275">
            <v>-1.5251724043410242E-3</v>
          </cell>
          <cell r="M275">
            <v>1.4086003876148112E-2</v>
          </cell>
          <cell r="N275">
            <v>1.5523139129245411E-3</v>
          </cell>
          <cell r="O275">
            <v>1.806391631479598E-2</v>
          </cell>
          <cell r="P275">
            <v>8.2577556390712736E-3</v>
          </cell>
          <cell r="Q275">
            <v>6.0318226260629437E-3</v>
          </cell>
          <cell r="R275">
            <v>-5.8589662076392601E-3</v>
          </cell>
          <cell r="S275">
            <v>7.7789610017262589E-3</v>
          </cell>
        </row>
        <row r="276">
          <cell r="L276">
            <v>4.3604481960568542E-4</v>
          </cell>
          <cell r="M276">
            <v>-8.8687150034738593E-4</v>
          </cell>
          <cell r="N276">
            <v>0</v>
          </cell>
          <cell r="O276">
            <v>3.5079333645193778E-4</v>
          </cell>
          <cell r="P276">
            <v>8.262964205187906E-4</v>
          </cell>
          <cell r="Q276">
            <v>1.4614426717669549E-3</v>
          </cell>
          <cell r="R276">
            <v>-5.0295022876586382E-3</v>
          </cell>
          <cell r="S276">
            <v>-5.5534275989077564E-4</v>
          </cell>
        </row>
        <row r="277">
          <cell r="L277">
            <v>8.7249531172606254E-4</v>
          </cell>
          <cell r="M277">
            <v>3.5489839322444539E-4</v>
          </cell>
          <cell r="N277">
            <v>2.1780872482146663E-3</v>
          </cell>
          <cell r="O277">
            <v>9.0281500277025195E-3</v>
          </cell>
          <cell r="P277">
            <v>2.4855267251255864E-3</v>
          </cell>
          <cell r="Q277">
            <v>-9.7339718341038495E-4</v>
          </cell>
          <cell r="R277">
            <v>5.7255775427922373E-5</v>
          </cell>
          <cell r="S277">
            <v>-2.3792608476091992E-4</v>
          </cell>
        </row>
        <row r="278">
          <cell r="L278">
            <v>1.3106123533948022E-3</v>
          </cell>
          <cell r="M278">
            <v>4.4562737051834223E-3</v>
          </cell>
          <cell r="N278">
            <v>-1.1395473364513853E-3</v>
          </cell>
          <cell r="O278">
            <v>7.6701806467132094E-3</v>
          </cell>
          <cell r="P278">
            <v>-4.1254231823311116E-3</v>
          </cell>
          <cell r="Q278">
            <v>-2.5242570229271344E-3</v>
          </cell>
          <cell r="R278">
            <v>1.0511643662179049E-2</v>
          </cell>
          <cell r="S278">
            <v>2.3851685760343244E-3</v>
          </cell>
        </row>
        <row r="279">
          <cell r="L279">
            <v>7.039167698057458E-3</v>
          </cell>
          <cell r="M279">
            <v>8.207052195248643E-3</v>
          </cell>
          <cell r="N279">
            <v>-9.8481866477689861E-3</v>
          </cell>
          <cell r="O279">
            <v>-5.1462595582438819E-3</v>
          </cell>
          <cell r="P279">
            <v>-8.2425295384158659E-4</v>
          </cell>
          <cell r="Q279">
            <v>2.4331099303798176E-3</v>
          </cell>
          <cell r="R279">
            <v>1.8590317756965957E-2</v>
          </cell>
          <cell r="S279">
            <v>1.1988065302190432E-2</v>
          </cell>
        </row>
        <row r="280">
          <cell r="L280">
            <v>-5.4692752750127305E-3</v>
          </cell>
          <cell r="M280">
            <v>1.2596283194308278E-3</v>
          </cell>
          <cell r="N280">
            <v>1.0256772507322154E-4</v>
          </cell>
          <cell r="O280">
            <v>9.3139877130197224E-3</v>
          </cell>
          <cell r="P280">
            <v>9.9915851571472647E-3</v>
          </cell>
          <cell r="Q280">
            <v>-6.6705193701260823E-3</v>
          </cell>
          <cell r="R280">
            <v>-9.9892256410250013E-4</v>
          </cell>
          <cell r="S280">
            <v>8.1109183272234375E-3</v>
          </cell>
        </row>
        <row r="281">
          <cell r="L281">
            <v>-1.8045017817715392E-2</v>
          </cell>
          <cell r="M281">
            <v>-8.1504086204283732E-3</v>
          </cell>
          <cell r="N281">
            <v>-2.1582023468399991E-2</v>
          </cell>
          <cell r="O281">
            <v>1.04978266059359E-2</v>
          </cell>
          <cell r="P281">
            <v>-2.4917199616819596E-3</v>
          </cell>
          <cell r="Q281">
            <v>-1.5444709244589738E-3</v>
          </cell>
          <cell r="R281">
            <v>-5.5524458147074851E-3</v>
          </cell>
          <cell r="S281">
            <v>-8.6837121749575585E-3</v>
          </cell>
        </row>
        <row r="282">
          <cell r="L282">
            <v>-5.5545691773764005E-3</v>
          </cell>
          <cell r="M282">
            <v>4.6019967572679121E-3</v>
          </cell>
          <cell r="N282">
            <v>0.10898379831613458</v>
          </cell>
          <cell r="O282">
            <v>-3.5776607428741891E-2</v>
          </cell>
          <cell r="P282">
            <v>3.3333036418177198E-3</v>
          </cell>
          <cell r="Q282">
            <v>-8.679221551539662E-4</v>
          </cell>
          <cell r="R282">
            <v>1.194722295008388E-2</v>
          </cell>
          <cell r="S282">
            <v>5.7414936514164072E-3</v>
          </cell>
        </row>
        <row r="283">
          <cell r="L283">
            <v>-1.3071843217255408E-2</v>
          </cell>
          <cell r="M283">
            <v>-4.6991405004283004E-3</v>
          </cell>
          <cell r="N283">
            <v>-1.3832498106034152E-2</v>
          </cell>
          <cell r="O283">
            <v>1.748208414000807E-3</v>
          </cell>
          <cell r="P283">
            <v>-1.6639741750290593E-3</v>
          </cell>
          <cell r="Q283">
            <v>5.0401851034738154E-3</v>
          </cell>
          <cell r="R283">
            <v>-1.3190232582988459E-2</v>
          </cell>
          <cell r="S283">
            <v>-9.6900119387226535E-3</v>
          </cell>
        </row>
        <row r="284">
          <cell r="L284">
            <v>1.519682309121162E-2</v>
          </cell>
          <cell r="M284">
            <v>4.4211533279006066E-3</v>
          </cell>
          <cell r="N284">
            <v>1.0990253173031039E-3</v>
          </cell>
          <cell r="O284">
            <v>4.0372064574174527E-3</v>
          </cell>
          <cell r="P284">
            <v>-1.1513055602972555E-2</v>
          </cell>
          <cell r="Q284">
            <v>-1.4989494721986851E-2</v>
          </cell>
          <cell r="R284">
            <v>-1.511755603845899E-2</v>
          </cell>
          <cell r="S284">
            <v>-6.3658451315248277E-3</v>
          </cell>
        </row>
        <row r="285">
          <cell r="L285">
            <v>3.8677230641521732E-3</v>
          </cell>
          <cell r="M285">
            <v>1.0749193414595126E-2</v>
          </cell>
          <cell r="N285">
            <v>7.7002428977257509E-4</v>
          </cell>
          <cell r="O285">
            <v>5.116372657007151E-3</v>
          </cell>
          <cell r="P285">
            <v>1.2489624995442261E-2</v>
          </cell>
          <cell r="Q285">
            <v>-3.8175455779720924E-4</v>
          </cell>
          <cell r="R285">
            <v>-4.0075334835604215E-3</v>
          </cell>
          <cell r="S285">
            <v>9.478616733063383E-3</v>
          </cell>
        </row>
        <row r="286">
          <cell r="L286">
            <v>6.7057999571600302E-3</v>
          </cell>
          <cell r="M286">
            <v>-8.4429137304091739E-3</v>
          </cell>
          <cell r="N286">
            <v>6.865774309323891E-3</v>
          </cell>
          <cell r="O286">
            <v>1.3409611142586986E-2</v>
          </cell>
          <cell r="P286">
            <v>-2.4917199616819596E-3</v>
          </cell>
          <cell r="Q286">
            <v>2.0451974719422505E-2</v>
          </cell>
          <cell r="R286">
            <v>-3.3096847176617983E-3</v>
          </cell>
          <cell r="S286">
            <v>-7.7315276770765218E-3</v>
          </cell>
        </row>
        <row r="287">
          <cell r="L287">
            <v>1.0827130067236901E-3</v>
          </cell>
          <cell r="M287">
            <v>-1.8224518741160711E-2</v>
          </cell>
          <cell r="N287">
            <v>4.4320780113338287E-4</v>
          </cell>
          <cell r="O287">
            <v>-1.0963629033093447E-2</v>
          </cell>
          <cell r="P287">
            <v>-1.6584552388152485E-3</v>
          </cell>
          <cell r="Q287">
            <v>1.4825031977361069E-2</v>
          </cell>
          <cell r="R287">
            <v>-2.0426316426281899E-3</v>
          </cell>
          <cell r="S287">
            <v>-1.9690625000663875E-2</v>
          </cell>
        </row>
        <row r="288">
          <cell r="L288">
            <v>5.2240015503099979E-3</v>
          </cell>
          <cell r="M288">
            <v>-3.9235876274023029E-3</v>
          </cell>
          <cell r="N288">
            <v>1.472730480434481E-2</v>
          </cell>
          <cell r="O288">
            <v>2.5757264673037961E-2</v>
          </cell>
          <cell r="P288">
            <v>-8.2236111449804916E-3</v>
          </cell>
          <cell r="Q288">
            <v>-4.2319587420109883E-3</v>
          </cell>
          <cell r="R288">
            <v>8.1804007730430506E-3</v>
          </cell>
          <cell r="S288">
            <v>4.0797707670754413E-3</v>
          </cell>
        </row>
        <row r="289">
          <cell r="L289">
            <v>1.0336475918179211E-2</v>
          </cell>
          <cell r="M289">
            <v>4.1160754656377474E-3</v>
          </cell>
          <cell r="N289">
            <v>2.8185097473640841E-3</v>
          </cell>
          <cell r="O289">
            <v>-2.2344384275166385E-2</v>
          </cell>
          <cell r="P289">
            <v>-1.3787527223631413E-2</v>
          </cell>
          <cell r="Q289">
            <v>9.6383682049523411E-3</v>
          </cell>
          <cell r="R289">
            <v>3.2136952229449012E-3</v>
          </cell>
          <cell r="S289">
            <v>1.4566568795795432E-2</v>
          </cell>
        </row>
        <row r="290">
          <cell r="L290">
            <v>-1.0876682412794159E-2</v>
          </cell>
          <cell r="M290">
            <v>8.4198405867246251E-3</v>
          </cell>
          <cell r="N290">
            <v>-1.0927602841726669E-2</v>
          </cell>
          <cell r="O290">
            <v>-9.3113278154731693E-3</v>
          </cell>
          <cell r="P290">
            <v>-2.4273020569717252E-3</v>
          </cell>
          <cell r="Q290">
            <v>2.0275672203998951E-2</v>
          </cell>
          <cell r="R290">
            <v>1.0144835989973622E-2</v>
          </cell>
          <cell r="S290">
            <v>7.9582463115235313E-5</v>
          </cell>
        </row>
        <row r="291">
          <cell r="L291">
            <v>1.9618586066763033E-3</v>
          </cell>
          <cell r="M291">
            <v>3.271916866914637E-3</v>
          </cell>
          <cell r="N291">
            <v>9.9096669000413584E-3</v>
          </cell>
          <cell r="O291">
            <v>-7.3247718544454665E-3</v>
          </cell>
          <cell r="P291">
            <v>-4.8306903238869436E-3</v>
          </cell>
          <cell r="Q291">
            <v>2.9486758008114844E-3</v>
          </cell>
          <cell r="R291">
            <v>2.6113820426949541E-2</v>
          </cell>
          <cell r="S291">
            <v>2.4738855971426776E-3</v>
          </cell>
        </row>
        <row r="292">
          <cell r="L292">
            <v>1.74675188434259E-3</v>
          </cell>
          <cell r="M292">
            <v>1.0398432876197905E-2</v>
          </cell>
          <cell r="N292">
            <v>9.7794895822334027E-3</v>
          </cell>
          <cell r="O292">
            <v>2.3745860501085403E-2</v>
          </cell>
          <cell r="P292">
            <v>5.6678256943043515E-3</v>
          </cell>
          <cell r="Q292">
            <v>-6.8664808325388238E-3</v>
          </cell>
          <cell r="R292">
            <v>7.310306529282995E-3</v>
          </cell>
          <cell r="S292">
            <v>7.0722757073726772E-3</v>
          </cell>
        </row>
        <row r="293">
          <cell r="L293">
            <v>-3.9148293192542427E-3</v>
          </cell>
          <cell r="M293">
            <v>-3.2351908080591185E-3</v>
          </cell>
          <cell r="N293">
            <v>7.2158759680682749E-3</v>
          </cell>
          <cell r="O293">
            <v>5.3583499595344364E-4</v>
          </cell>
          <cell r="P293">
            <v>6.5200970286658499E-3</v>
          </cell>
          <cell r="Q293">
            <v>1.2473068236446005E-2</v>
          </cell>
          <cell r="R293">
            <v>-1.2718806724947074E-2</v>
          </cell>
          <cell r="S293">
            <v>3.4677062878671894E-3</v>
          </cell>
        </row>
        <row r="294">
          <cell r="L294">
            <v>2.6164861231670056E-3</v>
          </cell>
          <cell r="M294">
            <v>4.0906566894607366E-3</v>
          </cell>
          <cell r="N294">
            <v>4.140194251958107E-3</v>
          </cell>
          <cell r="O294">
            <v>1.0834335844745802E-2</v>
          </cell>
          <cell r="P294">
            <v>1.40495088242929E-2</v>
          </cell>
          <cell r="Q294">
            <v>-2.3459162982435444E-3</v>
          </cell>
          <cell r="R294">
            <v>1.3915410824101304E-2</v>
          </cell>
          <cell r="S294">
            <v>-3.1353059457749355E-3</v>
          </cell>
        </row>
        <row r="295">
          <cell r="L295">
            <v>-4.5581621862552657E-3</v>
          </cell>
          <cell r="M295">
            <v>5.0788507171868336E-3</v>
          </cell>
          <cell r="N295">
            <v>-1.3836898606927273E-2</v>
          </cell>
          <cell r="O295">
            <v>3.2606914037727197E-3</v>
          </cell>
          <cell r="P295">
            <v>3.3167198725005953E-3</v>
          </cell>
          <cell r="Q295">
            <v>-2.7465205443355512E-3</v>
          </cell>
          <cell r="R295">
            <v>2.2508579629919367E-2</v>
          </cell>
          <cell r="S295">
            <v>1.2879621578674172E-3</v>
          </cell>
        </row>
        <row r="296">
          <cell r="L296">
            <v>-3.4608217108093031E-3</v>
          </cell>
          <cell r="M296">
            <v>8.4140827438585752E-3</v>
          </cell>
          <cell r="N296">
            <v>-5.077971397072778E-3</v>
          </cell>
          <cell r="O296">
            <v>-1.3404666513370356E-2</v>
          </cell>
          <cell r="P296">
            <v>-1.7114809760718219E-2</v>
          </cell>
          <cell r="Q296">
            <v>-2.5364625163151189E-3</v>
          </cell>
          <cell r="R296">
            <v>3.5830088793870729E-2</v>
          </cell>
          <cell r="S296">
            <v>3.06820577851874E-3</v>
          </cell>
        </row>
        <row r="297">
          <cell r="L297">
            <v>3.908618762973104E-3</v>
          </cell>
          <cell r="M297">
            <v>2.6285069559219831E-3</v>
          </cell>
          <cell r="N297">
            <v>1.5824103404460388E-3</v>
          </cell>
          <cell r="O297">
            <v>1.4137960832646179E-2</v>
          </cell>
          <cell r="P297">
            <v>1.9102963630835523E-2</v>
          </cell>
          <cell r="Q297">
            <v>7.7709873881388614E-3</v>
          </cell>
          <cell r="R297">
            <v>6.3932217931947921E-3</v>
          </cell>
          <cell r="S297">
            <v>1.2342628640581887E-2</v>
          </cell>
        </row>
        <row r="298">
          <cell r="L298">
            <v>-2.8149033721130978E-3</v>
          </cell>
          <cell r="M298">
            <v>-1.8304530209073411E-3</v>
          </cell>
          <cell r="N298">
            <v>5.6830429536205429E-3</v>
          </cell>
          <cell r="O298">
            <v>-2.6125305369445684E-2</v>
          </cell>
          <cell r="P298">
            <v>-1.2305199960324309E-2</v>
          </cell>
          <cell r="Q298">
            <v>-4.9852517855079048E-3</v>
          </cell>
          <cell r="R298">
            <v>-4.3921060725284899E-3</v>
          </cell>
          <cell r="S298">
            <v>-1.2431286270436215E-2</v>
          </cell>
        </row>
        <row r="299">
          <cell r="L299">
            <v>-3.0225925032665302E-3</v>
          </cell>
          <cell r="M299">
            <v>3.305997022217122E-3</v>
          </cell>
          <cell r="N299">
            <v>-7.5577729648418357E-3</v>
          </cell>
          <cell r="O299">
            <v>1.1245874860946969E-2</v>
          </cell>
          <cell r="P299">
            <v>1.2458504347527155E-2</v>
          </cell>
          <cell r="Q299">
            <v>-4.1540115760048124E-3</v>
          </cell>
          <cell r="R299">
            <v>5.9550553715201904E-3</v>
          </cell>
          <cell r="S299">
            <v>9.0412320487520681E-3</v>
          </cell>
        </row>
        <row r="300">
          <cell r="L300">
            <v>-1.2937509593418106E-3</v>
          </cell>
          <cell r="M300">
            <v>-1.7799264249472202E-2</v>
          </cell>
          <cell r="N300">
            <v>1.383790009257968E-2</v>
          </cell>
          <cell r="O300">
            <v>3.40331470687949E-3</v>
          </cell>
          <cell r="P300">
            <v>-4.9587283982948094E-3</v>
          </cell>
          <cell r="Q300">
            <v>-7.0423582418441821E-3</v>
          </cell>
          <cell r="R300">
            <v>-5.1200462317269047E-4</v>
          </cell>
          <cell r="S300">
            <v>-7.5983464343795104E-3</v>
          </cell>
        </row>
        <row r="301">
          <cell r="L301">
            <v>-4.5072645310602066E-3</v>
          </cell>
          <cell r="M301">
            <v>-1.2011931876165782E-3</v>
          </cell>
          <cell r="N301">
            <v>1.2037130030874366E-2</v>
          </cell>
          <cell r="O301">
            <v>6.6715024935490863E-3</v>
          </cell>
          <cell r="P301">
            <v>1.655709634085456E-3</v>
          </cell>
          <cell r="Q301">
            <v>3.9389198833705841E-3</v>
          </cell>
          <cell r="R301">
            <v>1.7311144298237657E-3</v>
          </cell>
          <cell r="S301">
            <v>5.2002290895636349E-3</v>
          </cell>
        </row>
        <row r="302">
          <cell r="L302">
            <v>4.0948437362515744E-3</v>
          </cell>
          <cell r="M302">
            <v>4.4038465493028145E-3</v>
          </cell>
          <cell r="N302">
            <v>2.0876791840680475E-3</v>
          </cell>
          <cell r="O302">
            <v>0</v>
          </cell>
          <cell r="P302">
            <v>3.2812383214346763E-3</v>
          </cell>
          <cell r="Q302">
            <v>7.735468183220684E-3</v>
          </cell>
          <cell r="R302">
            <v>-2.3660649773701747E-2</v>
          </cell>
          <cell r="S302">
            <v>-9.5766740650486959E-3</v>
          </cell>
        </row>
        <row r="303">
          <cell r="L303">
            <v>-2.5795286809860984E-3</v>
          </cell>
          <cell r="M303">
            <v>2.2371501952915818E-3</v>
          </cell>
          <cell r="N303">
            <v>2.7913874467140332E-3</v>
          </cell>
          <cell r="O303">
            <v>1.4821517028834386E-2</v>
          </cell>
          <cell r="P303">
            <v>-6.5197855371889046E-3</v>
          </cell>
          <cell r="Q303">
            <v>-1.1183632904362417E-3</v>
          </cell>
          <cell r="R303">
            <v>-4.4243854642234126E-3</v>
          </cell>
          <cell r="S303">
            <v>7.7041862890294688E-3</v>
          </cell>
        </row>
        <row r="304">
          <cell r="L304">
            <v>-2.1449885894234688E-3</v>
          </cell>
          <cell r="M304">
            <v>2.363341147514797E-3</v>
          </cell>
          <cell r="N304">
            <v>2.7992134904157862E-3</v>
          </cell>
          <cell r="O304">
            <v>-4.7349424869963519E-3</v>
          </cell>
          <cell r="P304">
            <v>1.2376046082448466E-2</v>
          </cell>
          <cell r="Q304">
            <v>2.3440077860081843E-3</v>
          </cell>
          <cell r="R304">
            <v>3.6902957268265535E-3</v>
          </cell>
          <cell r="S304">
            <v>-8.9129961717770989E-4</v>
          </cell>
        </row>
        <row r="305">
          <cell r="L305">
            <v>9.5279872931961496E-3</v>
          </cell>
          <cell r="M305">
            <v>-2.1769493405566775E-3</v>
          </cell>
          <cell r="N305">
            <v>-1.015933835286964E-2</v>
          </cell>
          <cell r="O305">
            <v>-3.4482487201346057E-3</v>
          </cell>
          <cell r="P305">
            <v>5.8092195069570085E-3</v>
          </cell>
          <cell r="Q305">
            <v>7.70168984494779E-3</v>
          </cell>
          <cell r="R305">
            <v>1.8408612124219292E-2</v>
          </cell>
          <cell r="S305">
            <v>3.2422790612995911E-4</v>
          </cell>
        </row>
        <row r="306">
          <cell r="L306">
            <v>1.5179437235006699E-3</v>
          </cell>
          <cell r="M306">
            <v>8.9072501617968314E-3</v>
          </cell>
          <cell r="N306">
            <v>6.0394311167268899E-3</v>
          </cell>
          <cell r="O306">
            <v>-5.4417426629715937E-4</v>
          </cell>
          <cell r="P306">
            <v>-5.7756673873049502E-3</v>
          </cell>
          <cell r="Q306">
            <v>4.6425269736234398E-3</v>
          </cell>
          <cell r="R306">
            <v>6.3461916398295237E-3</v>
          </cell>
          <cell r="S306">
            <v>1.5422837794514255E-3</v>
          </cell>
        </row>
        <row r="307">
          <cell r="L307">
            <v>2.1692305478815399E-4</v>
          </cell>
          <cell r="M307">
            <v>4.6584762946548786E-3</v>
          </cell>
          <cell r="N307">
            <v>4.3161095291497364E-3</v>
          </cell>
          <cell r="O307">
            <v>-6.1294610294052587E-3</v>
          </cell>
          <cell r="P307">
            <v>-2.1001475204209363E-2</v>
          </cell>
          <cell r="Q307">
            <v>-1.6438392213585118E-2</v>
          </cell>
          <cell r="R307">
            <v>-3.5132305655838358E-3</v>
          </cell>
          <cell r="S307">
            <v>-2.9944892916793364E-3</v>
          </cell>
        </row>
        <row r="308">
          <cell r="L308">
            <v>5.0143426339512853E-3</v>
          </cell>
          <cell r="M308">
            <v>1.600425419872642E-2</v>
          </cell>
          <cell r="N308">
            <v>1.9017980353251307E-2</v>
          </cell>
          <cell r="O308">
            <v>-2.9735850348707737E-2</v>
          </cell>
          <cell r="P308">
            <v>-8.0711516060727462E-4</v>
          </cell>
          <cell r="Q308">
            <v>-1.0343478451357191E-2</v>
          </cell>
          <cell r="R308">
            <v>4.1696003945197457E-3</v>
          </cell>
          <cell r="S308">
            <v>-4.190846678508553E-3</v>
          </cell>
        </row>
        <row r="309">
          <cell r="L309">
            <v>1.0129892278335717E-2</v>
          </cell>
          <cell r="M309">
            <v>2.8730006329318325E-3</v>
          </cell>
          <cell r="N309">
            <v>4.4703733676817237E-2</v>
          </cell>
          <cell r="O309">
            <v>-3.1673454474630769E-2</v>
          </cell>
          <cell r="P309">
            <v>4.0517383068148227E-3</v>
          </cell>
          <cell r="Q309">
            <v>1.0046889858306152E-4</v>
          </cell>
          <cell r="R309">
            <v>3.8493544685747061E-4</v>
          </cell>
          <cell r="S309">
            <v>1.9807694195238312E-2</v>
          </cell>
        </row>
        <row r="310">
          <cell r="L310">
            <v>-1.7587506255556384E-3</v>
          </cell>
          <cell r="M310">
            <v>3.2580666698969196E-3</v>
          </cell>
          <cell r="N310">
            <v>1.936715023668456E-2</v>
          </cell>
          <cell r="O310">
            <v>4.7651375125887796E-3</v>
          </cell>
          <cell r="P310">
            <v>2.43708106465923E-3</v>
          </cell>
          <cell r="Q310">
            <v>-4.9963881500245666E-3</v>
          </cell>
          <cell r="R310">
            <v>3.4771814513456789E-3</v>
          </cell>
          <cell r="S310">
            <v>-1.6410799641831675E-3</v>
          </cell>
        </row>
        <row r="311">
          <cell r="L311">
            <v>-6.5901337679818983E-4</v>
          </cell>
          <cell r="M311">
            <v>5.0377500928717733E-3</v>
          </cell>
          <cell r="N311">
            <v>-5.1629526672515302E-3</v>
          </cell>
          <cell r="O311">
            <v>2.2090809522788524E-2</v>
          </cell>
          <cell r="P311">
            <v>4.8981314053766489E-3</v>
          </cell>
          <cell r="Q311">
            <v>-3.9963538823184486E-4</v>
          </cell>
          <cell r="R311">
            <v>-5.792291150600315E-4</v>
          </cell>
          <cell r="S311">
            <v>8.5236785285454086E-3</v>
          </cell>
        </row>
        <row r="312">
          <cell r="L312">
            <v>4.3949557617550816E-4</v>
          </cell>
          <cell r="M312">
            <v>1.0113757433552806E-2</v>
          </cell>
          <cell r="N312">
            <v>4.0459530197316518E-3</v>
          </cell>
          <cell r="O312">
            <v>5.949202214750704E-3</v>
          </cell>
          <cell r="P312">
            <v>-4.0653871445671674E-3</v>
          </cell>
          <cell r="Q312">
            <v>-4.3759793564515093E-3</v>
          </cell>
          <cell r="R312">
            <v>1.2444518788004233E-2</v>
          </cell>
          <cell r="S312">
            <v>-1.0746946727263618E-3</v>
          </cell>
        </row>
        <row r="313">
          <cell r="L313">
            <v>6.8599576668721962E-3</v>
          </cell>
          <cell r="M313">
            <v>2.2315592879151858E-3</v>
          </cell>
          <cell r="N313">
            <v>-1.640887352365894E-3</v>
          </cell>
          <cell r="O313">
            <v>4.217249871222073E-3</v>
          </cell>
          <cell r="P313">
            <v>-3.241352926793617E-3</v>
          </cell>
          <cell r="Q313">
            <v>-2.3811721444499945E-3</v>
          </cell>
          <cell r="R313">
            <v>-6.4732980701188714E-3</v>
          </cell>
          <cell r="S313">
            <v>5.2352653315037578E-3</v>
          </cell>
        </row>
        <row r="314">
          <cell r="L314">
            <v>8.7054915123832011E-3</v>
          </cell>
          <cell r="M314">
            <v>-6.3715503713801525E-4</v>
          </cell>
          <cell r="N314">
            <v>9.8150343852421162E-3</v>
          </cell>
          <cell r="O314">
            <v>-8.8820557174308368E-3</v>
          </cell>
          <cell r="P314">
            <v>2.0678476632587151E-2</v>
          </cell>
          <cell r="Q314">
            <v>9.3130164718251418E-3</v>
          </cell>
          <cell r="R314">
            <v>4.3559490319255989E-3</v>
          </cell>
          <cell r="S314">
            <v>8.6328518566380907E-3</v>
          </cell>
        </row>
        <row r="315">
          <cell r="L315">
            <v>-4.6657735560967639E-3</v>
          </cell>
          <cell r="M315">
            <v>1.7871355776606368E-3</v>
          </cell>
          <cell r="N315">
            <v>3.9672151668059819E-3</v>
          </cell>
          <cell r="O315">
            <v>8.0760378490447593E-3</v>
          </cell>
          <cell r="P315">
            <v>1.0024927925021299E-2</v>
          </cell>
          <cell r="Q315">
            <v>1.3087167417392687E-2</v>
          </cell>
          <cell r="R315">
            <v>-2.0111863101774929E-3</v>
          </cell>
          <cell r="S315">
            <v>1.1748786844392178E-3</v>
          </cell>
        </row>
        <row r="316">
          <cell r="L316">
            <v>2.2266370200709762E-3</v>
          </cell>
          <cell r="M316">
            <v>-5.1432998286842224E-3</v>
          </cell>
          <cell r="N316">
            <v>-1.0259468603930455E-2</v>
          </cell>
          <cell r="O316">
            <v>2.28741085314077E-3</v>
          </cell>
          <cell r="P316">
            <v>8.3623087249562467E-4</v>
          </cell>
          <cell r="Q316">
            <v>5.3034488338230545E-3</v>
          </cell>
          <cell r="R316">
            <v>5.4798261394248815E-3</v>
          </cell>
          <cell r="S316">
            <v>-3.5953508554207314E-3</v>
          </cell>
        </row>
        <row r="317">
          <cell r="L317">
            <v>6.0485288376086466E-3</v>
          </cell>
          <cell r="M317">
            <v>2.2330359969628066E-2</v>
          </cell>
          <cell r="N317">
            <v>-4.2883177817427676E-3</v>
          </cell>
          <cell r="O317">
            <v>2.8234067132355545E-3</v>
          </cell>
          <cell r="P317">
            <v>8.3663837299541299E-4</v>
          </cell>
          <cell r="Q317">
            <v>-1.1991158123120127E-2</v>
          </cell>
          <cell r="R317">
            <v>-6.1594093476631251E-3</v>
          </cell>
          <cell r="S317">
            <v>-7.7314354119750739E-4</v>
          </cell>
        </row>
        <row r="318">
          <cell r="L318">
            <v>-2.0408190976324736E-2</v>
          </cell>
          <cell r="M318">
            <v>4.5648510977858159E-3</v>
          </cell>
          <cell r="N318">
            <v>-1.2594083538624012E-3</v>
          </cell>
          <cell r="O318">
            <v>3.7152411733359703E-2</v>
          </cell>
          <cell r="P318">
            <v>1.6764720971955693E-3</v>
          </cell>
          <cell r="Q318">
            <v>6.1848054564079824E-3</v>
          </cell>
          <cell r="R318">
            <v>7.1176802357835189E-3</v>
          </cell>
          <cell r="S318">
            <v>1.3187271405341594E-3</v>
          </cell>
        </row>
        <row r="319">
          <cell r="L319">
            <v>-2.6262222500362808E-3</v>
          </cell>
          <cell r="M319">
            <v>-1.8622691156720661E-2</v>
          </cell>
          <cell r="N319">
            <v>3.0320739552873732E-3</v>
          </cell>
          <cell r="O319">
            <v>8.6762331931824477E-3</v>
          </cell>
          <cell r="P319">
            <v>-8.3733924928330872E-4</v>
          </cell>
          <cell r="Q319">
            <v>-9.4406827396222859E-3</v>
          </cell>
          <cell r="R319">
            <v>1.7203453284250214E-2</v>
          </cell>
          <cell r="S319">
            <v>2.9758143550915328E-3</v>
          </cell>
        </row>
        <row r="320">
          <cell r="L320">
            <v>4.3963277000573786E-3</v>
          </cell>
          <cell r="M320">
            <v>-1.6676238552532752E-2</v>
          </cell>
          <cell r="N320">
            <v>-4.7779689672158288E-3</v>
          </cell>
          <cell r="O320">
            <v>5.0093512087929781E-3</v>
          </cell>
          <cell r="P320">
            <v>8.4458821975450515E-3</v>
          </cell>
          <cell r="Q320">
            <v>9.8377722027254144E-3</v>
          </cell>
          <cell r="R320">
            <v>-8.8221258217454634E-3</v>
          </cell>
          <cell r="S320">
            <v>2.8185771712414542E-3</v>
          </cell>
        </row>
        <row r="321">
          <cell r="L321">
            <v>1.9823373633329755E-3</v>
          </cell>
          <cell r="M321">
            <v>-7.5461246004882021E-4</v>
          </cell>
          <cell r="N321">
            <v>-5.9992582943173556E-3</v>
          </cell>
          <cell r="O321">
            <v>-9.2695946477716618E-4</v>
          </cell>
          <cell r="P321">
            <v>1.0238869897865488E-2</v>
          </cell>
          <cell r="Q321">
            <v>-2.9325638609104532E-3</v>
          </cell>
          <cell r="R321">
            <v>-9.7790575539734581E-3</v>
          </cell>
          <cell r="S321">
            <v>4.8313895958513875E-3</v>
          </cell>
        </row>
        <row r="322">
          <cell r="L322">
            <v>-8.3005053840365939E-3</v>
          </cell>
          <cell r="M322">
            <v>-5.3164859117657004E-3</v>
          </cell>
          <cell r="N322">
            <v>-6.0870225544440437E-3</v>
          </cell>
          <cell r="O322">
            <v>2.5860541774180845E-2</v>
          </cell>
          <cell r="P322">
            <v>8.5398437270201022E-4</v>
          </cell>
          <cell r="Q322">
            <v>-3.225459140477005E-3</v>
          </cell>
          <cell r="R322">
            <v>-1.7171793477987696E-2</v>
          </cell>
          <cell r="S322">
            <v>-2.6584273920760015E-3</v>
          </cell>
        </row>
        <row r="323">
          <cell r="L323">
            <v>-4.3496660754495098E-3</v>
          </cell>
          <cell r="M323">
            <v>1.556251306310652E-2</v>
          </cell>
          <cell r="N323">
            <v>5.6214107549701353E-3</v>
          </cell>
          <cell r="O323">
            <v>-3.2221999474593144E-3</v>
          </cell>
          <cell r="P323">
            <v>-8.5325570566352482E-4</v>
          </cell>
          <cell r="Q323">
            <v>7.9244300557068659E-3</v>
          </cell>
          <cell r="R323">
            <v>-1.6757957639519372E-2</v>
          </cell>
          <cell r="S323">
            <v>2.5819930638679711E-3</v>
          </cell>
        </row>
        <row r="324">
          <cell r="L324">
            <v>-2.8194352075036067E-3</v>
          </cell>
          <cell r="M324">
            <v>4.7868772575072605E-3</v>
          </cell>
          <cell r="N324">
            <v>6.2520060527604393E-4</v>
          </cell>
          <cell r="O324">
            <v>-8.0034846575729235E-2</v>
          </cell>
          <cell r="P324">
            <v>7.7386285583360692E-3</v>
          </cell>
          <cell r="Q324">
            <v>3.3639296698455556E-3</v>
          </cell>
          <cell r="R324">
            <v>3.7817459445999013E-4</v>
          </cell>
          <cell r="S324">
            <v>2.1005202997472328E-2</v>
          </cell>
        </row>
        <row r="325">
          <cell r="L325">
            <v>-1.5156430626267481E-3</v>
          </cell>
          <cell r="M325">
            <v>-1.5294102832411616E-3</v>
          </cell>
          <cell r="N325">
            <v>-4.7273519494135385E-3</v>
          </cell>
          <cell r="O325">
            <v>-1.5788546289185468E-2</v>
          </cell>
          <cell r="P325">
            <v>8.6059872796795389E-4</v>
          </cell>
          <cell r="Q325">
            <v>-4.2631407103671526E-3</v>
          </cell>
          <cell r="R325">
            <v>-7.5681437103469751E-3</v>
          </cell>
          <cell r="S325">
            <v>-8.4971292573043922E-4</v>
          </cell>
        </row>
        <row r="326">
          <cell r="L326">
            <v>1.5179437235006699E-3</v>
          </cell>
          <cell r="M326">
            <v>-5.0971734373406186E-4</v>
          </cell>
          <cell r="N326">
            <v>8.7848755184389837E-3</v>
          </cell>
          <cell r="O326">
            <v>3.9398279744982112E-3</v>
          </cell>
          <cell r="P326">
            <v>5.1903934437813604E-3</v>
          </cell>
          <cell r="Q326">
            <v>6.3329463003609643E-3</v>
          </cell>
          <cell r="R326">
            <v>1.0108708410426548E-2</v>
          </cell>
          <cell r="S326">
            <v>5.0384431522019213E-3</v>
          </cell>
        </row>
        <row r="327">
          <cell r="L327">
            <v>-8.3869692033222698E-3</v>
          </cell>
          <cell r="M327">
            <v>0</v>
          </cell>
          <cell r="N327">
            <v>-2.2541261116337807E-3</v>
          </cell>
          <cell r="O327">
            <v>-3.7543706559618473E-3</v>
          </cell>
          <cell r="P327">
            <v>-5.1635923678091666E-3</v>
          </cell>
          <cell r="Q327">
            <v>-9.3097871702504387E-3</v>
          </cell>
          <cell r="R327">
            <v>-8.5814423641646931E-3</v>
          </cell>
          <cell r="S327">
            <v>4.2020230449113516E-3</v>
          </cell>
        </row>
        <row r="328">
          <cell r="L328">
            <v>3.2104738063152283E-3</v>
          </cell>
          <cell r="M328">
            <v>4.2858962166361092E-3</v>
          </cell>
          <cell r="N328">
            <v>3.1404250446471771E-3</v>
          </cell>
          <cell r="O328">
            <v>3.1871772377371155E-2</v>
          </cell>
          <cell r="P328">
            <v>2.5883784508282659E-3</v>
          </cell>
          <cell r="Q328">
            <v>9.5004272872787343E-3</v>
          </cell>
          <cell r="R328">
            <v>-7.5221320865609398E-3</v>
          </cell>
          <cell r="S328">
            <v>6.0058187066847069E-4</v>
          </cell>
        </row>
        <row r="329">
          <cell r="L329">
            <v>4.2993729076634679E-3</v>
          </cell>
          <cell r="M329">
            <v>-3.21921708130255E-2</v>
          </cell>
          <cell r="N329">
            <v>6.7019757971638061E-3</v>
          </cell>
          <cell r="O329">
            <v>1.483215963846507E-2</v>
          </cell>
          <cell r="P329">
            <v>1.5775679203720472E-2</v>
          </cell>
          <cell r="Q329">
            <v>8.2398063599917748E-3</v>
          </cell>
          <cell r="R329">
            <v>-3.9627682151175403E-3</v>
          </cell>
          <cell r="S329">
            <v>2.6670743018719634E-3</v>
          </cell>
        </row>
        <row r="330">
          <cell r="L330">
            <v>4.7514290527932435E-3</v>
          </cell>
          <cell r="M330">
            <v>1.1395575834246552E-2</v>
          </cell>
          <cell r="N330">
            <v>2.5357198797386626E-3</v>
          </cell>
          <cell r="O330">
            <v>8.2881373645637968E-3</v>
          </cell>
          <cell r="P330">
            <v>4.4014778804482013E-3</v>
          </cell>
          <cell r="Q330">
            <v>2.0602745525666322E-4</v>
          </cell>
          <cell r="R330">
            <v>1.8092446564572873E-2</v>
          </cell>
          <cell r="S330">
            <v>1.0959484046168422E-2</v>
          </cell>
        </row>
        <row r="331">
          <cell r="L331">
            <v>4.3238203846995837E-4</v>
          </cell>
          <cell r="M331">
            <v>-1.1879878672622635E-3</v>
          </cell>
          <cell r="N331">
            <v>-1.5476906167197657E-2</v>
          </cell>
          <cell r="O331">
            <v>-9.1053819888320398E-3</v>
          </cell>
          <cell r="P331">
            <v>-3.5089287983566253E-3</v>
          </cell>
          <cell r="Q331">
            <v>1.0299229899746187E-4</v>
          </cell>
          <cell r="R331">
            <v>-1.6308993376329961E-2</v>
          </cell>
          <cell r="S331">
            <v>6.037849821397101E-3</v>
          </cell>
        </row>
        <row r="332">
          <cell r="L332">
            <v>6.962254803112744E-3</v>
          </cell>
          <cell r="M332">
            <v>1.0617818616653896E-2</v>
          </cell>
          <cell r="N332">
            <v>4.9944379701716279E-4</v>
          </cell>
          <cell r="O332">
            <v>6.2881184732075379E-3</v>
          </cell>
          <cell r="P332">
            <v>-8.6954858795111889E-3</v>
          </cell>
          <cell r="Q332">
            <v>-4.3743831540544065E-2</v>
          </cell>
          <cell r="R332">
            <v>-4.014525378076228E-3</v>
          </cell>
          <cell r="S332">
            <v>4.8359080007414068E-3</v>
          </cell>
        </row>
        <row r="333">
          <cell r="L333">
            <v>8.7142446649468575E-4</v>
          </cell>
          <cell r="M333">
            <v>-5.5310402535420078E-3</v>
          </cell>
          <cell r="N333">
            <v>3.5087718366744181E-3</v>
          </cell>
          <cell r="O333">
            <v>7.2384816577122368E-3</v>
          </cell>
          <cell r="P333">
            <v>1.2323933202426085E-2</v>
          </cell>
          <cell r="Q333">
            <v>-9.8423753880727549E-4</v>
          </cell>
          <cell r="R333">
            <v>-1.0489087982296086E-3</v>
          </cell>
          <cell r="S333">
            <v>9.6817966248741172E-4</v>
          </cell>
        </row>
        <row r="334">
          <cell r="L334">
            <v>3.0580338800849649E-3</v>
          </cell>
          <cell r="M334">
            <v>-4.4427481910166433E-3</v>
          </cell>
          <cell r="N334">
            <v>1.8246946695734012E-2</v>
          </cell>
          <cell r="O334">
            <v>1.4317227300294944E-2</v>
          </cell>
          <cell r="P334">
            <v>8.8086595520753264E-4</v>
          </cell>
          <cell r="Q334">
            <v>9.8520721673356348E-4</v>
          </cell>
          <cell r="R334">
            <v>-1.200866030378156E-2</v>
          </cell>
          <cell r="S334">
            <v>5.2199434193340721E-3</v>
          </cell>
        </row>
        <row r="335">
          <cell r="L335">
            <v>5.0493196088849945E-3</v>
          </cell>
          <cell r="M335">
            <v>-1.0003018387525486E-3</v>
          </cell>
          <cell r="N335">
            <v>3.8426085136986643E-3</v>
          </cell>
          <cell r="O335">
            <v>4.0545858729787998E-3</v>
          </cell>
          <cell r="P335">
            <v>2.901192558354837E-2</v>
          </cell>
          <cell r="Q335">
            <v>2.9644037912894827E-3</v>
          </cell>
          <cell r="R335">
            <v>3.049624048256927E-4</v>
          </cell>
          <cell r="S335">
            <v>4.4246015474680433E-4</v>
          </cell>
        </row>
        <row r="336">
          <cell r="L336">
            <v>3.5250727607185617E-3</v>
          </cell>
          <cell r="M336">
            <v>2.7582693360577171E-3</v>
          </cell>
          <cell r="N336">
            <v>-5.9841470046222422E-3</v>
          </cell>
          <cell r="O336">
            <v>1.2917231014122343E-3</v>
          </cell>
          <cell r="P336">
            <v>8.2266069426462085E-3</v>
          </cell>
          <cell r="Q336">
            <v>-1.6234074115663022E-2</v>
          </cell>
          <cell r="R336">
            <v>3.979141460299207E-3</v>
          </cell>
          <cell r="S336">
            <v>6.1449188398519095E-3</v>
          </cell>
        </row>
        <row r="337">
          <cell r="L337">
            <v>-1.3202563435139592E-3</v>
          </cell>
          <cell r="M337">
            <v>6.8796445971928133E-3</v>
          </cell>
          <cell r="N337">
            <v>-2.9198917590785856E-3</v>
          </cell>
          <cell r="O337">
            <v>-1.5085559765565582E-2</v>
          </cell>
          <cell r="P337">
            <v>9.2252378203834251E-3</v>
          </cell>
          <cell r="Q337">
            <v>2.9248900830531888E-3</v>
          </cell>
          <cell r="R337">
            <v>2.7008351126209806E-3</v>
          </cell>
          <cell r="S337">
            <v>1.8736510744525869E-3</v>
          </cell>
        </row>
        <row r="338">
          <cell r="L338">
            <v>6.6056422881355381E-4</v>
          </cell>
          <cell r="M338">
            <v>-1.8161868866686248E-3</v>
          </cell>
          <cell r="N338">
            <v>9.4834057741026712E-3</v>
          </cell>
          <cell r="O338">
            <v>-0.11925708819568948</v>
          </cell>
          <cell r="P338">
            <v>4.6337770729192318E-3</v>
          </cell>
          <cell r="Q338">
            <v>9.7539871810381484E-5</v>
          </cell>
          <cell r="R338">
            <v>8.9181982027533024E-3</v>
          </cell>
          <cell r="S338">
            <v>-1.6923239667443468E-3</v>
          </cell>
        </row>
        <row r="339">
          <cell r="L339">
            <v>-3.2917569691595094E-3</v>
          </cell>
          <cell r="M339">
            <v>5.3518710267328462E-3</v>
          </cell>
          <cell r="N339">
            <v>-7.6304975855099322E-3</v>
          </cell>
          <cell r="O339">
            <v>9.6976558987260653E-3</v>
          </cell>
          <cell r="P339">
            <v>-2.7725792439734498E-3</v>
          </cell>
          <cell r="Q339">
            <v>1.4645728710200867E-3</v>
          </cell>
          <cell r="R339">
            <v>1.0071191068692587E-2</v>
          </cell>
          <cell r="S339">
            <v>-5.0514668427139586E-3</v>
          </cell>
        </row>
        <row r="340">
          <cell r="L340">
            <v>3.5236890718122194E-3</v>
          </cell>
          <cell r="M340">
            <v>2.5881639519471644E-3</v>
          </cell>
          <cell r="N340">
            <v>3.701764750391412E-3</v>
          </cell>
          <cell r="O340">
            <v>1.1327311063569212E-3</v>
          </cell>
          <cell r="P340">
            <v>1.027093789805944E-2</v>
          </cell>
          <cell r="Q340">
            <v>8.7668037433132895E-3</v>
          </cell>
          <cell r="R340">
            <v>3.7045273442817273E-3</v>
          </cell>
          <cell r="S340">
            <v>5.5248415505539938E-3</v>
          </cell>
        </row>
        <row r="341">
          <cell r="L341">
            <v>-2.8549018823899042E-3</v>
          </cell>
          <cell r="M341">
            <v>-2.5186659584136573E-3</v>
          </cell>
          <cell r="N341">
            <v>-2.0260137927953892E-2</v>
          </cell>
          <cell r="O341">
            <v>-4.8308697780538035E-3</v>
          </cell>
          <cell r="P341">
            <v>0</v>
          </cell>
          <cell r="Q341">
            <v>1.9703531599168933E-4</v>
          </cell>
          <cell r="R341">
            <v>-4.4379374921600379E-3</v>
          </cell>
          <cell r="S341">
            <v>-5.5826187783769576E-3</v>
          </cell>
        </row>
        <row r="342">
          <cell r="L342">
            <v>-1.315745366162635E-3</v>
          </cell>
          <cell r="M342">
            <v>-5.199391022173816E-3</v>
          </cell>
          <cell r="N342">
            <v>-7.4987309620977438E-4</v>
          </cell>
          <cell r="O342">
            <v>5.0168908674752544E-3</v>
          </cell>
          <cell r="P342">
            <v>5.6336729357966409E-3</v>
          </cell>
          <cell r="Q342">
            <v>-1.23576313660545E-2</v>
          </cell>
          <cell r="R342">
            <v>1.2514754819377139E-3</v>
          </cell>
          <cell r="S342">
            <v>-1.7720921534936096E-4</v>
          </cell>
        </row>
        <row r="343">
          <cell r="L343">
            <v>-1.7511911168034411E-3</v>
          </cell>
          <cell r="M343">
            <v>8.0830184683080564E-3</v>
          </cell>
          <cell r="N343">
            <v>3.8892754039034916E-3</v>
          </cell>
          <cell r="O343">
            <v>2.2167079400371437E-2</v>
          </cell>
          <cell r="P343">
            <v>7.5687103314789894E-3</v>
          </cell>
          <cell r="Q343">
            <v>1.5815000738142126E-2</v>
          </cell>
          <cell r="R343">
            <v>1.6347558278027474E-2</v>
          </cell>
          <cell r="S343">
            <v>1.3307341710113718E-3</v>
          </cell>
        </row>
        <row r="344">
          <cell r="L344">
            <v>2.1907861867664913E-4</v>
          </cell>
          <cell r="M344">
            <v>3.8031333981405346E-3</v>
          </cell>
          <cell r="N344">
            <v>5.0432079301243604E-3</v>
          </cell>
          <cell r="O344">
            <v>1.6478935863262212E-2</v>
          </cell>
          <cell r="P344">
            <v>9.4687442734930904E-4</v>
          </cell>
          <cell r="Q344">
            <v>4.6673316951266752E-3</v>
          </cell>
          <cell r="R344">
            <v>-1.841364606179563E-3</v>
          </cell>
          <cell r="S344">
            <v>8.8606252315319711E-3</v>
          </cell>
        </row>
        <row r="345">
          <cell r="L345">
            <v>-4.1432670961274454E-3</v>
          </cell>
          <cell r="M345">
            <v>-8.2336560180829022E-4</v>
          </cell>
          <cell r="N345">
            <v>-4.8930020950054276E-3</v>
          </cell>
          <cell r="O345">
            <v>-1.1305158132287385E-2</v>
          </cell>
          <cell r="P345">
            <v>-7.5188060375298571E-3</v>
          </cell>
          <cell r="Q345">
            <v>-6.7075393093145586E-3</v>
          </cell>
          <cell r="R345">
            <v>-2.2802559768931863E-3</v>
          </cell>
          <cell r="S345">
            <v>2.5124056708585307E-3</v>
          </cell>
        </row>
        <row r="346">
          <cell r="L346">
            <v>-7.3593838858921901E-3</v>
          </cell>
          <cell r="M346">
            <v>-6.356025469267168E-3</v>
          </cell>
          <cell r="N346">
            <v>-1.580672209627676E-2</v>
          </cell>
          <cell r="O346">
            <v>-8.5708494467842122E-3</v>
          </cell>
          <cell r="P346">
            <v>-1.4815044665790866E-2</v>
          </cell>
          <cell r="Q346">
            <v>-8.0234309315850849E-3</v>
          </cell>
          <cell r="R346">
            <v>-1.9198667857788232E-2</v>
          </cell>
          <cell r="S346">
            <v>-8.3638090581127367E-3</v>
          </cell>
        </row>
        <row r="347">
          <cell r="L347">
            <v>2.1661222460478413E-4</v>
          </cell>
          <cell r="M347">
            <v>8.1207499043920439E-3</v>
          </cell>
          <cell r="N347">
            <v>2.6002511688953955E-3</v>
          </cell>
          <cell r="O347">
            <v>2.882812160947168E-2</v>
          </cell>
          <cell r="P347">
            <v>-3.689773092856008E-3</v>
          </cell>
          <cell r="Q347">
            <v>6.7973553875975146E-3</v>
          </cell>
          <cell r="R347">
            <v>-4.0221299268057287E-3</v>
          </cell>
          <cell r="S347">
            <v>-7.8565940843928761E-3</v>
          </cell>
        </row>
        <row r="348">
          <cell r="L348">
            <v>8.5154662573390105E-3</v>
          </cell>
          <cell r="M348">
            <v>2.2893083755448629E-3</v>
          </cell>
          <cell r="N348">
            <v>8.6733151319462465E-4</v>
          </cell>
          <cell r="O348">
            <v>-2.8660700088969038E-2</v>
          </cell>
          <cell r="P348">
            <v>-6.4162325842181955E-3</v>
          </cell>
          <cell r="Q348">
            <v>1.0847629653334412E-3</v>
          </cell>
          <cell r="R348">
            <v>1.0947665100367265E-2</v>
          </cell>
          <cell r="S348">
            <v>2.2118388402769806E-3</v>
          </cell>
        </row>
        <row r="349">
          <cell r="L349">
            <v>4.6060589885543735E-3</v>
          </cell>
          <cell r="M349">
            <v>-2.5443052039486602E-4</v>
          </cell>
          <cell r="N349">
            <v>3.7312625138843369E-3</v>
          </cell>
          <cell r="O349">
            <v>1.0654059598899535E-2</v>
          </cell>
          <cell r="P349">
            <v>1.2998949608204358E-2</v>
          </cell>
          <cell r="Q349">
            <v>-5.7848803106466118E-3</v>
          </cell>
          <cell r="R349">
            <v>1.5049473214687747E-2</v>
          </cell>
          <cell r="S349">
            <v>8.1161303739951673E-3</v>
          </cell>
        </row>
        <row r="350">
          <cell r="L350">
            <v>-3.2793554402182901E-3</v>
          </cell>
          <cell r="M350">
            <v>4.3419966453128733E-3</v>
          </cell>
          <cell r="N350">
            <v>-3.2235790728641911E-3</v>
          </cell>
          <cell r="O350">
            <v>4.8513243299745934E-3</v>
          </cell>
          <cell r="P350">
            <v>0</v>
          </cell>
          <cell r="Q350">
            <v>6.3147893227082363E-3</v>
          </cell>
          <cell r="R350">
            <v>1.3906927027860227E-2</v>
          </cell>
          <cell r="S350">
            <v>-2.3134810998524102E-3</v>
          </cell>
        </row>
        <row r="351">
          <cell r="L351">
            <v>3.2901449951070472E-3</v>
          </cell>
          <cell r="M351">
            <v>1.0973201470183325E-2</v>
          </cell>
          <cell r="N351">
            <v>-1.1640686662813482E-2</v>
          </cell>
          <cell r="O351">
            <v>-2.1123291215139339E-2</v>
          </cell>
          <cell r="P351">
            <v>-1.3736159226793165E-2</v>
          </cell>
          <cell r="Q351">
            <v>-1.4392733614292719E-2</v>
          </cell>
          <cell r="R351">
            <v>-3.1851882863526582E-2</v>
          </cell>
          <cell r="S351">
            <v>-6.3659768184977095E-3</v>
          </cell>
        </row>
        <row r="352">
          <cell r="L352">
            <v>-2.1931888911297381E-4</v>
          </cell>
          <cell r="M352">
            <v>0</v>
          </cell>
          <cell r="N352">
            <v>6.5369599012041757E-3</v>
          </cell>
          <cell r="O352">
            <v>-6.6690894158976111E-3</v>
          </cell>
          <cell r="P352">
            <v>2.754864207377139E-3</v>
          </cell>
          <cell r="Q352">
            <v>-3.8792266841102152E-2</v>
          </cell>
          <cell r="R352">
            <v>6.1219131016894135E-3</v>
          </cell>
          <cell r="S352">
            <v>-9.8056721802252111E-3</v>
          </cell>
        </row>
        <row r="353">
          <cell r="L353">
            <v>-8.7621917706404151E-4</v>
          </cell>
          <cell r="M353">
            <v>-3.2279573340543433E-4</v>
          </cell>
          <cell r="N353">
            <v>3.8138401989180615E-3</v>
          </cell>
          <cell r="O353">
            <v>-4.5336664669167748E-3</v>
          </cell>
          <cell r="P353">
            <v>-2.7472957805640963E-3</v>
          </cell>
          <cell r="Q353">
            <v>5.9238971010022734E-3</v>
          </cell>
          <cell r="R353">
            <v>7.9968979706463994E-3</v>
          </cell>
          <cell r="S353">
            <v>7.8859120853946862E-4</v>
          </cell>
        </row>
        <row r="354">
          <cell r="L354">
            <v>3.0768524120867724E-3</v>
          </cell>
          <cell r="M354">
            <v>7.4762207235585798E-3</v>
          </cell>
          <cell r="N354">
            <v>9.940373072256925E-3</v>
          </cell>
          <cell r="O354">
            <v>2.4552254820974451E-2</v>
          </cell>
          <cell r="P354">
            <v>-2.7397688252308594E-3</v>
          </cell>
          <cell r="Q354">
            <v>-1.2443246702821709E-2</v>
          </cell>
          <cell r="R354">
            <v>1.5474260936633177E-2</v>
          </cell>
          <cell r="S354">
            <v>4.3119187073863419E-3</v>
          </cell>
        </row>
        <row r="355">
          <cell r="L355">
            <v>-3.7222521080746418E-3</v>
          </cell>
          <cell r="M355">
            <v>-5.8170020578994786E-3</v>
          </cell>
          <cell r="N355">
            <v>-4.8223859683420578E-3</v>
          </cell>
          <cell r="O355">
            <v>9.8844117867316061E-3</v>
          </cell>
          <cell r="P355">
            <v>1.8299614589185609E-3</v>
          </cell>
          <cell r="Q355">
            <v>-1.310484614044205E-2</v>
          </cell>
          <cell r="R355">
            <v>5.2709621887254698E-3</v>
          </cell>
          <cell r="S355">
            <v>8.0722889342801363E-3</v>
          </cell>
        </row>
        <row r="356">
          <cell r="L356">
            <v>1.7545519912631757E-3</v>
          </cell>
          <cell r="M356">
            <v>-1.1941755325283632E-2</v>
          </cell>
          <cell r="N356">
            <v>4.2218827429982841E-3</v>
          </cell>
          <cell r="O356">
            <v>5.2206524139439825E-3</v>
          </cell>
          <cell r="P356">
            <v>-6.363735992651165E-3</v>
          </cell>
          <cell r="Q356">
            <v>4.1410549124751839E-3</v>
          </cell>
          <cell r="R356">
            <v>-9.9911443642969333E-3</v>
          </cell>
          <cell r="S356">
            <v>-1.278572931223898E-2</v>
          </cell>
        </row>
        <row r="357">
          <cell r="L357">
            <v>-2.4068699934889359E-3</v>
          </cell>
          <cell r="M357">
            <v>1.6553828978147944E-2</v>
          </cell>
          <cell r="N357">
            <v>3.7258230655368152E-4</v>
          </cell>
          <cell r="O357">
            <v>-1.6814075190009214E-3</v>
          </cell>
          <cell r="P357">
            <v>4.5661751086552016E-3</v>
          </cell>
          <cell r="Q357">
            <v>-1.7539187714092352E-2</v>
          </cell>
          <cell r="R357">
            <v>4.7250862451648112E-2</v>
          </cell>
          <cell r="S357">
            <v>1.751263255624913E-4</v>
          </cell>
        </row>
        <row r="358">
          <cell r="L358">
            <v>-3.0541979300333644E-3</v>
          </cell>
          <cell r="M358">
            <v>-7.0902711767324433E-3</v>
          </cell>
          <cell r="N358">
            <v>6.3759361320609997E-3</v>
          </cell>
          <cell r="O358">
            <v>1.9540795226279162E-2</v>
          </cell>
          <cell r="P358">
            <v>-2.406413313314637E-2</v>
          </cell>
          <cell r="Q358">
            <v>6.1858582829452669E-3</v>
          </cell>
          <cell r="R358">
            <v>8.8752946838468461E-3</v>
          </cell>
          <cell r="S358">
            <v>1.1786699527253974E-2</v>
          </cell>
        </row>
        <row r="359">
          <cell r="L359">
            <v>-3.6946507221272684E-3</v>
          </cell>
          <cell r="M359">
            <v>-4.5557534575232372E-3</v>
          </cell>
          <cell r="N359">
            <v>2.2554625008324169E-3</v>
          </cell>
          <cell r="O359">
            <v>1.214432287948064E-2</v>
          </cell>
          <cell r="P359">
            <v>4.4761368713648331E-3</v>
          </cell>
          <cell r="Q359">
            <v>-2.7286112898472492E-4</v>
          </cell>
          <cell r="R359">
            <v>-5.1507096569514133E-3</v>
          </cell>
          <cell r="S359">
            <v>5.1665095321615784E-3</v>
          </cell>
        </row>
        <row r="360">
          <cell r="L360">
            <v>-2.3852359783843591E-3</v>
          </cell>
          <cell r="M360">
            <v>-7.0083008944472613E-3</v>
          </cell>
          <cell r="N360">
            <v>3.7573100001186965E-4</v>
          </cell>
          <cell r="O360">
            <v>1.0341815153572353E-2</v>
          </cell>
          <cell r="P360">
            <v>-8.9436426656186452E-4</v>
          </cell>
          <cell r="Q360">
            <v>-3.6363856693533148E-4</v>
          </cell>
          <cell r="R360">
            <v>-7.0404358409987822E-3</v>
          </cell>
          <cell r="S360">
            <v>5.2834392573295474E-3</v>
          </cell>
        </row>
        <row r="361">
          <cell r="L361">
            <v>8.3077961367883368E-3</v>
          </cell>
          <cell r="M361">
            <v>2.8112846373653522E-3</v>
          </cell>
          <cell r="N361">
            <v>1.1153557605954267E-2</v>
          </cell>
          <cell r="O361">
            <v>2.6633040725802859E-2</v>
          </cell>
          <cell r="P361">
            <v>1.0849868108967042E-2</v>
          </cell>
          <cell r="Q361">
            <v>2.8614185017953764E-2</v>
          </cell>
          <cell r="R361">
            <v>-1.8897507519790357E-2</v>
          </cell>
          <cell r="S361">
            <v>8.1249820391839922E-3</v>
          </cell>
        </row>
        <row r="362">
          <cell r="L362">
            <v>1.1052118482541173E-2</v>
          </cell>
          <cell r="M362">
            <v>-1.6093664189090306E-2</v>
          </cell>
          <cell r="N362">
            <v>4.839636663232616E-3</v>
          </cell>
          <cell r="O362">
            <v>4.5190735308329177E-3</v>
          </cell>
          <cell r="P362">
            <v>-1.8633521133653574E-2</v>
          </cell>
          <cell r="Q362">
            <v>4.8863391487994345E-3</v>
          </cell>
          <cell r="R362">
            <v>4.7141825456646913E-3</v>
          </cell>
          <cell r="S362">
            <v>5.8112980563613803E-3</v>
          </cell>
        </row>
        <row r="363">
          <cell r="L363">
            <v>8.9206415828246843E-3</v>
          </cell>
          <cell r="M363">
            <v>4.7547113298870958E-2</v>
          </cell>
          <cell r="N363">
            <v>2.1198944160378375E-2</v>
          </cell>
          <cell r="O363">
            <v>9.4892469314009631E-3</v>
          </cell>
          <cell r="P363">
            <v>-1.7716096386118929E-3</v>
          </cell>
          <cell r="Q363">
            <v>-5.4206707504504958E-3</v>
          </cell>
          <cell r="R363">
            <v>4.2736659773066066E-3</v>
          </cell>
          <cell r="S363">
            <v>6.5807552127963298E-3</v>
          </cell>
        </row>
        <row r="364">
          <cell r="L364">
            <v>-4.2193695016580213E-3</v>
          </cell>
          <cell r="M364">
            <v>-1.3448556118836996E-2</v>
          </cell>
          <cell r="N364">
            <v>9.717570921516705E-3</v>
          </cell>
          <cell r="O364">
            <v>1.219043862114888E-2</v>
          </cell>
          <cell r="P364">
            <v>-2.081518435060481E-2</v>
          </cell>
          <cell r="Q364">
            <v>-8.4028908058308982E-4</v>
          </cell>
          <cell r="R364">
            <v>1.2111599417622188E-2</v>
          </cell>
          <cell r="S364">
            <v>9.1478619217788548E-4</v>
          </cell>
        </row>
        <row r="365">
          <cell r="L365">
            <v>4.6854103914835132E-3</v>
          </cell>
          <cell r="M365">
            <v>-1.880705873932853E-3</v>
          </cell>
          <cell r="N365">
            <v>1.7103389744927977E-3</v>
          </cell>
          <cell r="O365">
            <v>3.3358427424863279E-3</v>
          </cell>
          <cell r="P365">
            <v>-1.4529647022060388E-2</v>
          </cell>
          <cell r="Q365">
            <v>-2.5150773916903235E-3</v>
          </cell>
          <cell r="R365">
            <v>-4.6560237780390867E-4</v>
          </cell>
          <cell r="S365">
            <v>-4.8250851316643528E-3</v>
          </cell>
        </row>
        <row r="366">
          <cell r="L366">
            <v>-2.2318353643591138E-4</v>
          </cell>
          <cell r="M366">
            <v>2.0793725253294149E-3</v>
          </cell>
          <cell r="N366">
            <v>1.9769620891429973E-3</v>
          </cell>
          <cell r="O366">
            <v>-3.9344842541490621E-2</v>
          </cell>
          <cell r="P366">
            <v>1.7121562997659545E-3</v>
          </cell>
          <cell r="Q366">
            <v>5.0554193631544564E-3</v>
          </cell>
          <cell r="R366">
            <v>-4.5027558990576866E-3</v>
          </cell>
          <cell r="S366">
            <v>1.2761360307791403E-3</v>
          </cell>
        </row>
        <row r="367">
          <cell r="L367">
            <v>3.5819639034686546E-3</v>
          </cell>
          <cell r="M367">
            <v>-4.5461753698883278E-4</v>
          </cell>
          <cell r="N367">
            <v>-4.3307298754152734E-3</v>
          </cell>
          <cell r="O367">
            <v>6.8111735681597452E-3</v>
          </cell>
          <cell r="P367">
            <v>6.8085925882832576E-3</v>
          </cell>
          <cell r="Q367">
            <v>1.0118171929910158E-2</v>
          </cell>
          <cell r="R367">
            <v>6.2633653412496049E-3</v>
          </cell>
          <cell r="S367">
            <v>-2.7272887803184709E-3</v>
          </cell>
        </row>
        <row r="368">
          <cell r="L368">
            <v>-1.3415078881348075E-3</v>
          </cell>
          <cell r="M368">
            <v>-8.3731352835696438E-3</v>
          </cell>
          <cell r="N368">
            <v>-2.2259837830134188E-3</v>
          </cell>
          <cell r="O368">
            <v>-3.7499948548528339E-3</v>
          </cell>
          <cell r="P368">
            <v>8.5199996626927899E-4</v>
          </cell>
          <cell r="Q368">
            <v>9.1611860009446211E-3</v>
          </cell>
          <cell r="R368">
            <v>3.4769587514176248E-3</v>
          </cell>
          <cell r="S368">
            <v>-2.9910646147595088E-3</v>
          </cell>
        </row>
        <row r="369">
          <cell r="L369">
            <v>1.1191743911740382E-3</v>
          </cell>
          <cell r="M369">
            <v>-1.2881506787731922E-4</v>
          </cell>
          <cell r="N369">
            <v>3.9298325295145098E-4</v>
          </cell>
          <cell r="O369">
            <v>1.3391291449361908E-2</v>
          </cell>
          <cell r="P369">
            <v>5.1368466937629087E-3</v>
          </cell>
          <cell r="Q369">
            <v>-2.8547527027774633E-3</v>
          </cell>
          <cell r="R369">
            <v>3.4888794356802144E-3</v>
          </cell>
          <cell r="S369">
            <v>1.1797294088977672E-3</v>
          </cell>
        </row>
        <row r="370">
          <cell r="L370">
            <v>5.6267180374296455E-3</v>
          </cell>
          <cell r="M370">
            <v>1.5481946739197561E-3</v>
          </cell>
          <cell r="N370">
            <v>1.7188537759311062E-2</v>
          </cell>
          <cell r="O370">
            <v>1.0977056108474104E-2</v>
          </cell>
          <cell r="P370">
            <v>6.8964312050558974E-3</v>
          </cell>
          <cell r="Q370">
            <v>7.6708642548142247E-3</v>
          </cell>
          <cell r="R370">
            <v>8.5942377542644888E-3</v>
          </cell>
          <cell r="S370">
            <v>3.2775643668652155E-3</v>
          </cell>
        </row>
        <row r="371">
          <cell r="L371">
            <v>-1.797051543379502E-3</v>
          </cell>
          <cell r="M371">
            <v>-9.8353050738692049E-3</v>
          </cell>
          <cell r="N371">
            <v>1.5012023538941932E-2</v>
          </cell>
          <cell r="O371">
            <v>2.5515926500334851E-2</v>
          </cell>
          <cell r="P371">
            <v>1.1333844147338512E-2</v>
          </cell>
          <cell r="Q371">
            <v>-8.621946632232369E-4</v>
          </cell>
          <cell r="R371">
            <v>1.392906227968238E-2</v>
          </cell>
          <cell r="S371">
            <v>-2.7308153915084343E-4</v>
          </cell>
        </row>
        <row r="372">
          <cell r="L372">
            <v>4.0601962713697759E-3</v>
          </cell>
          <cell r="M372">
            <v>1.0780435131328536E-2</v>
          </cell>
          <cell r="N372">
            <v>6.397061164050255E-3</v>
          </cell>
          <cell r="O372">
            <v>-7.2639562782375044E-3</v>
          </cell>
          <cell r="P372">
            <v>7.9084978421295471E-3</v>
          </cell>
          <cell r="Q372">
            <v>5.2004200000990153E-3</v>
          </cell>
          <cell r="R372">
            <v>1.4430813884740434E-3</v>
          </cell>
          <cell r="S372">
            <v>1.5340466777885586E-2</v>
          </cell>
        </row>
        <row r="373">
          <cell r="L373">
            <v>-1.1266657070888586E-3</v>
          </cell>
          <cell r="M373">
            <v>-3.9223259892606777E-3</v>
          </cell>
          <cell r="N373">
            <v>3.2776886130172489E-3</v>
          </cell>
          <cell r="O373">
            <v>-9.9575839525073429E-3</v>
          </cell>
          <cell r="P373">
            <v>3.5273786525620299E-3</v>
          </cell>
          <cell r="Q373">
            <v>2.4132297981873663E-3</v>
          </cell>
          <cell r="R373">
            <v>3.2402248764222819E-3</v>
          </cell>
          <cell r="S373">
            <v>-9.2411768755518153E-5</v>
          </cell>
        </row>
        <row r="374">
          <cell r="L374">
            <v>-2.2519858813097038E-4</v>
          </cell>
          <cell r="M374">
            <v>-4.7994120981554866E-3</v>
          </cell>
          <cell r="N374">
            <v>-2.7877485476953678E-2</v>
          </cell>
          <cell r="O374">
            <v>-6.2899609305231641E-2</v>
          </cell>
          <cell r="P374">
            <v>7.1049859247360736E-3</v>
          </cell>
          <cell r="Q374">
            <v>2.6133316270280371E-3</v>
          </cell>
          <cell r="R374">
            <v>6.103293726440473E-3</v>
          </cell>
          <cell r="S374">
            <v>-2.3048128554177261E-3</v>
          </cell>
        </row>
        <row r="375">
          <cell r="L375">
            <v>-2.2524643907317898E-4</v>
          </cell>
          <cell r="M375">
            <v>2.0772242366537519E-2</v>
          </cell>
          <cell r="N375">
            <v>-1.8550157066893336E-3</v>
          </cell>
          <cell r="O375">
            <v>7.8368265907731161E-3</v>
          </cell>
          <cell r="P375">
            <v>7.1557218102458187E-3</v>
          </cell>
          <cell r="Q375">
            <v>-2.9030260132190122E-4</v>
          </cell>
          <cell r="R375">
            <v>1.0159084772463745E-2</v>
          </cell>
          <cell r="S375">
            <v>9.4928671743426118E-3</v>
          </cell>
        </row>
        <row r="376">
          <cell r="L376">
            <v>-9.3707719567732717E-3</v>
          </cell>
          <cell r="M376">
            <v>1.3045833689440123E-4</v>
          </cell>
          <cell r="N376">
            <v>1.9915113815700547E-3</v>
          </cell>
          <cell r="O376">
            <v>-1.255364064951503E-2</v>
          </cell>
          <cell r="P376">
            <v>-1.0619596399016107E-2</v>
          </cell>
          <cell r="Q376">
            <v>-1.4306120488127072E-2</v>
          </cell>
          <cell r="R376">
            <v>-9.4386313340868444E-3</v>
          </cell>
          <cell r="S376">
            <v>-9.9512393165954727E-3</v>
          </cell>
        </row>
        <row r="377">
          <cell r="L377">
            <v>1.3404132341068298E-3</v>
          </cell>
          <cell r="M377">
            <v>3.737673843260847E-3</v>
          </cell>
          <cell r="N377">
            <v>-5.3093766729273018E-4</v>
          </cell>
          <cell r="O377">
            <v>-1.8068266241126896E-2</v>
          </cell>
          <cell r="P377">
            <v>-2.2491314203476831E-2</v>
          </cell>
          <cell r="Q377">
            <v>-1.7029707807938999E-2</v>
          </cell>
          <cell r="R377">
            <v>4.1116955066478056E-3</v>
          </cell>
          <cell r="S377">
            <v>2.3578363217575449E-2</v>
          </cell>
        </row>
        <row r="378">
          <cell r="L378">
            <v>-2.0065123273339536E-3</v>
          </cell>
          <cell r="M378">
            <v>-4.3092621032230216E-3</v>
          </cell>
          <cell r="N378">
            <v>-4.2280918011964319E-3</v>
          </cell>
          <cell r="O378">
            <v>3.2967063523309692E-2</v>
          </cell>
          <cell r="P378">
            <v>3.3065212534997501E-2</v>
          </cell>
          <cell r="Q378">
            <v>1.1388249739152423E-2</v>
          </cell>
          <cell r="R378">
            <v>-3.6107063803124673E-3</v>
          </cell>
          <cell r="S378">
            <v>9.6172196083315065E-3</v>
          </cell>
        </row>
        <row r="379">
          <cell r="L379">
            <v>4.4590332755323203E-4</v>
          </cell>
          <cell r="M379">
            <v>1.960437633976575E-4</v>
          </cell>
          <cell r="N379">
            <v>-3.292884273983665E-3</v>
          </cell>
          <cell r="O379">
            <v>1.2224671198726167E-3</v>
          </cell>
          <cell r="P379">
            <v>1.790320431272141E-3</v>
          </cell>
          <cell r="Q379">
            <v>5.1083653691155195E-3</v>
          </cell>
          <cell r="R379">
            <v>2.3662277870470927E-3</v>
          </cell>
          <cell r="S379">
            <v>6.5171905131546914E-3</v>
          </cell>
        </row>
        <row r="380">
          <cell r="L380">
            <v>-1.0811935387739835E-2</v>
          </cell>
          <cell r="M380">
            <v>-7.5825975739635121E-3</v>
          </cell>
          <cell r="N380">
            <v>-7.5804644076372663E-3</v>
          </cell>
          <cell r="O380">
            <v>8.6314349299283499E-3</v>
          </cell>
          <cell r="P380">
            <v>7.2137919029331421E-3</v>
          </cell>
          <cell r="Q380">
            <v>-1.0761828838576459E-2</v>
          </cell>
          <cell r="R380">
            <v>-1.4743143711228313E-2</v>
          </cell>
          <cell r="S380">
            <v>-9.2109349706160915E-3</v>
          </cell>
        </row>
        <row r="381">
          <cell r="L381">
            <v>5.993346614585171E-3</v>
          </cell>
          <cell r="M381">
            <v>3.7730747954283217E-3</v>
          </cell>
          <cell r="N381">
            <v>6.5781802314943683E-3</v>
          </cell>
          <cell r="O381">
            <v>1.0501909511297258E-2</v>
          </cell>
          <cell r="P381">
            <v>9.0275075718526665E-4</v>
          </cell>
          <cell r="Q381">
            <v>1.3755806174384544E-2</v>
          </cell>
          <cell r="R381">
            <v>1.4610871637479983E-2</v>
          </cell>
          <cell r="S381">
            <v>7.36557335928123E-3</v>
          </cell>
        </row>
        <row r="382">
          <cell r="L382">
            <v>-8.3644860578412361E-3</v>
          </cell>
          <cell r="M382">
            <v>-1.5588464482112485E-3</v>
          </cell>
          <cell r="N382">
            <v>6.7549023178905543E-3</v>
          </cell>
          <cell r="O382">
            <v>-1.9541533623477214E-3</v>
          </cell>
          <cell r="P382">
            <v>-8.9445468455737753E-3</v>
          </cell>
          <cell r="Q382">
            <v>-1.5155993643980459E-3</v>
          </cell>
          <cell r="R382">
            <v>-1.433299726449011E-2</v>
          </cell>
          <cell r="S382">
            <v>-4.1913577243635203E-3</v>
          </cell>
        </row>
        <row r="383">
          <cell r="L383">
            <v>3.9779126884618154E-3</v>
          </cell>
          <cell r="M383">
            <v>-4.3973752640247277E-3</v>
          </cell>
          <cell r="N383">
            <v>8.8187563192014817E-3</v>
          </cell>
          <cell r="O383">
            <v>2.0115951680364619E-2</v>
          </cell>
          <cell r="P383">
            <v>1.2680882672104321E-2</v>
          </cell>
          <cell r="Q383">
            <v>1.1594575828223874E-2</v>
          </cell>
          <cell r="R383">
            <v>-3.1445306863837619E-3</v>
          </cell>
          <cell r="S383">
            <v>-2.4705197253375166E-3</v>
          </cell>
        </row>
        <row r="384">
          <cell r="L384">
            <v>3.993897173431904E-3</v>
          </cell>
          <cell r="M384">
            <v>-1.0336261605784491E-3</v>
          </cell>
          <cell r="N384">
            <v>-9.0040395890822467E-3</v>
          </cell>
          <cell r="O384">
            <v>-7.2429258244777195E-4</v>
          </cell>
          <cell r="P384">
            <v>-8.0862433795761968E-3</v>
          </cell>
          <cell r="Q384">
            <v>1.3432035320073421E-3</v>
          </cell>
          <cell r="R384">
            <v>4.4631331899080973E-3</v>
          </cell>
          <cell r="S384">
            <v>-2.3698515782684115E-3</v>
          </cell>
        </row>
        <row r="385">
          <cell r="L385">
            <v>-3.3173317614868525E-3</v>
          </cell>
          <cell r="M385">
            <v>6.9605545529907165E-3</v>
          </cell>
          <cell r="N385">
            <v>-9.4441212630702598E-3</v>
          </cell>
          <cell r="O385">
            <v>9.0608845168693719E-4</v>
          </cell>
          <cell r="P385">
            <v>8.1521637598080954E-3</v>
          </cell>
          <cell r="Q385">
            <v>-5.5342045086581582E-3</v>
          </cell>
          <cell r="R385">
            <v>-1.6450035481198055E-3</v>
          </cell>
          <cell r="S385">
            <v>8.8944074183221478E-3</v>
          </cell>
        </row>
        <row r="386">
          <cell r="L386">
            <v>-8.5506743381386086E-3</v>
          </cell>
          <cell r="M386">
            <v>-2.2068743762406751E-3</v>
          </cell>
          <cell r="N386">
            <v>9.2666949341206895E-3</v>
          </cell>
          <cell r="O386">
            <v>4.3693258438710636E-3</v>
          </cell>
          <cell r="P386">
            <v>-7.1942240171068983E-3</v>
          </cell>
          <cell r="Q386">
            <v>8.2739498123922672E-3</v>
          </cell>
          <cell r="R386">
            <v>5.9305808743139732E-3</v>
          </cell>
          <cell r="S386">
            <v>7.1277408729513159E-3</v>
          </cell>
        </row>
        <row r="387">
          <cell r="L387">
            <v>5.0682587869843587E-3</v>
          </cell>
          <cell r="M387">
            <v>6.0727355434062602E-3</v>
          </cell>
          <cell r="N387">
            <v>5.298402756541698E-4</v>
          </cell>
          <cell r="O387">
            <v>-1.5415003073706357E-2</v>
          </cell>
          <cell r="P387">
            <v>-1.0675970756079622E-2</v>
          </cell>
          <cell r="Q387">
            <v>-1.3571254920583309E-2</v>
          </cell>
          <cell r="R387">
            <v>-9.0883437588922256E-3</v>
          </cell>
          <cell r="S387">
            <v>-8.4049818640788976E-3</v>
          </cell>
        </row>
        <row r="388">
          <cell r="L388">
            <v>1.5450585114238358E-3</v>
          </cell>
          <cell r="M388">
            <v>7.5663428491896667E-3</v>
          </cell>
          <cell r="N388">
            <v>3.455813898467941E-3</v>
          </cell>
          <cell r="O388">
            <v>2.5157650727287706E-3</v>
          </cell>
          <cell r="P388">
            <v>1.7824474982079952E-3</v>
          </cell>
          <cell r="Q388">
            <v>-1.326939455101539E-3</v>
          </cell>
          <cell r="R388">
            <v>2.8607297808338705E-2</v>
          </cell>
          <cell r="S388">
            <v>-1.9066293562415293E-3</v>
          </cell>
        </row>
        <row r="389">
          <cell r="L389">
            <v>1.3258983528388057E-3</v>
          </cell>
          <cell r="M389">
            <v>5.4242234827948099E-3</v>
          </cell>
          <cell r="N389">
            <v>-4.6508978129107259E-2</v>
          </cell>
          <cell r="O389">
            <v>-1.5915018115532864E-2</v>
          </cell>
          <cell r="P389">
            <v>-1.7792760320959333E-3</v>
          </cell>
          <cell r="Q389">
            <v>-4.4347935741592126E-3</v>
          </cell>
          <cell r="R389">
            <v>-1.3999201347564716E-2</v>
          </cell>
          <cell r="S389">
            <v>-8.3191675427969347E-3</v>
          </cell>
        </row>
        <row r="390">
          <cell r="L390">
            <v>-1.1034947389739758E-3</v>
          </cell>
          <cell r="M390">
            <v>3.2520426164663885E-3</v>
          </cell>
          <cell r="N390">
            <v>-1.2390243496361641E-2</v>
          </cell>
          <cell r="O390">
            <v>-1.6179568495494179E-2</v>
          </cell>
          <cell r="P390">
            <v>1.7824474982079952E-3</v>
          </cell>
          <cell r="Q390">
            <v>-1.5073815830619619E-3</v>
          </cell>
          <cell r="R390">
            <v>-5.9937585959600748E-3</v>
          </cell>
          <cell r="S390">
            <v>-8.6222904800862255E-3</v>
          </cell>
        </row>
        <row r="391">
          <cell r="L391">
            <v>5.9957415087139587E-3</v>
          </cell>
          <cell r="M391">
            <v>5.7401265542567081E-3</v>
          </cell>
          <cell r="N391">
            <v>4.7785610511439369E-3</v>
          </cell>
          <cell r="O391">
            <v>-6.3959032317657538E-3</v>
          </cell>
          <cell r="P391">
            <v>-4.4368183451933829E-3</v>
          </cell>
          <cell r="Q391">
            <v>-3.941504775262672E-3</v>
          </cell>
          <cell r="R391">
            <v>-9.7548553519499759E-3</v>
          </cell>
          <cell r="S391">
            <v>-6.6101717828208617E-3</v>
          </cell>
        </row>
        <row r="392">
          <cell r="L392">
            <v>1.5570133195619285E-3</v>
          </cell>
          <cell r="M392">
            <v>9.0926534907673773E-3</v>
          </cell>
          <cell r="N392">
            <v>3.5336137280921331E-3</v>
          </cell>
          <cell r="O392">
            <v>1.8844694544558616E-2</v>
          </cell>
          <cell r="P392">
            <v>-8.8632641679009527E-4</v>
          </cell>
          <cell r="Q392">
            <v>-4.4842101751089158E-3</v>
          </cell>
          <cell r="R392">
            <v>8.0455238091836634E-3</v>
          </cell>
          <cell r="S392">
            <v>9.0184142472296003E-3</v>
          </cell>
        </row>
        <row r="393">
          <cell r="L393">
            <v>2.2061560980923822E-4</v>
          </cell>
          <cell r="M393">
            <v>-1.9870386038393306E-2</v>
          </cell>
          <cell r="N393">
            <v>-2.26633692639433E-3</v>
          </cell>
          <cell r="O393">
            <v>-1.7374858191042564E-2</v>
          </cell>
          <cell r="P393">
            <v>1.3477037002367576E-2</v>
          </cell>
          <cell r="Q393">
            <v>1.3444466146209866E-2</v>
          </cell>
          <cell r="R393">
            <v>-2.3895457232795625E-2</v>
          </cell>
          <cell r="S393">
            <v>6.7144990487324474E-3</v>
          </cell>
        </row>
        <row r="394">
          <cell r="L394">
            <v>4.2099791096077421E-3</v>
          </cell>
          <cell r="M394">
            <v>3.3022884467759361E-4</v>
          </cell>
          <cell r="N394">
            <v>6.2080001598949774E-3</v>
          </cell>
          <cell r="O394">
            <v>-1.6579274505438168E-2</v>
          </cell>
          <cell r="P394">
            <v>2.7028413067116119E-3</v>
          </cell>
          <cell r="Q394">
            <v>1.2461552523440389E-2</v>
          </cell>
          <cell r="R394">
            <v>-3.8776936585397381E-2</v>
          </cell>
          <cell r="S394">
            <v>-3.7818366041086904E-4</v>
          </cell>
        </row>
        <row r="395">
          <cell r="L395">
            <v>-8.3497265926267827E-3</v>
          </cell>
          <cell r="M395">
            <v>-3.3567208318824315E-3</v>
          </cell>
          <cell r="N395">
            <v>-2.7795822567904249E-3</v>
          </cell>
          <cell r="O395">
            <v>-4.5468850209907652E-3</v>
          </cell>
          <cell r="P395">
            <v>2.7100597032911899E-3</v>
          </cell>
          <cell r="Q395">
            <v>-1.5105619104367807E-2</v>
          </cell>
          <cell r="R395">
            <v>-2.4459883576332109E-3</v>
          </cell>
          <cell r="S395">
            <v>-1.6274480959249216E-2</v>
          </cell>
        </row>
        <row r="396">
          <cell r="L396">
            <v>-1.0221824972196369E-2</v>
          </cell>
          <cell r="M396">
            <v>4.6949305162202748E-3</v>
          </cell>
          <cell r="N396">
            <v>2.7873298694391924E-3</v>
          </cell>
          <cell r="O396">
            <v>1.4522378686330217E-2</v>
          </cell>
          <cell r="P396">
            <v>-4.4965622379494752E-3</v>
          </cell>
          <cell r="Q396">
            <v>3.9809485080404272E-3</v>
          </cell>
          <cell r="R396">
            <v>5.9567920402889829E-3</v>
          </cell>
          <cell r="S396">
            <v>-2.5046126952733561E-3</v>
          </cell>
        </row>
        <row r="397">
          <cell r="L397">
            <v>-2.1740160868066738E-4</v>
          </cell>
          <cell r="M397">
            <v>-1.0210186374475239E-2</v>
          </cell>
          <cell r="N397">
            <v>-1.6571374385578319E-2</v>
          </cell>
          <cell r="O397">
            <v>-1.6633065598889329E-2</v>
          </cell>
          <cell r="P397">
            <v>-1.1555587589225258E-2</v>
          </cell>
          <cell r="Q397">
            <v>-9.5756309007299922E-3</v>
          </cell>
          <cell r="R397">
            <v>3.3782495542202806E-3</v>
          </cell>
          <cell r="S397">
            <v>3.7123489348345196E-4</v>
          </cell>
        </row>
        <row r="398">
          <cell r="L398">
            <v>2.1791141173299611E-3</v>
          </cell>
          <cell r="M398">
            <v>-6.1792522290660123E-3</v>
          </cell>
          <cell r="N398">
            <v>8.0383714378402527E-3</v>
          </cell>
          <cell r="O398">
            <v>-2.5137543008010299E-3</v>
          </cell>
          <cell r="P398">
            <v>-8.8106760680438656E-3</v>
          </cell>
          <cell r="Q398">
            <v>-6.1578328118373493E-3</v>
          </cell>
          <cell r="R398">
            <v>-9.7782943689572743E-3</v>
          </cell>
          <cell r="S398">
            <v>-1.4720842681913093E-2</v>
          </cell>
        </row>
        <row r="399">
          <cell r="L399">
            <v>2.1837764450505226E-3</v>
          </cell>
          <cell r="M399">
            <v>8.8587594044742257E-3</v>
          </cell>
          <cell r="N399">
            <v>-2.3806057043237461E-3</v>
          </cell>
          <cell r="O399">
            <v>-1.044793557925805E-2</v>
          </cell>
          <cell r="P399">
            <v>-5.2585037646400989E-3</v>
          </cell>
          <cell r="Q399">
            <v>-9.5185497610768E-3</v>
          </cell>
          <cell r="R399">
            <v>1.481933257207757E-2</v>
          </cell>
          <cell r="S399">
            <v>8.9484500900645081E-3</v>
          </cell>
        </row>
        <row r="400">
          <cell r="L400">
            <v>7.0375254788885844E-3</v>
          </cell>
          <cell r="M400">
            <v>1.6272331562112274E-2</v>
          </cell>
          <cell r="N400">
            <v>1.5394214304338849E-2</v>
          </cell>
          <cell r="O400">
            <v>1.5322581027715776E-2</v>
          </cell>
          <cell r="P400">
            <v>2.6079234289270614E-2</v>
          </cell>
          <cell r="Q400">
            <v>2.5013367125126251E-3</v>
          </cell>
          <cell r="R400">
            <v>2.7494609233602585E-3</v>
          </cell>
          <cell r="S400">
            <v>7.9970142542944433E-3</v>
          </cell>
        </row>
        <row r="401">
          <cell r="L401">
            <v>8.8047129813628722E-4</v>
          </cell>
          <cell r="M401">
            <v>6.4030480886569929E-3</v>
          </cell>
          <cell r="N401">
            <v>5.7581816578566869E-3</v>
          </cell>
          <cell r="O401">
            <v>1.8556047857374303E-3</v>
          </cell>
          <cell r="P401">
            <v>3.6103648168235303E-3</v>
          </cell>
          <cell r="Q401">
            <v>-3.6920122265199362E-3</v>
          </cell>
          <cell r="R401">
            <v>-5.9219720333751891E-3</v>
          </cell>
          <cell r="S401">
            <v>-3.1515488426264726E-3</v>
          </cell>
        </row>
        <row r="402">
          <cell r="L402">
            <v>8.8117423204958634E-4</v>
          </cell>
          <cell r="M402">
            <v>4.6691748233462782E-4</v>
          </cell>
          <cell r="N402">
            <v>2.5595467409855743E-4</v>
          </cell>
          <cell r="O402">
            <v>5.2568048397583222E-3</v>
          </cell>
          <cell r="P402">
            <v>1.372364633011891E-2</v>
          </cell>
          <cell r="Q402">
            <v>-6.4568327661351788E-4</v>
          </cell>
          <cell r="R402">
            <v>3.9061049552202576E-4</v>
          </cell>
          <cell r="S402">
            <v>7.2828233808592824E-3</v>
          </cell>
        </row>
        <row r="403">
          <cell r="L403">
            <v>-4.4021095822588396E-4</v>
          </cell>
          <cell r="M403">
            <v>5.3413898506726731E-4</v>
          </cell>
          <cell r="N403">
            <v>-2.2984606897287208E-3</v>
          </cell>
          <cell r="O403">
            <v>-3.7224524686610971E-2</v>
          </cell>
          <cell r="P403">
            <v>6.4455320903782365E-3</v>
          </cell>
          <cell r="Q403">
            <v>1.0627339456262819E-2</v>
          </cell>
          <cell r="R403">
            <v>-1.6894242601379617E-3</v>
          </cell>
          <cell r="S403">
            <v>-1.8639241401946505E-3</v>
          </cell>
        </row>
        <row r="404">
          <cell r="L404">
            <v>8.4389031238880641E-3</v>
          </cell>
          <cell r="M404">
            <v>1.8729302896089983E-3</v>
          </cell>
          <cell r="N404">
            <v>2.0472770975912269E-3</v>
          </cell>
          <cell r="O404">
            <v>0.21479583002491842</v>
          </cell>
          <cell r="P404">
            <v>-9.1240889648406265E-3</v>
          </cell>
          <cell r="Q404">
            <v>-4.0849958113929885E-3</v>
          </cell>
          <cell r="R404">
            <v>3.4559245080114653E-3</v>
          </cell>
          <cell r="S404">
            <v>-1.86373499951209E-4</v>
          </cell>
        </row>
        <row r="405">
          <cell r="L405">
            <v>1.4417595884873569E-2</v>
          </cell>
          <cell r="M405">
            <v>1.1364991044548356E-2</v>
          </cell>
          <cell r="N405">
            <v>-4.3317071692130504E-3</v>
          </cell>
          <cell r="O405">
            <v>-2.1920401472656059E-2</v>
          </cell>
          <cell r="P405">
            <v>-8.1447870174033987E-3</v>
          </cell>
          <cell r="Q405">
            <v>6.4474034866848218E-3</v>
          </cell>
          <cell r="R405">
            <v>-2.9906714294511971E-3</v>
          </cell>
          <cell r="S405">
            <v>-7.0317934119117353E-3</v>
          </cell>
        </row>
        <row r="406">
          <cell r="L406">
            <v>4.753322971212226E-3</v>
          </cell>
          <cell r="M406">
            <v>-2.4964961918705342E-3</v>
          </cell>
          <cell r="N406">
            <v>-7.6396184440885584E-4</v>
          </cell>
          <cell r="O406">
            <v>-3.8647773093195559E-3</v>
          </cell>
          <cell r="P406">
            <v>-4.5044523725616958E-3</v>
          </cell>
          <cell r="Q406">
            <v>-5.6676775654974643E-3</v>
          </cell>
          <cell r="R406">
            <v>-1.2338459779210886E-3</v>
          </cell>
          <cell r="S406">
            <v>5.3953472831227423E-3</v>
          </cell>
        </row>
        <row r="407">
          <cell r="L407">
            <v>6.3781283976325209E-3</v>
          </cell>
          <cell r="M407">
            <v>2.6994981221206693E-4</v>
          </cell>
          <cell r="N407">
            <v>-2.7928828700188868E-3</v>
          </cell>
          <cell r="O407">
            <v>8.1822327393927807E-3</v>
          </cell>
          <cell r="P407">
            <v>2.1159302155255411E-2</v>
          </cell>
          <cell r="Q407">
            <v>1.0231409968246563E-3</v>
          </cell>
          <cell r="R407">
            <v>6.0761001650944113E-3</v>
          </cell>
          <cell r="S407">
            <v>-5.5781374432706254E-4</v>
          </cell>
        </row>
        <row r="408">
          <cell r="L408">
            <v>2.2829936930728323E-3</v>
          </cell>
          <cell r="M408">
            <v>7.7544365625779044E-3</v>
          </cell>
          <cell r="N408">
            <v>1.5862655647058022E-2</v>
          </cell>
          <cell r="O408">
            <v>1.3825862561313906E-2</v>
          </cell>
          <cell r="P408">
            <v>7.4141431022025639E-3</v>
          </cell>
          <cell r="Q408">
            <v>7.8739863049461789E-3</v>
          </cell>
          <cell r="R408">
            <v>3.4090335188752263E-3</v>
          </cell>
          <cell r="S408">
            <v>7.3989992904905932E-3</v>
          </cell>
        </row>
        <row r="409">
          <cell r="L409">
            <v>-2.9591770877985812E-3</v>
          </cell>
          <cell r="M409">
            <v>4.0981931674504146E-3</v>
          </cell>
          <cell r="N409">
            <v>3.2214933261348611E-2</v>
          </cell>
          <cell r="O409">
            <v>3.9520890084343563E-4</v>
          </cell>
          <cell r="P409">
            <v>2.7881376817548986E-3</v>
          </cell>
          <cell r="Q409">
            <v>3.4804319851782228E-3</v>
          </cell>
          <cell r="R409">
            <v>1.5241086553436478E-2</v>
          </cell>
          <cell r="S409">
            <v>9.263686300938101E-3</v>
          </cell>
        </row>
        <row r="410">
          <cell r="L410">
            <v>1.8243426288244713E-3</v>
          </cell>
          <cell r="M410">
            <v>-5.9747471364312021E-3</v>
          </cell>
          <cell r="N410">
            <v>1.3349909530147031E-4</v>
          </cell>
          <cell r="O410">
            <v>-2.3350027382908478E-2</v>
          </cell>
          <cell r="P410">
            <v>-1.6453259189330716E-2</v>
          </cell>
          <cell r="Q410">
            <v>-1.5465838978441671E-2</v>
          </cell>
          <cell r="R410">
            <v>-3.3575474933669747E-2</v>
          </cell>
          <cell r="S410">
            <v>-1.0568555151537096E-2</v>
          </cell>
        </row>
        <row r="411">
          <cell r="L411">
            <v>2.7442506712289649E-3</v>
          </cell>
          <cell r="M411">
            <v>6.9047931372563376E-3</v>
          </cell>
          <cell r="N411">
            <v>-1.546699215008962E-2</v>
          </cell>
          <cell r="O411">
            <v>1.290051887623167E-2</v>
          </cell>
          <cell r="P411">
            <v>0</v>
          </cell>
          <cell r="Q411">
            <v>-1.0537907165790283E-2</v>
          </cell>
          <cell r="R411">
            <v>-1.4773427760762514E-3</v>
          </cell>
          <cell r="S411">
            <v>4.7926381923695249E-3</v>
          </cell>
        </row>
        <row r="412">
          <cell r="L412">
            <v>3.211629825894402E-3</v>
          </cell>
          <cell r="M412">
            <v>6.3289857950541428E-3</v>
          </cell>
          <cell r="N412">
            <v>7.6604519070380128E-3</v>
          </cell>
          <cell r="O412">
            <v>9.7834592100110029E-4</v>
          </cell>
          <cell r="P412">
            <v>1.8311997936433233E-3</v>
          </cell>
          <cell r="Q412">
            <v>-5.1053315023975587E-3</v>
          </cell>
          <cell r="R412">
            <v>-2.562440493100282E-3</v>
          </cell>
          <cell r="S412">
            <v>-4.6955808269288912E-4</v>
          </cell>
        </row>
        <row r="413">
          <cell r="L413">
            <v>-1.8319380437780142E-3</v>
          </cell>
          <cell r="M413">
            <v>7.9746705158938447E-3</v>
          </cell>
          <cell r="N413">
            <v>-5.5169133041720331E-3</v>
          </cell>
          <cell r="O413">
            <v>-1.6547974594003589E-2</v>
          </cell>
          <cell r="P413">
            <v>-8.1741646642128352E-3</v>
          </cell>
          <cell r="Q413">
            <v>1.0037733939536331E-3</v>
          </cell>
          <cell r="R413">
            <v>1.3965731066317932E-2</v>
          </cell>
          <cell r="S413">
            <v>-3.5567375284096814E-3</v>
          </cell>
        </row>
        <row r="414">
          <cell r="L414">
            <v>2.2951466125071818E-3</v>
          </cell>
          <cell r="M414">
            <v>-2.1452515793207727E-3</v>
          </cell>
          <cell r="N414">
            <v>-7.4314830421450262E-3</v>
          </cell>
          <cell r="O414">
            <v>-5.7676909369508422E-4</v>
          </cell>
          <cell r="P414">
            <v>-2.7176370126424931E-3</v>
          </cell>
          <cell r="Q414">
            <v>-7.2950264407212195E-4</v>
          </cell>
          <cell r="R414">
            <v>8.6482045752487302E-3</v>
          </cell>
          <cell r="S414">
            <v>9.7344486467432212E-3</v>
          </cell>
        </row>
        <row r="415">
          <cell r="L415">
            <v>1.3790631239964934E-3</v>
          </cell>
          <cell r="M415">
            <v>1.1082746145247846E-3</v>
          </cell>
          <cell r="N415">
            <v>6.4294553832278112E-3</v>
          </cell>
          <cell r="O415">
            <v>3.4734922970187654E-3</v>
          </cell>
          <cell r="P415">
            <v>-1.0752709747487432E-2</v>
          </cell>
          <cell r="Q415">
            <v>-2.1504381133957251E-2</v>
          </cell>
          <cell r="R415">
            <v>-4.7404773556909419E-3</v>
          </cell>
          <cell r="S415">
            <v>-2.4432955492865283E-2</v>
          </cell>
        </row>
        <row r="416">
          <cell r="L416">
            <v>-8.6578948406916822E-3</v>
          </cell>
          <cell r="M416">
            <v>8.3180971765850487E-4</v>
          </cell>
          <cell r="N416">
            <v>7.8822794002892937E-3</v>
          </cell>
          <cell r="O416">
            <v>1.159284671303551E-3</v>
          </cell>
          <cell r="P416">
            <v>2.6954497567848179E-3</v>
          </cell>
          <cell r="Q416">
            <v>5.8338370289150454E-3</v>
          </cell>
          <cell r="R416">
            <v>6.4046814370717353E-3</v>
          </cell>
          <cell r="S416">
            <v>-1.5700295160424482E-2</v>
          </cell>
        </row>
        <row r="417">
          <cell r="L417">
            <v>4.5775593363146516E-3</v>
          </cell>
          <cell r="M417">
            <v>1.945125508181933E-3</v>
          </cell>
          <cell r="N417">
            <v>-4.9671598492881941E-3</v>
          </cell>
          <cell r="O417">
            <v>2.7118292696828306E-3</v>
          </cell>
          <cell r="P417">
            <v>-8.975710040132201E-4</v>
          </cell>
          <cell r="Q417">
            <v>-5.0896147224224197E-3</v>
          </cell>
          <cell r="R417">
            <v>2.7188682770602268E-2</v>
          </cell>
          <cell r="S417">
            <v>2.5475305851621055E-3</v>
          </cell>
        </row>
        <row r="418">
          <cell r="L418">
            <v>6.8716258251533269E-4</v>
          </cell>
          <cell r="M418">
            <v>3.5552400069212009E-3</v>
          </cell>
          <cell r="N418">
            <v>2.0959131485775995E-3</v>
          </cell>
          <cell r="O418">
            <v>1.4743573249230257E-2</v>
          </cell>
          <cell r="P418">
            <v>1.2727426817295884E-2</v>
          </cell>
          <cell r="Q418">
            <v>7.3759442411067688E-3</v>
          </cell>
          <cell r="R418">
            <v>1.6583485008505594E-2</v>
          </cell>
          <cell r="S418">
            <v>6.8706742754158778E-3</v>
          </cell>
        </row>
        <row r="419">
          <cell r="L419">
            <v>7.8485584792529206E-3</v>
          </cell>
          <cell r="M419">
            <v>5.8196349958861138E-3</v>
          </cell>
          <cell r="N419">
            <v>7.6557359537077208E-3</v>
          </cell>
          <cell r="O419">
            <v>-1.5101537157871658E-2</v>
          </cell>
          <cell r="P419">
            <v>-6.3234726410130726E-3</v>
          </cell>
          <cell r="Q419">
            <v>-4.0316277788723376E-3</v>
          </cell>
          <cell r="R419">
            <v>-3.604145930410807E-3</v>
          </cell>
          <cell r="S419">
            <v>2.6638046216733713E-3</v>
          </cell>
        </row>
        <row r="420">
          <cell r="L420">
            <v>-1.6133310664219191E-3</v>
          </cell>
          <cell r="M420">
            <v>9.8421343097996328E-3</v>
          </cell>
          <cell r="N420">
            <v>3.1779989597116032E-3</v>
          </cell>
          <cell r="O420">
            <v>2.7178522101385383E-3</v>
          </cell>
          <cell r="P420">
            <v>1.3736103031565472E-2</v>
          </cell>
          <cell r="Q420">
            <v>-2.4044678970064348E-2</v>
          </cell>
          <cell r="R420">
            <v>-3.0504461206430911E-3</v>
          </cell>
          <cell r="S420">
            <v>-3.3871245774985681E-3</v>
          </cell>
        </row>
        <row r="421">
          <cell r="L421">
            <v>3.9334869015437146E-3</v>
          </cell>
          <cell r="M421">
            <v>5.669109598005484E-4</v>
          </cell>
          <cell r="N421">
            <v>3.8546208537126869E-3</v>
          </cell>
          <cell r="O421">
            <v>9.7152330617866767E-4</v>
          </cell>
          <cell r="P421">
            <v>-4.3782742059292667E-2</v>
          </cell>
          <cell r="Q421">
            <v>-3.1378536609119045E-3</v>
          </cell>
          <cell r="R421">
            <v>6.3445124181837897E-3</v>
          </cell>
          <cell r="S421">
            <v>8.679593541960795E-3</v>
          </cell>
        </row>
        <row r="422">
          <cell r="L422">
            <v>1.6222022603709085E-3</v>
          </cell>
          <cell r="M422">
            <v>8.7185161139629042E-3</v>
          </cell>
          <cell r="N422">
            <v>6.6524207500839871E-4</v>
          </cell>
          <cell r="O422">
            <v>-6.7553289385624549E-3</v>
          </cell>
          <cell r="P422">
            <v>-4.3592498658316936E-3</v>
          </cell>
          <cell r="Q422">
            <v>-7.5258830106860186E-3</v>
          </cell>
          <cell r="R422">
            <v>2.0397012237281187E-2</v>
          </cell>
          <cell r="S422">
            <v>1.4796626333861695E-3</v>
          </cell>
        </row>
        <row r="423">
          <cell r="L423">
            <v>3.2549649437196848E-3</v>
          </cell>
          <cell r="M423">
            <v>-6.6727839568626601E-3</v>
          </cell>
          <cell r="N423">
            <v>-3.4463753474766046E-3</v>
          </cell>
          <cell r="O423">
            <v>-1.0315205367294689E-2</v>
          </cell>
          <cell r="P423">
            <v>0</v>
          </cell>
          <cell r="Q423">
            <v>-2.0718155407349892E-3</v>
          </cell>
          <cell r="R423">
            <v>-9.7352597453070899E-4</v>
          </cell>
          <cell r="S423">
            <v>-1.1607762231327312E-2</v>
          </cell>
        </row>
        <row r="424">
          <cell r="L424">
            <v>-5.3191625071309367E-3</v>
          </cell>
          <cell r="M424">
            <v>2.1297452445634413E-4</v>
          </cell>
          <cell r="N424">
            <v>1.3251355973631362E-4</v>
          </cell>
          <cell r="O424">
            <v>1.9136682966933716E-3</v>
          </cell>
          <cell r="P424">
            <v>-1.1206827708701961E-2</v>
          </cell>
          <cell r="Q424">
            <v>2.2494946705169383E-3</v>
          </cell>
          <cell r="R424">
            <v>7.6544095202701889E-4</v>
          </cell>
          <cell r="S424">
            <v>-4.5492417766198612E-3</v>
          </cell>
        </row>
        <row r="425">
          <cell r="L425">
            <v>3.0155660942274842E-3</v>
          </cell>
          <cell r="M425">
            <v>-6.0693284762264321E-3</v>
          </cell>
          <cell r="N425">
            <v>5.0632417663984963E-3</v>
          </cell>
          <cell r="O425">
            <v>9.27191883190015E-3</v>
          </cell>
          <cell r="P425">
            <v>1.0452984565834988E-2</v>
          </cell>
          <cell r="Q425">
            <v>3.4727605961215602E-3</v>
          </cell>
          <cell r="R425">
            <v>-5.8813750440748214E-3</v>
          </cell>
          <cell r="S425">
            <v>1.0945655213701055E-2</v>
          </cell>
        </row>
        <row r="426">
          <cell r="L426">
            <v>-3.9278551188737243E-3</v>
          </cell>
          <cell r="M426">
            <v>5.5650998724955381E-2</v>
          </cell>
          <cell r="N426">
            <v>3.6104715988216629E-3</v>
          </cell>
          <cell r="O426">
            <v>1.2121222905824736E-2</v>
          </cell>
          <cell r="P426">
            <v>4.3745059669602071E-3</v>
          </cell>
          <cell r="Q426">
            <v>1.3016747466491729E-2</v>
          </cell>
          <cell r="R426">
            <v>6.1961450335086266E-3</v>
          </cell>
          <cell r="S426">
            <v>1.6169813964940216E-2</v>
          </cell>
        </row>
        <row r="427">
          <cell r="L427">
            <v>4.875851339478654E-3</v>
          </cell>
          <cell r="M427">
            <v>6.1463343260983461E-3</v>
          </cell>
          <cell r="N427">
            <v>-2.134853391025926E-3</v>
          </cell>
          <cell r="O427">
            <v>1.0071247599772182E-2</v>
          </cell>
          <cell r="P427">
            <v>7.9362901787551898E-3</v>
          </cell>
          <cell r="Q427">
            <v>-6.4662161823677566E-3</v>
          </cell>
          <cell r="R427">
            <v>9.6296273060161308E-3</v>
          </cell>
          <cell r="S427">
            <v>3.8467758627260817E-3</v>
          </cell>
        </row>
        <row r="428">
          <cell r="L428">
            <v>-4.6432186004852216E-4</v>
          </cell>
          <cell r="M428">
            <v>1.050510400843363E-3</v>
          </cell>
          <cell r="N428">
            <v>1.8714603211964498E-3</v>
          </cell>
          <cell r="O428">
            <v>2.1768436909446187E-3</v>
          </cell>
          <cell r="P428">
            <v>-1.1333844147338401E-2</v>
          </cell>
          <cell r="Q428">
            <v>-3.0491179677473168E-3</v>
          </cell>
          <cell r="R428">
            <v>-1.193400729758598E-3</v>
          </cell>
          <cell r="S428">
            <v>5.4716964486993813E-3</v>
          </cell>
        </row>
        <row r="429">
          <cell r="L429">
            <v>-3.2382732122138158E-3</v>
          </cell>
          <cell r="M429">
            <v>4.7498521623237089E-3</v>
          </cell>
          <cell r="N429">
            <v>9.855711690115232E-3</v>
          </cell>
          <cell r="O429">
            <v>2.328874231092537E-2</v>
          </cell>
          <cell r="P429">
            <v>2.5022431169040349E-2</v>
          </cell>
          <cell r="Q429">
            <v>9.3203061797100251E-3</v>
          </cell>
          <cell r="R429">
            <v>1.2510779136008399E-2</v>
          </cell>
          <cell r="S429">
            <v>1.3190607835702028E-2</v>
          </cell>
        </row>
        <row r="430">
          <cell r="L430">
            <v>-5.7500346589388629E-3</v>
          </cell>
          <cell r="M430">
            <v>2.5696901544365325E-3</v>
          </cell>
          <cell r="N430">
            <v>2.4360896424875378E-3</v>
          </cell>
          <cell r="O430">
            <v>1.7724590106822369E-2</v>
          </cell>
          <cell r="P430">
            <v>4.4882782030000179E-3</v>
          </cell>
          <cell r="Q430">
            <v>-4.0283798190449138E-3</v>
          </cell>
          <cell r="R430">
            <v>-3.6829649322270841E-3</v>
          </cell>
          <cell r="S430">
            <v>-6.646460107835428E-3</v>
          </cell>
        </row>
        <row r="431">
          <cell r="L431">
            <v>9.5196132002537404E-3</v>
          </cell>
          <cell r="M431">
            <v>7.2327841302788354E-3</v>
          </cell>
          <cell r="N431">
            <v>5.4428613666133163E-3</v>
          </cell>
          <cell r="O431">
            <v>3.3085919380719808E-3</v>
          </cell>
          <cell r="P431">
            <v>8.9837736148368208E-4</v>
          </cell>
          <cell r="Q431">
            <v>3.6035067483919381E-3</v>
          </cell>
          <cell r="R431">
            <v>-4.4419198030510865E-3</v>
          </cell>
          <cell r="S431">
            <v>-7.5386497317032619E-3</v>
          </cell>
        </row>
        <row r="432">
          <cell r="L432">
            <v>6.5434774907808801E-3</v>
          </cell>
          <cell r="M432">
            <v>4.5122268907344942E-3</v>
          </cell>
          <cell r="N432">
            <v>4.6478117257859886E-3</v>
          </cell>
          <cell r="O432">
            <v>1.8644630936897055E-3</v>
          </cell>
          <cell r="P432">
            <v>1.5301512637710957E-2</v>
          </cell>
          <cell r="Q432">
            <v>5.1237515025355229E-3</v>
          </cell>
          <cell r="R432">
            <v>5.5299772461598895E-3</v>
          </cell>
          <cell r="S432">
            <v>1.8621694515729592E-2</v>
          </cell>
        </row>
        <row r="433">
          <cell r="L433">
            <v>-3.4931407637277534E-3</v>
          </cell>
          <cell r="M433">
            <v>-3.8094251477948093E-3</v>
          </cell>
          <cell r="N433">
            <v>-3.9484564056342375E-3</v>
          </cell>
          <cell r="O433">
            <v>-1.8609933402889967E-3</v>
          </cell>
          <cell r="P433">
            <v>-1.0685787475081865E-2</v>
          </cell>
          <cell r="Q433">
            <v>1.4153705623651813E-3</v>
          </cell>
          <cell r="R433">
            <v>-5.2889091394856536E-3</v>
          </cell>
          <cell r="S433">
            <v>-1.194996645832036E-2</v>
          </cell>
        </row>
        <row r="434">
          <cell r="L434">
            <v>6.563339667206014E-3</v>
          </cell>
          <cell r="M434">
            <v>4.5724589340201405E-4</v>
          </cell>
          <cell r="N434">
            <v>1.3602051296901507E-4</v>
          </cell>
          <cell r="O434">
            <v>-5.9608761155093282E-3</v>
          </cell>
          <cell r="P434">
            <v>-4.4324820808978593E-3</v>
          </cell>
          <cell r="Q434">
            <v>-2.6535369721314428E-4</v>
          </cell>
          <cell r="R434">
            <v>1.1999964317652712E-3</v>
          </cell>
          <cell r="S434">
            <v>-9.0225023863491627E-3</v>
          </cell>
        </row>
        <row r="435">
          <cell r="L435">
            <v>-7.0267284179403866E-4</v>
          </cell>
          <cell r="M435">
            <v>9.3861110476018972E-3</v>
          </cell>
          <cell r="N435">
            <v>5.0644451519477052E-3</v>
          </cell>
          <cell r="O435">
            <v>2.0596657848837019E-3</v>
          </cell>
          <cell r="P435">
            <v>2.6667513220681727E-3</v>
          </cell>
          <cell r="Q435">
            <v>5.6924312019166479E-3</v>
          </cell>
          <cell r="R435">
            <v>-1.075617670320872E-2</v>
          </cell>
          <cell r="S435">
            <v>3.9629189457017766E-3</v>
          </cell>
        </row>
        <row r="436">
          <cell r="L436">
            <v>1.8774070516127672E-3</v>
          </cell>
          <cell r="M436">
            <v>1.5386679678952575E-4</v>
          </cell>
          <cell r="N436">
            <v>2.1949331821342621E-3</v>
          </cell>
          <cell r="O436">
            <v>6.8436259887725281E-3</v>
          </cell>
          <cell r="P436">
            <v>1.7807164006513609E-3</v>
          </cell>
          <cell r="Q436">
            <v>-1.3323484546969855E-3</v>
          </cell>
          <cell r="R436">
            <v>-1.1861341442562789E-3</v>
          </cell>
          <cell r="S436">
            <v>6.6086117845309822E-4</v>
          </cell>
        </row>
        <row r="437">
          <cell r="L437">
            <v>-1.4061077290629109E-3</v>
          </cell>
          <cell r="M437">
            <v>-1.4598032660847471E-3</v>
          </cell>
          <cell r="N437">
            <v>2.0579198493235973E-2</v>
          </cell>
          <cell r="O437">
            <v>4.7927252723125591E-3</v>
          </cell>
          <cell r="P437">
            <v>-3.549216444335479E-3</v>
          </cell>
          <cell r="Q437">
            <v>-4.1575122291018785E-3</v>
          </cell>
          <cell r="R437">
            <v>-2.2275475581202686E-3</v>
          </cell>
          <cell r="S437">
            <v>3.8863865668843367E-3</v>
          </cell>
        </row>
        <row r="438">
          <cell r="L438">
            <v>2.3491650317135626E-3</v>
          </cell>
          <cell r="M438">
            <v>-1.9938280197698832E-3</v>
          </cell>
          <cell r="N438">
            <v>-3.0702973643127462E-3</v>
          </cell>
          <cell r="O438">
            <v>4.1680082283135356E-4</v>
          </cell>
          <cell r="P438">
            <v>8.8809211887186379E-4</v>
          </cell>
          <cell r="Q438">
            <v>4.4248699463245167E-4</v>
          </cell>
          <cell r="R438">
            <v>-2.4995806851344504E-3</v>
          </cell>
          <cell r="S438">
            <v>-6.0297657073726807E-3</v>
          </cell>
        </row>
        <row r="439">
          <cell r="L439">
            <v>-2.5773980647892936E-3</v>
          </cell>
          <cell r="M439">
            <v>8.6628748242791875E-3</v>
          </cell>
          <cell r="N439">
            <v>-4.9992459116467991E-3</v>
          </cell>
          <cell r="O439">
            <v>-1.3977251330334672E-2</v>
          </cell>
          <cell r="P439">
            <v>-9.6743989231687921E-3</v>
          </cell>
          <cell r="Q439">
            <v>-3.5381261732747582E-4</v>
          </cell>
          <cell r="R439">
            <v>-5.1807441665938647E-3</v>
          </cell>
          <cell r="S439">
            <v>-1.7313205303463697E-2</v>
          </cell>
        </row>
        <row r="440">
          <cell r="L440">
            <v>6.3664586498322073E-3</v>
          </cell>
          <cell r="M440">
            <v>-2.469056395589142E-3</v>
          </cell>
          <cell r="N440">
            <v>2.5056096675288853E-3</v>
          </cell>
          <cell r="O440">
            <v>2.472662260869285E-3</v>
          </cell>
          <cell r="P440">
            <v>-6.1186243838907695E-3</v>
          </cell>
          <cell r="Q440">
            <v>-1.413370119903834E-3</v>
          </cell>
          <cell r="R440">
            <v>7.4459112393596705E-3</v>
          </cell>
          <cell r="S440">
            <v>-4.6995220058847487E-3</v>
          </cell>
        </row>
        <row r="441">
          <cell r="L441">
            <v>-7.0673417223998669E-4</v>
          </cell>
          <cell r="M441">
            <v>0</v>
          </cell>
          <cell r="N441">
            <v>-3.4682507054049072E-3</v>
          </cell>
          <cell r="O441">
            <v>-1.2614523034325975E-2</v>
          </cell>
          <cell r="P441">
            <v>-1.7182401757931953E-2</v>
          </cell>
          <cell r="Q441">
            <v>-1.6757538391921623E-3</v>
          </cell>
          <cell r="R441">
            <v>2.7863213346268623E-4</v>
          </cell>
          <cell r="S441">
            <v>-9.2074391589846982E-4</v>
          </cell>
        </row>
        <row r="442">
          <cell r="L442">
            <v>-3.7558260156348444E-3</v>
          </cell>
          <cell r="M442">
            <v>2.2425219254540441E-3</v>
          </cell>
          <cell r="N442">
            <v>6.8447935588571429E-3</v>
          </cell>
          <cell r="O442">
            <v>1.1525057083949131E-2</v>
          </cell>
          <cell r="P442">
            <v>-3.4246298668262343E-3</v>
          </cell>
          <cell r="Q442">
            <v>1.8555507730502185E-3</v>
          </cell>
          <cell r="R442">
            <v>-1.8757487535187023E-3</v>
          </cell>
          <cell r="S442">
            <v>-1.308377060377619E-2</v>
          </cell>
        </row>
        <row r="443">
          <cell r="L443">
            <v>4.2432103666873999E-3</v>
          </cell>
          <cell r="M443">
            <v>3.7256481751297699E-3</v>
          </cell>
          <cell r="N443">
            <v>1.2015441295101015E-2</v>
          </cell>
          <cell r="O443">
            <v>1.7165644829724158E-2</v>
          </cell>
          <cell r="P443">
            <v>0</v>
          </cell>
          <cell r="Q443">
            <v>5.7761523001329529E-3</v>
          </cell>
          <cell r="R443">
            <v>-1.3182482562453801E-3</v>
          </cell>
          <cell r="S443">
            <v>-1.7233305994787118E-3</v>
          </cell>
        </row>
        <row r="444">
          <cell r="L444">
            <v>-2.3587619765275125E-4</v>
          </cell>
          <cell r="M444">
            <v>-4.7123034467152491E-3</v>
          </cell>
          <cell r="N444">
            <v>5.9729986511440902E-3</v>
          </cell>
          <cell r="O444">
            <v>1.7031965825704765E-2</v>
          </cell>
          <cell r="P444">
            <v>2.5751892303222945E-3</v>
          </cell>
          <cell r="Q444">
            <v>-4.5997388558243202E-3</v>
          </cell>
          <cell r="R444">
            <v>2.2250510396852885E-3</v>
          </cell>
          <cell r="S444">
            <v>-1.7519879624240398E-3</v>
          </cell>
        </row>
        <row r="445">
          <cell r="L445">
            <v>2.599218558257288E-3</v>
          </cell>
          <cell r="M445">
            <v>-3.0898349101193823E-4</v>
          </cell>
          <cell r="N445">
            <v>9.4742354199714995E-3</v>
          </cell>
          <cell r="O445">
            <v>1.6666749927592317E-2</v>
          </cell>
          <cell r="P445">
            <v>1.6579377800920891E-2</v>
          </cell>
          <cell r="Q445">
            <v>5.9620216460438691E-3</v>
          </cell>
          <cell r="R445">
            <v>2.0726794970648887E-2</v>
          </cell>
          <cell r="S445">
            <v>6.0859822701897492E-3</v>
          </cell>
        </row>
        <row r="446">
          <cell r="L446">
            <v>4.7483155711303127E-3</v>
          </cell>
          <cell r="M446">
            <v>1.1598614741390456E-3</v>
          </cell>
          <cell r="N446">
            <v>7.1859627452774966E-4</v>
          </cell>
          <cell r="O446">
            <v>3.0100340993109098E-2</v>
          </cell>
          <cell r="P446">
            <v>-1.3769254182187995E-2</v>
          </cell>
          <cell r="Q446">
            <v>2.1400994072542368E-3</v>
          </cell>
          <cell r="R446">
            <v>1.7067385146627423E-3</v>
          </cell>
          <cell r="S446">
            <v>3.3225973904418282E-3</v>
          </cell>
        </row>
        <row r="447">
          <cell r="L447">
            <v>-1.1854754341182883E-3</v>
          </cell>
          <cell r="M447">
            <v>2.63555179690389E-3</v>
          </cell>
          <cell r="N447">
            <v>-3.5786947034897043E-3</v>
          </cell>
          <cell r="O447">
            <v>5.1547037664489981E-3</v>
          </cell>
          <cell r="P447">
            <v>-4.2844563791470947E-3</v>
          </cell>
          <cell r="Q447">
            <v>-8.9096632584750868E-4</v>
          </cell>
          <cell r="R447">
            <v>-1.9870475260661546E-3</v>
          </cell>
          <cell r="S447">
            <v>7.6916855716315791E-3</v>
          </cell>
        </row>
        <row r="448">
          <cell r="L448">
            <v>-4.9554171248689105E-3</v>
          </cell>
          <cell r="M448">
            <v>-7.7465887618988205E-4</v>
          </cell>
          <cell r="N448">
            <v>-5.55160668323329E-3</v>
          </cell>
          <cell r="O448">
            <v>-8.8850379259677315E-3</v>
          </cell>
          <cell r="P448">
            <v>-8.4966134310323627E-3</v>
          </cell>
          <cell r="Q448">
            <v>1.4275681417095232E-3</v>
          </cell>
          <cell r="R448">
            <v>-3.5356056108389877E-3</v>
          </cell>
          <cell r="S448">
            <v>-2.8872881952438645E-3</v>
          </cell>
        </row>
        <row r="449">
          <cell r="L449">
            <v>-2.8233606199183914E-3</v>
          </cell>
          <cell r="M449">
            <v>4.5129449485297179E-3</v>
          </cell>
          <cell r="N449">
            <v>5.0072784994632524E-3</v>
          </cell>
          <cell r="O449">
            <v>2.1788454237197774E-2</v>
          </cell>
          <cell r="P449">
            <v>4.2665853517844798E-3</v>
          </cell>
          <cell r="Q449">
            <v>2.953041843725579E-3</v>
          </cell>
          <cell r="R449">
            <v>1.1298667337787061E-2</v>
          </cell>
          <cell r="S449">
            <v>-5.0272751662137072E-3</v>
          </cell>
        </row>
        <row r="450">
          <cell r="L450">
            <v>7.5867357600769569E-3</v>
          </cell>
          <cell r="M450">
            <v>-2.0188724360414856E-3</v>
          </cell>
          <cell r="N450">
            <v>-1.1434355483239678E-3</v>
          </cell>
          <cell r="O450">
            <v>-3.2711329956544577E-2</v>
          </cell>
          <cell r="P450">
            <v>-4.5602909706065731E-2</v>
          </cell>
          <cell r="Q450">
            <v>-8.5173934897541104E-3</v>
          </cell>
          <cell r="R450">
            <v>-1.1452003449084591E-2</v>
          </cell>
          <cell r="S450">
            <v>-5.4465909094745246E-3</v>
          </cell>
        </row>
        <row r="451">
          <cell r="L451">
            <v>3.5686659787963482E-3</v>
          </cell>
          <cell r="M451">
            <v>1.0882617571970066E-3</v>
          </cell>
          <cell r="N451">
            <v>1.2880487612736413E-3</v>
          </cell>
          <cell r="O451">
            <v>3.3040370686059362E-3</v>
          </cell>
          <cell r="P451">
            <v>-1.6025510652839414E-2</v>
          </cell>
          <cell r="Q451">
            <v>8.5003279088744499E-3</v>
          </cell>
          <cell r="R451">
            <v>1.0500476709663031E-2</v>
          </cell>
          <cell r="S451">
            <v>-1.8713851572701445E-3</v>
          </cell>
        </row>
        <row r="452">
          <cell r="L452">
            <v>-5.2070506188258703E-3</v>
          </cell>
          <cell r="M452">
            <v>5.157111014015614E-3</v>
          </cell>
          <cell r="N452">
            <v>-7.8082192427728625E-3</v>
          </cell>
          <cell r="O452">
            <v>2.7865181648852211E-2</v>
          </cell>
          <cell r="P452">
            <v>-1.7322881004675605E-2</v>
          </cell>
          <cell r="Q452">
            <v>4.4759675169014912E-4</v>
          </cell>
          <cell r="R452">
            <v>-4.9751148572686477E-3</v>
          </cell>
          <cell r="S452">
            <v>-9.0958195961468036E-3</v>
          </cell>
        </row>
        <row r="453">
          <cell r="L453">
            <v>3.0862610662087953E-3</v>
          </cell>
          <cell r="M453">
            <v>7.819904688906032E-4</v>
          </cell>
          <cell r="N453">
            <v>-1.9837051811332218E-3</v>
          </cell>
          <cell r="O453">
            <v>2.026502221374793E-3</v>
          </cell>
          <cell r="P453">
            <v>3.9527262924472506E-3</v>
          </cell>
          <cell r="Q453">
            <v>-1.4302479791298284E-3</v>
          </cell>
          <cell r="R453">
            <v>1.637227162369248E-3</v>
          </cell>
          <cell r="S453">
            <v>0</v>
          </cell>
        </row>
        <row r="454">
          <cell r="L454">
            <v>3.5740567393172107E-3</v>
          </cell>
          <cell r="M454">
            <v>6.2587783995415869E-4</v>
          </cell>
          <cell r="N454">
            <v>-1.9794295910726678E-3</v>
          </cell>
          <cell r="O454">
            <v>9.0139202770966875E-4</v>
          </cell>
          <cell r="P454">
            <v>7.9682548958341926E-3</v>
          </cell>
          <cell r="Q454">
            <v>-3.9176823299731378E-3</v>
          </cell>
          <cell r="R454">
            <v>1.0576488107398641E-2</v>
          </cell>
          <cell r="S454">
            <v>1.0259707017189257E-2</v>
          </cell>
        </row>
        <row r="455">
          <cell r="L455">
            <v>-1.4275188873406064E-3</v>
          </cell>
          <cell r="M455">
            <v>1.4888595478523836E-3</v>
          </cell>
          <cell r="N455">
            <v>1.1007582861759735E-2</v>
          </cell>
          <cell r="O455">
            <v>-1.0702159273975997E-2</v>
          </cell>
          <cell r="P455">
            <v>7.9725120737839106E-4</v>
          </cell>
          <cell r="Q455">
            <v>7.0838844888836405E-3</v>
          </cell>
          <cell r="R455">
            <v>-1.5084971243209955E-3</v>
          </cell>
          <cell r="S455">
            <v>-1.155211226807118E-2</v>
          </cell>
        </row>
        <row r="456">
          <cell r="L456">
            <v>2.6240995776734E-3</v>
          </cell>
          <cell r="M456">
            <v>-2.8909324128645331E-3</v>
          </cell>
          <cell r="N456">
            <v>-2.1394188758300237E-3</v>
          </cell>
          <cell r="O456">
            <v>1.1161205450154199E-3</v>
          </cell>
          <cell r="P456">
            <v>7.9826893655687847E-4</v>
          </cell>
          <cell r="Q456">
            <v>5.4092837683508144E-3</v>
          </cell>
          <cell r="R456">
            <v>4.3105481487160091E-4</v>
          </cell>
          <cell r="S456">
            <v>6.5683517004162528E-3</v>
          </cell>
        </row>
        <row r="457">
          <cell r="L457">
            <v>6.1861613542171234E-3</v>
          </cell>
          <cell r="M457">
            <v>-1.2486862877640892E-3</v>
          </cell>
          <cell r="N457">
            <v>3.4352470869449814E-3</v>
          </cell>
          <cell r="O457">
            <v>-8.920415046657082E-4</v>
          </cell>
          <cell r="P457">
            <v>2.3998851800903775E-3</v>
          </cell>
          <cell r="Q457">
            <v>-9.9073048745823566E-4</v>
          </cell>
          <cell r="R457">
            <v>3.31705776609037E-3</v>
          </cell>
          <cell r="S457">
            <v>4.1893778513222291E-3</v>
          </cell>
        </row>
        <row r="458">
          <cell r="L458">
            <v>9.5242376395621164E-4</v>
          </cell>
          <cell r="M458">
            <v>3.9035418684796319E-4</v>
          </cell>
          <cell r="N458">
            <v>8.5961150928115515E-4</v>
          </cell>
          <cell r="O458">
            <v>-5.7650121250258923E-3</v>
          </cell>
          <cell r="P458">
            <v>-2.3941395201370064E-3</v>
          </cell>
          <cell r="Q458">
            <v>1.7142312215685518E-3</v>
          </cell>
          <cell r="R458">
            <v>-2.3022341791946177E-3</v>
          </cell>
          <cell r="S458">
            <v>3.4884425434840161E-3</v>
          </cell>
        </row>
        <row r="459">
          <cell r="L459">
            <v>0</v>
          </cell>
          <cell r="M459">
            <v>1.5607867198474956E-4</v>
          </cell>
          <cell r="N459">
            <v>6.3435484615810278E-3</v>
          </cell>
          <cell r="O459">
            <v>1.2345608523833373E-2</v>
          </cell>
          <cell r="P459">
            <v>5.6177400258081711E-3</v>
          </cell>
          <cell r="Q459">
            <v>-1.8038507909634571E-4</v>
          </cell>
          <cell r="R459">
            <v>-3.7271922599212415E-3</v>
          </cell>
          <cell r="S459">
            <v>-7.5455670623056914E-3</v>
          </cell>
        </row>
        <row r="460">
          <cell r="L460">
            <v>-4.5043869586471885E-3</v>
          </cell>
          <cell r="M460">
            <v>3.124986054796608E-4</v>
          </cell>
          <cell r="N460">
            <v>-1.4279043793186119E-4</v>
          </cell>
          <cell r="O460">
            <v>1.5037744158543864E-2</v>
          </cell>
          <cell r="P460">
            <v>-4.7923883520339938E-3</v>
          </cell>
          <cell r="Q460">
            <v>1.7167227924375084E-3</v>
          </cell>
          <cell r="R460">
            <v>1.2919925587651093E-3</v>
          </cell>
          <cell r="S460">
            <v>-2.3026697504924254E-3</v>
          </cell>
        </row>
        <row r="461">
          <cell r="L461">
            <v>-7.0621720186108128E-3</v>
          </cell>
          <cell r="M461">
            <v>1.016516160415426E-3</v>
          </cell>
          <cell r="N461">
            <v>-2.1419919752052596E-3</v>
          </cell>
          <cell r="O461">
            <v>-1.7021446599246093E-2</v>
          </cell>
          <cell r="P461">
            <v>-1.0276502939144949E-2</v>
          </cell>
          <cell r="Q461">
            <v>-5.1239201369923659E-3</v>
          </cell>
          <cell r="R461">
            <v>-3.1477747270198808E-3</v>
          </cell>
          <cell r="S461">
            <v>-3.7938808754861553E-3</v>
          </cell>
        </row>
        <row r="462">
          <cell r="L462">
            <v>2.353231160647784E-4</v>
          </cell>
          <cell r="M462">
            <v>-2.5734697323251954E-3</v>
          </cell>
          <cell r="N462">
            <v>-1.0316615179754574E-2</v>
          </cell>
          <cell r="O462">
            <v>-4.4592370876035403E-3</v>
          </cell>
          <cell r="P462">
            <v>-7.8988308088745462E-4</v>
          </cell>
          <cell r="Q462">
            <v>5.8774794016889231E-3</v>
          </cell>
          <cell r="R462">
            <v>5.9007379414850458E-3</v>
          </cell>
          <cell r="S462">
            <v>-4.4101177407485093E-4</v>
          </cell>
        </row>
        <row r="463">
          <cell r="L463">
            <v>7.353225342529246E-3</v>
          </cell>
          <cell r="M463">
            <v>-6.3542407754428876E-3</v>
          </cell>
          <cell r="N463">
            <v>4.4002015204869238E-3</v>
          </cell>
          <cell r="O463">
            <v>6.4309679761927807E-2</v>
          </cell>
          <cell r="P463">
            <v>-2.363859474512342E-3</v>
          </cell>
          <cell r="Q463">
            <v>-4.0526114319320294E-3</v>
          </cell>
          <cell r="R463">
            <v>-5.9372881670434197E-3</v>
          </cell>
          <cell r="S463">
            <v>-1.1765806383730482E-2</v>
          </cell>
        </row>
        <row r="464">
          <cell r="L464">
            <v>4.7662931811789377E-3</v>
          </cell>
          <cell r="M464">
            <v>1.0967507736956428E-2</v>
          </cell>
          <cell r="N464">
            <v>-6.7671851662474136E-3</v>
          </cell>
          <cell r="O464">
            <v>-4.5094232503255949E-2</v>
          </cell>
          <cell r="P464">
            <v>1.276925251846972E-2</v>
          </cell>
          <cell r="Q464">
            <v>8.6293489075128793E-3</v>
          </cell>
          <cell r="R464">
            <v>2.0439133889102346E-2</v>
          </cell>
          <cell r="S464">
            <v>1.4052207742370815E-2</v>
          </cell>
        </row>
        <row r="465">
          <cell r="L465">
            <v>6.9593946285502195E-3</v>
          </cell>
          <cell r="M465">
            <v>5.1973239236950963E-3</v>
          </cell>
          <cell r="N465">
            <v>-1.1290653215586643E-2</v>
          </cell>
          <cell r="O465">
            <v>-4.37704312890701E-2</v>
          </cell>
          <cell r="P465">
            <v>-1.0268668747924758E-2</v>
          </cell>
          <cell r="Q465">
            <v>-1.2700449093275834E-3</v>
          </cell>
          <cell r="R465">
            <v>4.3859339738028247E-4</v>
          </cell>
          <cell r="S465">
            <v>-9.541234298920731E-3</v>
          </cell>
        </row>
        <row r="466">
          <cell r="L466">
            <v>-2.6327699478241318E-3</v>
          </cell>
          <cell r="M466">
            <v>-5.6376969701167345E-3</v>
          </cell>
          <cell r="N466">
            <v>-8.9793604664446525E-3</v>
          </cell>
          <cell r="O466">
            <v>1.295003625353619E-2</v>
          </cell>
          <cell r="P466">
            <v>1.5236443709746528E-2</v>
          </cell>
          <cell r="Q466">
            <v>-8.1591433638739108E-4</v>
          </cell>
          <cell r="R466">
            <v>1.975295948854594E-3</v>
          </cell>
          <cell r="S466">
            <v>4.1311309586202771E-3</v>
          </cell>
        </row>
        <row r="467">
          <cell r="L467">
            <v>2.8802515034060949E-3</v>
          </cell>
          <cell r="M467">
            <v>2.9624187139118963E-3</v>
          </cell>
          <cell r="N467">
            <v>1.5145190892191129E-2</v>
          </cell>
          <cell r="O467">
            <v>2.8210496045599331E-2</v>
          </cell>
          <cell r="P467">
            <v>-7.1656415906776738E-3</v>
          </cell>
          <cell r="Q467">
            <v>5.3768248272259012E-3</v>
          </cell>
          <cell r="R467">
            <v>9.5246735198117882E-4</v>
          </cell>
          <cell r="S467">
            <v>-7.1559272903294335E-3</v>
          </cell>
        </row>
        <row r="468">
          <cell r="L468">
            <v>1.4423500602565031E-3</v>
          </cell>
          <cell r="M468">
            <v>3.2850695375339356E-3</v>
          </cell>
          <cell r="N468">
            <v>-5.5782635135790404E-3</v>
          </cell>
          <cell r="O468">
            <v>-3.0839995615134841E-2</v>
          </cell>
          <cell r="P468">
            <v>-8.681761964679624E-3</v>
          </cell>
          <cell r="Q468">
            <v>-3.5415351311492982E-3</v>
          </cell>
          <cell r="R468">
            <v>-4.2302573460480941E-3</v>
          </cell>
          <cell r="S468">
            <v>1.660847315717584E-3</v>
          </cell>
        </row>
        <row r="469">
          <cell r="L469">
            <v>3.3770636750114491E-3</v>
          </cell>
          <cell r="M469">
            <v>-1.4838024699104224E-3</v>
          </cell>
          <cell r="N469">
            <v>3.6391579305616872E-3</v>
          </cell>
          <cell r="O469">
            <v>-5.6545823097946535E-3</v>
          </cell>
          <cell r="P469">
            <v>-1.5758435662293069E-3</v>
          </cell>
          <cell r="Q469">
            <v>9.9984044281353768E-4</v>
          </cell>
          <cell r="R469">
            <v>2.9992036982635639E-3</v>
          </cell>
          <cell r="S469">
            <v>8.7477444799266557E-4</v>
          </cell>
        </row>
        <row r="470">
          <cell r="L470">
            <v>5.5784795361544237E-3</v>
          </cell>
          <cell r="M470">
            <v>1.8776634941242154E-3</v>
          </cell>
          <cell r="N470">
            <v>2.9984078632507627E-2</v>
          </cell>
          <cell r="O470">
            <v>1.6357168023894086E-2</v>
          </cell>
          <cell r="P470">
            <v>8.743681911481227E-3</v>
          </cell>
          <cell r="Q470">
            <v>-4.5416474201465107E-4</v>
          </cell>
          <cell r="R470">
            <v>7.2206017730598315E-3</v>
          </cell>
          <cell r="S470">
            <v>5.2770758165106013E-3</v>
          </cell>
        </row>
        <row r="471">
          <cell r="L471">
            <v>7.2781204485572459E-4</v>
          </cell>
          <cell r="M471">
            <v>8.6821451095724367E-3</v>
          </cell>
          <cell r="N471">
            <v>7.2601708170974E-3</v>
          </cell>
          <cell r="O471">
            <v>-2.8652680831490196E-3</v>
          </cell>
          <cell r="P471">
            <v>3.189862088876172E-3</v>
          </cell>
          <cell r="Q471">
            <v>-5.8713252504337676E-3</v>
          </cell>
          <cell r="R471">
            <v>2.7338668604028893E-3</v>
          </cell>
          <cell r="S471">
            <v>3.0877810572946807E-3</v>
          </cell>
        </row>
        <row r="472">
          <cell r="L472">
            <v>1.8793471694191766E-2</v>
          </cell>
          <cell r="M472">
            <v>1.7393069514151094E-3</v>
          </cell>
          <cell r="N472">
            <v>2.620388186190592E-3</v>
          </cell>
          <cell r="O472">
            <v>-1.1977521007519254E-2</v>
          </cell>
          <cell r="P472">
            <v>-7.1258334538342183E-3</v>
          </cell>
          <cell r="Q472">
            <v>4.8103031917976491E-3</v>
          </cell>
          <cell r="R472">
            <v>-1.1808252764284877E-3</v>
          </cell>
          <cell r="S472">
            <v>-2.2885484466237394E-3</v>
          </cell>
        </row>
        <row r="473">
          <cell r="L473">
            <v>-2.2207113349860252E-3</v>
          </cell>
          <cell r="M473">
            <v>5.3255628541879485E-3</v>
          </cell>
          <cell r="N473">
            <v>4.3702193395422917E-4</v>
          </cell>
          <cell r="O473">
            <v>1.3910319535459736E-2</v>
          </cell>
          <cell r="P473">
            <v>-1.5810149787571781E-3</v>
          </cell>
          <cell r="Q473">
            <v>-1.3595100009375916E-3</v>
          </cell>
          <cell r="R473">
            <v>3.6290806295191658E-3</v>
          </cell>
          <cell r="S473">
            <v>-7.5128020130479367E-3</v>
          </cell>
        </row>
        <row r="474">
          <cell r="L474">
            <v>-2.2155719991854284E-3</v>
          </cell>
          <cell r="M474">
            <v>2.1507046446316291E-3</v>
          </cell>
          <cell r="N474">
            <v>1.3132761859402597E-2</v>
          </cell>
          <cell r="O474">
            <v>3.0020617524682436E-2</v>
          </cell>
          <cell r="P474">
            <v>7.1654513919596763E-3</v>
          </cell>
          <cell r="Q474">
            <v>6.2014950477589093E-3</v>
          </cell>
          <cell r="R474">
            <v>1.2979485982158367E-2</v>
          </cell>
          <cell r="S474">
            <v>2.9790061251495636E-3</v>
          </cell>
        </row>
        <row r="475">
          <cell r="L475">
            <v>9.8573636030985234E-4</v>
          </cell>
          <cell r="M475">
            <v>-2.2254469149990408E-3</v>
          </cell>
          <cell r="N475">
            <v>-3.6756699925105663E-3</v>
          </cell>
          <cell r="O475">
            <v>-1.5890899490846877E-2</v>
          </cell>
          <cell r="P475">
            <v>3.9969614614316917E-3</v>
          </cell>
          <cell r="Q475">
            <v>3.5694105342138904E-3</v>
          </cell>
          <cell r="R475">
            <v>8.855448894628859E-3</v>
          </cell>
          <cell r="S475">
            <v>1.0984209808432732E-2</v>
          </cell>
        </row>
        <row r="476">
          <cell r="L476">
            <v>-1.6242272472541952E-2</v>
          </cell>
          <cell r="M476">
            <v>1.0764866517487093E-2</v>
          </cell>
          <cell r="N476">
            <v>-1.5344366817703015E-2</v>
          </cell>
          <cell r="O476">
            <v>-1.1176719816388125E-3</v>
          </cell>
          <cell r="P476">
            <v>1.0500722650709893E-2</v>
          </cell>
          <cell r="Q476">
            <v>-2.1004991919969518E-3</v>
          </cell>
          <cell r="R476">
            <v>-2.2654324426627515E-3</v>
          </cell>
          <cell r="S476">
            <v>8.6668996313885582E-3</v>
          </cell>
        </row>
        <row r="477">
          <cell r="L477">
            <v>-1.8325024447791938E-2</v>
          </cell>
          <cell r="M477">
            <v>-1.5239812193851288E-3</v>
          </cell>
          <cell r="N477">
            <v>1.8728883351558645E-2</v>
          </cell>
          <cell r="O477">
            <v>1.9603274162578899E-2</v>
          </cell>
          <cell r="P477">
            <v>0</v>
          </cell>
          <cell r="Q477">
            <v>4.4954522200486569E-3</v>
          </cell>
          <cell r="R477">
            <v>7.2261016221752961E-3</v>
          </cell>
          <cell r="S477">
            <v>-1.1918436064776605E-2</v>
          </cell>
        </row>
        <row r="478">
          <cell r="L478">
            <v>2.8641524244388261E-3</v>
          </cell>
          <cell r="M478">
            <v>6.4201363537130796E-4</v>
          </cell>
          <cell r="N478">
            <v>1.3753747105335723E-2</v>
          </cell>
          <cell r="O478">
            <v>7.8108134515393335E-3</v>
          </cell>
          <cell r="P478">
            <v>3.2414647300993416E-3</v>
          </cell>
          <cell r="Q478">
            <v>0</v>
          </cell>
          <cell r="R478">
            <v>3.8773801050007162E-3</v>
          </cell>
          <cell r="S478">
            <v>2.0345357383511065E-3</v>
          </cell>
        </row>
        <row r="479">
          <cell r="L479">
            <v>8.1811051775888544E-3</v>
          </cell>
          <cell r="M479">
            <v>1.1248725985413266E-3</v>
          </cell>
          <cell r="N479">
            <v>7.3795261923137456E-3</v>
          </cell>
          <cell r="O479">
            <v>-9.7817559897717121E-3</v>
          </cell>
          <cell r="P479">
            <v>-1.4377069652913632E-2</v>
          </cell>
          <cell r="Q479">
            <v>-5.2022438993529763E-3</v>
          </cell>
          <cell r="R479">
            <v>9.5170110338957947E-3</v>
          </cell>
          <cell r="S479">
            <v>-2.3826951127902118E-3</v>
          </cell>
        </row>
        <row r="480">
          <cell r="L480">
            <v>4.8137069683007461E-4</v>
          </cell>
          <cell r="M480">
            <v>1.690457838299908E-3</v>
          </cell>
          <cell r="N480">
            <v>-1.5036013969634832E-3</v>
          </cell>
          <cell r="O480">
            <v>-1.7214271837741157E-2</v>
          </cell>
          <cell r="P480">
            <v>-3.1846873294749667E-3</v>
          </cell>
          <cell r="Q480">
            <v>-6.6183438114041371E-3</v>
          </cell>
          <cell r="R480">
            <v>9.3741357949574944E-3</v>
          </cell>
          <cell r="S480">
            <v>-1.5722876178138723E-2</v>
          </cell>
        </row>
        <row r="481">
          <cell r="L481">
            <v>3.3814459838965583E-3</v>
          </cell>
          <cell r="M481">
            <v>8.2777290257445291E-3</v>
          </cell>
          <cell r="N481">
            <v>-2.9984613156904816E-3</v>
          </cell>
          <cell r="O481">
            <v>9.4787410595167376E-3</v>
          </cell>
          <cell r="P481">
            <v>2.2801211683684208E-2</v>
          </cell>
          <cell r="Q481">
            <v>-2.8026842220114645E-3</v>
          </cell>
          <cell r="R481">
            <v>4.2790907801453226E-3</v>
          </cell>
          <cell r="S481">
            <v>5.1516085469487383E-3</v>
          </cell>
        </row>
        <row r="482">
          <cell r="L482">
            <v>3.3934331962868214E-3</v>
          </cell>
          <cell r="M482">
            <v>6.5350284903984424E-3</v>
          </cell>
          <cell r="N482">
            <v>7.0962671560679258E-3</v>
          </cell>
          <cell r="O482">
            <v>-4.2697917453228262E-3</v>
          </cell>
          <cell r="P482">
            <v>-3.2464365789685035E-3</v>
          </cell>
          <cell r="Q482">
            <v>-6.1994046375328793E-3</v>
          </cell>
          <cell r="R482">
            <v>-1.7087099875791045E-3</v>
          </cell>
          <cell r="S482">
            <v>-6.3335879223322955E-3</v>
          </cell>
        </row>
        <row r="483">
          <cell r="L483">
            <v>-7.4574007767266304E-3</v>
          </cell>
          <cell r="M483">
            <v>-1.2238254516130365E-3</v>
          </cell>
          <cell r="N483">
            <v>-7.6412751171146542E-3</v>
          </cell>
          <cell r="O483">
            <v>-4.4920211635768315E-4</v>
          </cell>
          <cell r="P483">
            <v>-3.2364129604953717E-3</v>
          </cell>
          <cell r="Q483">
            <v>5.8744433477484481E-3</v>
          </cell>
          <cell r="R483">
            <v>6.0980748147623665E-2</v>
          </cell>
          <cell r="S483">
            <v>-4.2331401133425262E-3</v>
          </cell>
        </row>
        <row r="484">
          <cell r="L484">
            <v>4.5914967532796336E-3</v>
          </cell>
          <cell r="M484">
            <v>-3.6579230297231202E-3</v>
          </cell>
          <cell r="N484">
            <v>4.8174750058576077E-3</v>
          </cell>
          <cell r="O484">
            <v>6.7842130500239683E-3</v>
          </cell>
          <cell r="P484">
            <v>-8.0820791626623478E-4</v>
          </cell>
          <cell r="Q484">
            <v>-2.6140268619286866E-3</v>
          </cell>
          <cell r="R484">
            <v>-2.3020020894860549E-3</v>
          </cell>
          <cell r="S484">
            <v>-2.7570061399001533E-3</v>
          </cell>
        </row>
        <row r="485">
          <cell r="L485">
            <v>-1.688791109156651E-3</v>
          </cell>
          <cell r="M485">
            <v>1.3023107867151662E-3</v>
          </cell>
          <cell r="N485">
            <v>1.1574742263374072E-2</v>
          </cell>
          <cell r="O485">
            <v>1.7253283062332203E-2</v>
          </cell>
          <cell r="P485">
            <v>-9.6078002339549107E-3</v>
          </cell>
          <cell r="Q485">
            <v>1.5004631076666941E-2</v>
          </cell>
          <cell r="R485">
            <v>-2.6242390104177504E-3</v>
          </cell>
          <cell r="S485">
            <v>-5.3132268898669066E-3</v>
          </cell>
        </row>
        <row r="486">
          <cell r="L486">
            <v>-8.6104468804656387E-3</v>
          </cell>
          <cell r="M486">
            <v>8.0404190380012341E-3</v>
          </cell>
          <cell r="N486">
            <v>-1.6034708910208084E-2</v>
          </cell>
          <cell r="O486">
            <v>-3.8912116480843695E-2</v>
          </cell>
          <cell r="P486">
            <v>9.7010055574191512E-3</v>
          </cell>
          <cell r="Q486">
            <v>1.1475086721221661E-2</v>
          </cell>
          <cell r="R486">
            <v>8.1961880434411327E-5</v>
          </cell>
          <cell r="S486">
            <v>-1.9247046228277331E-2</v>
          </cell>
        </row>
        <row r="487">
          <cell r="L487">
            <v>-7.359810769012376E-3</v>
          </cell>
          <cell r="M487">
            <v>7.3899609732319682E-4</v>
          </cell>
          <cell r="N487">
            <v>-2.3919742861714388E-3</v>
          </cell>
          <cell r="O487">
            <v>1.2536452254444441E-2</v>
          </cell>
          <cell r="P487">
            <v>-3.2838174304084422E-2</v>
          </cell>
          <cell r="Q487">
            <v>1.8501604696696816E-4</v>
          </cell>
          <cell r="R487">
            <v>4.9245372611883553E-4</v>
          </cell>
          <cell r="S487">
            <v>-6.7179012041140851E-4</v>
          </cell>
        </row>
        <row r="488">
          <cell r="L488">
            <v>5.2505653931975704E-3</v>
          </cell>
          <cell r="M488">
            <v>6.1133189086626238E-3</v>
          </cell>
          <cell r="N488">
            <v>-7.5666883523710649E-3</v>
          </cell>
          <cell r="O488">
            <v>1.1320030788486646E-2</v>
          </cell>
          <cell r="P488">
            <v>1.4274174405319195E-2</v>
          </cell>
          <cell r="Q488">
            <v>1.2975379915602936E-3</v>
          </cell>
          <cell r="R488">
            <v>1.5920544161853956E-2</v>
          </cell>
          <cell r="S488">
            <v>1.2070744112107956E-2</v>
          </cell>
        </row>
        <row r="489">
          <cell r="L489">
            <v>1.13445434360544E-2</v>
          </cell>
          <cell r="M489">
            <v>-2.7187459032874672E-3</v>
          </cell>
          <cell r="N489">
            <v>1.1252846600901201E-2</v>
          </cell>
          <cell r="O489">
            <v>1.4469243480291771E-2</v>
          </cell>
          <cell r="P489">
            <v>2.43705253679527E-2</v>
          </cell>
          <cell r="Q489">
            <v>7.281673242638842E-3</v>
          </cell>
          <cell r="R489">
            <v>-9.1604538582290562E-4</v>
          </cell>
          <cell r="S489">
            <v>-5.4951166959291697E-3</v>
          </cell>
        </row>
        <row r="490">
          <cell r="L490">
            <v>2.6621874810364154E-3</v>
          </cell>
          <cell r="M490">
            <v>-7.1977053173105654E-3</v>
          </cell>
          <cell r="N490">
            <v>-7.8892983325015154E-3</v>
          </cell>
          <cell r="O490">
            <v>4.1510757423093292E-3</v>
          </cell>
          <cell r="P490">
            <v>-4.0453712433352607E-3</v>
          </cell>
          <cell r="Q490">
            <v>-5.0159171331939367E-3</v>
          </cell>
          <cell r="R490">
            <v>6.6667252366992003E-4</v>
          </cell>
          <cell r="S490">
            <v>-5.297597090136219E-3</v>
          </cell>
        </row>
        <row r="491">
          <cell r="L491">
            <v>4.3753252378746499E-3</v>
          </cell>
          <cell r="M491">
            <v>6.546861990135433E-4</v>
          </cell>
          <cell r="N491">
            <v>-6.5070520799154208E-3</v>
          </cell>
          <cell r="O491">
            <v>-6.1882444448508878E-3</v>
          </cell>
          <cell r="P491">
            <v>-5.6314911478233531E-3</v>
          </cell>
          <cell r="Q491">
            <v>3.5421649908193853E-3</v>
          </cell>
          <cell r="R491">
            <v>1.8366705826942109E-3</v>
          </cell>
          <cell r="S491">
            <v>-3.2687167655365279E-3</v>
          </cell>
        </row>
        <row r="492">
          <cell r="L492">
            <v>-3.6330152447018316E-3</v>
          </cell>
          <cell r="M492">
            <v>-4.3190840557030263E-3</v>
          </cell>
          <cell r="N492">
            <v>-7.1940788197252248E-3</v>
          </cell>
          <cell r="O492">
            <v>-2.5463635785509808E-2</v>
          </cell>
          <cell r="P492">
            <v>1.6116869198299355E-3</v>
          </cell>
          <cell r="Q492">
            <v>-8.1361540454125691E-3</v>
          </cell>
          <cell r="R492">
            <v>-1.74996966248675E-3</v>
          </cell>
          <cell r="S492">
            <v>4.377442969470291E-3</v>
          </cell>
        </row>
        <row r="493">
          <cell r="L493">
            <v>1.6981060958696226E-3</v>
          </cell>
          <cell r="M493">
            <v>-3.25778946777322E-4</v>
          </cell>
          <cell r="N493">
            <v>-4.5309436245856149E-3</v>
          </cell>
          <cell r="O493">
            <v>-2.4509759803771347E-3</v>
          </cell>
          <cell r="P493">
            <v>-4.0128091629324514E-3</v>
          </cell>
          <cell r="Q493">
            <v>1.759797935392271E-3</v>
          </cell>
          <cell r="R493">
            <v>-8.3479832943433863E-5</v>
          </cell>
          <cell r="S493">
            <v>3.2091308805042296E-3</v>
          </cell>
        </row>
        <row r="494">
          <cell r="L494">
            <v>8.3171892134410452E-3</v>
          </cell>
          <cell r="M494">
            <v>1.0287990531316682E-2</v>
          </cell>
          <cell r="N494">
            <v>1.9216439777662186E-2</v>
          </cell>
          <cell r="O494">
            <v>2.39561479145598E-2</v>
          </cell>
          <cell r="P494">
            <v>-1.5836310019169408E-3</v>
          </cell>
          <cell r="Q494">
            <v>-8.3282407444018602E-4</v>
          </cell>
          <cell r="R494">
            <v>8.064534091508202E-3</v>
          </cell>
          <cell r="S494">
            <v>-1.1685087315683296E-2</v>
          </cell>
        </row>
        <row r="495">
          <cell r="L495">
            <v>-1.7094927671333915E-3</v>
          </cell>
          <cell r="M495">
            <v>-4.9139500386229384E-3</v>
          </cell>
          <cell r="N495">
            <v>-1.2358525892254169E-2</v>
          </cell>
          <cell r="O495">
            <v>-9.043490039491564E-3</v>
          </cell>
          <cell r="P495">
            <v>3.1771327860035115E-3</v>
          </cell>
          <cell r="Q495">
            <v>4.928850212046143E-3</v>
          </cell>
          <cell r="R495">
            <v>-1.7608907520092476E-3</v>
          </cell>
          <cell r="S495">
            <v>1.4208997782199084E-3</v>
          </cell>
        </row>
        <row r="496">
          <cell r="L496">
            <v>-2.4360439505143328E-3</v>
          </cell>
          <cell r="M496">
            <v>1.009256538759562E-2</v>
          </cell>
          <cell r="N496">
            <v>-8.1712473037713895E-3</v>
          </cell>
          <cell r="O496">
            <v>1.8655049238093246E-2</v>
          </cell>
          <cell r="P496">
            <v>-6.3141438252815041E-3</v>
          </cell>
          <cell r="Q496">
            <v>-1.7452573694134221E-2</v>
          </cell>
          <cell r="R496">
            <v>-4.1754133663185478E-3</v>
          </cell>
          <cell r="S496">
            <v>-2.2516836182839839E-3</v>
          </cell>
        </row>
        <row r="497">
          <cell r="L497">
            <v>2.4373970248547927E-4</v>
          </cell>
          <cell r="M497">
            <v>5.2391772791460234E-3</v>
          </cell>
          <cell r="N497">
            <v>4.3965087495927424E-3</v>
          </cell>
          <cell r="O497">
            <v>-1.0031928018640834E-2</v>
          </cell>
          <cell r="P497">
            <v>-1.4007817021343905E-2</v>
          </cell>
          <cell r="Q497">
            <v>9.7804655077791125E-3</v>
          </cell>
          <cell r="R497">
            <v>5.3730636341198235E-3</v>
          </cell>
          <cell r="S497">
            <v>1.2524379144807085E-3</v>
          </cell>
        </row>
        <row r="498">
          <cell r="L498">
            <v>-6.7762837851613744E-3</v>
          </cell>
          <cell r="M498">
            <v>-1.4946922347175429E-3</v>
          </cell>
          <cell r="N498">
            <v>-6.9856578501739097E-3</v>
          </cell>
          <cell r="O498">
            <v>1.1998147923035551E-2</v>
          </cell>
          <cell r="P498">
            <v>1.7418888202217042E-2</v>
          </cell>
          <cell r="Q498">
            <v>1.8453713707966557E-4</v>
          </cell>
          <cell r="R498">
            <v>1.0085633269183436E-3</v>
          </cell>
          <cell r="S498">
            <v>1.6706593503390543E-4</v>
          </cell>
        </row>
        <row r="499">
          <cell r="L499">
            <v>-1.0062426855194317E-2</v>
          </cell>
          <cell r="M499">
            <v>-2.7328387235799889E-3</v>
          </cell>
          <cell r="N499">
            <v>6.5924283307667864E-3</v>
          </cell>
          <cell r="O499">
            <v>1.3327221764739328E-2</v>
          </cell>
          <cell r="P499">
            <v>-1.0188066466186974E-2</v>
          </cell>
          <cell r="Q499">
            <v>-5.6891405254226868E-3</v>
          </cell>
          <cell r="R499">
            <v>9.1594164246071585E-3</v>
          </cell>
          <cell r="S499">
            <v>-3.2464764781223732E-3</v>
          </cell>
        </row>
        <row r="500">
          <cell r="L500">
            <v>-2.3946138648489601E-4</v>
          </cell>
          <cell r="M500">
            <v>8.8555020919129923E-3</v>
          </cell>
          <cell r="N500">
            <v>-1.3726087152973077E-2</v>
          </cell>
          <cell r="O500">
            <v>3.0487150771967286E-3</v>
          </cell>
          <cell r="P500">
            <v>-7.831346514505233E-4</v>
          </cell>
          <cell r="Q500">
            <v>1.4900388957376665E-2</v>
          </cell>
          <cell r="R500">
            <v>1.1148263055326568E-2</v>
          </cell>
          <cell r="S500">
            <v>-2.5739646743155875E-3</v>
          </cell>
        </row>
        <row r="501">
          <cell r="L501">
            <v>2.4009242961320343E-3</v>
          </cell>
          <cell r="M501">
            <v>1.8412805514633757E-3</v>
          </cell>
          <cell r="N501">
            <v>2.1718273477162597E-3</v>
          </cell>
          <cell r="O501">
            <v>-2.5816788725526063E-2</v>
          </cell>
          <cell r="P501">
            <v>-3.0372042583402981E-2</v>
          </cell>
          <cell r="Q501">
            <v>-5.5844914249814082E-4</v>
          </cell>
          <cell r="R501">
            <v>5.0854008184419985E-3</v>
          </cell>
          <cell r="S501">
            <v>-6.1884681265107488E-3</v>
          </cell>
        </row>
        <row r="502">
          <cell r="L502">
            <v>-3.5884762670581605E-3</v>
          </cell>
          <cell r="M502">
            <v>-1.1702925957106647E-3</v>
          </cell>
          <cell r="N502">
            <v>5.8257783619779513E-3</v>
          </cell>
          <cell r="O502">
            <v>2.362026152366048E-2</v>
          </cell>
          <cell r="P502">
            <v>4.6068329382160433E-2</v>
          </cell>
          <cell r="Q502">
            <v>1.2820487579396911E-2</v>
          </cell>
          <cell r="R502">
            <v>-1.1191266234121811E-3</v>
          </cell>
          <cell r="S502">
            <v>2.2269001195808658E-2</v>
          </cell>
        </row>
      </sheetData>
      <sheetData sheetId="3">
        <row r="18">
          <cell r="A18" t="str">
            <v>THE COCA-COLA COMPANY (KO)</v>
          </cell>
        </row>
      </sheetData>
      <sheetData sheetId="4">
        <row r="18">
          <cell r="A18" t="str">
            <v>THE COCA-COLA COMPANY (KO)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MC"/>
      <sheetName val="TM"/>
      <sheetName val="Honda Toyota"/>
      <sheetName val="Proporciones"/>
      <sheetName val="Frecuencias"/>
    </sheetNames>
    <sheetDataSet>
      <sheetData sheetId="0" refreshError="1"/>
      <sheetData sheetId="1" refreshError="1"/>
      <sheetData sheetId="2">
        <row r="7">
          <cell r="O7" t="str">
            <v>HONDA</v>
          </cell>
        </row>
        <row r="8">
          <cell r="G8">
            <v>8.7853397600259342E-3</v>
          </cell>
          <cell r="H8">
            <v>7.4471375025186859E-3</v>
          </cell>
        </row>
        <row r="9">
          <cell r="G9">
            <v>1.6349535050035335E-2</v>
          </cell>
          <cell r="H9">
            <v>1.5476619932520475E-2</v>
          </cell>
        </row>
        <row r="10">
          <cell r="G10">
            <v>2.120141692176869E-2</v>
          </cell>
          <cell r="H10">
            <v>1.7082584418775415E-2</v>
          </cell>
        </row>
        <row r="11">
          <cell r="G11">
            <v>-1.6602359138880529E-2</v>
          </cell>
          <cell r="H11">
            <v>-1.8866293648811094E-2</v>
          </cell>
        </row>
        <row r="12">
          <cell r="G12">
            <v>-2.3010148893320426E-2</v>
          </cell>
          <cell r="H12">
            <v>-3.7906258382852775E-2</v>
          </cell>
        </row>
        <row r="13">
          <cell r="G13">
            <v>-9.3423422586101923E-3</v>
          </cell>
          <cell r="H13">
            <v>-7.790229587555042E-3</v>
          </cell>
        </row>
        <row r="14">
          <cell r="G14">
            <v>-4.4643639710251204E-3</v>
          </cell>
          <cell r="H14">
            <v>-5.2496358160890599E-3</v>
          </cell>
        </row>
        <row r="15">
          <cell r="G15">
            <v>1.2810852051396759E-2</v>
          </cell>
          <cell r="H15">
            <v>3.8477338325155763E-3</v>
          </cell>
        </row>
        <row r="16">
          <cell r="G16">
            <v>-1.3749382178844027E-2</v>
          </cell>
          <cell r="H16">
            <v>-4.5794607148919031E-3</v>
          </cell>
        </row>
        <row r="17">
          <cell r="G17">
            <v>-1.1751822837098747E-2</v>
          </cell>
          <cell r="H17">
            <v>-5.6300810421052727E-3</v>
          </cell>
        </row>
        <row r="18">
          <cell r="G18">
            <v>-1.1004367908298285E-3</v>
          </cell>
          <cell r="H18">
            <v>-9.1065626732063087E-3</v>
          </cell>
        </row>
        <row r="19">
          <cell r="G19">
            <v>1.830399547142525E-2</v>
          </cell>
          <cell r="H19">
            <v>1.2291320190271904E-2</v>
          </cell>
        </row>
        <row r="20">
          <cell r="G20">
            <v>-1.1193640026383456E-3</v>
          </cell>
          <cell r="H20">
            <v>-4.3823276560304159E-3</v>
          </cell>
        </row>
        <row r="21">
          <cell r="G21">
            <v>-3.3470085520785897E-3</v>
          </cell>
          <cell r="H21">
            <v>8.0853698088916293E-3</v>
          </cell>
        </row>
        <row r="22">
          <cell r="G22">
            <v>-1.3211086705328778E-2</v>
          </cell>
          <cell r="H22">
            <v>-1.5267201860589719E-2</v>
          </cell>
        </row>
        <row r="23">
          <cell r="G23">
            <v>-1.5534570698174544E-2</v>
          </cell>
          <cell r="H23">
            <v>7.8590943628207288E-3</v>
          </cell>
        </row>
        <row r="24">
          <cell r="G24">
            <v>-3.6211739673847831E-2</v>
          </cell>
          <cell r="H24">
            <v>-2.1293895852692257E-2</v>
          </cell>
        </row>
        <row r="25">
          <cell r="G25">
            <v>1.9524280850216291E-2</v>
          </cell>
          <cell r="H25">
            <v>1.6710562617407776E-2</v>
          </cell>
        </row>
        <row r="26">
          <cell r="G26">
            <v>1.2580878016011932E-2</v>
          </cell>
          <cell r="H26">
            <v>-2.4634328824467699E-3</v>
          </cell>
        </row>
        <row r="27">
          <cell r="G27">
            <v>-7.8459720992100079E-3</v>
          </cell>
          <cell r="H27">
            <v>1.6449734387844472E-3</v>
          </cell>
        </row>
        <row r="28">
          <cell r="G28">
            <v>3.5683553262733092E-4</v>
          </cell>
          <cell r="H28">
            <v>4.793448881168505E-3</v>
          </cell>
        </row>
        <row r="29">
          <cell r="G29">
            <v>-9.1906379739903343E-3</v>
          </cell>
          <cell r="H29">
            <v>-2.2264203271592509E-3</v>
          </cell>
        </row>
        <row r="30">
          <cell r="G30">
            <v>1.9092334596263694E-2</v>
          </cell>
          <cell r="H30">
            <v>1.3031478500710181E-2</v>
          </cell>
        </row>
        <row r="31">
          <cell r="G31">
            <v>-6.0865711808437695E-3</v>
          </cell>
          <cell r="H31">
            <v>3.8574138262184032E-3</v>
          </cell>
        </row>
        <row r="32">
          <cell r="G32">
            <v>1.1956370102720992E-2</v>
          </cell>
          <cell r="H32">
            <v>1.6710683068025478E-2</v>
          </cell>
        </row>
        <row r="33">
          <cell r="G33">
            <v>-1.6042707723738947E-2</v>
          </cell>
          <cell r="H33">
            <v>1.2805402087490148E-3</v>
          </cell>
        </row>
        <row r="34">
          <cell r="G34">
            <v>-5.6716742610403159E-3</v>
          </cell>
          <cell r="H34">
            <v>1.5389992877643532E-3</v>
          </cell>
        </row>
        <row r="35">
          <cell r="G35">
            <v>-3.5443302522952802E-4</v>
          </cell>
          <cell r="H35">
            <v>-3.4184732120046135E-4</v>
          </cell>
        </row>
        <row r="36">
          <cell r="G36">
            <v>-2.8268924155937514E-3</v>
          </cell>
          <cell r="H36">
            <v>1.026664214767381E-3</v>
          </cell>
        </row>
        <row r="37">
          <cell r="G37">
            <v>5.685931866525662E-3</v>
          </cell>
          <cell r="H37">
            <v>1.5376582920239912E-2</v>
          </cell>
        </row>
        <row r="38">
          <cell r="G38">
            <v>-7.1022737859827156E-4</v>
          </cell>
          <cell r="H38">
            <v>-3.9802423418668909E-3</v>
          </cell>
        </row>
        <row r="39">
          <cell r="G39">
            <v>-1.1929826318525572E-2</v>
          </cell>
          <cell r="H39">
            <v>-1.424426446951077E-2</v>
          </cell>
        </row>
        <row r="40">
          <cell r="G40">
            <v>1.4054815846733515E-3</v>
          </cell>
          <cell r="H40">
            <v>-4.2636708228038778E-4</v>
          </cell>
        </row>
        <row r="41">
          <cell r="G41">
            <v>-1.4884080868375893E-2</v>
          </cell>
          <cell r="H41">
            <v>-1.6930633395884298E-2</v>
          </cell>
        </row>
        <row r="42">
          <cell r="G42">
            <v>-1.3993140249526026E-2</v>
          </cell>
          <cell r="H42">
            <v>1.471333717045531E-2</v>
          </cell>
        </row>
        <row r="43">
          <cell r="G43">
            <v>2.4475490476494333E-2</v>
          </cell>
          <cell r="H43">
            <v>1.8802505947081549E-2</v>
          </cell>
        </row>
        <row r="44">
          <cell r="G44">
            <v>5.97967394415444E-3</v>
          </cell>
          <cell r="H44">
            <v>-4.3299320826817311E-4</v>
          </cell>
        </row>
        <row r="45">
          <cell r="G45">
            <v>-1.4216404615271849E-2</v>
          </cell>
          <cell r="H45">
            <v>-1.9031431185253744E-2</v>
          </cell>
        </row>
        <row r="46">
          <cell r="G46">
            <v>1.1929826318525683E-2</v>
          </cell>
          <cell r="H46">
            <v>5.5531413487093229E-3</v>
          </cell>
        </row>
        <row r="47">
          <cell r="G47">
            <v>2.4811222731045524E-2</v>
          </cell>
          <cell r="H47">
            <v>6.9684203645339338E-3</v>
          </cell>
        </row>
        <row r="48">
          <cell r="G48">
            <v>4.1572999305451441E-2</v>
          </cell>
          <cell r="H48">
            <v>8.0651944770853135E-3</v>
          </cell>
        </row>
        <row r="49">
          <cell r="G49">
            <v>-1.8691590984915019E-3</v>
          </cell>
          <cell r="H49">
            <v>-1.696507299152672E-2</v>
          </cell>
        </row>
        <row r="50">
          <cell r="G50">
            <v>4.5061569669437862E-3</v>
          </cell>
          <cell r="H50">
            <v>5.4860014101698606E-3</v>
          </cell>
        </row>
        <row r="51">
          <cell r="G51">
            <v>2.2657493116754468E-2</v>
          </cell>
          <cell r="H51">
            <v>1.8242167151643063E-2</v>
          </cell>
        </row>
        <row r="52">
          <cell r="G52">
            <v>-4.1942646705652731E-2</v>
          </cell>
          <cell r="H52">
            <v>-2.8820877480796314E-2</v>
          </cell>
        </row>
        <row r="53">
          <cell r="G53">
            <v>3.692801368317955E-3</v>
          </cell>
          <cell r="H53">
            <v>7.4295458818269822E-3</v>
          </cell>
        </row>
        <row r="54">
          <cell r="G54">
            <v>-3.3124388839382846E-3</v>
          </cell>
          <cell r="H54">
            <v>6.7055971082632393E-3</v>
          </cell>
        </row>
        <row r="55">
          <cell r="G55">
            <v>1.4743053534180817E-3</v>
          </cell>
          <cell r="H55">
            <v>-2.9998915540685456E-3</v>
          </cell>
        </row>
        <row r="56">
          <cell r="G56">
            <v>-1.6316060091677742E-2</v>
          </cell>
          <cell r="H56">
            <v>-9.0037074013347151E-3</v>
          </cell>
        </row>
        <row r="57">
          <cell r="G57">
            <v>-4.3323193913469282E-3</v>
          </cell>
          <cell r="H57">
            <v>-2.6261785546434213E-3</v>
          </cell>
        </row>
        <row r="58">
          <cell r="G58">
            <v>2.4029614589479387E-2</v>
          </cell>
          <cell r="H58">
            <v>2.0842382028084971E-2</v>
          </cell>
        </row>
        <row r="59">
          <cell r="G59">
            <v>-5.8800379691708038E-3</v>
          </cell>
          <cell r="H59">
            <v>-9.6780454757101619E-3</v>
          </cell>
        </row>
        <row r="60">
          <cell r="G60">
            <v>2.5791805968531367E-3</v>
          </cell>
          <cell r="H60">
            <v>8.5690400184912363E-5</v>
          </cell>
        </row>
        <row r="61">
          <cell r="G61">
            <v>-2.5143608457698474E-2</v>
          </cell>
          <cell r="H61">
            <v>-8.7451056625696966E-3</v>
          </cell>
        </row>
        <row r="62">
          <cell r="G62">
            <v>-1.5558811784573745E-2</v>
          </cell>
          <cell r="H62">
            <v>-1.7845217722630369E-2</v>
          </cell>
        </row>
        <row r="63">
          <cell r="G63">
            <v>-2.2805878465419926E-2</v>
          </cell>
          <cell r="H63">
            <v>-1.4788082706534089E-2</v>
          </cell>
        </row>
        <row r="64">
          <cell r="G64">
            <v>3.1196936353470317E-3</v>
          </cell>
          <cell r="H64">
            <v>1.8107457230489565E-3</v>
          </cell>
        </row>
        <row r="65">
          <cell r="G65">
            <v>-1.0291596679285142E-2</v>
          </cell>
          <cell r="H65">
            <v>-5.5655770528216797E-3</v>
          </cell>
        </row>
        <row r="66">
          <cell r="G66">
            <v>-7.4906732383667185E-3</v>
          </cell>
          <cell r="H66">
            <v>-4.2379329851981451E-3</v>
          </cell>
        </row>
        <row r="67">
          <cell r="G67">
            <v>-3.5784606066494362E-2</v>
          </cell>
          <cell r="H67">
            <v>-2.3944040906206276E-2</v>
          </cell>
        </row>
        <row r="68">
          <cell r="G68">
            <v>1.3148209433144764E-3</v>
          </cell>
          <cell r="H68">
            <v>7.1302790950793504E-3</v>
          </cell>
        </row>
        <row r="69">
          <cell r="G69">
            <v>1.1303333012713468E-2</v>
          </cell>
          <cell r="H69">
            <v>3.7796701609773553E-3</v>
          </cell>
        </row>
        <row r="70">
          <cell r="G70">
            <v>-8.896246681118547E-3</v>
          </cell>
          <cell r="H70">
            <v>-2.0865238827821875E-3</v>
          </cell>
        </row>
        <row r="71">
          <cell r="G71">
            <v>1.6501652451128557E-3</v>
          </cell>
          <cell r="H71">
            <v>9.9566954957883702E-3</v>
          </cell>
        </row>
        <row r="72">
          <cell r="G72">
            <v>-6.0513997706812539E-3</v>
          </cell>
          <cell r="H72">
            <v>2.0820392435261237E-3</v>
          </cell>
        </row>
        <row r="73">
          <cell r="G73">
            <v>2.283172533308786E-3</v>
          </cell>
          <cell r="H73">
            <v>7.0967688243397387E-3</v>
          </cell>
        </row>
        <row r="74">
          <cell r="G74">
            <v>-6.8028187664078699E-3</v>
          </cell>
          <cell r="H74">
            <v>-5.7729478805064183E-3</v>
          </cell>
        </row>
        <row r="75">
          <cell r="G75">
            <v>8.8235525948423543E-3</v>
          </cell>
          <cell r="H75">
            <v>-1.8406873810202784E-3</v>
          </cell>
        </row>
        <row r="76">
          <cell r="G76">
            <v>1.0567973461037328E-2</v>
          </cell>
          <cell r="H76">
            <v>-2.9524701903878015E-3</v>
          </cell>
        </row>
        <row r="77">
          <cell r="G77">
            <v>1.9872046708930169E-2</v>
          </cell>
          <cell r="H77">
            <v>2.3194499172343175E-3</v>
          </cell>
        </row>
        <row r="78">
          <cell r="G78">
            <v>2.4499678766463084E-2</v>
          </cell>
          <cell r="H78">
            <v>2.0819703873491635E-2</v>
          </cell>
        </row>
        <row r="79">
          <cell r="G79">
            <v>2.7682427195216963E-3</v>
          </cell>
          <cell r="H79">
            <v>1.6356508059527375E-3</v>
          </cell>
        </row>
        <row r="80">
          <cell r="G80">
            <v>1.048943948648251E-2</v>
          </cell>
          <cell r="H80">
            <v>2.6237746574138132E-3</v>
          </cell>
        </row>
        <row r="81">
          <cell r="G81">
            <v>1.5624999413019092E-2</v>
          </cell>
          <cell r="H81">
            <v>1.7096160056458976E-2</v>
          </cell>
        </row>
        <row r="82">
          <cell r="G82">
            <v>-9.8452812635944076E-3</v>
          </cell>
          <cell r="H82">
            <v>-8.3380001735133824E-5</v>
          </cell>
        </row>
        <row r="83">
          <cell r="G83">
            <v>-4.5502927147995642E-3</v>
          </cell>
          <cell r="H83">
            <v>6.2090863882044989E-3</v>
          </cell>
        </row>
        <row r="84">
          <cell r="G84">
            <v>-2.7923241971731239E-3</v>
          </cell>
          <cell r="H84">
            <v>-1.0059063320472239E-3</v>
          </cell>
        </row>
        <row r="85">
          <cell r="G85">
            <v>-3.4781638565251072E-3</v>
          </cell>
          <cell r="H85">
            <v>-7.4049276788872298E-3</v>
          </cell>
        </row>
        <row r="86">
          <cell r="G86">
            <v>2.7903025685571681E-3</v>
          </cell>
          <cell r="H86">
            <v>-2.3242457399599292E-3</v>
          </cell>
        </row>
        <row r="87">
          <cell r="G87">
            <v>-1.0697003767193292E-2</v>
          </cell>
          <cell r="H87">
            <v>-1.2621946038046006E-2</v>
          </cell>
        </row>
        <row r="88">
          <cell r="G88">
            <v>-2.1937185177462792E-2</v>
          </cell>
          <cell r="H88">
            <v>-1.6682755271132055E-2</v>
          </cell>
        </row>
        <row r="89">
          <cell r="G89">
            <v>-1.3320063856100628E-2</v>
          </cell>
          <cell r="H89">
            <v>-9.4203899769429444E-3</v>
          </cell>
        </row>
        <row r="90">
          <cell r="G90">
            <v>-1.6699340071692714E-2</v>
          </cell>
          <cell r="H90">
            <v>-1.7414534292236827E-2</v>
          </cell>
        </row>
        <row r="91">
          <cell r="G91">
            <v>1.9684281000529325E-3</v>
          </cell>
          <cell r="H91">
            <v>1.1184271727557427E-2</v>
          </cell>
        </row>
        <row r="92">
          <cell r="G92">
            <v>1.6431041736528762E-3</v>
          </cell>
          <cell r="H92">
            <v>-3.1627918619469009E-3</v>
          </cell>
        </row>
        <row r="93">
          <cell r="G93">
            <v>2.526962141101663E-2</v>
          </cell>
          <cell r="H93">
            <v>2.9550676958459032E-2</v>
          </cell>
        </row>
        <row r="94">
          <cell r="G94">
            <v>-9.3458231023297866E-3</v>
          </cell>
          <cell r="H94">
            <v>4.7439933419901603E-3</v>
          </cell>
        </row>
        <row r="95">
          <cell r="G95">
            <v>-1.7060404347721936E-2</v>
          </cell>
          <cell r="H95">
            <v>-1.1960545225614294E-2</v>
          </cell>
        </row>
        <row r="96">
          <cell r="G96">
            <v>4.9456347799008427E-3</v>
          </cell>
          <cell r="H96">
            <v>9.5455674643956101E-3</v>
          </cell>
        </row>
        <row r="97">
          <cell r="G97">
            <v>3.6399558854751657E-3</v>
          </cell>
          <cell r="H97">
            <v>-5.6786259285664942E-3</v>
          </cell>
        </row>
        <row r="98">
          <cell r="G98">
            <v>7.3332975299587044E-3</v>
          </cell>
          <cell r="H98">
            <v>-8.1107476569308723E-5</v>
          </cell>
        </row>
        <row r="99">
          <cell r="G99">
            <v>7.0493757795164758E-3</v>
          </cell>
          <cell r="H99">
            <v>4.235864184281013E-3</v>
          </cell>
        </row>
        <row r="100">
          <cell r="G100">
            <v>1.2232375669397832E-2</v>
          </cell>
          <cell r="H100">
            <v>7.468285327567159E-3</v>
          </cell>
        </row>
        <row r="101">
          <cell r="G101">
            <v>-1.703406516232342E-2</v>
          </cell>
          <cell r="H101">
            <v>-1.2960724844361504E-2</v>
          </cell>
        </row>
        <row r="102">
          <cell r="G102">
            <v>8.420357567144432E-3</v>
          </cell>
          <cell r="H102">
            <v>-4.0485659462574652E-4</v>
          </cell>
        </row>
        <row r="103">
          <cell r="G103">
            <v>-1.3293363801979763E-2</v>
          </cell>
          <cell r="H103">
            <v>-5.8762632516426994E-3</v>
          </cell>
        </row>
        <row r="104">
          <cell r="G104">
            <v>-4.9603191608712516E-3</v>
          </cell>
          <cell r="H104">
            <v>-9.7249894095351452E-3</v>
          </cell>
        </row>
        <row r="105">
          <cell r="G105">
            <v>-1.594538761886044E-2</v>
          </cell>
          <cell r="H105">
            <v>-1.2904202577374124E-2</v>
          </cell>
        </row>
        <row r="106">
          <cell r="G106">
            <v>0</v>
          </cell>
          <cell r="H106">
            <v>-1.1126713257062937E-2</v>
          </cell>
        </row>
        <row r="107">
          <cell r="G107">
            <v>1.4526316620322888E-2</v>
          </cell>
          <cell r="H107">
            <v>5.4498882031528417E-4</v>
          </cell>
        </row>
        <row r="108">
          <cell r="G108">
            <v>-1.206784278184081E-2</v>
          </cell>
          <cell r="H108">
            <v>-2.1705995452876992E-2</v>
          </cell>
        </row>
        <row r="109">
          <cell r="G109">
            <v>1.8266267836492878E-2</v>
          </cell>
          <cell r="H109">
            <v>1.9076057420079895E-3</v>
          </cell>
        </row>
        <row r="110">
          <cell r="G110">
            <v>-1.6013060190908091E-2</v>
          </cell>
          <cell r="H110">
            <v>-4.4063570551411413E-3</v>
          </cell>
        </row>
        <row r="111">
          <cell r="G111">
            <v>-1.9568719432178083E-3</v>
          </cell>
          <cell r="H111">
            <v>-1.5926460658403085E-3</v>
          </cell>
        </row>
        <row r="112">
          <cell r="G112">
            <v>7.558230528655896E-3</v>
          </cell>
          <cell r="H112">
            <v>-2.3262685369293545E-2</v>
          </cell>
        </row>
        <row r="113">
          <cell r="G113">
            <v>3.2971131059427172E-3</v>
          </cell>
          <cell r="H113">
            <v>3.8671669249312757E-3</v>
          </cell>
        </row>
        <row r="114">
          <cell r="G114">
            <v>1.1337063487640187E-2</v>
          </cell>
          <cell r="H114">
            <v>8.4751984846802575E-3</v>
          </cell>
        </row>
        <row r="115">
          <cell r="G115">
            <v>4.3536063977882566E-3</v>
          </cell>
          <cell r="H115">
            <v>8.4714364107780771E-3</v>
          </cell>
        </row>
        <row r="116">
          <cell r="G116">
            <v>7.0827687141381546E-3</v>
          </cell>
          <cell r="H116">
            <v>-2.7908487976057161E-3</v>
          </cell>
        </row>
        <row r="117">
          <cell r="G117">
            <v>1.3328678563109264E-2</v>
          </cell>
          <cell r="H117">
            <v>6.4527999215360232E-3</v>
          </cell>
        </row>
        <row r="118">
          <cell r="G118">
            <v>2.3980797096760931E-3</v>
          </cell>
          <cell r="H118">
            <v>-5.3131600142031221E-4</v>
          </cell>
        </row>
        <row r="119">
          <cell r="G119">
            <v>-6.4669334580225168E-3</v>
          </cell>
          <cell r="H119">
            <v>2.2769184471238546E-4</v>
          </cell>
        </row>
        <row r="120">
          <cell r="G120">
            <v>-4.7426154071533722E-3</v>
          </cell>
          <cell r="H120">
            <v>-2.4225569642295497E-3</v>
          </cell>
        </row>
        <row r="121">
          <cell r="G121">
            <v>-4.0484986091940955E-3</v>
          </cell>
          <cell r="H121">
            <v>4.8688212118321861E-3</v>
          </cell>
        </row>
        <row r="122">
          <cell r="G122">
            <v>1.6809593636720077E-2</v>
          </cell>
          <cell r="H122">
            <v>1.4979554615399238E-2</v>
          </cell>
        </row>
        <row r="123">
          <cell r="G123">
            <v>-5.1193477043341984E-3</v>
          </cell>
          <cell r="H123">
            <v>0</v>
          </cell>
        </row>
        <row r="124">
          <cell r="G124">
            <v>4.1123200805583959E-3</v>
          </cell>
          <cell r="H124">
            <v>2.5545323305689038E-3</v>
          </cell>
        </row>
        <row r="125">
          <cell r="G125">
            <v>5.8600232697236798E-3</v>
          </cell>
          <cell r="H125">
            <v>8.7459600320076714E-3</v>
          </cell>
        </row>
        <row r="126">
          <cell r="G126">
            <v>-2.0263465458346341E-2</v>
          </cell>
          <cell r="H126">
            <v>-9.3603802946402581E-3</v>
          </cell>
        </row>
        <row r="127">
          <cell r="G127">
            <v>5.4329795187155749E-3</v>
          </cell>
          <cell r="H127">
            <v>-1.0941008623650106E-2</v>
          </cell>
        </row>
        <row r="128">
          <cell r="G128">
            <v>8.9071066115495867E-3</v>
          </cell>
          <cell r="H128">
            <v>8.7989904217045112E-3</v>
          </cell>
        </row>
        <row r="129">
          <cell r="G129">
            <v>2.4039171512471036E-3</v>
          </cell>
          <cell r="H129">
            <v>3.7963253586887902E-3</v>
          </cell>
        </row>
        <row r="130">
          <cell r="G130">
            <v>7.6124936055881331E-3</v>
          </cell>
          <cell r="H130">
            <v>1.310836908287083E-2</v>
          </cell>
        </row>
        <row r="131">
          <cell r="G131">
            <v>-3.4483255484882847E-3</v>
          </cell>
          <cell r="H131">
            <v>-4.1429050065235895E-3</v>
          </cell>
        </row>
        <row r="132">
          <cell r="G132">
            <v>-9.2244145524025267E-3</v>
          </cell>
          <cell r="H132">
            <v>-6.8316989836990638E-3</v>
          </cell>
        </row>
        <row r="133">
          <cell r="G133">
            <v>-1.3647416405694335E-3</v>
          </cell>
          <cell r="H133">
            <v>-2.1689884432778417E-3</v>
          </cell>
        </row>
        <row r="134">
          <cell r="G134">
            <v>1.0244603039788469E-3</v>
          </cell>
          <cell r="H134">
            <v>1.5576960261494355E-2</v>
          </cell>
        </row>
        <row r="135">
          <cell r="G135">
            <v>-1.9991883894870832E-2</v>
          </cell>
          <cell r="H135">
            <v>-1.6252606238540857E-2</v>
          </cell>
        </row>
        <row r="136">
          <cell r="G136">
            <v>2.6631309727982444E-3</v>
          </cell>
          <cell r="H136">
            <v>4.9778277855683228E-3</v>
          </cell>
        </row>
        <row r="137">
          <cell r="G137">
            <v>-1.6371942439335485E-2</v>
          </cell>
          <cell r="H137">
            <v>-1.8549632862409626E-2</v>
          </cell>
        </row>
        <row r="138">
          <cell r="G138">
            <v>-3.5888840941066258E-3</v>
          </cell>
          <cell r="H138">
            <v>-1.2513130933713867E-2</v>
          </cell>
        </row>
        <row r="139">
          <cell r="G139">
            <v>-1.2246129916786197E-2</v>
          </cell>
          <cell r="H139">
            <v>-1.2726054636057249E-2</v>
          </cell>
        </row>
        <row r="140">
          <cell r="G140">
            <v>-8.3094288479336198E-3</v>
          </cell>
          <cell r="H140">
            <v>-1.3073790866514723E-2</v>
          </cell>
        </row>
        <row r="141">
          <cell r="G141">
            <v>-1.1998821794141357E-2</v>
          </cell>
          <cell r="H141">
            <v>-2.7103043447002095E-3</v>
          </cell>
        </row>
        <row r="142">
          <cell r="G142">
            <v>-4.7138677957927477E-3</v>
          </cell>
          <cell r="H142">
            <v>5.2279150418035325E-3</v>
          </cell>
        </row>
        <row r="143">
          <cell r="G143">
            <v>-9.3400124517118988E-3</v>
          </cell>
          <cell r="H143">
            <v>2.7318024746456615E-3</v>
          </cell>
        </row>
        <row r="144">
          <cell r="G144">
            <v>-8.6421226985112787E-3</v>
          </cell>
          <cell r="H144">
            <v>2.2157119374699441E-4</v>
          </cell>
        </row>
        <row r="145">
          <cell r="G145">
            <v>7.4627957031323522E-3</v>
          </cell>
          <cell r="H145">
            <v>6.3917022832207238E-3</v>
          </cell>
        </row>
        <row r="146">
          <cell r="G146">
            <v>-1.561053929463152E-2</v>
          </cell>
          <cell r="H146">
            <v>-1.8957274331228069E-2</v>
          </cell>
        </row>
        <row r="147">
          <cell r="G147">
            <v>1.5858092673448176E-2</v>
          </cell>
          <cell r="H147">
            <v>6.9009200147600591E-3</v>
          </cell>
        </row>
        <row r="148">
          <cell r="G148">
            <v>9.3370387181734849E-4</v>
          </cell>
          <cell r="H148">
            <v>-1.7588332634278503E-3</v>
          </cell>
        </row>
        <row r="149">
          <cell r="G149">
            <v>-2.4835828090775669E-3</v>
          </cell>
          <cell r="H149">
            <v>2.0562670262027627E-3</v>
          </cell>
        </row>
        <row r="150">
          <cell r="G150">
            <v>8.137611761105612E-3</v>
          </cell>
          <cell r="H150">
            <v>2.0305675598085715E-2</v>
          </cell>
        </row>
        <row r="151">
          <cell r="G151">
            <v>-6.8385933830422685E-3</v>
          </cell>
          <cell r="H151">
            <v>-6.1065937426609818E-3</v>
          </cell>
        </row>
        <row r="152">
          <cell r="G152">
            <v>4.998400289350613E-3</v>
          </cell>
          <cell r="H152">
            <v>2.2618300794687185E-2</v>
          </cell>
        </row>
        <row r="153">
          <cell r="G153">
            <v>7.8714555364423067E-3</v>
          </cell>
          <cell r="H153">
            <v>2.6099836789676534E-2</v>
          </cell>
        </row>
        <row r="154">
          <cell r="G154">
            <v>7.2947075233786851E-3</v>
          </cell>
          <cell r="H154">
            <v>5.8162297504948945E-3</v>
          </cell>
        </row>
        <row r="155">
          <cell r="G155">
            <v>-6.3031858827781173E-3</v>
          </cell>
          <cell r="H155">
            <v>4.1831162971961433E-3</v>
          </cell>
        </row>
        <row r="156">
          <cell r="G156">
            <v>-9.6754857780877446E-3</v>
          </cell>
          <cell r="H156">
            <v>-2.508465332689247E-2</v>
          </cell>
        </row>
        <row r="157">
          <cell r="G157">
            <v>-1.0500319085754772E-2</v>
          </cell>
          <cell r="H157">
            <v>-1.8725580404844511E-2</v>
          </cell>
        </row>
        <row r="158">
          <cell r="G158">
            <v>-1.9382142236909483E-2</v>
          </cell>
          <cell r="H158">
            <v>-1.7725911710547826E-2</v>
          </cell>
        </row>
        <row r="159">
          <cell r="G159">
            <v>-9.0764824332412175E-4</v>
          </cell>
          <cell r="H159">
            <v>-6.7041300221750699E-3</v>
          </cell>
        </row>
        <row r="160">
          <cell r="G160">
            <v>-5.7161255050830473E-3</v>
          </cell>
          <cell r="H160">
            <v>-5.2032809829658522E-3</v>
          </cell>
        </row>
        <row r="161">
          <cell r="G161">
            <v>7.8835294404113743E-3</v>
          </cell>
          <cell r="H161">
            <v>3.0139655836425305E-3</v>
          </cell>
        </row>
        <row r="162">
          <cell r="G162">
            <v>-3.6253659236932245E-3</v>
          </cell>
          <cell r="H162">
            <v>-4.6097593134744042E-3</v>
          </cell>
        </row>
        <row r="163">
          <cell r="G163">
            <v>-1.5082800498652515E-3</v>
          </cell>
          <cell r="H163">
            <v>-4.9508567367501088E-3</v>
          </cell>
        </row>
        <row r="164">
          <cell r="G164">
            <v>9.1325214887154615E-3</v>
          </cell>
          <cell r="H164">
            <v>8.2953915137988776E-3</v>
          </cell>
        </row>
        <row r="165">
          <cell r="G165">
            <v>-1.3809603271740523E-2</v>
          </cell>
          <cell r="H165">
            <v>-1.3898869582427253E-2</v>
          </cell>
        </row>
        <row r="166">
          <cell r="G166">
            <v>6.9526470887300018E-3</v>
          </cell>
          <cell r="H166">
            <v>5.0685300097175201E-4</v>
          </cell>
        </row>
        <row r="167">
          <cell r="G167">
            <v>7.9222239664620275E-3</v>
          </cell>
          <cell r="H167">
            <v>-2.3121623751621856E-3</v>
          </cell>
        </row>
        <row r="168">
          <cell r="G168">
            <v>6.4396899095815474E-3</v>
          </cell>
          <cell r="H168">
            <v>1.5408377130925244E-2</v>
          </cell>
        </row>
        <row r="169">
          <cell r="G169">
            <v>-1.5992825727671134E-2</v>
          </cell>
          <cell r="H169">
            <v>4.1176390542176478E-2</v>
          </cell>
        </row>
        <row r="170">
          <cell r="G170">
            <v>-2.4081696125998198E-3</v>
          </cell>
          <cell r="H170">
            <v>-4.6384032178045098E-3</v>
          </cell>
        </row>
        <row r="171">
          <cell r="G171">
            <v>-7.4694578133358558E-3</v>
          </cell>
          <cell r="H171">
            <v>1.4467315655746216E-3</v>
          </cell>
        </row>
        <row r="172">
          <cell r="G172">
            <v>6.3140637821894607E-3</v>
          </cell>
          <cell r="H172">
            <v>9.2998942991127098E-3</v>
          </cell>
        </row>
        <row r="173">
          <cell r="G173">
            <v>2.4109440641628677E-3</v>
          </cell>
          <cell r="H173">
            <v>-5.3769104899237252E-4</v>
          </cell>
        </row>
        <row r="174">
          <cell r="G174">
            <v>-2.1527423898316966E-2</v>
          </cell>
          <cell r="H174">
            <v>-6.0318981804988736E-3</v>
          </cell>
        </row>
        <row r="175">
          <cell r="G175">
            <v>-1.3096707349205428E-2</v>
          </cell>
          <cell r="H175">
            <v>-7.6339366055333535E-5</v>
          </cell>
        </row>
        <row r="176">
          <cell r="G176">
            <v>4.3846065047286054E-3</v>
          </cell>
          <cell r="H176">
            <v>-2.2907547396677774E-4</v>
          </cell>
        </row>
        <row r="177">
          <cell r="G177">
            <v>-1.5822594218563912E-2</v>
          </cell>
          <cell r="H177">
            <v>-4.558904653922724E-3</v>
          </cell>
        </row>
        <row r="178">
          <cell r="G178">
            <v>4.6240570993685282E-3</v>
          </cell>
          <cell r="H178">
            <v>3.8900726939545827E-3</v>
          </cell>
        </row>
        <row r="179">
          <cell r="G179">
            <v>1.2880699297101339E-2</v>
          </cell>
          <cell r="H179">
            <v>1.2589886406841222E-2</v>
          </cell>
        </row>
        <row r="180">
          <cell r="G180">
            <v>0</v>
          </cell>
          <cell r="H180">
            <v>3.099024369507708E-3</v>
          </cell>
        </row>
        <row r="181">
          <cell r="G181">
            <v>-5.8512531145149538E-4</v>
          </cell>
          <cell r="H181">
            <v>-1.238025766350237E-3</v>
          </cell>
        </row>
        <row r="182">
          <cell r="G182">
            <v>-1.1688827371515442E-3</v>
          </cell>
          <cell r="H182">
            <v>5.7591945402284406E-3</v>
          </cell>
        </row>
        <row r="183">
          <cell r="G183">
            <v>-1.212485734298363E-2</v>
          </cell>
          <cell r="H183">
            <v>-4.4937537640531433E-3</v>
          </cell>
        </row>
        <row r="184">
          <cell r="G184">
            <v>-9.7197890601565806E-3</v>
          </cell>
          <cell r="H184">
            <v>-2.0874329508133727E-3</v>
          </cell>
        </row>
        <row r="185">
          <cell r="G185">
            <v>-2.8506889456296758E-3</v>
          </cell>
          <cell r="H185">
            <v>4.0365429945272702E-3</v>
          </cell>
        </row>
        <row r="186">
          <cell r="G186">
            <v>2.8588386052390558E-3</v>
          </cell>
          <cell r="H186">
            <v>2.2563449174792805E-3</v>
          </cell>
        </row>
        <row r="187">
          <cell r="G187">
            <v>1.1449179515659047E-3</v>
          </cell>
          <cell r="H187">
            <v>-7.7748417713263684E-4</v>
          </cell>
        </row>
        <row r="188">
          <cell r="G188">
            <v>-7.3864516025434757E-3</v>
          </cell>
          <cell r="H188">
            <v>6.415850665748124E-3</v>
          </cell>
        </row>
        <row r="189">
          <cell r="G189">
            <v>-4.8063680871993641E-3</v>
          </cell>
          <cell r="H189">
            <v>-3.5084275892979244E-3</v>
          </cell>
        </row>
        <row r="190">
          <cell r="G190">
            <v>3.1195383057935899E-2</v>
          </cell>
          <cell r="H190">
            <v>1.656484019886717E-2</v>
          </cell>
        </row>
        <row r="191">
          <cell r="G191">
            <v>2.0450562286868923E-3</v>
          </cell>
          <cell r="H191">
            <v>6.3811503451518536E-3</v>
          </cell>
        </row>
        <row r="192">
          <cell r="G192">
            <v>-1.8635345277309701E-2</v>
          </cell>
          <cell r="H192">
            <v>-1.5934086547107373E-2</v>
          </cell>
        </row>
        <row r="193">
          <cell r="G193">
            <v>6.3473961208047047E-3</v>
          </cell>
          <cell r="H193">
            <v>-2.8177633064179197E-3</v>
          </cell>
        </row>
        <row r="194">
          <cell r="G194">
            <v>5.220557052629804E-3</v>
          </cell>
          <cell r="H194">
            <v>-4.5968578784272296E-3</v>
          </cell>
        </row>
        <row r="195">
          <cell r="G195">
            <v>1.4117446237019493E-2</v>
          </cell>
          <cell r="H195">
            <v>1.3903206428291792E-2</v>
          </cell>
        </row>
        <row r="196">
          <cell r="G196">
            <v>-2.1019327770883223E-2</v>
          </cell>
          <cell r="H196">
            <v>-2.8994372634675414E-2</v>
          </cell>
        </row>
        <row r="197">
          <cell r="G197">
            <v>9.0063421409845024E-3</v>
          </cell>
          <cell r="H197">
            <v>7.7297344164473092E-3</v>
          </cell>
        </row>
        <row r="198">
          <cell r="G198">
            <v>2.8001328216884724E-2</v>
          </cell>
          <cell r="H198">
            <v>2.7960128662311678E-2</v>
          </cell>
        </row>
        <row r="199">
          <cell r="G199">
            <v>2.6753573463982327E-3</v>
          </cell>
          <cell r="H199">
            <v>5.7339939650773442E-3</v>
          </cell>
        </row>
        <row r="200">
          <cell r="G200">
            <v>2.2181668713584735E-2</v>
          </cell>
          <cell r="H200">
            <v>2.2570281017228355E-2</v>
          </cell>
        </row>
        <row r="201">
          <cell r="G201">
            <v>-3.0347777492956252E-2</v>
          </cell>
          <cell r="H201">
            <v>-1.9839315014729797E-2</v>
          </cell>
        </row>
        <row r="202">
          <cell r="G202">
            <v>-1.5946515693687879E-2</v>
          </cell>
          <cell r="H202">
            <v>-1.7481523826327061E-2</v>
          </cell>
        </row>
        <row r="203">
          <cell r="G203">
            <v>2.0335714234880342E-3</v>
          </cell>
          <cell r="H203">
            <v>2.3209878173346965E-4</v>
          </cell>
        </row>
        <row r="204">
          <cell r="G204">
            <v>8.7925476044417028E-3</v>
          </cell>
          <cell r="H204">
            <v>1.1029400246591603E-2</v>
          </cell>
        </row>
        <row r="205">
          <cell r="G205">
            <v>-1.8411988728137207E-2</v>
          </cell>
          <cell r="H205">
            <v>-1.5934113426857799E-2</v>
          </cell>
        </row>
        <row r="206">
          <cell r="G206">
            <v>8.6403437947968342E-4</v>
          </cell>
          <cell r="H206">
            <v>-3.6812969431726517E-3</v>
          </cell>
        </row>
        <row r="207">
          <cell r="G207">
            <v>3.7569943920661153E-3</v>
          </cell>
          <cell r="H207">
            <v>3.0000133933478779E-3</v>
          </cell>
        </row>
        <row r="208">
          <cell r="G208">
            <v>-2.8893755630421403E-4</v>
          </cell>
          <cell r="H208">
            <v>0</v>
          </cell>
        </row>
        <row r="209">
          <cell r="G209">
            <v>-1.2553352021962949E-2</v>
          </cell>
          <cell r="H209">
            <v>-2.6085165912108632E-3</v>
          </cell>
        </row>
        <row r="210">
          <cell r="G210">
            <v>1.1543881390324806E-2</v>
          </cell>
          <cell r="H210">
            <v>4.9344684385870252E-3</v>
          </cell>
        </row>
        <row r="211">
          <cell r="G211">
            <v>-8.0159210536798753E-3</v>
          </cell>
          <cell r="H211">
            <v>1.0806033343999655E-3</v>
          </cell>
        </row>
        <row r="212">
          <cell r="G212">
            <v>4.8905565279009355E-3</v>
          </cell>
          <cell r="H212">
            <v>-2.0028625302248582E-3</v>
          </cell>
        </row>
        <row r="213">
          <cell r="G213">
            <v>-5.1516628942148701E-3</v>
          </cell>
          <cell r="H213">
            <v>-1.1572981513039204E-2</v>
          </cell>
        </row>
        <row r="214">
          <cell r="G214">
            <v>4.6003116133859212E-3</v>
          </cell>
          <cell r="H214">
            <v>2.7485980947346E-3</v>
          </cell>
        </row>
        <row r="215">
          <cell r="G215">
            <v>-1.4356549406450148E-3</v>
          </cell>
          <cell r="H215">
            <v>2.9864598174540458E-3</v>
          </cell>
        </row>
        <row r="216">
          <cell r="G216">
            <v>-8.2573864127558627E-3</v>
          </cell>
          <cell r="H216">
            <v>1.5337273614552949E-3</v>
          </cell>
        </row>
        <row r="217">
          <cell r="G217">
            <v>-2.6877180197510508E-2</v>
          </cell>
          <cell r="H217">
            <v>-3.1277808197432866E-2</v>
          </cell>
        </row>
        <row r="218">
          <cell r="G218">
            <v>-1.3395381004985607E-2</v>
          </cell>
          <cell r="H218">
            <v>-1.0512449046281458E-2</v>
          </cell>
        </row>
        <row r="219">
          <cell r="G219">
            <v>-4.0837323372522327E-3</v>
          </cell>
          <cell r="H219">
            <v>-1.7337093680032334E-2</v>
          </cell>
        </row>
        <row r="220">
          <cell r="G220">
            <v>1.5201606251826982E-2</v>
          </cell>
          <cell r="H220">
            <v>1.0216582909817751E-2</v>
          </cell>
        </row>
        <row r="221">
          <cell r="G221">
            <v>1.7149382428141458E-2</v>
          </cell>
          <cell r="H221">
            <v>1.3310712699520222E-2</v>
          </cell>
        </row>
        <row r="222">
          <cell r="G222">
            <v>3.9514436081147242E-3</v>
          </cell>
          <cell r="H222">
            <v>3.1898859775996158E-3</v>
          </cell>
        </row>
        <row r="223">
          <cell r="G223">
            <v>-4.4956421468127505E-3</v>
          </cell>
          <cell r="H223">
            <v>-7.7291340595462277E-3</v>
          </cell>
        </row>
        <row r="224">
          <cell r="G224">
            <v>-1.4029059406414079E-3</v>
          </cell>
          <cell r="H224">
            <v>-2.5696858774436615E-3</v>
          </cell>
        </row>
        <row r="225">
          <cell r="G225">
            <v>3.0960757761144819E-3</v>
          </cell>
          <cell r="H225">
            <v>6.8006336480261886E-3</v>
          </cell>
        </row>
        <row r="226">
          <cell r="G226">
            <v>1.3116578620020469E-2</v>
          </cell>
          <cell r="H226">
            <v>-1.4024798201605071E-3</v>
          </cell>
        </row>
        <row r="227">
          <cell r="G227">
            <v>1.3583803766247682E-2</v>
          </cell>
          <cell r="H227">
            <v>3.1843332375161015E-3</v>
          </cell>
        </row>
        <row r="228">
          <cell r="G228">
            <v>-1.8996404874535022E-2</v>
          </cell>
          <cell r="H228">
            <v>-2.6808946524081945E-2</v>
          </cell>
        </row>
        <row r="229">
          <cell r="G229">
            <v>1.9069723506811576E-2</v>
          </cell>
          <cell r="H229">
            <v>1.6035624085362299E-2</v>
          </cell>
        </row>
        <row r="230">
          <cell r="G230">
            <v>6.104636019216958E-3</v>
          </cell>
          <cell r="H230">
            <v>1.5919259013835507E-2</v>
          </cell>
        </row>
        <row r="231">
          <cell r="G231">
            <v>-3.560406811728456E-2</v>
          </cell>
          <cell r="H231">
            <v>-1.7899102459590921E-2</v>
          </cell>
        </row>
        <row r="232">
          <cell r="G232">
            <v>-1.3550852919208545E-2</v>
          </cell>
          <cell r="H232">
            <v>-1.3548441586130888E-2</v>
          </cell>
        </row>
        <row r="233">
          <cell r="G233">
            <v>3.7589696614071633E-2</v>
          </cell>
          <cell r="H233">
            <v>5.1770005421484022E-2</v>
          </cell>
        </row>
        <row r="234">
          <cell r="G234">
            <v>-3.6227900813526559E-2</v>
          </cell>
          <cell r="H234">
            <v>-3.4328840656752013E-2</v>
          </cell>
        </row>
        <row r="235">
          <cell r="G235">
            <v>2.8148926681613284E-2</v>
          </cell>
          <cell r="H235">
            <v>-1.5706259018451796E-2</v>
          </cell>
        </row>
        <row r="236">
          <cell r="G236">
            <v>-3.4005011825705145E-3</v>
          </cell>
          <cell r="H236">
            <v>6.3806479130641414E-3</v>
          </cell>
        </row>
        <row r="237">
          <cell r="G237">
            <v>-1.507115293322947E-2</v>
          </cell>
          <cell r="H237">
            <v>-1.2175858804416406E-2</v>
          </cell>
        </row>
        <row r="238">
          <cell r="G238">
            <v>-5.2747069591503326E-3</v>
          </cell>
          <cell r="H238">
            <v>6.4498861867900992E-4</v>
          </cell>
        </row>
        <row r="239">
          <cell r="G239">
            <v>-5.2471779840101984E-3</v>
          </cell>
          <cell r="H239">
            <v>-2.1506486117794932E-4</v>
          </cell>
        </row>
        <row r="240">
          <cell r="G240">
            <v>8.6350896821565382E-3</v>
          </cell>
          <cell r="H240">
            <v>9.9869790432949301E-3</v>
          </cell>
        </row>
        <row r="241">
          <cell r="G241">
            <v>-1.1835924475518289E-2</v>
          </cell>
          <cell r="H241">
            <v>-6.1137079532946892E-3</v>
          </cell>
        </row>
        <row r="242">
          <cell r="G242">
            <v>-3.8387625462741326E-3</v>
          </cell>
          <cell r="H242">
            <v>-1.7949893118947013E-3</v>
          </cell>
        </row>
        <row r="243">
          <cell r="G243">
            <v>8.0152239367512479E-3</v>
          </cell>
          <cell r="H243">
            <v>-8.6078930419075661E-4</v>
          </cell>
        </row>
        <row r="244">
          <cell r="G244">
            <v>-1.6556205987697803E-3</v>
          </cell>
          <cell r="H244">
            <v>-3.217773071146901E-3</v>
          </cell>
        </row>
        <row r="245">
          <cell r="G245">
            <v>1.0596962267664711E-2</v>
          </cell>
          <cell r="H245">
            <v>8.8004374567753896E-3</v>
          </cell>
        </row>
        <row r="246">
          <cell r="G246">
            <v>-1.2936927639006002E-2</v>
          </cell>
          <cell r="H246">
            <v>-1.4852095689135925E-2</v>
          </cell>
        </row>
        <row r="247">
          <cell r="G247">
            <v>1.6792680048290487E-2</v>
          </cell>
          <cell r="H247">
            <v>1.9931727230134477E-2</v>
          </cell>
        </row>
        <row r="248">
          <cell r="G248">
            <v>-5.5665702465079736E-3</v>
          </cell>
          <cell r="H248">
            <v>5.6123451028331495E-3</v>
          </cell>
        </row>
        <row r="249">
          <cell r="G249">
            <v>-4.4333585177962487E-3</v>
          </cell>
          <cell r="H249">
            <v>2.1181336284741281E-3</v>
          </cell>
        </row>
        <row r="250">
          <cell r="G250">
            <v>-5.2369354531403012E-3</v>
          </cell>
          <cell r="H250">
            <v>3.7390258947527233E-3</v>
          </cell>
        </row>
        <row r="251">
          <cell r="G251">
            <v>2.1396123768495423E-2</v>
          </cell>
          <cell r="H251">
            <v>2.0041835020202736E-2</v>
          </cell>
        </row>
        <row r="252">
          <cell r="G252">
            <v>-7.8209703270564201E-3</v>
          </cell>
          <cell r="H252">
            <v>-7.7911959334645564E-3</v>
          </cell>
        </row>
        <row r="253">
          <cell r="G253">
            <v>5.0531944654195193E-3</v>
          </cell>
          <cell r="H253">
            <v>6.7982716492087647E-3</v>
          </cell>
        </row>
        <row r="254">
          <cell r="G254">
            <v>4.512367046977328E-3</v>
          </cell>
          <cell r="H254">
            <v>1.2863200492915894E-2</v>
          </cell>
        </row>
        <row r="255">
          <cell r="G255">
            <v>1.9258128822827514E-2</v>
          </cell>
          <cell r="H255">
            <v>1.5599765149012956E-2</v>
          </cell>
        </row>
        <row r="256">
          <cell r="G256">
            <v>8.9910553091283596E-3</v>
          </cell>
          <cell r="H256">
            <v>1.3710402837925351E-2</v>
          </cell>
        </row>
        <row r="257">
          <cell r="G257">
            <v>1.1736830344927229E-2</v>
          </cell>
          <cell r="H257">
            <v>9.4362116598036838E-3</v>
          </cell>
        </row>
        <row r="258">
          <cell r="G258">
            <v>-4.6727696343584757E-3</v>
          </cell>
          <cell r="H258">
            <v>-8.5757509339045024E-3</v>
          </cell>
        </row>
        <row r="259">
          <cell r="G259">
            <v>-2.3311886964973993E-3</v>
          </cell>
          <cell r="H259">
            <v>3.1202997895185547E-4</v>
          </cell>
        </row>
        <row r="260">
          <cell r="G260">
            <v>4.5014867698192074E-3</v>
          </cell>
          <cell r="H260">
            <v>1.9533553524833103E-3</v>
          </cell>
        </row>
        <row r="261">
          <cell r="G261">
            <v>2.9154455509179389E-3</v>
          </cell>
          <cell r="H261">
            <v>-2.6497015098723153E-3</v>
          </cell>
        </row>
        <row r="262">
          <cell r="G262">
            <v>3.5109380599622764E-3</v>
          </cell>
          <cell r="H262">
            <v>3.1196542070910382E-4</v>
          </cell>
        </row>
        <row r="263">
          <cell r="G263">
            <v>1.7583496881761196E-3</v>
          </cell>
          <cell r="H263">
            <v>5.0928285632521053E-3</v>
          </cell>
        </row>
        <row r="264">
          <cell r="G264">
            <v>-4.6672898176535194E-3</v>
          </cell>
          <cell r="H264">
            <v>4.8814970178876482E-3</v>
          </cell>
        </row>
        <row r="265">
          <cell r="G265">
            <v>7.3462836787578922E-3</v>
          </cell>
          <cell r="H265">
            <v>-2.4347811802826191E-3</v>
          </cell>
        </row>
        <row r="266">
          <cell r="G266">
            <v>1.0391997913661077E-2</v>
          </cell>
          <cell r="H266">
            <v>2.3966558065755317E-2</v>
          </cell>
        </row>
        <row r="267">
          <cell r="G267">
            <v>5.9426581691246483E-4</v>
          </cell>
          <cell r="H267">
            <v>-5.2800840958487916E-3</v>
          </cell>
        </row>
        <row r="268">
          <cell r="G268">
            <v>-2.0752291908004983E-3</v>
          </cell>
          <cell r="H268">
            <v>6.4046169764386818E-4</v>
          </cell>
        </row>
        <row r="269">
          <cell r="G269">
            <v>6.2648519362178412E-3</v>
          </cell>
          <cell r="H269">
            <v>5.3923402393558639E-3</v>
          </cell>
        </row>
        <row r="270">
          <cell r="G270">
            <v>5.7003819997851757E-3</v>
          </cell>
          <cell r="H270">
            <v>2.5821684843609916E-3</v>
          </cell>
        </row>
        <row r="271">
          <cell r="G271">
            <v>1.2017415113927399E-3</v>
          </cell>
          <cell r="H271">
            <v>-4.1784373966063937E-3</v>
          </cell>
        </row>
        <row r="272">
          <cell r="G272">
            <v>-1.7992391960911513E-3</v>
          </cell>
          <cell r="H272">
            <v>8.5905795392944295E-3</v>
          </cell>
        </row>
        <row r="273">
          <cell r="G273">
            <v>6.6404857763440184E-3</v>
          </cell>
          <cell r="H273">
            <v>3.4155310235635117E-3</v>
          </cell>
        </row>
        <row r="274">
          <cell r="G274">
            <v>-2.1084550602058494E-3</v>
          </cell>
          <cell r="H274">
            <v>-5.7406331621053797E-3</v>
          </cell>
        </row>
        <row r="275">
          <cell r="G275">
            <v>-5.9878818004154288E-3</v>
          </cell>
          <cell r="H275">
            <v>-1.936687663426917E-3</v>
          </cell>
        </row>
        <row r="276">
          <cell r="G276">
            <v>5.9912100186454431E-4</v>
          </cell>
          <cell r="H276">
            <v>-3.5381241047813816E-3</v>
          </cell>
        </row>
        <row r="277">
          <cell r="G277">
            <v>1.1997119938496059E-3</v>
          </cell>
          <cell r="H277">
            <v>-1.567197414072985E-2</v>
          </cell>
        </row>
        <row r="278">
          <cell r="G278">
            <v>4.2168123755197406E-3</v>
          </cell>
          <cell r="H278">
            <v>-1.6595201915933222E-3</v>
          </cell>
        </row>
        <row r="279">
          <cell r="G279">
            <v>-5.9878818004154288E-3</v>
          </cell>
          <cell r="H279">
            <v>-3.2293242778127507E-3</v>
          </cell>
        </row>
        <row r="280">
          <cell r="G280">
            <v>1.2735089976788849E-2</v>
          </cell>
          <cell r="H280">
            <v>7.7789610017262589E-3</v>
          </cell>
        </row>
        <row r="281">
          <cell r="G281">
            <v>-4.5278369440618915E-3</v>
          </cell>
          <cell r="H281">
            <v>-5.5534275989077564E-4</v>
          </cell>
        </row>
        <row r="282">
          <cell r="G282">
            <v>-9.0454601162215376E-4</v>
          </cell>
          <cell r="H282">
            <v>-2.3792608476091992E-4</v>
          </cell>
        </row>
        <row r="283">
          <cell r="G283">
            <v>1.2076484883278837E-3</v>
          </cell>
          <cell r="H283">
            <v>2.3851685760343244E-3</v>
          </cell>
        </row>
        <row r="284">
          <cell r="G284">
            <v>6.0753871246310709E-3</v>
          </cell>
          <cell r="H284">
            <v>1.1988065302190432E-2</v>
          </cell>
        </row>
        <row r="285">
          <cell r="G285">
            <v>9.1967923145115371E-3</v>
          </cell>
          <cell r="H285">
            <v>8.1109183272234375E-3</v>
          </cell>
        </row>
        <row r="286">
          <cell r="G286">
            <v>6.1352219508625794E-4</v>
          </cell>
          <cell r="H286">
            <v>-8.6837121749575585E-3</v>
          </cell>
        </row>
        <row r="287">
          <cell r="G287">
            <v>1.3681583505478656E-2</v>
          </cell>
          <cell r="H287">
            <v>5.7414936514164072E-3</v>
          </cell>
        </row>
        <row r="288">
          <cell r="G288">
            <v>-1.0156989821036411E-2</v>
          </cell>
          <cell r="H288">
            <v>-9.6900119387226535E-3</v>
          </cell>
        </row>
        <row r="289">
          <cell r="G289">
            <v>-9.7531623622336694E-3</v>
          </cell>
          <cell r="H289">
            <v>-6.3658451315248277E-3</v>
          </cell>
        </row>
        <row r="290">
          <cell r="G290">
            <v>-3.6440791572764919E-3</v>
          </cell>
          <cell r="H290">
            <v>9.478616733063383E-3</v>
          </cell>
        </row>
        <row r="291">
          <cell r="G291">
            <v>-1.2132084402534105E-3</v>
          </cell>
          <cell r="H291">
            <v>-7.7315276770765218E-3</v>
          </cell>
        </row>
        <row r="292">
          <cell r="G292">
            <v>-1.9916623406824541E-2</v>
          </cell>
          <cell r="H292">
            <v>-1.9690625000663875E-2</v>
          </cell>
        </row>
        <row r="293">
          <cell r="G293">
            <v>3.2804564255797253E-3</v>
          </cell>
          <cell r="H293">
            <v>4.0797707670754413E-3</v>
          </cell>
        </row>
        <row r="294">
          <cell r="G294">
            <v>2.9843846141153207E-4</v>
          </cell>
          <cell r="H294">
            <v>1.4566568795795432E-2</v>
          </cell>
        </row>
        <row r="295">
          <cell r="G295">
            <v>1.9774829183892173E-2</v>
          </cell>
          <cell r="H295">
            <v>7.9582463115235313E-5</v>
          </cell>
        </row>
        <row r="296">
          <cell r="G296">
            <v>2.1341682905786641E-3</v>
          </cell>
          <cell r="H296">
            <v>2.4738855971426776E-3</v>
          </cell>
        </row>
        <row r="297">
          <cell r="G297">
            <v>2.9180922732392478E-2</v>
          </cell>
          <cell r="H297">
            <v>7.0722757073726772E-3</v>
          </cell>
        </row>
        <row r="298">
          <cell r="G298">
            <v>2.5088546111093235E-2</v>
          </cell>
          <cell r="H298">
            <v>3.4677062878671894E-3</v>
          </cell>
        </row>
        <row r="299">
          <cell r="G299">
            <v>-3.2162617980746599E-4</v>
          </cell>
          <cell r="H299">
            <v>-3.1353059457749355E-3</v>
          </cell>
        </row>
        <row r="300">
          <cell r="G300">
            <v>5.4963331141584248E-3</v>
          </cell>
          <cell r="H300">
            <v>1.2879621578674172E-3</v>
          </cell>
        </row>
        <row r="301">
          <cell r="G301">
            <v>4.2208477398943955E-3</v>
          </cell>
          <cell r="H301">
            <v>3.06820577851874E-3</v>
          </cell>
        </row>
        <row r="302">
          <cell r="G302">
            <v>1.1162142157115751E-2</v>
          </cell>
          <cell r="H302">
            <v>1.2342628640581887E-2</v>
          </cell>
        </row>
        <row r="303">
          <cell r="G303">
            <v>-9.1086760235894459E-3</v>
          </cell>
          <cell r="H303">
            <v>-1.2431286270436215E-2</v>
          </cell>
        </row>
        <row r="304">
          <cell r="G304">
            <v>1.2183041896663527E-2</v>
          </cell>
          <cell r="H304">
            <v>9.0412320487520681E-3</v>
          </cell>
        </row>
        <row r="305">
          <cell r="G305">
            <v>4.6311366433999801E-3</v>
          </cell>
          <cell r="H305">
            <v>-7.5983464343795104E-3</v>
          </cell>
        </row>
        <row r="306">
          <cell r="G306">
            <v>-6.8988517490282675E-3</v>
          </cell>
          <cell r="H306">
            <v>5.2002290895636349E-3</v>
          </cell>
        </row>
        <row r="307">
          <cell r="G307">
            <v>-6.564837931140044E-4</v>
          </cell>
          <cell r="H307">
            <v>-9.5766740650486959E-3</v>
          </cell>
        </row>
        <row r="308">
          <cell r="G308">
            <v>1.6442637728477649E-3</v>
          </cell>
          <cell r="H308">
            <v>7.7041862890294688E-3</v>
          </cell>
        </row>
        <row r="309">
          <cell r="G309">
            <v>0</v>
          </cell>
          <cell r="H309">
            <v>-8.9129961717770989E-4</v>
          </cell>
        </row>
        <row r="310">
          <cell r="G310">
            <v>4.9569928996764379E-3</v>
          </cell>
          <cell r="H310">
            <v>3.2422790612995911E-4</v>
          </cell>
        </row>
        <row r="311">
          <cell r="G311">
            <v>2.6506199851505929E-3</v>
          </cell>
          <cell r="H311">
            <v>1.5422837794514255E-3</v>
          </cell>
        </row>
        <row r="312">
          <cell r="G312">
            <v>-4.2889400428108848E-3</v>
          </cell>
          <cell r="H312">
            <v>-2.9944892916793364E-3</v>
          </cell>
        </row>
        <row r="313">
          <cell r="G313">
            <v>6.6031108615893785E-4</v>
          </cell>
          <cell r="H313">
            <v>-4.190846678508553E-3</v>
          </cell>
        </row>
        <row r="314">
          <cell r="G314">
            <v>6.6467846223428051E-3</v>
          </cell>
          <cell r="H314">
            <v>1.9807694195238312E-2</v>
          </cell>
        </row>
        <row r="315">
          <cell r="G315">
            <v>0</v>
          </cell>
          <cell r="H315">
            <v>-1.6410799641831675E-3</v>
          </cell>
        </row>
        <row r="316">
          <cell r="G316">
            <v>3.3246050912172365E-4</v>
          </cell>
          <cell r="H316">
            <v>8.5236785285454086E-3</v>
          </cell>
        </row>
        <row r="317">
          <cell r="G317">
            <v>9.9830522452415416E-4</v>
          </cell>
          <cell r="H317">
            <v>-1.0746946727263618E-3</v>
          </cell>
        </row>
        <row r="318">
          <cell r="G318">
            <v>-4.9670553002811868E-3</v>
          </cell>
          <cell r="H318">
            <v>5.2352653315037578E-3</v>
          </cell>
        </row>
        <row r="319">
          <cell r="G319">
            <v>1.4103532819154108E-2</v>
          </cell>
          <cell r="H319">
            <v>8.6328518566380907E-3</v>
          </cell>
        </row>
        <row r="320">
          <cell r="G320">
            <v>7.4425400870454794E-3</v>
          </cell>
          <cell r="H320">
            <v>1.1748786844392178E-3</v>
          </cell>
        </row>
        <row r="321">
          <cell r="G321">
            <v>-4.3786492918769238E-3</v>
          </cell>
          <cell r="H321">
            <v>-3.5953508554207314E-3</v>
          </cell>
        </row>
        <row r="322">
          <cell r="G322">
            <v>-5.3601728880886546E-3</v>
          </cell>
          <cell r="H322">
            <v>-7.7314354119750739E-4</v>
          </cell>
        </row>
        <row r="323">
          <cell r="G323">
            <v>1.8131621105752505E-3</v>
          </cell>
          <cell r="H323">
            <v>1.3187271405341594E-3</v>
          </cell>
        </row>
        <row r="324">
          <cell r="G324">
            <v>9.7856124753756824E-3</v>
          </cell>
          <cell r="H324">
            <v>2.9758143550915328E-3</v>
          </cell>
        </row>
        <row r="325">
          <cell r="G325">
            <v>6.6855983737101887E-4</v>
          </cell>
          <cell r="H325">
            <v>2.8185771712414542E-3</v>
          </cell>
        </row>
        <row r="326">
          <cell r="G326">
            <v>6.054724845474535E-3</v>
          </cell>
          <cell r="H326">
            <v>4.8313895958513875E-3</v>
          </cell>
        </row>
        <row r="327">
          <cell r="G327">
            <v>2.6979117106487038E-3</v>
          </cell>
          <cell r="H327">
            <v>-2.6584273920760015E-3</v>
          </cell>
        </row>
        <row r="328">
          <cell r="G328">
            <v>3.7237487579797612E-3</v>
          </cell>
          <cell r="H328">
            <v>2.5819930638679711E-3</v>
          </cell>
        </row>
        <row r="329">
          <cell r="G329">
            <v>3.7376668904205435E-3</v>
          </cell>
          <cell r="H329">
            <v>2.1005202997472328E-2</v>
          </cell>
        </row>
        <row r="330">
          <cell r="G330">
            <v>3.0676217442513476E-3</v>
          </cell>
          <cell r="H330">
            <v>-8.4971292573043922E-4</v>
          </cell>
        </row>
        <row r="331">
          <cell r="G331">
            <v>3.7631661736361455E-3</v>
          </cell>
          <cell r="H331">
            <v>5.0384431522019213E-3</v>
          </cell>
        </row>
        <row r="332">
          <cell r="G332">
            <v>3.4226748472399038E-4</v>
          </cell>
          <cell r="H332">
            <v>4.2020230449113516E-3</v>
          </cell>
        </row>
        <row r="333">
          <cell r="G333">
            <v>6.8489107443792108E-4</v>
          </cell>
          <cell r="H333">
            <v>6.0058187066847069E-4</v>
          </cell>
        </row>
        <row r="334">
          <cell r="G334">
            <v>1.0730426448400721E-2</v>
          </cell>
          <cell r="H334">
            <v>2.6670743018719634E-3</v>
          </cell>
        </row>
        <row r="335">
          <cell r="G335">
            <v>1.5108901033060729E-2</v>
          </cell>
          <cell r="H335">
            <v>1.0959484046168422E-2</v>
          </cell>
        </row>
        <row r="336">
          <cell r="G336">
            <v>8.5046889145223847E-3</v>
          </cell>
          <cell r="H336">
            <v>6.037849821397101E-3</v>
          </cell>
        </row>
        <row r="337">
          <cell r="G337">
            <v>4.9857347249648853E-3</v>
          </cell>
          <cell r="H337">
            <v>4.8359080007414068E-3</v>
          </cell>
        </row>
        <row r="338">
          <cell r="G338">
            <v>1.0695535236964204E-3</v>
          </cell>
          <cell r="H338">
            <v>9.6817966248741172E-4</v>
          </cell>
        </row>
        <row r="339">
          <cell r="G339">
            <v>-5.6718795804129307E-3</v>
          </cell>
          <cell r="H339">
            <v>5.2199434193340721E-3</v>
          </cell>
        </row>
        <row r="340">
          <cell r="G340">
            <v>3.9146527910780549E-3</v>
          </cell>
          <cell r="H340">
            <v>4.4246015474680433E-4</v>
          </cell>
        </row>
        <row r="341">
          <cell r="G341">
            <v>1.6274796565042937E-2</v>
          </cell>
          <cell r="H341">
            <v>6.1449188398519095E-3</v>
          </cell>
        </row>
        <row r="342">
          <cell r="G342">
            <v>-7.5376181862205627E-3</v>
          </cell>
          <cell r="H342">
            <v>1.8736510744525869E-3</v>
          </cell>
        </row>
        <row r="343">
          <cell r="G343">
            <v>1.7978279927437502E-3</v>
          </cell>
          <cell r="H343">
            <v>-1.6923239667443468E-3</v>
          </cell>
        </row>
        <row r="344">
          <cell r="G344">
            <v>-5.7204689508845163E-3</v>
          </cell>
          <cell r="H344">
            <v>-5.0514668427139586E-3</v>
          </cell>
        </row>
        <row r="345">
          <cell r="G345">
            <v>7.2020256277389727E-3</v>
          </cell>
          <cell r="H345">
            <v>5.5248415505539938E-3</v>
          </cell>
        </row>
        <row r="346">
          <cell r="G346">
            <v>1.4425938342814693E-3</v>
          </cell>
          <cell r="H346">
            <v>-5.5826187783769576E-3</v>
          </cell>
        </row>
        <row r="347">
          <cell r="G347">
            <v>-5.3800614114172252E-3</v>
          </cell>
          <cell r="H347">
            <v>-1.7720921534936096E-4</v>
          </cell>
        </row>
        <row r="348">
          <cell r="G348">
            <v>1.23455083374302E-2</v>
          </cell>
          <cell r="H348">
            <v>1.3307341710113718E-3</v>
          </cell>
        </row>
        <row r="349">
          <cell r="G349">
            <v>0</v>
          </cell>
          <cell r="H349">
            <v>8.8606252315319711E-3</v>
          </cell>
        </row>
        <row r="350">
          <cell r="G350">
            <v>6.5789199297656697E-3</v>
          </cell>
          <cell r="H350">
            <v>2.5124056708585307E-3</v>
          </cell>
        </row>
        <row r="351">
          <cell r="G351">
            <v>-1.2986959525828512E-2</v>
          </cell>
          <cell r="H351">
            <v>-8.3638090581127367E-3</v>
          </cell>
        </row>
        <row r="352">
          <cell r="G352">
            <v>2.5315953391853441E-3</v>
          </cell>
          <cell r="H352">
            <v>-7.8565940843928761E-3</v>
          </cell>
        </row>
        <row r="353">
          <cell r="G353">
            <v>-3.2443200765562841E-3</v>
          </cell>
          <cell r="H353">
            <v>2.2118388402769806E-3</v>
          </cell>
        </row>
        <row r="354">
          <cell r="G354">
            <v>6.5312179342171817E-3</v>
          </cell>
          <cell r="H354">
            <v>8.1161303739951673E-3</v>
          </cell>
        </row>
        <row r="355">
          <cell r="G355">
            <v>-7.2512046519734863E-4</v>
          </cell>
          <cell r="H355">
            <v>-2.3134810998524102E-3</v>
          </cell>
        </row>
        <row r="356">
          <cell r="G356">
            <v>-1.0405685232440787E-2</v>
          </cell>
          <cell r="H356">
            <v>-6.3659768184977095E-3</v>
          </cell>
        </row>
        <row r="357">
          <cell r="G357">
            <v>-6.7711759665836091E-3</v>
          </cell>
          <cell r="H357">
            <v>-9.8056721802252111E-3</v>
          </cell>
        </row>
        <row r="358">
          <cell r="G358">
            <v>-4.2582050313749731E-3</v>
          </cell>
          <cell r="H358">
            <v>7.8859120853946862E-4</v>
          </cell>
        </row>
        <row r="359">
          <cell r="G359">
            <v>-6.6972650037079307E-3</v>
          </cell>
          <cell r="H359">
            <v>4.3119187073863419E-3</v>
          </cell>
        </row>
        <row r="360">
          <cell r="G360">
            <v>-1.0463970307173831E-2</v>
          </cell>
          <cell r="H360">
            <v>8.0722889342801363E-3</v>
          </cell>
        </row>
        <row r="361">
          <cell r="G361">
            <v>-6.2392553921896132E-3</v>
          </cell>
          <cell r="H361">
            <v>-1.278572931223898E-2</v>
          </cell>
        </row>
        <row r="362">
          <cell r="G362">
            <v>7.3325634484591173E-3</v>
          </cell>
          <cell r="H362">
            <v>1.751263255624913E-4</v>
          </cell>
        </row>
        <row r="363">
          <cell r="G363">
            <v>2.2126838455342135E-2</v>
          </cell>
          <cell r="H363">
            <v>1.1786699527253974E-2</v>
          </cell>
        </row>
        <row r="364">
          <cell r="G364">
            <v>1.3015287810343779E-2</v>
          </cell>
          <cell r="H364">
            <v>5.1665095321615784E-3</v>
          </cell>
        </row>
        <row r="365">
          <cell r="G365">
            <v>-3.6120251212012899E-4</v>
          </cell>
          <cell r="H365">
            <v>5.2834392573295474E-3</v>
          </cell>
        </row>
        <row r="366">
          <cell r="G366">
            <v>2.536102035620047E-3</v>
          </cell>
          <cell r="H366">
            <v>8.1249820391839922E-3</v>
          </cell>
        </row>
        <row r="367">
          <cell r="G367">
            <v>0</v>
          </cell>
          <cell r="H367">
            <v>5.8112980563613803E-3</v>
          </cell>
        </row>
        <row r="368">
          <cell r="G368">
            <v>6.9318282028392186E-3</v>
          </cell>
          <cell r="H368">
            <v>6.5807552127963298E-3</v>
          </cell>
        </row>
        <row r="369">
          <cell r="G369">
            <v>-3.9970766089604259E-3</v>
          </cell>
          <cell r="H369">
            <v>9.1478619217788548E-4</v>
          </cell>
        </row>
        <row r="370">
          <cell r="G370">
            <v>-6.4983651991167291E-3</v>
          </cell>
          <cell r="H370">
            <v>-4.8250851316643528E-3</v>
          </cell>
        </row>
        <row r="371">
          <cell r="G371">
            <v>-1.0816980784329466E-3</v>
          </cell>
          <cell r="H371">
            <v>1.2761360307791403E-3</v>
          </cell>
        </row>
        <row r="372">
          <cell r="G372">
            <v>2.5306005518332952E-3</v>
          </cell>
          <cell r="H372">
            <v>-2.7272887803184709E-3</v>
          </cell>
        </row>
        <row r="373">
          <cell r="G373">
            <v>-2.1643745087894795E-3</v>
          </cell>
          <cell r="H373">
            <v>-2.9910646147595088E-3</v>
          </cell>
        </row>
        <row r="374">
          <cell r="G374">
            <v>3.257355377840998E-3</v>
          </cell>
          <cell r="H374">
            <v>1.1797294088977672E-3</v>
          </cell>
        </row>
        <row r="375">
          <cell r="G375">
            <v>5.458452690029425E-3</v>
          </cell>
          <cell r="H375">
            <v>3.2775643668652155E-3</v>
          </cell>
        </row>
        <row r="376">
          <cell r="G376">
            <v>-7.2726970949588132E-4</v>
          </cell>
          <cell r="H376">
            <v>-2.7308153915084343E-4</v>
          </cell>
        </row>
        <row r="377">
          <cell r="G377">
            <v>1.1029447060937336E-2</v>
          </cell>
          <cell r="H377">
            <v>1.5340466777885586E-2</v>
          </cell>
        </row>
        <row r="378">
          <cell r="G378">
            <v>0</v>
          </cell>
          <cell r="H378">
            <v>-9.2411768755518153E-5</v>
          </cell>
        </row>
        <row r="379">
          <cell r="G379">
            <v>-2.2010181097373849E-3</v>
          </cell>
          <cell r="H379">
            <v>-2.3048128554177261E-3</v>
          </cell>
        </row>
        <row r="380">
          <cell r="G380">
            <v>-2.1961041220507349E-3</v>
          </cell>
          <cell r="H380">
            <v>9.4928671743426118E-3</v>
          </cell>
        </row>
        <row r="381">
          <cell r="G381">
            <v>-1.6558842959290665E-2</v>
          </cell>
          <cell r="H381">
            <v>-9.9512393165954727E-3</v>
          </cell>
        </row>
        <row r="382">
          <cell r="G382">
            <v>1.3498787526504019E-2</v>
          </cell>
          <cell r="H382">
            <v>2.3578363217575449E-2</v>
          </cell>
        </row>
        <row r="383">
          <cell r="G383">
            <v>7.3023057644361344E-4</v>
          </cell>
          <cell r="H383">
            <v>9.6172196083315065E-3</v>
          </cell>
        </row>
        <row r="384">
          <cell r="G384">
            <v>7.3555745315103671E-3</v>
          </cell>
          <cell r="H384">
            <v>6.5171905131546914E-3</v>
          </cell>
        </row>
        <row r="385">
          <cell r="G385">
            <v>-1.055312565481159E-2</v>
          </cell>
          <cell r="H385">
            <v>-9.2109349706160915E-3</v>
          </cell>
        </row>
        <row r="386">
          <cell r="G386">
            <v>8.8105764135049114E-3</v>
          </cell>
          <cell r="H386">
            <v>7.36557335928123E-3</v>
          </cell>
        </row>
        <row r="387">
          <cell r="G387">
            <v>-5.5819519011416352E-3</v>
          </cell>
          <cell r="H387">
            <v>-4.1913577243635203E-3</v>
          </cell>
        </row>
        <row r="388">
          <cell r="G388">
            <v>-1.4466346057123713E-3</v>
          </cell>
          <cell r="H388">
            <v>-2.4705197253375166E-3</v>
          </cell>
        </row>
        <row r="389">
          <cell r="G389">
            <v>2.9018254239649988E-3</v>
          </cell>
          <cell r="H389">
            <v>-2.3698515782684115E-3</v>
          </cell>
        </row>
        <row r="390">
          <cell r="G390">
            <v>0</v>
          </cell>
          <cell r="H390">
            <v>8.8944074183221478E-3</v>
          </cell>
        </row>
        <row r="391">
          <cell r="G391">
            <v>5.8371240102592648E-3</v>
          </cell>
          <cell r="H391">
            <v>7.1277408729513159E-3</v>
          </cell>
        </row>
        <row r="392">
          <cell r="G392">
            <v>-1.2252104087470017E-2</v>
          </cell>
          <cell r="H392">
            <v>-8.4049818640788976E-3</v>
          </cell>
        </row>
        <row r="393">
          <cell r="G393">
            <v>-3.9484270776299901E-3</v>
          </cell>
          <cell r="H393">
            <v>-1.9066293562415293E-3</v>
          </cell>
        </row>
        <row r="394">
          <cell r="G394">
            <v>-1.075530565405769E-3</v>
          </cell>
          <cell r="H394">
            <v>-8.3191675427969347E-3</v>
          </cell>
        </row>
        <row r="395">
          <cell r="G395">
            <v>-5.7042572734287145E-3</v>
          </cell>
          <cell r="H395">
            <v>-8.6222904800862255E-3</v>
          </cell>
        </row>
        <row r="396">
          <cell r="G396">
            <v>-1.0683317613190413E-3</v>
          </cell>
          <cell r="H396">
            <v>-6.6101717828208617E-3</v>
          </cell>
        </row>
        <row r="397">
          <cell r="G397">
            <v>3.5741103300392929E-3</v>
          </cell>
          <cell r="H397">
            <v>9.0184142472296003E-3</v>
          </cell>
        </row>
        <row r="398">
          <cell r="G398">
            <v>1.4316195920480723E-3</v>
          </cell>
          <cell r="H398">
            <v>6.7144990487324474E-3</v>
          </cell>
        </row>
        <row r="399">
          <cell r="G399">
            <v>-6.7544677760645877E-3</v>
          </cell>
          <cell r="H399">
            <v>-3.7818366041086904E-4</v>
          </cell>
        </row>
        <row r="400">
          <cell r="G400">
            <v>-4.2477291186886479E-3</v>
          </cell>
          <cell r="H400">
            <v>-1.6274480959249216E-2</v>
          </cell>
        </row>
        <row r="401">
          <cell r="G401">
            <v>-1.4138296676715623E-3</v>
          </cell>
          <cell r="H401">
            <v>-2.5046126952733561E-3</v>
          </cell>
        </row>
        <row r="402">
          <cell r="G402">
            <v>3.1913177271176707E-3</v>
          </cell>
          <cell r="H402">
            <v>3.7123489348345196E-4</v>
          </cell>
        </row>
        <row r="403">
          <cell r="G403">
            <v>-1.7079031331203365E-2</v>
          </cell>
          <cell r="H403">
            <v>-1.4720842681913093E-2</v>
          </cell>
        </row>
        <row r="404">
          <cell r="G404">
            <v>1.4139352152731322E-2</v>
          </cell>
          <cell r="H404">
            <v>8.9484500900645081E-3</v>
          </cell>
        </row>
        <row r="405">
          <cell r="G405">
            <v>1.2889107561976143E-2</v>
          </cell>
          <cell r="H405">
            <v>7.9970142542944433E-3</v>
          </cell>
        </row>
        <row r="406">
          <cell r="G406">
            <v>5.0380528188502804E-3</v>
          </cell>
          <cell r="H406">
            <v>-3.1515488426264726E-3</v>
          </cell>
        </row>
        <row r="407">
          <cell r="G407">
            <v>5.7906067635142833E-3</v>
          </cell>
          <cell r="H407">
            <v>7.2828233808592824E-3</v>
          </cell>
        </row>
        <row r="408">
          <cell r="G408">
            <v>-7.2329730458975394E-4</v>
          </cell>
          <cell r="H408">
            <v>-1.8639241401946505E-3</v>
          </cell>
        </row>
        <row r="409">
          <cell r="G409">
            <v>-1.1440594884047472E-2</v>
          </cell>
          <cell r="H409">
            <v>-1.86373499951209E-4</v>
          </cell>
        </row>
        <row r="410">
          <cell r="G410">
            <v>8.2910117703041131E-3</v>
          </cell>
          <cell r="H410">
            <v>-7.0317934119117353E-3</v>
          </cell>
        </row>
        <row r="411">
          <cell r="G411">
            <v>0</v>
          </cell>
          <cell r="H411">
            <v>5.3953472831227423E-3</v>
          </cell>
        </row>
        <row r="412">
          <cell r="G412">
            <v>2.1677000624829024E-3</v>
          </cell>
          <cell r="H412">
            <v>-5.5781374432706254E-4</v>
          </cell>
        </row>
        <row r="413">
          <cell r="G413">
            <v>7.2307583064357139E-4</v>
          </cell>
          <cell r="H413">
            <v>7.3989992904905932E-3</v>
          </cell>
        </row>
        <row r="414">
          <cell r="G414">
            <v>6.5502693045891291E-3</v>
          </cell>
          <cell r="H414">
            <v>9.263686300938101E-3</v>
          </cell>
        </row>
        <row r="415">
          <cell r="G415">
            <v>-1.822071250979318E-2</v>
          </cell>
          <cell r="H415">
            <v>-1.0568555151537096E-2</v>
          </cell>
        </row>
        <row r="416">
          <cell r="G416">
            <v>-1.2001500875627902E-2</v>
          </cell>
          <cell r="H416">
            <v>4.7926381923695249E-3</v>
          </cell>
        </row>
        <row r="417">
          <cell r="G417">
            <v>7.4678414734479226E-3</v>
          </cell>
          <cell r="H417">
            <v>-4.6955808269288912E-4</v>
          </cell>
        </row>
        <row r="418">
          <cell r="G418">
            <v>-1.6783177790753889E-2</v>
          </cell>
          <cell r="H418">
            <v>-3.5567375284096814E-3</v>
          </cell>
        </row>
        <row r="419">
          <cell r="G419">
            <v>4.2135805505616464E-3</v>
          </cell>
          <cell r="H419">
            <v>9.7344486467432212E-3</v>
          </cell>
        </row>
        <row r="420">
          <cell r="G420">
            <v>3.5119352386869807E-4</v>
          </cell>
          <cell r="H420">
            <v>-2.4432955492865283E-2</v>
          </cell>
        </row>
        <row r="421">
          <cell r="G421">
            <v>-1.8275867184265437E-2</v>
          </cell>
          <cell r="H421">
            <v>-1.5700295160424482E-2</v>
          </cell>
        </row>
        <row r="422">
          <cell r="G422">
            <v>-4.8043832364054184E-3</v>
          </cell>
          <cell r="H422">
            <v>2.5475305851621055E-3</v>
          </cell>
        </row>
        <row r="423">
          <cell r="G423">
            <v>5.1742125267852934E-3</v>
          </cell>
          <cell r="H423">
            <v>6.8706742754158778E-3</v>
          </cell>
        </row>
        <row r="424">
          <cell r="G424">
            <v>2.4204080763274849E-3</v>
          </cell>
          <cell r="H424">
            <v>2.6638046216733713E-3</v>
          </cell>
        </row>
        <row r="425">
          <cell r="G425">
            <v>1.0386083872566676E-3</v>
          </cell>
          <cell r="H425">
            <v>-3.3871245774985681E-3</v>
          </cell>
        </row>
        <row r="426">
          <cell r="G426">
            <v>-6.5338098457038418E-3</v>
          </cell>
          <cell r="H426">
            <v>8.679593541960795E-3</v>
          </cell>
        </row>
        <row r="427">
          <cell r="G427">
            <v>-6.8740868928218735E-4</v>
          </cell>
          <cell r="H427">
            <v>1.4796626333861695E-3</v>
          </cell>
        </row>
        <row r="428">
          <cell r="G428">
            <v>3.1025169023031207E-3</v>
          </cell>
          <cell r="H428">
            <v>-1.1607762231327312E-2</v>
          </cell>
        </row>
        <row r="429">
          <cell r="G429">
            <v>-2.4071670807152001E-3</v>
          </cell>
          <cell r="H429">
            <v>-4.5492417766198612E-3</v>
          </cell>
        </row>
        <row r="430">
          <cell r="G430">
            <v>4.1437425100376846E-3</v>
          </cell>
          <cell r="H430">
            <v>1.0945655213701055E-2</v>
          </cell>
        </row>
        <row r="431">
          <cell r="G431">
            <v>4.8575745511580948E-3</v>
          </cell>
          <cell r="H431">
            <v>1.6169813964940216E-2</v>
          </cell>
        </row>
        <row r="432">
          <cell r="G432">
            <v>1.0518884998965472E-2</v>
          </cell>
          <cell r="H432">
            <v>3.8467758627260817E-3</v>
          </cell>
        </row>
        <row r="433">
          <cell r="G433">
            <v>1.4046303992727438E-3</v>
          </cell>
          <cell r="H433">
            <v>5.4716964486993813E-3</v>
          </cell>
        </row>
        <row r="434">
          <cell r="G434">
            <v>1.0287381330076117E-2</v>
          </cell>
          <cell r="H434">
            <v>1.3190607835702028E-2</v>
          </cell>
        </row>
        <row r="435">
          <cell r="G435">
            <v>-7.3945265379211644E-3</v>
          </cell>
          <cell r="H435">
            <v>-6.646460107835428E-3</v>
          </cell>
        </row>
        <row r="436">
          <cell r="G436">
            <v>-1.0107941494775341E-2</v>
          </cell>
          <cell r="H436">
            <v>-7.5386497317032619E-3</v>
          </cell>
        </row>
        <row r="437">
          <cell r="G437">
            <v>8.4356177888598172E-3</v>
          </cell>
          <cell r="H437">
            <v>1.8621694515729592E-2</v>
          </cell>
        </row>
        <row r="438">
          <cell r="G438">
            <v>-4.1999973368496146E-3</v>
          </cell>
          <cell r="H438">
            <v>-1.194996645832036E-2</v>
          </cell>
        </row>
        <row r="439">
          <cell r="G439">
            <v>-6.6064697467735911E-3</v>
          </cell>
          <cell r="H439">
            <v>-9.0225023863491627E-3</v>
          </cell>
        </row>
        <row r="440">
          <cell r="G440">
            <v>3.4892705874818297E-3</v>
          </cell>
          <cell r="H440">
            <v>3.9629189457017766E-3</v>
          </cell>
        </row>
        <row r="441">
          <cell r="G441">
            <v>-3.8234609442461265E-3</v>
          </cell>
          <cell r="H441">
            <v>6.6086117845309822E-4</v>
          </cell>
        </row>
        <row r="442">
          <cell r="G442">
            <v>1.7409519555482422E-3</v>
          </cell>
          <cell r="H442">
            <v>3.8863865668843367E-3</v>
          </cell>
        </row>
        <row r="443">
          <cell r="G443">
            <v>-1.0678585187748224E-2</v>
          </cell>
          <cell r="H443">
            <v>-6.0297657073726807E-3</v>
          </cell>
        </row>
        <row r="444">
          <cell r="G444">
            <v>-2.0249729822333196E-2</v>
          </cell>
          <cell r="H444">
            <v>-1.7313205303463697E-2</v>
          </cell>
        </row>
        <row r="445">
          <cell r="G445">
            <v>-1.6594730279933967E-2</v>
          </cell>
          <cell r="H445">
            <v>-4.6995220058847487E-3</v>
          </cell>
        </row>
        <row r="446">
          <cell r="G446">
            <v>-4.2961782422235029E-3</v>
          </cell>
          <cell r="H446">
            <v>-9.2074391589846982E-4</v>
          </cell>
        </row>
        <row r="447">
          <cell r="G447">
            <v>-1.2724356013809279E-2</v>
          </cell>
          <cell r="H447">
            <v>-1.308377060377619E-2</v>
          </cell>
        </row>
        <row r="448">
          <cell r="G448">
            <v>-4.546850272386771E-3</v>
          </cell>
          <cell r="H448">
            <v>-1.7233305994787118E-3</v>
          </cell>
        </row>
        <row r="449">
          <cell r="G449">
            <v>-6.4914889526601627E-4</v>
          </cell>
          <cell r="H449">
            <v>-1.7519879624240398E-3</v>
          </cell>
        </row>
        <row r="450">
          <cell r="G450">
            <v>0</v>
          </cell>
          <cell r="H450">
            <v>6.0859822701897492E-3</v>
          </cell>
        </row>
        <row r="451">
          <cell r="G451">
            <v>9.7461845767687905E-4</v>
          </cell>
          <cell r="H451">
            <v>3.3225973904418282E-3</v>
          </cell>
        </row>
        <row r="452">
          <cell r="G452">
            <v>1.6272953184364169E-3</v>
          </cell>
          <cell r="H452">
            <v>7.6916855716315791E-3</v>
          </cell>
        </row>
        <row r="453">
          <cell r="G453">
            <v>3.5921295746847992E-3</v>
          </cell>
          <cell r="H453">
            <v>-2.8872881952438645E-3</v>
          </cell>
        </row>
        <row r="454">
          <cell r="G454">
            <v>-5.5211522408423752E-3</v>
          </cell>
          <cell r="H454">
            <v>-5.0272751662137072E-3</v>
          </cell>
        </row>
        <row r="455">
          <cell r="G455">
            <v>-6.4537482977855554E-3</v>
          </cell>
          <cell r="H455">
            <v>-5.4465909094745246E-3</v>
          </cell>
        </row>
        <row r="456">
          <cell r="G456">
            <v>-1.6108647667751885E-3</v>
          </cell>
          <cell r="H456">
            <v>-1.8713851572701445E-3</v>
          </cell>
        </row>
        <row r="457">
          <cell r="G457">
            <v>-4.8093173636397646E-3</v>
          </cell>
          <cell r="H457">
            <v>-9.0958195961468036E-3</v>
          </cell>
        </row>
        <row r="458">
          <cell r="G458">
            <v>9.6287480558387983E-4</v>
          </cell>
          <cell r="H458">
            <v>0</v>
          </cell>
        </row>
        <row r="459">
          <cell r="G459">
            <v>1.3333392314890169E-2</v>
          </cell>
          <cell r="H459">
            <v>1.0259707017189257E-2</v>
          </cell>
        </row>
        <row r="460">
          <cell r="G460">
            <v>-9.6617567722212527E-3</v>
          </cell>
          <cell r="H460">
            <v>-1.155211226807118E-2</v>
          </cell>
        </row>
        <row r="461">
          <cell r="G461">
            <v>0</v>
          </cell>
          <cell r="H461">
            <v>6.5683517004162528E-3</v>
          </cell>
        </row>
        <row r="462">
          <cell r="G462">
            <v>3.5552283356257153E-3</v>
          </cell>
          <cell r="H462">
            <v>4.1893778513222291E-3</v>
          </cell>
        </row>
        <row r="463">
          <cell r="G463">
            <v>0</v>
          </cell>
          <cell r="H463">
            <v>3.4884425434840161E-3</v>
          </cell>
        </row>
        <row r="464">
          <cell r="G464">
            <v>-4.1840697390992387E-3</v>
          </cell>
          <cell r="H464">
            <v>-7.5455670623056914E-3</v>
          </cell>
        </row>
        <row r="465">
          <cell r="G465">
            <v>3.5529674919154708E-3</v>
          </cell>
          <cell r="H465">
            <v>-2.3026697504924254E-3</v>
          </cell>
        </row>
        <row r="466">
          <cell r="G466">
            <v>-6.0995499839600065E-3</v>
          </cell>
          <cell r="H466">
            <v>-3.7938808754861553E-3</v>
          </cell>
        </row>
        <row r="467">
          <cell r="G467">
            <v>5.162884443543625E-3</v>
          </cell>
          <cell r="H467">
            <v>-4.4101177407485093E-4</v>
          </cell>
        </row>
        <row r="468">
          <cell r="G468">
            <v>-9.5877189996843581E-3</v>
          </cell>
          <cell r="H468">
            <v>-1.1765806383730482E-2</v>
          </cell>
        </row>
        <row r="469">
          <cell r="G469">
            <v>1.0332688287970182E-2</v>
          </cell>
          <cell r="H469">
            <v>1.4052207742370815E-2</v>
          </cell>
        </row>
        <row r="470">
          <cell r="G470">
            <v>-8.6427974251406248E-3</v>
          </cell>
          <cell r="H470">
            <v>-9.541234298920731E-3</v>
          </cell>
        </row>
        <row r="471">
          <cell r="G471">
            <v>-6.6774101702595789E-3</v>
          </cell>
          <cell r="H471">
            <v>4.1311309586202771E-3</v>
          </cell>
        </row>
        <row r="472">
          <cell r="G472">
            <v>-5.3764003089955548E-3</v>
          </cell>
          <cell r="H472">
            <v>-7.1559272903294335E-3</v>
          </cell>
        </row>
        <row r="473">
          <cell r="G473">
            <v>-7.5328180361378116E-3</v>
          </cell>
          <cell r="H473">
            <v>1.660847315717584E-3</v>
          </cell>
        </row>
        <row r="474">
          <cell r="G474">
            <v>2.5173414341106426E-3</v>
          </cell>
          <cell r="H474">
            <v>8.7477444799266557E-4</v>
          </cell>
        </row>
        <row r="475">
          <cell r="G475">
            <v>5.3779265393505415E-3</v>
          </cell>
          <cell r="H475">
            <v>5.2770758165106013E-3</v>
          </cell>
        </row>
        <row r="476">
          <cell r="G476">
            <v>3.4921998116872466E-3</v>
          </cell>
          <cell r="H476">
            <v>3.0877810572946807E-3</v>
          </cell>
        </row>
        <row r="477">
          <cell r="G477">
            <v>-9.122439487492251E-3</v>
          </cell>
          <cell r="H477">
            <v>-2.2885484466237394E-3</v>
          </cell>
        </row>
        <row r="478">
          <cell r="G478">
            <v>-6.8728779968023623E-3</v>
          </cell>
          <cell r="H478">
            <v>-7.5128020130479367E-3</v>
          </cell>
        </row>
        <row r="479">
          <cell r="G479">
            <v>-3.7347757472081522E-3</v>
          </cell>
          <cell r="H479">
            <v>2.9790061251495636E-3</v>
          </cell>
        </row>
        <row r="480">
          <cell r="G480">
            <v>1.7738324093878433E-2</v>
          </cell>
          <cell r="H480">
            <v>1.0984209808432732E-2</v>
          </cell>
        </row>
        <row r="481">
          <cell r="G481">
            <v>7.6604960762460816E-3</v>
          </cell>
          <cell r="H481">
            <v>8.6668996313885582E-3</v>
          </cell>
        </row>
        <row r="482">
          <cell r="G482">
            <v>-1.2606401892354402E-2</v>
          </cell>
          <cell r="H482">
            <v>-1.1918436064776605E-2</v>
          </cell>
        </row>
        <row r="483">
          <cell r="G483">
            <v>1.1153526031548955E-2</v>
          </cell>
          <cell r="H483">
            <v>2.0345357383511065E-3</v>
          </cell>
        </row>
        <row r="484">
          <cell r="G484">
            <v>1.6520925788313212E-2</v>
          </cell>
          <cell r="H484">
            <v>-2.3826951127902118E-3</v>
          </cell>
        </row>
        <row r="485">
          <cell r="G485">
            <v>-6.1172236308713046E-3</v>
          </cell>
          <cell r="H485">
            <v>-1.5722876178138723E-2</v>
          </cell>
        </row>
        <row r="486">
          <cell r="G486">
            <v>2.779618003431672E-2</v>
          </cell>
          <cell r="H486">
            <v>5.1516085469487383E-3</v>
          </cell>
        </row>
        <row r="487">
          <cell r="G487">
            <v>8.6783587376331184E-3</v>
          </cell>
          <cell r="H487">
            <v>-6.3335879223322955E-3</v>
          </cell>
        </row>
        <row r="488">
          <cell r="G488">
            <v>8.0753336615819737E-3</v>
          </cell>
          <cell r="H488">
            <v>-4.2331401133425262E-3</v>
          </cell>
        </row>
        <row r="489">
          <cell r="G489">
            <v>-7.6794069428414158E-3</v>
          </cell>
          <cell r="H489">
            <v>-2.7570061399001533E-3</v>
          </cell>
        </row>
        <row r="490">
          <cell r="G490">
            <v>-4.3218503484315773E-3</v>
          </cell>
          <cell r="H490">
            <v>-5.3132268898669066E-3</v>
          </cell>
        </row>
        <row r="491">
          <cell r="G491">
            <v>-2.1151852154149164E-2</v>
          </cell>
          <cell r="H491">
            <v>-1.9247046228277331E-2</v>
          </cell>
        </row>
        <row r="492">
          <cell r="G492">
            <v>-1.9488553604081194E-3</v>
          </cell>
          <cell r="H492">
            <v>-6.7179012041140851E-4</v>
          </cell>
        </row>
        <row r="493">
          <cell r="G493">
            <v>1.5836321512430196E-2</v>
          </cell>
          <cell r="H493">
            <v>1.2070744112107956E-2</v>
          </cell>
        </row>
        <row r="494">
          <cell r="G494">
            <v>-1.6469811368315934E-3</v>
          </cell>
          <cell r="H494">
            <v>-5.4951166959291697E-3</v>
          </cell>
        </row>
        <row r="495">
          <cell r="G495">
            <v>-2.628084515198692E-3</v>
          </cell>
          <cell r="H495">
            <v>-5.297597090136219E-3</v>
          </cell>
        </row>
        <row r="496">
          <cell r="G496">
            <v>2.965462958276488E-3</v>
          </cell>
          <cell r="H496">
            <v>-3.2687167655365279E-3</v>
          </cell>
        </row>
        <row r="497">
          <cell r="G497">
            <v>1.2003908535721086E-2</v>
          </cell>
          <cell r="H497">
            <v>4.377442969470291E-3</v>
          </cell>
        </row>
        <row r="498">
          <cell r="G498">
            <v>1.1126194146291679E-2</v>
          </cell>
          <cell r="H498">
            <v>3.2091308805042296E-3</v>
          </cell>
        </row>
        <row r="499">
          <cell r="G499">
            <v>-1.3962703157977985E-2</v>
          </cell>
          <cell r="H499">
            <v>-1.1685087315683296E-2</v>
          </cell>
        </row>
        <row r="500">
          <cell r="G500">
            <v>-2.6525567563360219E-3</v>
          </cell>
          <cell r="H500">
            <v>1.4208997782199084E-3</v>
          </cell>
        </row>
        <row r="501">
          <cell r="G501">
            <v>-6.6277296557615273E-4</v>
          </cell>
          <cell r="H501">
            <v>-2.2516836182839839E-3</v>
          </cell>
        </row>
        <row r="502">
          <cell r="G502">
            <v>2.6578441232105732E-3</v>
          </cell>
          <cell r="H502">
            <v>1.2524379144807085E-3</v>
          </cell>
        </row>
        <row r="503">
          <cell r="G503">
            <v>-1.0844476206231524E-2</v>
          </cell>
          <cell r="H503">
            <v>1.6706593503390543E-4</v>
          </cell>
        </row>
        <row r="504">
          <cell r="G504">
            <v>-1.3127486810176059E-3</v>
          </cell>
          <cell r="H504">
            <v>-3.2464764781223732E-3</v>
          </cell>
        </row>
        <row r="505">
          <cell r="G505">
            <v>-6.1970315235735374E-3</v>
          </cell>
          <cell r="H505">
            <v>-2.5739646743155875E-3</v>
          </cell>
        </row>
        <row r="506">
          <cell r="G506">
            <v>0</v>
          </cell>
          <cell r="H506">
            <v>-6.1884681265107488E-3</v>
          </cell>
        </row>
        <row r="507">
          <cell r="G507">
            <v>3.5461020720896519E-2</v>
          </cell>
          <cell r="H507">
            <v>2.2269001195808658E-2</v>
          </cell>
        </row>
      </sheetData>
      <sheetData sheetId="3">
        <row r="3">
          <cell r="B3" t="str">
            <v>HONDA</v>
          </cell>
        </row>
      </sheetData>
      <sheetData sheetId="4">
        <row r="4">
          <cell r="F4" t="str">
            <v>HONDA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lance (2)"/>
      <sheetName val="Cuenta de Resutados"/>
      <sheetName val="Flujos"/>
      <sheetName val="Ratios"/>
    </sheetNames>
    <sheetDataSet>
      <sheetData sheetId="0" refreshError="1"/>
      <sheetData sheetId="1">
        <row r="3">
          <cell r="B3">
            <v>29379510</v>
          </cell>
          <cell r="C3">
            <v>27597193</v>
          </cell>
        </row>
        <row r="36">
          <cell r="B36">
            <v>2493983</v>
          </cell>
          <cell r="C36">
            <v>1831109</v>
          </cell>
        </row>
      </sheetData>
      <sheetData sheetId="2" refreshError="1"/>
      <sheetData sheetId="3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E88594-A88E-462B-B6B0-A06B01DFDABE}" name="Tabla1" displayName="Tabla1" ref="J4:K9" totalsRowShown="0" headerRowDxfId="22">
  <autoFilter ref="J4:K9" xr:uid="{00000000-0009-0000-0100-000001000000}">
    <filterColumn colId="0" hiddenButton="1"/>
    <filterColumn colId="1" hiddenButton="1"/>
  </autoFilter>
  <tableColumns count="2">
    <tableColumn id="1" xr3:uid="{00000000-0010-0000-0000-000001000000}" name="."/>
    <tableColumn id="2" xr3:uid="{00000000-0010-0000-0000-000002000000}" name="Resultado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6A70D08-4F2E-4A2D-828C-F1A1E1AD6D70}" name="Tabla13" displayName="Tabla13" ref="A3:G504" totalsRowShown="0" headerRowDxfId="21" dataDxfId="19" headerRowBorderDxfId="20" tableBorderDxfId="18" totalsRowBorderDxfId="17">
  <autoFilter ref="A3:G504" xr:uid="{27D7D694-CFC5-4C3F-91AC-A24A78A28CE0}"/>
  <sortState xmlns:xlrd2="http://schemas.microsoft.com/office/spreadsheetml/2017/richdata2" ref="A4:G504">
    <sortCondition descending="1" ref="A3:A504"/>
  </sortState>
  <tableColumns count="7">
    <tableColumn id="1" xr3:uid="{A0086E35-CC54-468D-8DEA-A3C2E50F10F2}" name="Date" dataDxfId="16"/>
    <tableColumn id="2" xr3:uid="{09FA5F69-5E05-4C30-8D57-46D65A5ED2D0}" name="Open" dataDxfId="15" dataCellStyle="Moneda"/>
    <tableColumn id="3" xr3:uid="{536A5C0A-3FA0-40A9-92FC-FA5B4E72271C}" name="High" dataDxfId="14" dataCellStyle="Moneda"/>
    <tableColumn id="4" xr3:uid="{E9221150-9C73-4998-867F-C305A12F874A}" name="Low" dataDxfId="13" dataCellStyle="Moneda"/>
    <tableColumn id="5" xr3:uid="{837843DE-5E00-4935-AD75-FE5B88B569F2}" name="Close" dataDxfId="12" dataCellStyle="Moneda"/>
    <tableColumn id="6" xr3:uid="{32E2E4BE-53FF-4C12-BB79-5EBFE04E6275}" name="Adj Close" dataDxfId="11" dataCellStyle="Moneda"/>
    <tableColumn id="7" xr3:uid="{A02AC70F-8B18-4E04-9786-6A690670D1D4}" name="Volume" dataDxfId="10" dataCellStyle="Moneda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802960D-6141-4FDF-ACD4-0D5D63C626C8}" name="Tabla2" displayName="Tabla2" ref="A3:G504" totalsRowShown="0" headerRowDxfId="9" dataDxfId="7" headerRowBorderDxfId="8">
  <autoFilter ref="A3:G504" xr:uid="{C9A18F29-1D15-4BDC-A72C-37069F6F38E6}"/>
  <sortState xmlns:xlrd2="http://schemas.microsoft.com/office/spreadsheetml/2017/richdata2" ref="A4:G504">
    <sortCondition descending="1" ref="A3:A504"/>
  </sortState>
  <tableColumns count="7">
    <tableColumn id="1" xr3:uid="{5548AB72-2CBE-4C70-B003-D66ECEC79FDB}" name="Date" dataDxfId="6"/>
    <tableColumn id="2" xr3:uid="{428B97BF-932D-43E6-9B0E-12DE26F256C6}" name="Open" dataDxfId="5" dataCellStyle="Moneda"/>
    <tableColumn id="3" xr3:uid="{8DA9BB19-796E-4539-B3D6-28E1BBE68FD1}" name="High" dataDxfId="4" dataCellStyle="Moneda"/>
    <tableColumn id="4" xr3:uid="{A5F52256-0C59-4D59-987D-28A0415761FC}" name="Low" dataDxfId="3" dataCellStyle="Moneda"/>
    <tableColumn id="5" xr3:uid="{ADFC764A-7758-40E0-8D2D-0B672AFB4CD6}" name="Close" dataDxfId="2" dataCellStyle="Moneda"/>
    <tableColumn id="6" xr3:uid="{24689ECC-E728-4F80-AEA1-B51740FBEBF3}" name="Adj Close" dataDxfId="1" dataCellStyle="Moneda"/>
    <tableColumn id="7" xr3:uid="{04269424-AE1A-4067-889E-BFFACD6C2AC0}" name="Volume" dataDxfId="0" dataCellStyle="Moned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4D845-832B-4830-BAF4-09D7D8F11D19}">
  <sheetPr codeName="Hoja1">
    <tabColor theme="7"/>
  </sheetPr>
  <dimension ref="B2:K24"/>
  <sheetViews>
    <sheetView workbookViewId="0">
      <selection activeCell="M6" sqref="M6"/>
    </sheetView>
  </sheetViews>
  <sheetFormatPr baseColWidth="10" defaultRowHeight="15"/>
  <cols>
    <col min="1" max="16384" width="11.42578125" style="9"/>
  </cols>
  <sheetData>
    <row r="2" spans="2:11" ht="15.75" thickBot="1"/>
    <row r="3" spans="2:11">
      <c r="B3" s="20"/>
      <c r="C3" s="19"/>
      <c r="D3" s="19"/>
      <c r="E3" s="19"/>
      <c r="F3" s="19"/>
      <c r="G3" s="19"/>
      <c r="H3" s="19"/>
      <c r="I3" s="19"/>
      <c r="J3" s="19"/>
      <c r="K3" s="18"/>
    </row>
    <row r="4" spans="2:11">
      <c r="B4" s="15"/>
      <c r="C4" s="14"/>
      <c r="D4" s="14"/>
      <c r="E4" s="14"/>
      <c r="F4" s="14"/>
      <c r="G4" s="14"/>
      <c r="H4" s="14"/>
      <c r="I4" s="14"/>
      <c r="J4" s="14"/>
      <c r="K4" s="13"/>
    </row>
    <row r="5" spans="2:11">
      <c r="B5" s="15"/>
      <c r="C5" s="14"/>
      <c r="D5" s="14"/>
      <c r="E5" s="14"/>
      <c r="F5" s="14"/>
      <c r="G5" s="14"/>
      <c r="H5" s="14"/>
      <c r="I5" s="14"/>
      <c r="J5" s="14"/>
      <c r="K5" s="13"/>
    </row>
    <row r="6" spans="2:11">
      <c r="B6" s="15"/>
      <c r="C6" s="14"/>
      <c r="D6" s="14"/>
      <c r="E6" s="14"/>
      <c r="F6" s="14"/>
      <c r="G6" s="14"/>
      <c r="H6" s="14"/>
      <c r="I6" s="14"/>
      <c r="J6" s="14"/>
      <c r="K6" s="13"/>
    </row>
    <row r="7" spans="2:11">
      <c r="B7" s="15"/>
      <c r="C7" s="14"/>
      <c r="D7" s="14"/>
      <c r="E7" s="14"/>
      <c r="F7" s="14"/>
      <c r="G7" s="14"/>
      <c r="H7" s="14"/>
      <c r="I7" s="14"/>
      <c r="J7" s="14"/>
      <c r="K7" s="13"/>
    </row>
    <row r="8" spans="2:11" ht="61.5">
      <c r="B8" s="15"/>
      <c r="C8" s="17" t="s">
        <v>138</v>
      </c>
      <c r="D8" s="14"/>
      <c r="E8" s="14"/>
      <c r="F8" s="14"/>
      <c r="G8" s="14"/>
      <c r="H8" s="14"/>
      <c r="I8" s="14"/>
      <c r="J8" s="14"/>
      <c r="K8" s="13"/>
    </row>
    <row r="9" spans="2:11">
      <c r="B9" s="15"/>
      <c r="C9" s="14"/>
      <c r="D9" s="14"/>
      <c r="E9" s="14"/>
      <c r="F9" s="14"/>
      <c r="G9" s="14"/>
      <c r="H9" s="14"/>
      <c r="I9" s="14"/>
      <c r="J9" s="14"/>
      <c r="K9" s="13"/>
    </row>
    <row r="10" spans="2:11" ht="26.25">
      <c r="B10" s="15"/>
      <c r="C10" s="14"/>
      <c r="D10" s="16" t="s">
        <v>139</v>
      </c>
      <c r="E10" s="16"/>
      <c r="F10" s="16"/>
      <c r="G10" s="16"/>
      <c r="H10" s="14"/>
      <c r="I10" s="14"/>
      <c r="J10" s="14"/>
      <c r="K10" s="13"/>
    </row>
    <row r="11" spans="2:11">
      <c r="B11" s="15"/>
      <c r="C11" s="14"/>
      <c r="D11" s="14"/>
      <c r="E11" s="14"/>
      <c r="F11" s="14"/>
      <c r="G11" s="14"/>
      <c r="H11" s="14"/>
      <c r="I11" s="14"/>
      <c r="J11" s="14"/>
      <c r="K11" s="13"/>
    </row>
    <row r="12" spans="2:11">
      <c r="B12" s="15"/>
      <c r="C12" s="14"/>
      <c r="D12" s="14"/>
      <c r="E12" s="14"/>
      <c r="F12" s="14"/>
      <c r="G12" s="14"/>
      <c r="H12" s="14"/>
      <c r="I12" s="14"/>
      <c r="J12" s="14"/>
      <c r="K12" s="13"/>
    </row>
    <row r="13" spans="2:11">
      <c r="B13" s="15"/>
      <c r="C13" s="14"/>
      <c r="D13" s="14"/>
      <c r="E13" s="14"/>
      <c r="F13" s="14"/>
      <c r="G13" s="14"/>
      <c r="H13" s="14"/>
      <c r="I13" s="14"/>
      <c r="J13" s="14"/>
      <c r="K13" s="13"/>
    </row>
    <row r="14" spans="2:11">
      <c r="B14" s="15"/>
      <c r="C14" s="14"/>
      <c r="D14" s="14"/>
      <c r="E14" s="14"/>
      <c r="F14" s="14"/>
      <c r="G14" s="14"/>
      <c r="H14" s="14"/>
      <c r="I14" s="14"/>
      <c r="J14" s="14"/>
      <c r="K14" s="13"/>
    </row>
    <row r="15" spans="2:11">
      <c r="B15" s="15"/>
      <c r="C15" s="14"/>
      <c r="D15" s="14"/>
      <c r="E15" s="14"/>
      <c r="F15" s="14"/>
      <c r="G15" s="14"/>
      <c r="H15" s="14"/>
      <c r="I15" s="14"/>
      <c r="J15" s="14"/>
      <c r="K15" s="13"/>
    </row>
    <row r="16" spans="2:11">
      <c r="B16" s="15"/>
      <c r="C16" s="14"/>
      <c r="D16" s="14"/>
      <c r="E16" s="14"/>
      <c r="F16" s="14"/>
      <c r="G16" s="14"/>
      <c r="H16" s="14"/>
      <c r="I16" s="14"/>
      <c r="J16" s="14"/>
      <c r="K16" s="13"/>
    </row>
    <row r="17" spans="2:11">
      <c r="B17" s="15"/>
      <c r="C17" s="14"/>
      <c r="D17" s="14"/>
      <c r="E17" s="14"/>
      <c r="F17" s="14"/>
      <c r="G17" s="14"/>
      <c r="H17" s="14"/>
      <c r="I17" s="14"/>
      <c r="J17" s="14"/>
      <c r="K17" s="13"/>
    </row>
    <row r="18" spans="2:11">
      <c r="B18" s="15"/>
      <c r="C18" s="14"/>
      <c r="D18" s="14"/>
      <c r="E18" s="14"/>
      <c r="F18" s="14"/>
      <c r="G18" s="14"/>
      <c r="H18" s="14"/>
      <c r="I18" s="14"/>
      <c r="J18" s="14"/>
      <c r="K18" s="13"/>
    </row>
    <row r="19" spans="2:11">
      <c r="B19" s="15"/>
      <c r="C19" s="14"/>
      <c r="D19" s="14"/>
      <c r="E19" s="14"/>
      <c r="F19" s="14"/>
      <c r="G19" s="14"/>
      <c r="H19" s="14"/>
      <c r="I19" s="14"/>
      <c r="J19" s="14"/>
      <c r="K19" s="13"/>
    </row>
    <row r="20" spans="2:11">
      <c r="B20" s="15"/>
      <c r="C20" s="14"/>
      <c r="D20" s="14"/>
      <c r="E20" s="14"/>
      <c r="F20" s="14"/>
      <c r="G20" s="14"/>
      <c r="H20" s="14"/>
      <c r="I20" s="14"/>
      <c r="J20" s="14"/>
      <c r="K20" s="13"/>
    </row>
    <row r="21" spans="2:11">
      <c r="B21" s="15"/>
      <c r="C21" s="14"/>
      <c r="D21" s="14"/>
      <c r="E21" s="14"/>
      <c r="F21" s="14"/>
      <c r="G21" s="14"/>
      <c r="H21" s="14"/>
      <c r="I21" s="14"/>
      <c r="J21" s="14"/>
      <c r="K21" s="13"/>
    </row>
    <row r="22" spans="2:11">
      <c r="B22" s="15"/>
      <c r="C22" s="14"/>
      <c r="D22" s="14"/>
      <c r="E22" s="14"/>
      <c r="F22" s="14"/>
      <c r="G22" s="14"/>
      <c r="H22" s="14"/>
      <c r="I22" s="14"/>
      <c r="J22" s="14"/>
      <c r="K22" s="13"/>
    </row>
    <row r="23" spans="2:11">
      <c r="B23" s="15"/>
      <c r="C23" s="14"/>
      <c r="D23" s="14"/>
      <c r="E23" s="14"/>
      <c r="F23" s="14"/>
      <c r="G23" s="14"/>
      <c r="H23" s="14"/>
      <c r="I23" s="14"/>
      <c r="J23" s="14"/>
      <c r="K23" s="13"/>
    </row>
    <row r="24" spans="2:11" ht="15.75" thickBot="1">
      <c r="B24" s="12"/>
      <c r="C24" s="11"/>
      <c r="D24" s="11"/>
      <c r="E24" s="11"/>
      <c r="F24" s="11"/>
      <c r="G24" s="11"/>
      <c r="H24" s="11"/>
      <c r="I24" s="11"/>
      <c r="J24" s="11"/>
      <c r="K24" s="10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44F7B-5BCC-41B3-BC0E-60D96C371A63}">
  <sheetPr codeName="Hoja2">
    <tabColor rgb="FF7030A0"/>
  </sheetPr>
  <dimension ref="A1:N505"/>
  <sheetViews>
    <sheetView zoomScaleNormal="100" workbookViewId="0">
      <selection activeCell="F6" sqref="F6"/>
    </sheetView>
  </sheetViews>
  <sheetFormatPr baseColWidth="10" defaultRowHeight="15.75"/>
  <cols>
    <col min="1" max="1" width="14.85546875" style="6" customWidth="1"/>
    <col min="2" max="7" width="11.42578125" style="6"/>
    <col min="8" max="9" width="11.42578125" style="2"/>
    <col min="10" max="10" width="11.85546875" style="6" bestFit="1" customWidth="1"/>
    <col min="11" max="11" width="11.42578125" style="6"/>
    <col min="12" max="12" width="18.7109375" style="6" customWidth="1"/>
    <col min="13" max="13" width="18.140625" style="6" customWidth="1"/>
    <col min="14" max="14" width="19" style="6" customWidth="1"/>
    <col min="15" max="16384" width="11.42578125" style="2"/>
  </cols>
  <sheetData>
    <row r="1" spans="1:14" ht="23.25">
      <c r="A1" s="1" t="s">
        <v>0</v>
      </c>
      <c r="B1" s="2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</row>
    <row r="2" spans="1:14">
      <c r="A2" s="4" t="s">
        <v>1</v>
      </c>
      <c r="B2" s="2"/>
      <c r="C2" s="2"/>
      <c r="D2" s="2"/>
      <c r="E2" s="2"/>
      <c r="F2" s="2"/>
      <c r="G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J3" s="2"/>
      <c r="K3" s="2"/>
      <c r="L3" s="2"/>
      <c r="M3" s="2"/>
      <c r="N3" s="2"/>
    </row>
    <row r="4" spans="1:14">
      <c r="A4" s="67" t="s">
        <v>2</v>
      </c>
      <c r="B4" s="67" t="s">
        <v>3</v>
      </c>
      <c r="C4" s="67" t="s">
        <v>4</v>
      </c>
      <c r="D4" s="67" t="s">
        <v>5</v>
      </c>
      <c r="E4" s="67" t="s">
        <v>6</v>
      </c>
      <c r="F4" s="67" t="s">
        <v>7</v>
      </c>
      <c r="G4" s="67" t="s">
        <v>8</v>
      </c>
      <c r="J4" s="69" t="s">
        <v>2</v>
      </c>
      <c r="K4" s="69" t="s">
        <v>7</v>
      </c>
      <c r="L4" s="70" t="s">
        <v>204</v>
      </c>
      <c r="M4" s="70" t="s">
        <v>205</v>
      </c>
      <c r="N4" s="70" t="s">
        <v>206</v>
      </c>
    </row>
    <row r="5" spans="1:14">
      <c r="A5" s="5">
        <v>43462</v>
      </c>
      <c r="B5" s="6">
        <v>115.959999</v>
      </c>
      <c r="C5" s="6">
        <v>117.25</v>
      </c>
      <c r="D5" s="6">
        <v>115.779999</v>
      </c>
      <c r="E5" s="6">
        <v>116.339996</v>
      </c>
      <c r="F5" s="6">
        <v>114.80085800000001</v>
      </c>
      <c r="G5" s="6">
        <v>179300</v>
      </c>
      <c r="J5" s="5">
        <v>43462</v>
      </c>
      <c r="K5" s="6">
        <v>114.80085800000001</v>
      </c>
      <c r="L5" s="6">
        <f>SUM(K5:K34)/30</f>
        <v>117.43718186666666</v>
      </c>
      <c r="M5" s="6">
        <f>SUM(K5:K74)/70</f>
        <v>117.49467088571429</v>
      </c>
      <c r="N5" s="6">
        <f>SUM(K5:K204)/200</f>
        <v>122.83536216</v>
      </c>
    </row>
    <row r="6" spans="1:14">
      <c r="A6" s="5">
        <v>43461</v>
      </c>
      <c r="B6" s="6">
        <v>113.410004</v>
      </c>
      <c r="C6" s="6">
        <v>115.480003</v>
      </c>
      <c r="D6" s="6">
        <v>113.120003</v>
      </c>
      <c r="E6" s="6">
        <v>115.480003</v>
      </c>
      <c r="F6" s="6">
        <v>113.95224</v>
      </c>
      <c r="G6" s="6">
        <v>230400</v>
      </c>
      <c r="J6" s="5">
        <v>43461</v>
      </c>
      <c r="K6" s="6">
        <v>113.95224</v>
      </c>
      <c r="L6" s="6">
        <f>SUM(K6:K35)/30</f>
        <v>117.39672443333335</v>
      </c>
      <c r="M6" s="6">
        <f>SUM(K6:K75)/70</f>
        <v>117.59240440000002</v>
      </c>
      <c r="N6" s="6">
        <f>SUM(K6:K205)/200</f>
        <v>122.88293509500001</v>
      </c>
    </row>
    <row r="7" spans="1:14">
      <c r="A7" s="5">
        <v>43460</v>
      </c>
      <c r="B7" s="6">
        <v>112.540001</v>
      </c>
      <c r="C7" s="6">
        <v>113.889999</v>
      </c>
      <c r="D7" s="6">
        <v>111.120003</v>
      </c>
      <c r="E7" s="6">
        <v>113.720001</v>
      </c>
      <c r="F7" s="6">
        <v>112.215523</v>
      </c>
      <c r="G7" s="6">
        <v>390600</v>
      </c>
      <c r="J7" s="5">
        <v>43460</v>
      </c>
      <c r="K7" s="6">
        <v>112.215523</v>
      </c>
      <c r="L7" s="6">
        <f>SUM(K7:K36)/30</f>
        <v>117.39968463333337</v>
      </c>
      <c r="M7" s="6">
        <f t="shared" ref="M7:M70" si="0">SUM(K7:K76)/70</f>
        <v>117.66681955714287</v>
      </c>
      <c r="N7" s="6">
        <f t="shared" ref="N7:N70" si="1">SUM(K7:K206)/200</f>
        <v>122.93475112</v>
      </c>
    </row>
    <row r="8" spans="1:14">
      <c r="A8" s="5">
        <v>43458</v>
      </c>
      <c r="B8" s="6">
        <v>113.449997</v>
      </c>
      <c r="C8" s="6">
        <v>113.57</v>
      </c>
      <c r="D8" s="6">
        <v>111.57</v>
      </c>
      <c r="E8" s="6">
        <v>111.80999799999999</v>
      </c>
      <c r="F8" s="6">
        <v>110.330788</v>
      </c>
      <c r="G8" s="6">
        <v>335800</v>
      </c>
      <c r="J8" s="5">
        <v>43458</v>
      </c>
      <c r="K8" s="6">
        <v>110.330788</v>
      </c>
      <c r="L8" s="6">
        <f>SUM(K8:K37)/30</f>
        <v>117.51546553333334</v>
      </c>
      <c r="M8" s="6">
        <f t="shared" si="0"/>
        <v>117.76326512857145</v>
      </c>
      <c r="N8" s="6">
        <f t="shared" si="1"/>
        <v>122.99687636500001</v>
      </c>
    </row>
    <row r="9" spans="1:14">
      <c r="A9" s="5">
        <v>43455</v>
      </c>
      <c r="B9" s="6">
        <v>115.620003</v>
      </c>
      <c r="C9" s="6">
        <v>116.209999</v>
      </c>
      <c r="D9" s="6">
        <v>113.900002</v>
      </c>
      <c r="E9" s="6">
        <v>113.959999</v>
      </c>
      <c r="F9" s="6">
        <v>112.452347</v>
      </c>
      <c r="G9" s="6">
        <v>379700</v>
      </c>
      <c r="J9" s="5">
        <v>43455</v>
      </c>
      <c r="K9" s="6">
        <v>112.452347</v>
      </c>
      <c r="L9" s="6">
        <f t="shared" ref="L9:L72" si="2">SUM(K9:K38)/30</f>
        <v>117.69571583333335</v>
      </c>
      <c r="M9" s="6">
        <f t="shared" si="0"/>
        <v>117.88218798571431</v>
      </c>
      <c r="N9" s="6">
        <f t="shared" si="1"/>
        <v>123.06536521000002</v>
      </c>
    </row>
    <row r="10" spans="1:14">
      <c r="A10" s="5">
        <v>43454</v>
      </c>
      <c r="B10" s="6">
        <v>119</v>
      </c>
      <c r="C10" s="6">
        <v>119.529999</v>
      </c>
      <c r="D10" s="6">
        <v>117.379997</v>
      </c>
      <c r="E10" s="6">
        <v>118.449997</v>
      </c>
      <c r="F10" s="6">
        <v>116.882942</v>
      </c>
      <c r="G10" s="6">
        <v>176900</v>
      </c>
      <c r="J10" s="5">
        <v>43454</v>
      </c>
      <c r="K10" s="6">
        <v>116.882942</v>
      </c>
      <c r="L10" s="6">
        <f t="shared" si="2"/>
        <v>117.87168983333336</v>
      </c>
      <c r="M10" s="6">
        <f t="shared" si="0"/>
        <v>117.94231065714287</v>
      </c>
      <c r="N10" s="6">
        <f t="shared" si="1"/>
        <v>123.12257685500002</v>
      </c>
    </row>
    <row r="11" spans="1:14">
      <c r="A11" s="5">
        <v>43453</v>
      </c>
      <c r="B11" s="6">
        <v>120.510002</v>
      </c>
      <c r="C11" s="6">
        <v>122</v>
      </c>
      <c r="D11" s="6">
        <v>118.870003</v>
      </c>
      <c r="E11" s="6">
        <v>119.379997</v>
      </c>
      <c r="F11" s="6">
        <v>117.800636</v>
      </c>
      <c r="G11" s="6">
        <v>207900</v>
      </c>
      <c r="J11" s="5">
        <v>43453</v>
      </c>
      <c r="K11" s="6">
        <v>117.800636</v>
      </c>
      <c r="L11" s="6">
        <f>SUM(K11:K40)/30</f>
        <v>117.84307376666668</v>
      </c>
      <c r="M11" s="6">
        <f t="shared" si="0"/>
        <v>117.93927808571431</v>
      </c>
      <c r="N11" s="6">
        <f t="shared" si="1"/>
        <v>123.15887873500002</v>
      </c>
    </row>
    <row r="12" spans="1:14">
      <c r="A12" s="5">
        <v>43452</v>
      </c>
      <c r="B12" s="6">
        <v>120.879997</v>
      </c>
      <c r="C12" s="6">
        <v>121.269997</v>
      </c>
      <c r="D12" s="6">
        <v>119.839996</v>
      </c>
      <c r="E12" s="6">
        <v>120.010002</v>
      </c>
      <c r="F12" s="6">
        <v>118.42231</v>
      </c>
      <c r="G12" s="6">
        <v>181700</v>
      </c>
      <c r="J12" s="5">
        <v>43452</v>
      </c>
      <c r="K12" s="6">
        <v>118.42231</v>
      </c>
      <c r="L12" s="6">
        <f t="shared" si="2"/>
        <v>117.71249160000001</v>
      </c>
      <c r="M12" s="6">
        <f t="shared" si="0"/>
        <v>117.91285062857145</v>
      </c>
      <c r="N12" s="6">
        <f t="shared" si="1"/>
        <v>123.197859795</v>
      </c>
    </row>
    <row r="13" spans="1:14">
      <c r="A13" s="5">
        <v>43451</v>
      </c>
      <c r="B13" s="6">
        <v>120</v>
      </c>
      <c r="C13" s="6">
        <v>120.510002</v>
      </c>
      <c r="D13" s="6">
        <v>119.120003</v>
      </c>
      <c r="E13" s="6">
        <v>119.550003</v>
      </c>
      <c r="F13" s="6">
        <v>117.96839900000001</v>
      </c>
      <c r="G13" s="6">
        <v>189100</v>
      </c>
      <c r="J13" s="5">
        <v>43451</v>
      </c>
      <c r="K13" s="6">
        <v>117.96839900000001</v>
      </c>
      <c r="L13" s="6">
        <f t="shared" si="2"/>
        <v>117.56283136666666</v>
      </c>
      <c r="M13" s="6">
        <f t="shared" si="0"/>
        <v>117.8792100142857</v>
      </c>
      <c r="N13" s="6">
        <f t="shared" si="1"/>
        <v>123.23201114</v>
      </c>
    </row>
    <row r="14" spans="1:14">
      <c r="A14" s="5">
        <v>43448</v>
      </c>
      <c r="B14" s="6">
        <v>120.33000199999999</v>
      </c>
      <c r="C14" s="6">
        <v>121.019997</v>
      </c>
      <c r="D14" s="6">
        <v>119.900002</v>
      </c>
      <c r="E14" s="6">
        <v>120.099998</v>
      </c>
      <c r="F14" s="6">
        <v>118.511116</v>
      </c>
      <c r="G14" s="6">
        <v>132000</v>
      </c>
      <c r="J14" s="5">
        <v>43448</v>
      </c>
      <c r="K14" s="6">
        <v>118.511116</v>
      </c>
      <c r="L14" s="6">
        <f t="shared" si="2"/>
        <v>117.50198033333332</v>
      </c>
      <c r="M14" s="6">
        <f t="shared" si="0"/>
        <v>117.86442359999998</v>
      </c>
      <c r="N14" s="6">
        <f t="shared" si="1"/>
        <v>123.26656729999999</v>
      </c>
    </row>
    <row r="15" spans="1:14">
      <c r="A15" s="5">
        <v>43447</v>
      </c>
      <c r="B15" s="6">
        <v>121.540001</v>
      </c>
      <c r="C15" s="6">
        <v>121.540001</v>
      </c>
      <c r="D15" s="6">
        <v>120.370003</v>
      </c>
      <c r="E15" s="6">
        <v>120.779999</v>
      </c>
      <c r="F15" s="6">
        <v>119.182121</v>
      </c>
      <c r="G15" s="6">
        <v>217400</v>
      </c>
      <c r="J15" s="5">
        <v>43447</v>
      </c>
      <c r="K15" s="6">
        <v>119.182121</v>
      </c>
      <c r="L15" s="6">
        <f t="shared" si="2"/>
        <v>117.40165886666665</v>
      </c>
      <c r="M15" s="6">
        <f t="shared" si="0"/>
        <v>117.84577572857143</v>
      </c>
      <c r="N15" s="6">
        <f t="shared" si="1"/>
        <v>123.29745368499998</v>
      </c>
    </row>
    <row r="16" spans="1:14">
      <c r="A16" s="5">
        <v>43446</v>
      </c>
      <c r="B16" s="6">
        <v>122.349998</v>
      </c>
      <c r="C16" s="6">
        <v>122.900002</v>
      </c>
      <c r="D16" s="6">
        <v>121.849998</v>
      </c>
      <c r="E16" s="6">
        <v>121.889999</v>
      </c>
      <c r="F16" s="6">
        <v>120.277435</v>
      </c>
      <c r="G16" s="6">
        <v>145400</v>
      </c>
      <c r="J16" s="5">
        <v>43446</v>
      </c>
      <c r="K16" s="6">
        <v>120.277435</v>
      </c>
      <c r="L16" s="6">
        <f t="shared" si="2"/>
        <v>117.25232746666666</v>
      </c>
      <c r="M16" s="6">
        <f t="shared" si="0"/>
        <v>117.83894601428572</v>
      </c>
      <c r="N16" s="6">
        <f t="shared" si="1"/>
        <v>123.34511455000001</v>
      </c>
    </row>
    <row r="17" spans="1:14">
      <c r="A17" s="5">
        <v>43445</v>
      </c>
      <c r="B17" s="6">
        <v>120.68</v>
      </c>
      <c r="C17" s="6">
        <v>121.150002</v>
      </c>
      <c r="D17" s="6">
        <v>119.94000200000001</v>
      </c>
      <c r="E17" s="6">
        <v>120.410004</v>
      </c>
      <c r="F17" s="6">
        <v>118.81701700000001</v>
      </c>
      <c r="G17" s="6">
        <v>322000</v>
      </c>
      <c r="J17" s="5">
        <v>43445</v>
      </c>
      <c r="K17" s="6">
        <v>118.81701700000001</v>
      </c>
      <c r="L17" s="6">
        <f t="shared" si="2"/>
        <v>117.03589579999999</v>
      </c>
      <c r="M17" s="6">
        <f t="shared" si="0"/>
        <v>117.84523907142858</v>
      </c>
      <c r="N17" s="6">
        <f t="shared" si="1"/>
        <v>123.394136235</v>
      </c>
    </row>
    <row r="18" spans="1:14">
      <c r="A18" s="5">
        <v>43444</v>
      </c>
      <c r="B18" s="6">
        <v>121.050003</v>
      </c>
      <c r="C18" s="6">
        <v>121.269997</v>
      </c>
      <c r="D18" s="6">
        <v>119.55999799999999</v>
      </c>
      <c r="E18" s="6">
        <v>120.94000200000001</v>
      </c>
      <c r="F18" s="6">
        <v>119.34000399999999</v>
      </c>
      <c r="G18" s="6">
        <v>344200</v>
      </c>
      <c r="J18" s="5">
        <v>43444</v>
      </c>
      <c r="K18" s="6">
        <v>119.34000399999999</v>
      </c>
      <c r="L18" s="6">
        <f t="shared" si="2"/>
        <v>116.93360059999999</v>
      </c>
      <c r="M18" s="6">
        <f t="shared" si="0"/>
        <v>117.88879559999997</v>
      </c>
      <c r="N18" s="6">
        <f t="shared" si="1"/>
        <v>123.46193515499999</v>
      </c>
    </row>
    <row r="19" spans="1:14">
      <c r="A19" s="5">
        <v>43441</v>
      </c>
      <c r="B19" s="6">
        <v>121.650002</v>
      </c>
      <c r="C19" s="6">
        <v>122.029999</v>
      </c>
      <c r="D19" s="6">
        <v>119.400002</v>
      </c>
      <c r="E19" s="6">
        <v>119.970001</v>
      </c>
      <c r="F19" s="6">
        <v>118.382835</v>
      </c>
      <c r="G19" s="6">
        <v>206100</v>
      </c>
      <c r="J19" s="5">
        <v>43441</v>
      </c>
      <c r="K19" s="6">
        <v>118.382835</v>
      </c>
      <c r="L19" s="6">
        <f t="shared" si="2"/>
        <v>116.79282149999999</v>
      </c>
      <c r="M19" s="6">
        <f t="shared" si="0"/>
        <v>117.9557359142857</v>
      </c>
      <c r="N19" s="6">
        <f t="shared" si="1"/>
        <v>123.520425335</v>
      </c>
    </row>
    <row r="20" spans="1:14">
      <c r="A20" s="5">
        <v>43440</v>
      </c>
      <c r="B20" s="6">
        <v>120.269997</v>
      </c>
      <c r="C20" s="6">
        <v>121.839996</v>
      </c>
      <c r="D20" s="6">
        <v>119.410004</v>
      </c>
      <c r="E20" s="6">
        <v>121.83000199999999</v>
      </c>
      <c r="F20" s="6">
        <v>120.218231</v>
      </c>
      <c r="G20" s="6">
        <v>354600</v>
      </c>
      <c r="J20" s="5">
        <v>43440</v>
      </c>
      <c r="K20" s="6">
        <v>120.218231</v>
      </c>
      <c r="L20" s="6">
        <f t="shared" si="2"/>
        <v>116.61520286666664</v>
      </c>
      <c r="M20" s="6">
        <f t="shared" si="0"/>
        <v>118.01675298571426</v>
      </c>
      <c r="N20" s="6">
        <f t="shared" si="1"/>
        <v>123.57509486999999</v>
      </c>
    </row>
    <row r="21" spans="1:14">
      <c r="A21" s="5">
        <v>43438</v>
      </c>
      <c r="B21" s="6">
        <v>122.269997</v>
      </c>
      <c r="C21" s="6">
        <v>122.849998</v>
      </c>
      <c r="D21" s="6">
        <v>120.32</v>
      </c>
      <c r="E21" s="6">
        <v>120.879997</v>
      </c>
      <c r="F21" s="6">
        <v>119.28079200000001</v>
      </c>
      <c r="G21" s="6">
        <v>273500</v>
      </c>
      <c r="J21" s="5">
        <v>43438</v>
      </c>
      <c r="K21" s="6">
        <v>119.28079200000001</v>
      </c>
      <c r="L21" s="6">
        <f t="shared" si="2"/>
        <v>116.48823829999998</v>
      </c>
      <c r="M21" s="6">
        <f t="shared" si="0"/>
        <v>118.05710954285712</v>
      </c>
      <c r="N21" s="6">
        <f t="shared" si="1"/>
        <v>123.61853145499998</v>
      </c>
    </row>
    <row r="22" spans="1:14">
      <c r="A22" s="5">
        <v>43437</v>
      </c>
      <c r="B22" s="6">
        <v>123.260002</v>
      </c>
      <c r="C22" s="6">
        <v>123.82</v>
      </c>
      <c r="D22" s="6">
        <v>123.120003</v>
      </c>
      <c r="E22" s="6">
        <v>123.510002</v>
      </c>
      <c r="F22" s="6">
        <v>121.876007</v>
      </c>
      <c r="G22" s="6">
        <v>261000</v>
      </c>
      <c r="J22" s="5">
        <v>43437</v>
      </c>
      <c r="K22" s="6">
        <v>121.876007</v>
      </c>
      <c r="L22" s="6">
        <f t="shared" si="2"/>
        <v>116.36390536666666</v>
      </c>
      <c r="M22" s="6">
        <f t="shared" si="0"/>
        <v>118.06040598571427</v>
      </c>
      <c r="N22" s="6">
        <f t="shared" si="1"/>
        <v>123.67167567999999</v>
      </c>
    </row>
    <row r="23" spans="1:14">
      <c r="A23" s="5">
        <v>43434</v>
      </c>
      <c r="B23" s="6">
        <v>120.800003</v>
      </c>
      <c r="C23" s="6">
        <v>121.58000199999999</v>
      </c>
      <c r="D23" s="6">
        <v>120.800003</v>
      </c>
      <c r="E23" s="6">
        <v>121.480003</v>
      </c>
      <c r="F23" s="6">
        <v>119.87286400000001</v>
      </c>
      <c r="G23" s="6">
        <v>194700</v>
      </c>
      <c r="J23" s="5">
        <v>43434</v>
      </c>
      <c r="K23" s="6">
        <v>119.87286400000001</v>
      </c>
      <c r="L23" s="6">
        <f t="shared" si="2"/>
        <v>116.12740939999999</v>
      </c>
      <c r="M23" s="6">
        <f t="shared" si="0"/>
        <v>118.01856671428567</v>
      </c>
      <c r="N23" s="6">
        <f t="shared" si="1"/>
        <v>123.71351726499998</v>
      </c>
    </row>
    <row r="24" spans="1:14">
      <c r="A24" s="5">
        <v>43433</v>
      </c>
      <c r="B24" s="6">
        <v>121.519997</v>
      </c>
      <c r="C24" s="6">
        <v>122.32</v>
      </c>
      <c r="D24" s="6">
        <v>121.379997</v>
      </c>
      <c r="E24" s="6">
        <v>121.779999</v>
      </c>
      <c r="F24" s="6">
        <v>120.168892</v>
      </c>
      <c r="G24" s="6">
        <v>125600</v>
      </c>
      <c r="J24" s="5">
        <v>43433</v>
      </c>
      <c r="K24" s="6">
        <v>120.168892</v>
      </c>
      <c r="L24" s="6">
        <f t="shared" si="2"/>
        <v>115.96919709999999</v>
      </c>
      <c r="M24" s="6">
        <f t="shared" si="0"/>
        <v>118.02591371428568</v>
      </c>
      <c r="N24" s="6">
        <f t="shared" si="1"/>
        <v>123.76097575999998</v>
      </c>
    </row>
    <row r="25" spans="1:14">
      <c r="A25" s="5">
        <v>43432</v>
      </c>
      <c r="B25" s="6">
        <v>120.610001</v>
      </c>
      <c r="C25" s="6">
        <v>121.58000199999999</v>
      </c>
      <c r="D25" s="6">
        <v>119.589996</v>
      </c>
      <c r="E25" s="6">
        <v>121.58000199999999</v>
      </c>
      <c r="F25" s="6">
        <v>119.971542</v>
      </c>
      <c r="G25" s="6">
        <v>281100</v>
      </c>
      <c r="J25" s="5">
        <v>43432</v>
      </c>
      <c r="K25" s="6">
        <v>119.971542</v>
      </c>
      <c r="L25" s="6">
        <f t="shared" si="2"/>
        <v>115.8359833</v>
      </c>
      <c r="M25" s="6">
        <f t="shared" si="0"/>
        <v>118.01277034285711</v>
      </c>
      <c r="N25" s="6">
        <f t="shared" si="1"/>
        <v>123.80786254499998</v>
      </c>
    </row>
    <row r="26" spans="1:14">
      <c r="A26" s="5">
        <v>43431</v>
      </c>
      <c r="B26" s="6">
        <v>121.879997</v>
      </c>
      <c r="C26" s="6">
        <v>122.150002</v>
      </c>
      <c r="D26" s="6">
        <v>120.66999800000001</v>
      </c>
      <c r="E26" s="6">
        <v>121</v>
      </c>
      <c r="F26" s="6">
        <v>119.399208</v>
      </c>
      <c r="G26" s="6">
        <v>323900</v>
      </c>
      <c r="J26" s="5">
        <v>43431</v>
      </c>
      <c r="K26" s="6">
        <v>119.399208</v>
      </c>
      <c r="L26" s="6">
        <f t="shared" si="2"/>
        <v>115.71954426666666</v>
      </c>
      <c r="M26" s="6">
        <f t="shared" si="0"/>
        <v>118.01217535714285</v>
      </c>
      <c r="N26" s="6">
        <f t="shared" si="1"/>
        <v>123.85368003499997</v>
      </c>
    </row>
    <row r="27" spans="1:14">
      <c r="A27" s="5">
        <v>43430</v>
      </c>
      <c r="B27" s="6">
        <v>120.550003</v>
      </c>
      <c r="C27" s="6">
        <v>121.30999799999999</v>
      </c>
      <c r="D27" s="6">
        <v>120.540001</v>
      </c>
      <c r="E27" s="6">
        <v>121.269997</v>
      </c>
      <c r="F27" s="6">
        <v>119.665634</v>
      </c>
      <c r="G27" s="6">
        <v>149400</v>
      </c>
      <c r="J27" s="5">
        <v>43430</v>
      </c>
      <c r="K27" s="6">
        <v>119.665634</v>
      </c>
      <c r="L27" s="6">
        <f t="shared" si="2"/>
        <v>115.54291233333333</v>
      </c>
      <c r="M27" s="6">
        <f t="shared" si="0"/>
        <v>118.01989554285717</v>
      </c>
      <c r="N27" s="6">
        <f t="shared" si="1"/>
        <v>123.92014590999999</v>
      </c>
    </row>
    <row r="28" spans="1:14">
      <c r="A28" s="5">
        <v>43427</v>
      </c>
      <c r="B28" s="6">
        <v>119.519997</v>
      </c>
      <c r="C28" s="6">
        <v>119.959999</v>
      </c>
      <c r="D28" s="6">
        <v>119.32</v>
      </c>
      <c r="E28" s="6">
        <v>119.709999</v>
      </c>
      <c r="F28" s="6">
        <v>118.126274</v>
      </c>
      <c r="G28" s="6">
        <v>134000</v>
      </c>
      <c r="J28" s="5">
        <v>43427</v>
      </c>
      <c r="K28" s="6">
        <v>118.126274</v>
      </c>
      <c r="L28" s="6">
        <f t="shared" si="2"/>
        <v>115.39456816666667</v>
      </c>
      <c r="M28" s="6">
        <f t="shared" si="0"/>
        <v>118.01658242857144</v>
      </c>
      <c r="N28" s="6">
        <f t="shared" si="1"/>
        <v>123.97480854</v>
      </c>
    </row>
    <row r="29" spans="1:14">
      <c r="A29" s="5">
        <v>43425</v>
      </c>
      <c r="B29" s="6">
        <v>119.220001</v>
      </c>
      <c r="C29" s="6">
        <v>120.089996</v>
      </c>
      <c r="D29" s="6">
        <v>118.93</v>
      </c>
      <c r="E29" s="6">
        <v>119.25</v>
      </c>
      <c r="F29" s="6">
        <v>117.672363</v>
      </c>
      <c r="G29" s="6">
        <v>228700</v>
      </c>
      <c r="J29" s="5">
        <v>43425</v>
      </c>
      <c r="K29" s="6">
        <v>117.672363</v>
      </c>
      <c r="L29" s="6">
        <f t="shared" si="2"/>
        <v>115.29720693333334</v>
      </c>
      <c r="M29" s="6">
        <f>SUM(K29:K98)/70</f>
        <v>118.02261227142857</v>
      </c>
      <c r="N29" s="6">
        <f t="shared" si="1"/>
        <v>124.02693572999999</v>
      </c>
    </row>
    <row r="30" spans="1:14">
      <c r="A30" s="5">
        <v>43424</v>
      </c>
      <c r="B30" s="6">
        <v>117.94000200000001</v>
      </c>
      <c r="C30" s="6">
        <v>118.300003</v>
      </c>
      <c r="D30" s="6">
        <v>116.970001</v>
      </c>
      <c r="E30" s="6">
        <v>117.290001</v>
      </c>
      <c r="F30" s="6">
        <v>115.738297</v>
      </c>
      <c r="G30" s="6">
        <v>284900</v>
      </c>
      <c r="J30" s="5">
        <v>43424</v>
      </c>
      <c r="K30" s="6">
        <v>115.738297</v>
      </c>
      <c r="L30" s="6">
        <f t="shared" si="2"/>
        <v>115.24885513333335</v>
      </c>
      <c r="M30" s="6">
        <f t="shared" si="0"/>
        <v>118.05736438571428</v>
      </c>
      <c r="N30" s="6">
        <f t="shared" si="1"/>
        <v>124.09304695499999</v>
      </c>
    </row>
    <row r="31" spans="1:14">
      <c r="A31" s="5">
        <v>43423</v>
      </c>
      <c r="B31" s="6">
        <v>118.339996</v>
      </c>
      <c r="C31" s="6">
        <v>118.459999</v>
      </c>
      <c r="D31" s="6">
        <v>116.860001</v>
      </c>
      <c r="E31" s="6">
        <v>117.139999</v>
      </c>
      <c r="F31" s="6">
        <v>115.590279</v>
      </c>
      <c r="G31" s="6">
        <v>228600</v>
      </c>
      <c r="J31" s="5">
        <v>43423</v>
      </c>
      <c r="K31" s="6">
        <v>115.590279</v>
      </c>
      <c r="L31" s="6">
        <f t="shared" si="2"/>
        <v>115.33536176666668</v>
      </c>
      <c r="M31" s="6">
        <f t="shared" si="0"/>
        <v>118.12044094285716</v>
      </c>
      <c r="N31" s="6">
        <f t="shared" si="1"/>
        <v>124.177817385</v>
      </c>
    </row>
    <row r="32" spans="1:14">
      <c r="A32" s="5">
        <v>43420</v>
      </c>
      <c r="B32" s="6">
        <v>115.82</v>
      </c>
      <c r="C32" s="6">
        <v>117.25</v>
      </c>
      <c r="D32" s="6">
        <v>115.800003</v>
      </c>
      <c r="E32" s="6">
        <v>116.959999</v>
      </c>
      <c r="F32" s="6">
        <v>115.412659</v>
      </c>
      <c r="G32" s="6">
        <v>120400</v>
      </c>
      <c r="J32" s="5">
        <v>43420</v>
      </c>
      <c r="K32" s="6">
        <v>115.412659</v>
      </c>
      <c r="L32" s="6">
        <f t="shared" si="2"/>
        <v>115.48600873333335</v>
      </c>
      <c r="M32" s="6">
        <f t="shared" si="0"/>
        <v>118.19577815714287</v>
      </c>
      <c r="N32" s="6">
        <f t="shared" si="1"/>
        <v>124.23067112000001</v>
      </c>
    </row>
    <row r="33" spans="1:14">
      <c r="A33" s="5">
        <v>43419</v>
      </c>
      <c r="B33" s="6">
        <v>116.339996</v>
      </c>
      <c r="C33" s="6">
        <v>117.300003</v>
      </c>
      <c r="D33" s="6">
        <v>115.91999800000001</v>
      </c>
      <c r="E33" s="6">
        <v>117</v>
      </c>
      <c r="F33" s="6">
        <v>115.45212600000001</v>
      </c>
      <c r="G33" s="6">
        <v>184800</v>
      </c>
      <c r="J33" s="5">
        <v>43419</v>
      </c>
      <c r="K33" s="6">
        <v>115.45212600000001</v>
      </c>
      <c r="L33" s="6">
        <f t="shared" si="2"/>
        <v>115.63533986666668</v>
      </c>
      <c r="M33" s="6">
        <f t="shared" si="0"/>
        <v>118.29060912857143</v>
      </c>
      <c r="N33" s="6">
        <f t="shared" si="1"/>
        <v>124.30683757499999</v>
      </c>
    </row>
    <row r="34" spans="1:14">
      <c r="A34" s="5">
        <v>43418</v>
      </c>
      <c r="B34" s="6">
        <v>116.959999</v>
      </c>
      <c r="C34" s="6">
        <v>117.650002</v>
      </c>
      <c r="D34" s="6">
        <v>116.379997</v>
      </c>
      <c r="E34" s="6">
        <v>116.879997</v>
      </c>
      <c r="F34" s="6">
        <v>115.33371699999999</v>
      </c>
      <c r="G34" s="6">
        <v>247000</v>
      </c>
      <c r="J34" s="5">
        <v>43418</v>
      </c>
      <c r="K34" s="6">
        <v>115.33371699999999</v>
      </c>
      <c r="L34" s="6">
        <f t="shared" si="2"/>
        <v>115.80572230000003</v>
      </c>
      <c r="M34" s="6">
        <f t="shared" si="0"/>
        <v>118.40766997142858</v>
      </c>
      <c r="N34" s="6">
        <f t="shared" si="1"/>
        <v>124.39323020499998</v>
      </c>
    </row>
    <row r="35" spans="1:14">
      <c r="A35" s="5">
        <v>43417</v>
      </c>
      <c r="B35" s="6">
        <v>115.5</v>
      </c>
      <c r="C35" s="6">
        <v>116.110001</v>
      </c>
      <c r="D35" s="6">
        <v>114.800003</v>
      </c>
      <c r="E35" s="6">
        <v>115.110001</v>
      </c>
      <c r="F35" s="6">
        <v>113.587135</v>
      </c>
      <c r="G35" s="6">
        <v>250100</v>
      </c>
      <c r="J35" s="5">
        <v>43417</v>
      </c>
      <c r="K35" s="6">
        <v>113.587135</v>
      </c>
      <c r="L35" s="6">
        <f t="shared" si="2"/>
        <v>115.99715553333334</v>
      </c>
      <c r="M35" s="6">
        <f>SUM(K35:K104)/70</f>
        <v>118.54629748571429</v>
      </c>
      <c r="N35" s="6">
        <f t="shared" si="1"/>
        <v>124.47600719</v>
      </c>
    </row>
    <row r="36" spans="1:14">
      <c r="A36" s="5">
        <v>43416</v>
      </c>
      <c r="B36" s="6">
        <v>117.209999</v>
      </c>
      <c r="C36" s="6">
        <v>117.300003</v>
      </c>
      <c r="D36" s="6">
        <v>115.389999</v>
      </c>
      <c r="E36" s="6">
        <v>115.57</v>
      </c>
      <c r="F36" s="6">
        <v>114.04104599999999</v>
      </c>
      <c r="G36" s="6">
        <v>297000</v>
      </c>
      <c r="J36" s="5">
        <v>43416</v>
      </c>
      <c r="K36" s="6">
        <v>114.04104599999999</v>
      </c>
      <c r="L36" s="6">
        <f t="shared" si="2"/>
        <v>116.34581430000003</v>
      </c>
      <c r="M36" s="6">
        <f t="shared" si="0"/>
        <v>118.70890321428571</v>
      </c>
      <c r="N36" s="6">
        <f t="shared" si="1"/>
        <v>124.57564536999999</v>
      </c>
    </row>
    <row r="37" spans="1:14">
      <c r="A37" s="5">
        <v>43413</v>
      </c>
      <c r="B37" s="6">
        <v>117.349998</v>
      </c>
      <c r="C37" s="6">
        <v>117.550003</v>
      </c>
      <c r="D37" s="6">
        <v>116.699997</v>
      </c>
      <c r="E37" s="6">
        <v>117.239998</v>
      </c>
      <c r="F37" s="6">
        <v>115.68895000000001</v>
      </c>
      <c r="G37" s="6">
        <v>133900</v>
      </c>
      <c r="J37" s="5">
        <v>43413</v>
      </c>
      <c r="K37" s="6">
        <v>115.68895000000001</v>
      </c>
      <c r="L37" s="6">
        <f t="shared" si="2"/>
        <v>116.6500684666667</v>
      </c>
      <c r="M37" s="6">
        <f t="shared" si="0"/>
        <v>118.90463555714287</v>
      </c>
      <c r="N37" s="6">
        <f t="shared" si="1"/>
        <v>124.67258369499997</v>
      </c>
    </row>
    <row r="38" spans="1:14">
      <c r="A38" s="5">
        <v>43412</v>
      </c>
      <c r="B38" s="6">
        <v>117.80999799999999</v>
      </c>
      <c r="C38" s="6">
        <v>118.160004</v>
      </c>
      <c r="D38" s="6">
        <v>116.91999800000001</v>
      </c>
      <c r="E38" s="6">
        <v>117.290001</v>
      </c>
      <c r="F38" s="6">
        <v>115.738297</v>
      </c>
      <c r="G38" s="6">
        <v>274400</v>
      </c>
      <c r="J38" s="5">
        <v>43412</v>
      </c>
      <c r="K38" s="6">
        <v>115.738297</v>
      </c>
      <c r="L38" s="6">
        <f t="shared" si="2"/>
        <v>116.88393303333335</v>
      </c>
      <c r="M38" s="6">
        <f t="shared" si="0"/>
        <v>119.07335187142856</v>
      </c>
      <c r="N38" s="6">
        <f t="shared" si="1"/>
        <v>124.76142600999998</v>
      </c>
    </row>
    <row r="39" spans="1:14">
      <c r="A39" s="5">
        <v>43411</v>
      </c>
      <c r="B39" s="6">
        <v>118.209999</v>
      </c>
      <c r="C39" s="6">
        <v>119.480003</v>
      </c>
      <c r="D39" s="6">
        <v>118.05999799999999</v>
      </c>
      <c r="E39" s="6">
        <v>119.30999799999999</v>
      </c>
      <c r="F39" s="6">
        <v>117.731567</v>
      </c>
      <c r="G39" s="6">
        <v>256900</v>
      </c>
      <c r="J39" s="5">
        <v>43411</v>
      </c>
      <c r="K39" s="6">
        <v>117.731567</v>
      </c>
      <c r="L39" s="6">
        <f t="shared" si="2"/>
        <v>117.12470476666668</v>
      </c>
      <c r="M39" s="6">
        <f t="shared" si="0"/>
        <v>119.24942455714286</v>
      </c>
      <c r="N39" s="6">
        <f t="shared" si="1"/>
        <v>124.843423305</v>
      </c>
    </row>
    <row r="40" spans="1:14">
      <c r="A40" s="5">
        <v>43410</v>
      </c>
      <c r="B40" s="6">
        <v>117.269997</v>
      </c>
      <c r="C40" s="6">
        <v>117.870003</v>
      </c>
      <c r="D40" s="6">
        <v>116.739998</v>
      </c>
      <c r="E40" s="6">
        <v>117.58000199999999</v>
      </c>
      <c r="F40" s="6">
        <v>116.02446</v>
      </c>
      <c r="G40" s="6">
        <v>252200</v>
      </c>
      <c r="J40" s="5">
        <v>43410</v>
      </c>
      <c r="K40" s="6">
        <v>116.02446</v>
      </c>
      <c r="L40" s="6">
        <f t="shared" si="2"/>
        <v>117.25862683333335</v>
      </c>
      <c r="M40" s="6">
        <f t="shared" si="0"/>
        <v>119.3999403142857</v>
      </c>
      <c r="N40" s="6">
        <f t="shared" si="1"/>
        <v>124.91951835499999</v>
      </c>
    </row>
    <row r="41" spans="1:14">
      <c r="A41" s="5">
        <v>43409</v>
      </c>
      <c r="B41" s="6">
        <v>115.089996</v>
      </c>
      <c r="C41" s="6">
        <v>115.959999</v>
      </c>
      <c r="D41" s="6">
        <v>115.089996</v>
      </c>
      <c r="E41" s="6">
        <v>115.410004</v>
      </c>
      <c r="F41" s="6">
        <v>113.883171</v>
      </c>
      <c r="G41" s="6">
        <v>241900</v>
      </c>
      <c r="J41" s="5">
        <v>43409</v>
      </c>
      <c r="K41" s="6">
        <v>113.883171</v>
      </c>
      <c r="L41" s="6">
        <f t="shared" si="2"/>
        <v>117.44102046666667</v>
      </c>
      <c r="M41" s="6">
        <f t="shared" si="0"/>
        <v>119.61848497142857</v>
      </c>
      <c r="N41" s="6">
        <f t="shared" si="1"/>
        <v>125.00534431000001</v>
      </c>
    </row>
    <row r="42" spans="1:14">
      <c r="A42" s="5">
        <v>43406</v>
      </c>
      <c r="B42" s="6">
        <v>117</v>
      </c>
      <c r="C42" s="6">
        <v>117.339996</v>
      </c>
      <c r="D42" s="6">
        <v>114.550003</v>
      </c>
      <c r="E42" s="6">
        <v>115.459999</v>
      </c>
      <c r="F42" s="6">
        <v>113.932503</v>
      </c>
      <c r="G42" s="6">
        <v>397500</v>
      </c>
      <c r="J42" s="5">
        <v>43406</v>
      </c>
      <c r="K42" s="6">
        <v>113.932503</v>
      </c>
      <c r="L42" s="6">
        <f t="shared" si="2"/>
        <v>117.66625189999999</v>
      </c>
      <c r="M42" s="6">
        <f t="shared" si="0"/>
        <v>119.86039247142858</v>
      </c>
      <c r="N42" s="6">
        <f t="shared" si="1"/>
        <v>125.10245044500002</v>
      </c>
    </row>
    <row r="43" spans="1:14">
      <c r="A43" s="5">
        <v>43405</v>
      </c>
      <c r="B43" s="6">
        <v>116.900002</v>
      </c>
      <c r="C43" s="6">
        <v>117.80999799999999</v>
      </c>
      <c r="D43" s="6">
        <v>116.300003</v>
      </c>
      <c r="E43" s="6">
        <v>117.699997</v>
      </c>
      <c r="F43" s="6">
        <v>116.14286800000001</v>
      </c>
      <c r="G43" s="6">
        <v>275500</v>
      </c>
      <c r="J43" s="5">
        <v>43405</v>
      </c>
      <c r="K43" s="6">
        <v>116.14286800000001</v>
      </c>
      <c r="L43" s="6">
        <f t="shared" si="2"/>
        <v>117.91318869999999</v>
      </c>
      <c r="M43" s="6">
        <f t="shared" si="0"/>
        <v>120.08588980000002</v>
      </c>
      <c r="N43" s="6">
        <f t="shared" si="1"/>
        <v>125.20146156000001</v>
      </c>
    </row>
    <row r="44" spans="1:14">
      <c r="A44" s="5">
        <v>43404</v>
      </c>
      <c r="B44" s="6">
        <v>117.220001</v>
      </c>
      <c r="C44" s="6">
        <v>117.720001</v>
      </c>
      <c r="D44" s="6">
        <v>116.870003</v>
      </c>
      <c r="E44" s="6">
        <v>117.050003</v>
      </c>
      <c r="F44" s="6">
        <v>115.50147200000001</v>
      </c>
      <c r="G44" s="6">
        <v>238400</v>
      </c>
      <c r="J44" s="5">
        <v>43404</v>
      </c>
      <c r="K44" s="6">
        <v>115.50147200000001</v>
      </c>
      <c r="L44" s="6">
        <f t="shared" si="2"/>
        <v>118.0939054</v>
      </c>
      <c r="M44" s="6">
        <f t="shared" si="0"/>
        <v>120.26424390000001</v>
      </c>
      <c r="N44" s="6">
        <f t="shared" si="1"/>
        <v>125.28358756500002</v>
      </c>
    </row>
    <row r="45" spans="1:14">
      <c r="A45" s="5">
        <v>43403</v>
      </c>
      <c r="B45" s="6">
        <v>115.199997</v>
      </c>
      <c r="C45" s="6">
        <v>116.400002</v>
      </c>
      <c r="D45" s="6">
        <v>115</v>
      </c>
      <c r="E45" s="6">
        <v>116.239998</v>
      </c>
      <c r="F45" s="6">
        <v>114.702179</v>
      </c>
      <c r="G45" s="6">
        <v>313100</v>
      </c>
      <c r="J45" s="5">
        <v>43403</v>
      </c>
      <c r="K45" s="6">
        <v>114.702179</v>
      </c>
      <c r="L45" s="6">
        <f t="shared" si="2"/>
        <v>118.30800123333331</v>
      </c>
      <c r="M45" s="6">
        <f t="shared" si="0"/>
        <v>120.45690344285714</v>
      </c>
      <c r="N45" s="6">
        <f t="shared" si="1"/>
        <v>125.37891353500002</v>
      </c>
    </row>
    <row r="46" spans="1:14">
      <c r="A46" s="5">
        <v>43402</v>
      </c>
      <c r="B46" s="6">
        <v>115.800003</v>
      </c>
      <c r="C46" s="6">
        <v>118.019997</v>
      </c>
      <c r="D46" s="6">
        <v>114.139999</v>
      </c>
      <c r="E46" s="6">
        <v>115.30999799999999</v>
      </c>
      <c r="F46" s="6">
        <v>113.784485</v>
      </c>
      <c r="G46" s="6">
        <v>431700</v>
      </c>
      <c r="J46" s="5">
        <v>43402</v>
      </c>
      <c r="K46" s="6">
        <v>113.784485</v>
      </c>
      <c r="L46" s="6">
        <f t="shared" si="2"/>
        <v>118.5393354</v>
      </c>
      <c r="M46" s="6">
        <f t="shared" si="0"/>
        <v>120.64916724285715</v>
      </c>
      <c r="N46" s="6">
        <f t="shared" si="1"/>
        <v>125.46508731500002</v>
      </c>
    </row>
    <row r="47" spans="1:14">
      <c r="A47" s="5">
        <v>43399</v>
      </c>
      <c r="B47" s="6">
        <v>116</v>
      </c>
      <c r="C47" s="6">
        <v>118.19000200000001</v>
      </c>
      <c r="D47" s="6">
        <v>115.739998</v>
      </c>
      <c r="E47" s="6">
        <v>117.300003</v>
      </c>
      <c r="F47" s="6">
        <v>115.748161</v>
      </c>
      <c r="G47" s="6">
        <v>207700</v>
      </c>
      <c r="J47" s="5">
        <v>43399</v>
      </c>
      <c r="K47" s="6">
        <v>115.748161</v>
      </c>
      <c r="L47" s="6">
        <f t="shared" si="2"/>
        <v>118.71856260000001</v>
      </c>
      <c r="M47" s="6">
        <f t="shared" si="0"/>
        <v>120.85551424285714</v>
      </c>
      <c r="N47" s="6">
        <f t="shared" si="1"/>
        <v>125.55216785000002</v>
      </c>
    </row>
    <row r="48" spans="1:14">
      <c r="A48" s="5">
        <v>43398</v>
      </c>
      <c r="B48" s="6">
        <v>115.550003</v>
      </c>
      <c r="C48" s="6">
        <v>117.290001</v>
      </c>
      <c r="D48" s="6">
        <v>115.18</v>
      </c>
      <c r="E48" s="6">
        <v>116.660004</v>
      </c>
      <c r="F48" s="6">
        <v>115.116631</v>
      </c>
      <c r="G48" s="6">
        <v>334700</v>
      </c>
      <c r="J48" s="5">
        <v>43398</v>
      </c>
      <c r="K48" s="6">
        <v>115.116631</v>
      </c>
      <c r="L48" s="6">
        <f t="shared" si="2"/>
        <v>118.82584766666668</v>
      </c>
      <c r="M48" s="6">
        <f t="shared" si="0"/>
        <v>121.03339172857146</v>
      </c>
      <c r="N48" s="6">
        <f t="shared" si="1"/>
        <v>125.62804344000001</v>
      </c>
    </row>
    <row r="49" spans="1:14">
      <c r="A49" s="5">
        <v>43397</v>
      </c>
      <c r="B49" s="6">
        <v>116.68</v>
      </c>
      <c r="C49" s="6">
        <v>116.720001</v>
      </c>
      <c r="D49" s="6">
        <v>114.400002</v>
      </c>
      <c r="E49" s="6">
        <v>114.57</v>
      </c>
      <c r="F49" s="6">
        <v>113.054276</v>
      </c>
      <c r="G49" s="6">
        <v>432000</v>
      </c>
      <c r="J49" s="5">
        <v>43397</v>
      </c>
      <c r="K49" s="6">
        <v>113.054276</v>
      </c>
      <c r="L49" s="6">
        <f t="shared" si="2"/>
        <v>118.94380623333335</v>
      </c>
      <c r="M49" s="6">
        <f t="shared" si="0"/>
        <v>121.22473857142863</v>
      </c>
      <c r="N49" s="6">
        <f t="shared" si="1"/>
        <v>125.70463817000004</v>
      </c>
    </row>
    <row r="50" spans="1:14">
      <c r="A50" s="5">
        <v>43396</v>
      </c>
      <c r="B50" s="6">
        <v>115.779999</v>
      </c>
      <c r="C50" s="6">
        <v>118.57</v>
      </c>
      <c r="D50" s="6">
        <v>115.57</v>
      </c>
      <c r="E50" s="6">
        <v>117.970001</v>
      </c>
      <c r="F50" s="6">
        <v>116.409294</v>
      </c>
      <c r="G50" s="6">
        <v>311600</v>
      </c>
      <c r="J50" s="5">
        <v>43396</v>
      </c>
      <c r="K50" s="6">
        <v>116.409294</v>
      </c>
      <c r="L50" s="6">
        <f t="shared" si="2"/>
        <v>119.06402816666669</v>
      </c>
      <c r="M50" s="6">
        <f t="shared" si="0"/>
        <v>121.43665241428573</v>
      </c>
      <c r="N50" s="6">
        <f t="shared" si="1"/>
        <v>125.77873065000001</v>
      </c>
    </row>
    <row r="51" spans="1:14">
      <c r="A51" s="5">
        <v>43395</v>
      </c>
      <c r="B51" s="6">
        <v>118.739998</v>
      </c>
      <c r="C51" s="6">
        <v>118.75</v>
      </c>
      <c r="D51" s="6">
        <v>116.400002</v>
      </c>
      <c r="E51" s="6">
        <v>117.099998</v>
      </c>
      <c r="F51" s="6">
        <v>115.550804</v>
      </c>
      <c r="G51" s="6">
        <v>238700</v>
      </c>
      <c r="J51" s="5">
        <v>43395</v>
      </c>
      <c r="K51" s="6">
        <v>115.550804</v>
      </c>
      <c r="L51" s="6">
        <f t="shared" si="2"/>
        <v>119.07274043333337</v>
      </c>
      <c r="M51" s="6">
        <f t="shared" si="0"/>
        <v>121.57367405714288</v>
      </c>
      <c r="N51" s="6">
        <f t="shared" si="1"/>
        <v>125.841068565</v>
      </c>
    </row>
    <row r="52" spans="1:14">
      <c r="A52" s="5">
        <v>43392</v>
      </c>
      <c r="B52" s="6">
        <v>116.82</v>
      </c>
      <c r="C52" s="6">
        <v>117.389999</v>
      </c>
      <c r="D52" s="6">
        <v>116.029999</v>
      </c>
      <c r="E52" s="6">
        <v>116.32</v>
      </c>
      <c r="F52" s="6">
        <v>114.781128</v>
      </c>
      <c r="G52" s="6">
        <v>193400</v>
      </c>
      <c r="J52" s="5">
        <v>43392</v>
      </c>
      <c r="K52" s="6">
        <v>114.781128</v>
      </c>
      <c r="L52" s="6">
        <f t="shared" si="2"/>
        <v>119.08607076666668</v>
      </c>
      <c r="M52" s="6">
        <f t="shared" si="0"/>
        <v>121.72295984285715</v>
      </c>
      <c r="N52" s="6">
        <f t="shared" si="1"/>
        <v>125.90334781000001</v>
      </c>
    </row>
    <row r="53" spans="1:14">
      <c r="A53" s="5">
        <v>43391</v>
      </c>
      <c r="B53" s="6">
        <v>117.910004</v>
      </c>
      <c r="C53" s="6">
        <v>118.389999</v>
      </c>
      <c r="D53" s="6">
        <v>116.519997</v>
      </c>
      <c r="E53" s="6">
        <v>116.66999800000001</v>
      </c>
      <c r="F53" s="6">
        <v>115.12649500000001</v>
      </c>
      <c r="G53" s="6">
        <v>230000</v>
      </c>
      <c r="J53" s="5">
        <v>43391</v>
      </c>
      <c r="K53" s="6">
        <v>115.12649500000001</v>
      </c>
      <c r="L53" s="6">
        <f t="shared" si="2"/>
        <v>119.12894873333335</v>
      </c>
      <c r="M53" s="6">
        <f t="shared" si="0"/>
        <v>121.87865452857142</v>
      </c>
      <c r="N53" s="6">
        <f t="shared" si="1"/>
        <v>125.96134711500001</v>
      </c>
    </row>
    <row r="54" spans="1:14">
      <c r="A54" s="5">
        <v>43390</v>
      </c>
      <c r="B54" s="6">
        <v>118.010002</v>
      </c>
      <c r="C54" s="6">
        <v>118.05999799999999</v>
      </c>
      <c r="D54" s="6">
        <v>116.94000200000001</v>
      </c>
      <c r="E54" s="6">
        <v>117.730003</v>
      </c>
      <c r="F54" s="6">
        <v>116.172478</v>
      </c>
      <c r="G54" s="6">
        <v>224500</v>
      </c>
      <c r="J54" s="5">
        <v>43390</v>
      </c>
      <c r="K54" s="6">
        <v>116.172478</v>
      </c>
      <c r="L54" s="6">
        <f t="shared" si="2"/>
        <v>119.18917723333334</v>
      </c>
      <c r="M54" s="6">
        <f t="shared" si="0"/>
        <v>122.01384882857144</v>
      </c>
      <c r="N54" s="6">
        <f t="shared" si="1"/>
        <v>126.00791343000003</v>
      </c>
    </row>
    <row r="55" spans="1:14">
      <c r="A55" s="5">
        <v>43389</v>
      </c>
      <c r="B55" s="6">
        <v>117.209999</v>
      </c>
      <c r="C55" s="6">
        <v>118.239998</v>
      </c>
      <c r="D55" s="6">
        <v>116.93</v>
      </c>
      <c r="E55" s="6">
        <v>118.040001</v>
      </c>
      <c r="F55" s="6">
        <v>116.478371</v>
      </c>
      <c r="G55" s="6">
        <v>275600</v>
      </c>
      <c r="J55" s="5">
        <v>43389</v>
      </c>
      <c r="K55" s="6">
        <v>116.478371</v>
      </c>
      <c r="L55" s="6">
        <f t="shared" si="2"/>
        <v>119.22362013333334</v>
      </c>
      <c r="M55" s="6">
        <f t="shared" si="0"/>
        <v>122.15091808571431</v>
      </c>
      <c r="N55" s="6">
        <f t="shared" si="1"/>
        <v>126.04083461000002</v>
      </c>
    </row>
    <row r="56" spans="1:14">
      <c r="A56" s="5">
        <v>43388</v>
      </c>
      <c r="B56" s="6">
        <v>115.360001</v>
      </c>
      <c r="C56" s="6">
        <v>116.010002</v>
      </c>
      <c r="D56" s="6">
        <v>114.949997</v>
      </c>
      <c r="E56" s="6">
        <v>115.629997</v>
      </c>
      <c r="F56" s="6">
        <v>114.10025</v>
      </c>
      <c r="G56" s="6">
        <v>326900</v>
      </c>
      <c r="J56" s="5">
        <v>43388</v>
      </c>
      <c r="K56" s="6">
        <v>114.10025</v>
      </c>
      <c r="L56" s="6">
        <f t="shared" si="2"/>
        <v>119.29780913333335</v>
      </c>
      <c r="M56" s="6">
        <f t="shared" si="0"/>
        <v>122.30349234285714</v>
      </c>
      <c r="N56" s="6">
        <f t="shared" si="1"/>
        <v>126.066488675</v>
      </c>
    </row>
    <row r="57" spans="1:14">
      <c r="A57" s="5">
        <v>43385</v>
      </c>
      <c r="B57" s="6">
        <v>117.300003</v>
      </c>
      <c r="C57" s="6">
        <v>117.44000200000001</v>
      </c>
      <c r="D57" s="6">
        <v>115.83000199999999</v>
      </c>
      <c r="E57" s="6">
        <v>116.760002</v>
      </c>
      <c r="F57" s="6">
        <v>115.215309</v>
      </c>
      <c r="G57" s="6">
        <v>318500</v>
      </c>
      <c r="J57" s="5">
        <v>43385</v>
      </c>
      <c r="K57" s="6">
        <v>115.215309</v>
      </c>
      <c r="L57" s="6">
        <f t="shared" si="2"/>
        <v>119.5183991</v>
      </c>
      <c r="M57" s="6">
        <f t="shared" si="0"/>
        <v>122.47419535714286</v>
      </c>
      <c r="N57" s="6">
        <f t="shared" si="1"/>
        <v>126.10929290000001</v>
      </c>
    </row>
    <row r="58" spans="1:14">
      <c r="A58" s="5">
        <v>43384</v>
      </c>
      <c r="B58" s="6">
        <v>117.790001</v>
      </c>
      <c r="C58" s="6">
        <v>118.489998</v>
      </c>
      <c r="D58" s="6">
        <v>115.769997</v>
      </c>
      <c r="E58" s="6">
        <v>116.75</v>
      </c>
      <c r="F58" s="6">
        <v>115.205437</v>
      </c>
      <c r="G58" s="6">
        <v>292400</v>
      </c>
      <c r="J58" s="5">
        <v>43384</v>
      </c>
      <c r="K58" s="6">
        <v>115.205437</v>
      </c>
      <c r="L58" s="6">
        <f t="shared" si="2"/>
        <v>119.74008793333333</v>
      </c>
      <c r="M58" s="6">
        <f t="shared" si="0"/>
        <v>122.62215874285714</v>
      </c>
      <c r="N58" s="6">
        <f t="shared" si="1"/>
        <v>126.14633052000003</v>
      </c>
    </row>
    <row r="59" spans="1:14">
      <c r="A59" s="5">
        <v>43383</v>
      </c>
      <c r="B59" s="6">
        <v>119.720001</v>
      </c>
      <c r="C59" s="6">
        <v>119.900002</v>
      </c>
      <c r="D59" s="6">
        <v>117.779999</v>
      </c>
      <c r="E59" s="6">
        <v>117.779999</v>
      </c>
      <c r="F59" s="6">
        <v>116.22180899999999</v>
      </c>
      <c r="G59" s="6">
        <v>454400</v>
      </c>
      <c r="J59" s="5">
        <v>43383</v>
      </c>
      <c r="K59" s="6">
        <v>116.22180899999999</v>
      </c>
      <c r="L59" s="6">
        <f t="shared" si="2"/>
        <v>120.03410089999998</v>
      </c>
      <c r="M59" s="6">
        <f t="shared" si="0"/>
        <v>122.74705235714289</v>
      </c>
      <c r="N59" s="6">
        <f t="shared" si="1"/>
        <v>126.18222220500006</v>
      </c>
    </row>
    <row r="60" spans="1:14">
      <c r="A60" s="5">
        <v>43382</v>
      </c>
      <c r="B60" s="6">
        <v>119.699997</v>
      </c>
      <c r="C60" s="6">
        <v>120.18</v>
      </c>
      <c r="D60" s="6">
        <v>119.18</v>
      </c>
      <c r="E60" s="6">
        <v>119.91999800000001</v>
      </c>
      <c r="F60" s="6">
        <v>118.333496</v>
      </c>
      <c r="G60" s="6">
        <v>182500</v>
      </c>
      <c r="J60" s="5">
        <v>43382</v>
      </c>
      <c r="K60" s="6">
        <v>118.333496</v>
      </c>
      <c r="L60" s="6">
        <f t="shared" si="2"/>
        <v>120.24850826666665</v>
      </c>
      <c r="M60" s="6">
        <f t="shared" si="0"/>
        <v>122.86479267142862</v>
      </c>
      <c r="N60" s="6">
        <f t="shared" si="1"/>
        <v>126.21465774000004</v>
      </c>
    </row>
    <row r="61" spans="1:14">
      <c r="A61" s="5">
        <v>43381</v>
      </c>
      <c r="B61" s="6">
        <v>121.589996</v>
      </c>
      <c r="C61" s="6">
        <v>121.879997</v>
      </c>
      <c r="D61" s="6">
        <v>120.379997</v>
      </c>
      <c r="E61" s="6">
        <v>121.720001</v>
      </c>
      <c r="F61" s="6">
        <v>120.10968800000001</v>
      </c>
      <c r="G61" s="6">
        <v>180000</v>
      </c>
      <c r="J61" s="5">
        <v>43381</v>
      </c>
      <c r="K61" s="6">
        <v>120.10968800000001</v>
      </c>
      <c r="L61" s="6">
        <f t="shared" si="2"/>
        <v>120.40549806666665</v>
      </c>
      <c r="M61" s="6">
        <f t="shared" si="0"/>
        <v>122.96459670000002</v>
      </c>
      <c r="N61" s="6">
        <f t="shared" si="1"/>
        <v>126.23634349500004</v>
      </c>
    </row>
    <row r="62" spans="1:14">
      <c r="A62" s="5">
        <v>43378</v>
      </c>
      <c r="B62" s="6">
        <v>122.860001</v>
      </c>
      <c r="C62" s="6">
        <v>122.860001</v>
      </c>
      <c r="D62" s="6">
        <v>121.370003</v>
      </c>
      <c r="E62" s="6">
        <v>121.5</v>
      </c>
      <c r="F62" s="6">
        <v>119.89259300000001</v>
      </c>
      <c r="G62" s="6">
        <v>272500</v>
      </c>
      <c r="J62" s="5">
        <v>43378</v>
      </c>
      <c r="K62" s="6">
        <v>119.89259300000001</v>
      </c>
      <c r="L62" s="6">
        <f t="shared" si="2"/>
        <v>120.3855599</v>
      </c>
      <c r="M62" s="6">
        <f t="shared" si="0"/>
        <v>123.04291810000001</v>
      </c>
      <c r="N62" s="6">
        <f t="shared" si="1"/>
        <v>126.24604041500002</v>
      </c>
    </row>
    <row r="63" spans="1:14">
      <c r="A63" s="5">
        <v>43377</v>
      </c>
      <c r="B63" s="6">
        <v>122.699997</v>
      </c>
      <c r="C63" s="6">
        <v>122.970001</v>
      </c>
      <c r="D63" s="6">
        <v>121.540001</v>
      </c>
      <c r="E63" s="6">
        <v>122.18</v>
      </c>
      <c r="F63" s="6">
        <v>120.563599</v>
      </c>
      <c r="G63" s="6">
        <v>139500</v>
      </c>
      <c r="J63" s="5">
        <v>43377</v>
      </c>
      <c r="K63" s="6">
        <v>120.563599</v>
      </c>
      <c r="L63" s="6">
        <f t="shared" si="2"/>
        <v>120.35404873333333</v>
      </c>
      <c r="M63" s="6">
        <f t="shared" si="0"/>
        <v>123.09682174285714</v>
      </c>
      <c r="N63" s="6">
        <f t="shared" si="1"/>
        <v>126.25385837000002</v>
      </c>
    </row>
    <row r="64" spans="1:14">
      <c r="A64" s="5">
        <v>43376</v>
      </c>
      <c r="B64" s="6">
        <v>122.970001</v>
      </c>
      <c r="C64" s="6">
        <v>123.339996</v>
      </c>
      <c r="D64" s="6">
        <v>122.41999800000001</v>
      </c>
      <c r="E64" s="6">
        <v>122.699997</v>
      </c>
      <c r="F64" s="6">
        <v>121.076714</v>
      </c>
      <c r="G64" s="6">
        <v>192000</v>
      </c>
      <c r="J64" s="5">
        <v>43376</v>
      </c>
      <c r="K64" s="6">
        <v>121.076714</v>
      </c>
      <c r="L64" s="6">
        <f t="shared" si="2"/>
        <v>120.34816723333331</v>
      </c>
      <c r="M64" s="6">
        <f t="shared" si="0"/>
        <v>123.1703267</v>
      </c>
      <c r="N64" s="6">
        <f t="shared" si="1"/>
        <v>126.25980350000002</v>
      </c>
    </row>
    <row r="65" spans="1:14">
      <c r="A65" s="5">
        <v>43375</v>
      </c>
      <c r="B65" s="6">
        <v>125.529999</v>
      </c>
      <c r="C65" s="6">
        <v>126.019997</v>
      </c>
      <c r="D65" s="6">
        <v>125.44000200000001</v>
      </c>
      <c r="E65" s="6">
        <v>125.709999</v>
      </c>
      <c r="F65" s="6">
        <v>124.046898</v>
      </c>
      <c r="G65" s="6">
        <v>177100</v>
      </c>
      <c r="J65" s="5">
        <v>43375</v>
      </c>
      <c r="K65" s="6">
        <v>124.046898</v>
      </c>
      <c r="L65" s="6">
        <f t="shared" si="2"/>
        <v>120.28723863333333</v>
      </c>
      <c r="M65" s="6">
        <f t="shared" si="0"/>
        <v>123.22760632857145</v>
      </c>
      <c r="N65" s="6">
        <f t="shared" si="1"/>
        <v>126.24893458500003</v>
      </c>
    </row>
    <row r="66" spans="1:14">
      <c r="A66" s="5">
        <v>43374</v>
      </c>
      <c r="B66" s="6">
        <v>124.599998</v>
      </c>
      <c r="C66" s="6">
        <v>125.040001</v>
      </c>
      <c r="D66" s="6">
        <v>124.410004</v>
      </c>
      <c r="E66" s="6">
        <v>124.82</v>
      </c>
      <c r="F66" s="6">
        <v>123.168671</v>
      </c>
      <c r="G66" s="6">
        <v>147200</v>
      </c>
      <c r="J66" s="5">
        <v>43374</v>
      </c>
      <c r="K66" s="6">
        <v>123.168671</v>
      </c>
      <c r="L66" s="6">
        <f t="shared" si="2"/>
        <v>120.15000513333334</v>
      </c>
      <c r="M66" s="6">
        <f t="shared" si="0"/>
        <v>123.27622845714286</v>
      </c>
      <c r="N66" s="6">
        <f t="shared" si="1"/>
        <v>126.22637050000003</v>
      </c>
    </row>
    <row r="67" spans="1:14">
      <c r="A67" s="5">
        <v>43371</v>
      </c>
      <c r="B67" s="6">
        <v>124.510002</v>
      </c>
      <c r="C67" s="6">
        <v>124.989998</v>
      </c>
      <c r="D67" s="6">
        <v>124.18</v>
      </c>
      <c r="E67" s="6">
        <v>124.349998</v>
      </c>
      <c r="F67" s="6">
        <v>122.704887</v>
      </c>
      <c r="G67" s="6">
        <v>167300</v>
      </c>
      <c r="J67" s="5">
        <v>43371</v>
      </c>
      <c r="K67" s="6">
        <v>122.704887</v>
      </c>
      <c r="L67" s="6">
        <f t="shared" si="2"/>
        <v>120.04237013333335</v>
      </c>
      <c r="M67" s="6">
        <f t="shared" si="0"/>
        <v>123.36046829999998</v>
      </c>
      <c r="N67" s="6">
        <f t="shared" si="1"/>
        <v>126.20781501000003</v>
      </c>
    </row>
    <row r="68" spans="1:14">
      <c r="A68" s="5">
        <v>43370</v>
      </c>
      <c r="B68" s="6">
        <v>124.800003</v>
      </c>
      <c r="C68" s="6">
        <v>125.349998</v>
      </c>
      <c r="D68" s="6">
        <v>124.379997</v>
      </c>
      <c r="E68" s="6">
        <v>124.610001</v>
      </c>
      <c r="F68" s="6">
        <v>122.961449</v>
      </c>
      <c r="G68" s="6">
        <v>151200</v>
      </c>
      <c r="J68" s="5">
        <v>43370</v>
      </c>
      <c r="K68" s="6">
        <v>122.961449</v>
      </c>
      <c r="L68" s="6">
        <f t="shared" si="2"/>
        <v>119.9333311</v>
      </c>
      <c r="M68" s="6">
        <f t="shared" si="0"/>
        <v>123.47510028571425</v>
      </c>
      <c r="N68" s="6">
        <f t="shared" si="1"/>
        <v>126.18837493500003</v>
      </c>
    </row>
    <row r="69" spans="1:14">
      <c r="A69" s="5">
        <v>43369</v>
      </c>
      <c r="B69" s="6">
        <v>124.949997</v>
      </c>
      <c r="C69" s="6">
        <v>125.300003</v>
      </c>
      <c r="D69" s="6">
        <v>124.30999799999999</v>
      </c>
      <c r="E69" s="6">
        <v>125.139999</v>
      </c>
      <c r="F69" s="6">
        <v>121.749229</v>
      </c>
      <c r="G69" s="6">
        <v>271000</v>
      </c>
      <c r="J69" s="5">
        <v>43369</v>
      </c>
      <c r="K69" s="6">
        <v>121.749229</v>
      </c>
      <c r="L69" s="6">
        <f t="shared" si="2"/>
        <v>119.78622823333333</v>
      </c>
      <c r="M69" s="6">
        <f t="shared" si="0"/>
        <v>123.61080661428568</v>
      </c>
      <c r="N69" s="6">
        <f t="shared" si="1"/>
        <v>126.16612197500004</v>
      </c>
    </row>
    <row r="70" spans="1:14">
      <c r="A70" s="5">
        <v>43368</v>
      </c>
      <c r="B70" s="6">
        <v>125.32</v>
      </c>
      <c r="C70" s="6">
        <v>125.610001</v>
      </c>
      <c r="D70" s="6">
        <v>124.769997</v>
      </c>
      <c r="E70" s="6">
        <v>124.879997</v>
      </c>
      <c r="F70" s="6">
        <v>121.496269</v>
      </c>
      <c r="G70" s="6">
        <v>169900</v>
      </c>
      <c r="J70" s="5">
        <v>43368</v>
      </c>
      <c r="K70" s="6">
        <v>121.496269</v>
      </c>
      <c r="L70" s="6">
        <f t="shared" si="2"/>
        <v>119.73142096666669</v>
      </c>
      <c r="M70" s="6">
        <f t="shared" si="0"/>
        <v>123.76897301428572</v>
      </c>
      <c r="N70" s="6">
        <f t="shared" si="1"/>
        <v>126.15241645500005</v>
      </c>
    </row>
    <row r="71" spans="1:14">
      <c r="A71" s="5">
        <v>43367</v>
      </c>
      <c r="B71" s="6">
        <v>124.339996</v>
      </c>
      <c r="C71" s="6">
        <v>124.660004</v>
      </c>
      <c r="D71" s="6">
        <v>123.720001</v>
      </c>
      <c r="E71" s="6">
        <v>124</v>
      </c>
      <c r="F71" s="6">
        <v>120.640114</v>
      </c>
      <c r="G71" s="6">
        <v>117900</v>
      </c>
      <c r="J71" s="5">
        <v>43367</v>
      </c>
      <c r="K71" s="6">
        <v>120.640114</v>
      </c>
      <c r="L71" s="6">
        <f t="shared" si="2"/>
        <v>119.68666720000002</v>
      </c>
      <c r="M71" s="6">
        <f t="shared" ref="M71:M134" si="3">SUM(K71:K140)/70</f>
        <v>123.92088505714284</v>
      </c>
      <c r="N71" s="6">
        <f t="shared" ref="N71:N134" si="4">SUM(K71:K270)/200</f>
        <v>126.13490753000004</v>
      </c>
    </row>
    <row r="72" spans="1:14">
      <c r="A72" s="5">
        <v>43364</v>
      </c>
      <c r="B72" s="6">
        <v>124.650002</v>
      </c>
      <c r="C72" s="6">
        <v>124.949997</v>
      </c>
      <c r="D72" s="6">
        <v>124.30999799999999</v>
      </c>
      <c r="E72" s="6">
        <v>124.720001</v>
      </c>
      <c r="F72" s="6">
        <v>121.34060700000001</v>
      </c>
      <c r="G72" s="6">
        <v>113600</v>
      </c>
      <c r="J72" s="5">
        <v>43364</v>
      </c>
      <c r="K72" s="6">
        <v>121.34060700000001</v>
      </c>
      <c r="L72" s="6">
        <f t="shared" si="2"/>
        <v>119.69412620000001</v>
      </c>
      <c r="M72" s="6">
        <f t="shared" si="3"/>
        <v>124.07988545714288</v>
      </c>
      <c r="N72" s="6">
        <f t="shared" si="4"/>
        <v>126.11967117000002</v>
      </c>
    </row>
    <row r="73" spans="1:14">
      <c r="A73" s="5">
        <v>43363</v>
      </c>
      <c r="B73" s="6">
        <v>125.41999800000001</v>
      </c>
      <c r="C73" s="6">
        <v>125.889999</v>
      </c>
      <c r="D73" s="6">
        <v>124.69000200000001</v>
      </c>
      <c r="E73" s="6">
        <v>124.949997</v>
      </c>
      <c r="F73" s="6">
        <v>121.564369</v>
      </c>
      <c r="G73" s="6">
        <v>136000</v>
      </c>
      <c r="J73" s="5">
        <v>43363</v>
      </c>
      <c r="K73" s="6">
        <v>121.564369</v>
      </c>
      <c r="L73" s="6">
        <f t="shared" ref="L73:L136" si="5">SUM(K73:K102)/30</f>
        <v>119.71780020000001</v>
      </c>
      <c r="M73" s="6">
        <f t="shared" si="3"/>
        <v>124.22846181428574</v>
      </c>
      <c r="N73" s="6">
        <f t="shared" si="4"/>
        <v>126.10432712000004</v>
      </c>
    </row>
    <row r="74" spans="1:14">
      <c r="A74" s="5">
        <v>43362</v>
      </c>
      <c r="B74" s="6">
        <v>124.980003</v>
      </c>
      <c r="C74" s="6">
        <v>125.650002</v>
      </c>
      <c r="D74" s="6">
        <v>124.980003</v>
      </c>
      <c r="E74" s="6">
        <v>125.32</v>
      </c>
      <c r="F74" s="6">
        <v>121.924347</v>
      </c>
      <c r="G74" s="6">
        <v>130900</v>
      </c>
      <c r="J74" s="5">
        <v>43362</v>
      </c>
      <c r="K74" s="6">
        <v>121.924347</v>
      </c>
      <c r="L74" s="6">
        <f t="shared" si="5"/>
        <v>119.78720073333334</v>
      </c>
      <c r="M74" s="6">
        <f t="shared" si="3"/>
        <v>124.36188870000001</v>
      </c>
      <c r="N74" s="6">
        <f t="shared" si="4"/>
        <v>126.08901176000001</v>
      </c>
    </row>
    <row r="75" spans="1:14">
      <c r="A75" s="5">
        <v>43361</v>
      </c>
      <c r="B75" s="6">
        <v>124.379997</v>
      </c>
      <c r="C75" s="6">
        <v>125.300003</v>
      </c>
      <c r="D75" s="6">
        <v>124.269997</v>
      </c>
      <c r="E75" s="6">
        <v>125.029999</v>
      </c>
      <c r="F75" s="6">
        <v>121.64220400000001</v>
      </c>
      <c r="G75" s="6">
        <v>266900</v>
      </c>
      <c r="J75" s="5">
        <v>43361</v>
      </c>
      <c r="K75" s="6">
        <v>121.64220400000001</v>
      </c>
      <c r="L75" s="6">
        <f t="shared" si="5"/>
        <v>119.89097726666667</v>
      </c>
      <c r="M75" s="6">
        <f t="shared" si="3"/>
        <v>124.52630934285715</v>
      </c>
      <c r="N75" s="6">
        <f t="shared" si="4"/>
        <v>126.07400031500001</v>
      </c>
    </row>
    <row r="76" spans="1:14">
      <c r="A76" s="5">
        <v>43360</v>
      </c>
      <c r="B76" s="6">
        <v>122.66999800000001</v>
      </c>
      <c r="C76" s="6">
        <v>123.019997</v>
      </c>
      <c r="D76" s="6">
        <v>122.410004</v>
      </c>
      <c r="E76" s="6">
        <v>122.480003</v>
      </c>
      <c r="F76" s="6">
        <v>119.16130099999999</v>
      </c>
      <c r="G76" s="6">
        <v>147300</v>
      </c>
      <c r="J76" s="5">
        <v>43360</v>
      </c>
      <c r="K76" s="6">
        <v>119.16130099999999</v>
      </c>
      <c r="L76" s="6">
        <f t="shared" si="5"/>
        <v>120.00188833333335</v>
      </c>
      <c r="M76" s="6">
        <f t="shared" si="3"/>
        <v>124.68169624285713</v>
      </c>
      <c r="N76" s="6">
        <f t="shared" si="4"/>
        <v>126.06986667000001</v>
      </c>
    </row>
    <row r="77" spans="1:14">
      <c r="A77" s="5">
        <v>43357</v>
      </c>
      <c r="B77" s="6">
        <v>122.709999</v>
      </c>
      <c r="C77" s="6">
        <v>122.83000199999999</v>
      </c>
      <c r="D77" s="6">
        <v>122.05999799999999</v>
      </c>
      <c r="E77" s="6">
        <v>122.279999</v>
      </c>
      <c r="F77" s="6">
        <v>118.966713</v>
      </c>
      <c r="G77" s="6">
        <v>131400</v>
      </c>
      <c r="J77" s="5">
        <v>43357</v>
      </c>
      <c r="K77" s="6">
        <v>118.966713</v>
      </c>
      <c r="L77" s="6">
        <f t="shared" si="5"/>
        <v>120.28792196666669</v>
      </c>
      <c r="M77" s="6">
        <f t="shared" si="3"/>
        <v>124.87586018571427</v>
      </c>
      <c r="N77" s="6">
        <f t="shared" si="4"/>
        <v>126.07914168500001</v>
      </c>
    </row>
    <row r="78" spans="1:14">
      <c r="A78" s="5">
        <v>43356</v>
      </c>
      <c r="B78" s="6">
        <v>121.75</v>
      </c>
      <c r="C78" s="6">
        <v>122.410004</v>
      </c>
      <c r="D78" s="6">
        <v>121.599998</v>
      </c>
      <c r="E78" s="6">
        <v>121.959999</v>
      </c>
      <c r="F78" s="6">
        <v>118.655388</v>
      </c>
      <c r="G78" s="6">
        <v>149900</v>
      </c>
      <c r="J78" s="5">
        <v>43356</v>
      </c>
      <c r="K78" s="6">
        <v>118.655388</v>
      </c>
      <c r="L78" s="6">
        <f t="shared" si="5"/>
        <v>120.5723346</v>
      </c>
      <c r="M78" s="6">
        <f t="shared" si="3"/>
        <v>125.0689123142857</v>
      </c>
      <c r="N78" s="6">
        <f t="shared" si="4"/>
        <v>126.09134997500003</v>
      </c>
    </row>
    <row r="79" spans="1:14">
      <c r="A79" s="5">
        <v>43355</v>
      </c>
      <c r="B79" s="6">
        <v>119.800003</v>
      </c>
      <c r="C79" s="6">
        <v>120.32</v>
      </c>
      <c r="D79" s="6">
        <v>119.639999</v>
      </c>
      <c r="E79" s="6">
        <v>119.910004</v>
      </c>
      <c r="F79" s="6">
        <v>116.660934</v>
      </c>
      <c r="G79" s="6">
        <v>110500</v>
      </c>
      <c r="J79" s="5">
        <v>43355</v>
      </c>
      <c r="K79" s="6">
        <v>116.660934</v>
      </c>
      <c r="L79" s="6">
        <f t="shared" si="5"/>
        <v>120.8859345</v>
      </c>
      <c r="M79" s="6">
        <f t="shared" si="3"/>
        <v>125.22874671428568</v>
      </c>
      <c r="N79" s="6">
        <f t="shared" si="4"/>
        <v>126.10042918500001</v>
      </c>
    </row>
    <row r="80" spans="1:14">
      <c r="A80" s="5">
        <v>43354</v>
      </c>
      <c r="B80" s="6">
        <v>120.07</v>
      </c>
      <c r="C80" s="6">
        <v>120.089996</v>
      </c>
      <c r="D80" s="6">
        <v>119.519997</v>
      </c>
      <c r="E80" s="6">
        <v>119.91999800000001</v>
      </c>
      <c r="F80" s="6">
        <v>116.67066199999999</v>
      </c>
      <c r="G80" s="6">
        <v>172200</v>
      </c>
      <c r="J80" s="5">
        <v>43354</v>
      </c>
      <c r="K80" s="6">
        <v>116.67066199999999</v>
      </c>
      <c r="L80" s="6">
        <f t="shared" si="5"/>
        <v>121.27282570000001</v>
      </c>
      <c r="M80" s="6">
        <f t="shared" si="3"/>
        <v>125.42847009999997</v>
      </c>
      <c r="N80" s="6">
        <f t="shared" si="4"/>
        <v>126.11981536500001</v>
      </c>
    </row>
    <row r="81" spans="1:14">
      <c r="A81" s="5">
        <v>43353</v>
      </c>
      <c r="B81" s="6">
        <v>119.550003</v>
      </c>
      <c r="C81" s="6">
        <v>119.660004</v>
      </c>
      <c r="D81" s="6">
        <v>119.150002</v>
      </c>
      <c r="E81" s="6">
        <v>119.18</v>
      </c>
      <c r="F81" s="6">
        <v>115.950714</v>
      </c>
      <c r="G81" s="6">
        <v>104500</v>
      </c>
      <c r="J81" s="5">
        <v>43353</v>
      </c>
      <c r="K81" s="6">
        <v>115.950714</v>
      </c>
      <c r="L81" s="6">
        <f t="shared" si="5"/>
        <v>121.76122316666667</v>
      </c>
      <c r="M81" s="6">
        <f t="shared" si="3"/>
        <v>125.58677545714285</v>
      </c>
      <c r="N81" s="6">
        <f t="shared" si="4"/>
        <v>126.13929633500004</v>
      </c>
    </row>
    <row r="82" spans="1:14">
      <c r="A82" s="5">
        <v>43350</v>
      </c>
      <c r="B82" s="6">
        <v>119.55999799999999</v>
      </c>
      <c r="C82" s="6">
        <v>119.769997</v>
      </c>
      <c r="D82" s="6">
        <v>119.019997</v>
      </c>
      <c r="E82" s="6">
        <v>119.300003</v>
      </c>
      <c r="F82" s="6">
        <v>116.06746699999999</v>
      </c>
      <c r="G82" s="6">
        <v>190300</v>
      </c>
      <c r="J82" s="5">
        <v>43350</v>
      </c>
      <c r="K82" s="6">
        <v>116.06746699999999</v>
      </c>
      <c r="L82" s="6">
        <f t="shared" si="5"/>
        <v>122.2567559</v>
      </c>
      <c r="M82" s="6">
        <f t="shared" si="3"/>
        <v>125.7089444142857</v>
      </c>
      <c r="N82" s="6">
        <f t="shared" si="4"/>
        <v>126.16094260500002</v>
      </c>
    </row>
    <row r="83" spans="1:14">
      <c r="A83" s="5">
        <v>43349</v>
      </c>
      <c r="B83" s="6">
        <v>120.5</v>
      </c>
      <c r="C83" s="6">
        <v>120.5</v>
      </c>
      <c r="D83" s="6">
        <v>119.32</v>
      </c>
      <c r="E83" s="6">
        <v>120.19000200000001</v>
      </c>
      <c r="F83" s="6">
        <v>116.93335</v>
      </c>
      <c r="G83" s="6">
        <v>136600</v>
      </c>
      <c r="J83" s="5">
        <v>43349</v>
      </c>
      <c r="K83" s="6">
        <v>116.93335</v>
      </c>
      <c r="L83" s="6">
        <f t="shared" si="5"/>
        <v>122.71175086666669</v>
      </c>
      <c r="M83" s="6">
        <f t="shared" si="3"/>
        <v>125.8191605</v>
      </c>
      <c r="N83" s="6">
        <f t="shared" si="4"/>
        <v>126.17488089500003</v>
      </c>
    </row>
    <row r="84" spans="1:14">
      <c r="A84" s="5">
        <v>43348</v>
      </c>
      <c r="B84" s="6">
        <v>120.510002</v>
      </c>
      <c r="C84" s="6">
        <v>121.260002</v>
      </c>
      <c r="D84" s="6">
        <v>120.30999799999999</v>
      </c>
      <c r="E84" s="6">
        <v>120.470001</v>
      </c>
      <c r="F84" s="6">
        <v>117.205765</v>
      </c>
      <c r="G84" s="6">
        <v>290800</v>
      </c>
      <c r="J84" s="5">
        <v>43348</v>
      </c>
      <c r="K84" s="6">
        <v>117.205765</v>
      </c>
      <c r="L84" s="6">
        <f t="shared" si="5"/>
        <v>123.10156103333335</v>
      </c>
      <c r="M84" s="6">
        <f t="shared" si="3"/>
        <v>125.90964054285716</v>
      </c>
      <c r="N84" s="6">
        <f t="shared" si="4"/>
        <v>126.17970843000003</v>
      </c>
    </row>
    <row r="85" spans="1:14">
      <c r="A85" s="5">
        <v>43347</v>
      </c>
      <c r="B85" s="6">
        <v>122.16999800000001</v>
      </c>
      <c r="C85" s="6">
        <v>122.41999800000001</v>
      </c>
      <c r="D85" s="6">
        <v>121.650002</v>
      </c>
      <c r="E85" s="6">
        <v>122.010002</v>
      </c>
      <c r="F85" s="6">
        <v>118.704041</v>
      </c>
      <c r="G85" s="6">
        <v>244500</v>
      </c>
      <c r="J85" s="5">
        <v>43347</v>
      </c>
      <c r="K85" s="6">
        <v>118.704041</v>
      </c>
      <c r="L85" s="6">
        <f t="shared" si="5"/>
        <v>123.49429020000002</v>
      </c>
      <c r="M85" s="6">
        <f t="shared" si="3"/>
        <v>126.0415385</v>
      </c>
      <c r="N85" s="6">
        <f t="shared" si="4"/>
        <v>126.18833773000001</v>
      </c>
    </row>
    <row r="86" spans="1:14">
      <c r="A86" s="5">
        <v>43343</v>
      </c>
      <c r="B86" s="6">
        <v>124.599998</v>
      </c>
      <c r="C86" s="6">
        <v>124.790001</v>
      </c>
      <c r="D86" s="6">
        <v>123.800003</v>
      </c>
      <c r="E86" s="6">
        <v>124.08000199999999</v>
      </c>
      <c r="F86" s="6">
        <v>120.717949</v>
      </c>
      <c r="G86" s="6">
        <v>152600</v>
      </c>
      <c r="J86" s="5">
        <v>43343</v>
      </c>
      <c r="K86" s="6">
        <v>120.717949</v>
      </c>
      <c r="L86" s="6">
        <f t="shared" si="5"/>
        <v>123.80951033333335</v>
      </c>
      <c r="M86" s="6">
        <f t="shared" si="3"/>
        <v>126.18650134285716</v>
      </c>
      <c r="N86" s="6">
        <f t="shared" si="4"/>
        <v>126.18608091500003</v>
      </c>
    </row>
    <row r="87" spans="1:14">
      <c r="A87" s="5">
        <v>43342</v>
      </c>
      <c r="B87" s="6">
        <v>125.660004</v>
      </c>
      <c r="C87" s="6">
        <v>126.089996</v>
      </c>
      <c r="D87" s="6">
        <v>124.83000199999999</v>
      </c>
      <c r="E87" s="6">
        <v>125.260002</v>
      </c>
      <c r="F87" s="6">
        <v>121.86597399999999</v>
      </c>
      <c r="G87" s="6">
        <v>165200</v>
      </c>
      <c r="J87" s="5">
        <v>43342</v>
      </c>
      <c r="K87" s="6">
        <v>121.86597399999999</v>
      </c>
      <c r="L87" s="6">
        <f t="shared" si="5"/>
        <v>124.05987120000003</v>
      </c>
      <c r="M87" s="6">
        <f t="shared" si="3"/>
        <v>126.33591158571427</v>
      </c>
      <c r="N87" s="6">
        <f t="shared" si="4"/>
        <v>126.17953997000001</v>
      </c>
    </row>
    <row r="88" spans="1:14">
      <c r="A88" s="5">
        <v>43341</v>
      </c>
      <c r="B88" s="6">
        <v>126.849998</v>
      </c>
      <c r="C88" s="6">
        <v>127.769997</v>
      </c>
      <c r="D88" s="6">
        <v>126.739998</v>
      </c>
      <c r="E88" s="6">
        <v>127.480003</v>
      </c>
      <c r="F88" s="6">
        <v>124.025826</v>
      </c>
      <c r="G88" s="6">
        <v>249000</v>
      </c>
      <c r="J88" s="5">
        <v>43341</v>
      </c>
      <c r="K88" s="6">
        <v>124.025826</v>
      </c>
      <c r="L88" s="6">
        <f t="shared" si="5"/>
        <v>124.27099156666668</v>
      </c>
      <c r="M88" s="6">
        <f t="shared" si="3"/>
        <v>126.48156948571426</v>
      </c>
      <c r="N88" s="6">
        <f t="shared" si="4"/>
        <v>126.17108397</v>
      </c>
    </row>
    <row r="89" spans="1:14">
      <c r="A89" s="5">
        <v>43340</v>
      </c>
      <c r="B89" s="6">
        <v>126.739998</v>
      </c>
      <c r="C89" s="6">
        <v>127.089996</v>
      </c>
      <c r="D89" s="6">
        <v>126.010002</v>
      </c>
      <c r="E89" s="6">
        <v>126.07</v>
      </c>
      <c r="F89" s="6">
        <v>122.65403000000001</v>
      </c>
      <c r="G89" s="6">
        <v>169100</v>
      </c>
      <c r="J89" s="5">
        <v>43340</v>
      </c>
      <c r="K89" s="6">
        <v>122.65403000000001</v>
      </c>
      <c r="L89" s="6">
        <f t="shared" si="5"/>
        <v>124.42049436666667</v>
      </c>
      <c r="M89" s="6">
        <f t="shared" si="3"/>
        <v>126.60624021428571</v>
      </c>
      <c r="N89" s="6">
        <f t="shared" si="4"/>
        <v>126.14618673500001</v>
      </c>
    </row>
    <row r="90" spans="1:14">
      <c r="A90" s="5">
        <v>43339</v>
      </c>
      <c r="B90" s="6">
        <v>125.610001</v>
      </c>
      <c r="C90" s="6">
        <v>127.010002</v>
      </c>
      <c r="D90" s="6">
        <v>125.220001</v>
      </c>
      <c r="E90" s="6">
        <v>126.470001</v>
      </c>
      <c r="F90" s="6">
        <v>123.04319</v>
      </c>
      <c r="G90" s="6">
        <v>370500</v>
      </c>
      <c r="J90" s="5">
        <v>43339</v>
      </c>
      <c r="K90" s="6">
        <v>123.04319</v>
      </c>
      <c r="L90" s="6">
        <f t="shared" si="5"/>
        <v>124.59496820000003</v>
      </c>
      <c r="M90" s="6">
        <f t="shared" si="3"/>
        <v>126.7448093142857</v>
      </c>
      <c r="N90" s="6">
        <f t="shared" si="4"/>
        <v>126.13278639000002</v>
      </c>
    </row>
    <row r="91" spans="1:14">
      <c r="A91" s="5">
        <v>43336</v>
      </c>
      <c r="B91" s="6">
        <v>123.019997</v>
      </c>
      <c r="C91" s="6">
        <v>123.129997</v>
      </c>
      <c r="D91" s="6">
        <v>122.470001</v>
      </c>
      <c r="E91" s="6">
        <v>122.839996</v>
      </c>
      <c r="F91" s="6">
        <v>119.511543</v>
      </c>
      <c r="G91" s="6">
        <v>93200</v>
      </c>
      <c r="J91" s="5">
        <v>43336</v>
      </c>
      <c r="K91" s="6">
        <v>119.511543</v>
      </c>
      <c r="L91" s="6">
        <f t="shared" si="5"/>
        <v>124.69355550000002</v>
      </c>
      <c r="M91" s="6">
        <f t="shared" si="3"/>
        <v>126.88657534285714</v>
      </c>
      <c r="N91" s="6">
        <f t="shared" si="4"/>
        <v>126.12948931000003</v>
      </c>
    </row>
    <row r="92" spans="1:14">
      <c r="A92" s="5">
        <v>43335</v>
      </c>
      <c r="B92" s="6">
        <v>123.239998</v>
      </c>
      <c r="C92" s="6">
        <v>123.239998</v>
      </c>
      <c r="D92" s="6">
        <v>122.05999799999999</v>
      </c>
      <c r="E92" s="6">
        <v>122.260002</v>
      </c>
      <c r="F92" s="6">
        <v>118.94725800000001</v>
      </c>
      <c r="G92" s="6">
        <v>184300</v>
      </c>
      <c r="J92" s="5">
        <v>43335</v>
      </c>
      <c r="K92" s="6">
        <v>118.94725800000001</v>
      </c>
      <c r="L92" s="6">
        <f t="shared" si="5"/>
        <v>124.9098643666667</v>
      </c>
      <c r="M92" s="6">
        <f t="shared" si="3"/>
        <v>127.08824454285717</v>
      </c>
      <c r="N92" s="6">
        <f t="shared" si="4"/>
        <v>126.14136412000002</v>
      </c>
    </row>
    <row r="93" spans="1:14">
      <c r="A93" s="5">
        <v>43334</v>
      </c>
      <c r="B93" s="6">
        <v>124.519997</v>
      </c>
      <c r="C93" s="6">
        <v>124.760002</v>
      </c>
      <c r="D93" s="6">
        <v>123.58000199999999</v>
      </c>
      <c r="E93" s="6">
        <v>123.739998</v>
      </c>
      <c r="F93" s="6">
        <v>120.387154</v>
      </c>
      <c r="G93" s="6">
        <v>262900</v>
      </c>
      <c r="J93" s="5">
        <v>43334</v>
      </c>
      <c r="K93" s="6">
        <v>120.387154</v>
      </c>
      <c r="L93" s="6">
        <f t="shared" si="5"/>
        <v>125.13428096666669</v>
      </c>
      <c r="M93" s="6">
        <f t="shared" si="3"/>
        <v>127.28226952857143</v>
      </c>
      <c r="N93" s="6">
        <f t="shared" si="4"/>
        <v>126.14731047000004</v>
      </c>
    </row>
    <row r="94" spans="1:14">
      <c r="A94" s="5">
        <v>43333</v>
      </c>
      <c r="B94" s="6">
        <v>122.949997</v>
      </c>
      <c r="C94" s="6">
        <v>122.949997</v>
      </c>
      <c r="D94" s="6">
        <v>122.5</v>
      </c>
      <c r="E94" s="6">
        <v>122.57</v>
      </c>
      <c r="F94" s="6">
        <v>119.248856</v>
      </c>
      <c r="G94" s="6">
        <v>182600</v>
      </c>
      <c r="J94" s="5">
        <v>43333</v>
      </c>
      <c r="K94" s="6">
        <v>119.248856</v>
      </c>
      <c r="L94" s="6">
        <f t="shared" si="5"/>
        <v>125.27437903333333</v>
      </c>
      <c r="M94" s="6">
        <f t="shared" si="3"/>
        <v>127.48240980000001</v>
      </c>
      <c r="N94" s="6">
        <f t="shared" si="4"/>
        <v>126.14600954000004</v>
      </c>
    </row>
    <row r="95" spans="1:14">
      <c r="A95" s="5">
        <v>43332</v>
      </c>
      <c r="B95" s="6">
        <v>122.760002</v>
      </c>
      <c r="C95" s="6">
        <v>123.55999799999999</v>
      </c>
      <c r="D95" s="6">
        <v>122.760002</v>
      </c>
      <c r="E95" s="6">
        <v>123.269997</v>
      </c>
      <c r="F95" s="6">
        <v>119.92989300000001</v>
      </c>
      <c r="G95" s="6">
        <v>126400</v>
      </c>
      <c r="J95" s="5">
        <v>43332</v>
      </c>
      <c r="K95" s="6">
        <v>119.92989300000001</v>
      </c>
      <c r="L95" s="6">
        <f t="shared" si="5"/>
        <v>125.49166136666666</v>
      </c>
      <c r="M95" s="6">
        <f t="shared" si="3"/>
        <v>127.69783882857145</v>
      </c>
      <c r="N95" s="6">
        <f t="shared" si="4"/>
        <v>126.14891786500004</v>
      </c>
    </row>
    <row r="96" spans="1:14">
      <c r="A96" s="5">
        <v>43329</v>
      </c>
      <c r="B96" s="6">
        <v>122.629997</v>
      </c>
      <c r="C96" s="6">
        <v>123.550003</v>
      </c>
      <c r="D96" s="6">
        <v>122.44000200000001</v>
      </c>
      <c r="E96" s="6">
        <v>123.279999</v>
      </c>
      <c r="F96" s="6">
        <v>119.939621</v>
      </c>
      <c r="G96" s="6">
        <v>135100</v>
      </c>
      <c r="J96" s="5">
        <v>43329</v>
      </c>
      <c r="K96" s="6">
        <v>119.939621</v>
      </c>
      <c r="L96" s="6">
        <f t="shared" si="5"/>
        <v>125.73261723333334</v>
      </c>
      <c r="M96" s="6">
        <f t="shared" si="3"/>
        <v>127.90798604285715</v>
      </c>
      <c r="N96" s="6">
        <f t="shared" si="4"/>
        <v>126.14421339000005</v>
      </c>
    </row>
    <row r="97" spans="1:14">
      <c r="A97" s="5">
        <v>43328</v>
      </c>
      <c r="B97" s="6">
        <v>122</v>
      </c>
      <c r="C97" s="6">
        <v>123.120003</v>
      </c>
      <c r="D97" s="6">
        <v>121.91999800000001</v>
      </c>
      <c r="E97" s="6">
        <v>122.760002</v>
      </c>
      <c r="F97" s="6">
        <v>119.433716</v>
      </c>
      <c r="G97" s="6">
        <v>132900</v>
      </c>
      <c r="J97" s="5">
        <v>43328</v>
      </c>
      <c r="K97" s="6">
        <v>119.433716</v>
      </c>
      <c r="L97" s="6">
        <f t="shared" si="5"/>
        <v>125.93627856666667</v>
      </c>
      <c r="M97" s="6">
        <f t="shared" si="3"/>
        <v>128.08880705714284</v>
      </c>
      <c r="N97" s="6">
        <f t="shared" si="4"/>
        <v>126.13740431000004</v>
      </c>
    </row>
    <row r="98" spans="1:14">
      <c r="A98" s="5">
        <v>43327</v>
      </c>
      <c r="B98" s="6">
        <v>122.55999799999999</v>
      </c>
      <c r="C98" s="6">
        <v>122.55999799999999</v>
      </c>
      <c r="D98" s="6">
        <v>121.41999800000001</v>
      </c>
      <c r="E98" s="6">
        <v>121.849998</v>
      </c>
      <c r="F98" s="6">
        <v>118.54836299999999</v>
      </c>
      <c r="G98" s="6">
        <v>191500</v>
      </c>
      <c r="J98" s="5">
        <v>43327</v>
      </c>
      <c r="K98" s="6">
        <v>118.54836299999999</v>
      </c>
      <c r="L98" s="6">
        <f t="shared" si="5"/>
        <v>126.14091290000002</v>
      </c>
      <c r="M98" s="6">
        <f t="shared" si="3"/>
        <v>128.2019418142857</v>
      </c>
      <c r="N98" s="6">
        <f t="shared" si="4"/>
        <v>126.13498949000002</v>
      </c>
    </row>
    <row r="99" spans="1:14">
      <c r="A99" s="5">
        <v>43326</v>
      </c>
      <c r="B99" s="6">
        <v>123.91999800000001</v>
      </c>
      <c r="C99" s="6">
        <v>123.91999800000001</v>
      </c>
      <c r="D99" s="6">
        <v>123.25</v>
      </c>
      <c r="E99" s="6">
        <v>123.449997</v>
      </c>
      <c r="F99" s="6">
        <v>120.105011</v>
      </c>
      <c r="G99" s="6">
        <v>131000</v>
      </c>
      <c r="J99" s="5">
        <v>43326</v>
      </c>
      <c r="K99" s="6">
        <v>120.105011</v>
      </c>
      <c r="L99" s="6">
        <f t="shared" si="5"/>
        <v>126.32090046666667</v>
      </c>
      <c r="M99" s="6">
        <f t="shared" si="3"/>
        <v>128.33620258571426</v>
      </c>
      <c r="N99" s="6">
        <f t="shared" si="4"/>
        <v>126.13623640000002</v>
      </c>
    </row>
    <row r="100" spans="1:14">
      <c r="A100" s="5">
        <v>43325</v>
      </c>
      <c r="B100" s="6">
        <v>124.05999799999999</v>
      </c>
      <c r="C100" s="6">
        <v>124.32</v>
      </c>
      <c r="D100" s="6">
        <v>123.480003</v>
      </c>
      <c r="E100" s="6">
        <v>123.5</v>
      </c>
      <c r="F100" s="6">
        <v>120.153656</v>
      </c>
      <c r="G100" s="6">
        <v>229200</v>
      </c>
      <c r="J100" s="5">
        <v>43325</v>
      </c>
      <c r="K100" s="6">
        <v>120.153656</v>
      </c>
      <c r="L100" s="6">
        <f t="shared" si="5"/>
        <v>126.46618780000001</v>
      </c>
      <c r="M100" s="6">
        <f t="shared" si="3"/>
        <v>128.44558499999999</v>
      </c>
      <c r="N100" s="6">
        <f t="shared" si="4"/>
        <v>126.127883165</v>
      </c>
    </row>
    <row r="101" spans="1:14">
      <c r="A101" s="5">
        <v>43322</v>
      </c>
      <c r="B101" s="6">
        <v>125.050003</v>
      </c>
      <c r="C101" s="6">
        <v>125.050003</v>
      </c>
      <c r="D101" s="6">
        <v>124.129997</v>
      </c>
      <c r="E101" s="6">
        <v>124.230003</v>
      </c>
      <c r="F101" s="6">
        <v>120.863884</v>
      </c>
      <c r="G101" s="6">
        <v>233000</v>
      </c>
      <c r="J101" s="5">
        <v>43322</v>
      </c>
      <c r="K101" s="6">
        <v>120.863884</v>
      </c>
      <c r="L101" s="6">
        <f t="shared" si="5"/>
        <v>126.63839186666669</v>
      </c>
      <c r="M101" s="6">
        <f t="shared" si="3"/>
        <v>128.53745501428571</v>
      </c>
      <c r="N101" s="6">
        <f t="shared" si="4"/>
        <v>126.11206686000003</v>
      </c>
    </row>
    <row r="102" spans="1:14">
      <c r="A102" s="5">
        <v>43321</v>
      </c>
      <c r="B102" s="6">
        <v>126.5</v>
      </c>
      <c r="C102" s="6">
        <v>126.5</v>
      </c>
      <c r="D102" s="6">
        <v>125.41999800000001</v>
      </c>
      <c r="E102" s="6">
        <v>125.449997</v>
      </c>
      <c r="F102" s="6">
        <v>122.050827</v>
      </c>
      <c r="G102" s="6">
        <v>191100</v>
      </c>
      <c r="J102" s="5">
        <v>43321</v>
      </c>
      <c r="K102" s="6">
        <v>122.050827</v>
      </c>
      <c r="L102" s="6">
        <f t="shared" si="5"/>
        <v>126.79600193333336</v>
      </c>
      <c r="M102" s="6">
        <f t="shared" si="3"/>
        <v>128.6201517714286</v>
      </c>
      <c r="N102" s="6">
        <f t="shared" si="4"/>
        <v>126.10006265500004</v>
      </c>
    </row>
    <row r="103" spans="1:14">
      <c r="A103" s="5">
        <v>43320</v>
      </c>
      <c r="B103" s="6">
        <v>127.75</v>
      </c>
      <c r="C103" s="6">
        <v>127.75</v>
      </c>
      <c r="D103" s="6">
        <v>127.050003</v>
      </c>
      <c r="E103" s="6">
        <v>127.089996</v>
      </c>
      <c r="F103" s="6">
        <v>123.646385</v>
      </c>
      <c r="G103" s="6">
        <v>208400</v>
      </c>
      <c r="J103" s="5">
        <v>43320</v>
      </c>
      <c r="K103" s="6">
        <v>123.646385</v>
      </c>
      <c r="L103" s="6">
        <f t="shared" si="5"/>
        <v>126.84983596666669</v>
      </c>
      <c r="M103" s="6">
        <f t="shared" si="3"/>
        <v>128.69687208571435</v>
      </c>
      <c r="N103" s="6">
        <f t="shared" si="4"/>
        <v>126.07681646000003</v>
      </c>
    </row>
    <row r="104" spans="1:14">
      <c r="A104" s="5">
        <v>43319</v>
      </c>
      <c r="B104" s="6">
        <v>128.759995</v>
      </c>
      <c r="C104" s="6">
        <v>129.13999899999999</v>
      </c>
      <c r="D104" s="6">
        <v>128.470001</v>
      </c>
      <c r="E104" s="6">
        <v>128.520004</v>
      </c>
      <c r="F104" s="6">
        <v>125.037643</v>
      </c>
      <c r="G104" s="6">
        <v>270900</v>
      </c>
      <c r="J104" s="5">
        <v>43319</v>
      </c>
      <c r="K104" s="6">
        <v>125.037643</v>
      </c>
      <c r="L104" s="6">
        <f t="shared" si="5"/>
        <v>126.91858800000003</v>
      </c>
      <c r="M104" s="6">
        <f t="shared" si="3"/>
        <v>128.75093768571435</v>
      </c>
      <c r="N104" s="6">
        <f t="shared" si="4"/>
        <v>126.05008691500002</v>
      </c>
    </row>
    <row r="105" spans="1:14">
      <c r="A105" s="5">
        <v>43318</v>
      </c>
      <c r="B105" s="6">
        <v>128.46000699999999</v>
      </c>
      <c r="C105" s="6">
        <v>128.69000199999999</v>
      </c>
      <c r="D105" s="6">
        <v>128.070007</v>
      </c>
      <c r="E105" s="6">
        <v>128.449997</v>
      </c>
      <c r="F105" s="6">
        <v>124.96953600000001</v>
      </c>
      <c r="G105" s="6">
        <v>198200</v>
      </c>
      <c r="J105" s="5">
        <v>43318</v>
      </c>
      <c r="K105" s="6">
        <v>124.96953600000001</v>
      </c>
      <c r="L105" s="6">
        <f t="shared" si="5"/>
        <v>126.92020950000003</v>
      </c>
      <c r="M105" s="6">
        <f t="shared" si="3"/>
        <v>128.78554528571431</v>
      </c>
      <c r="N105" s="6">
        <f t="shared" si="4"/>
        <v>126.01334104500003</v>
      </c>
    </row>
    <row r="106" spans="1:14">
      <c r="A106" s="5">
        <v>43315</v>
      </c>
      <c r="B106" s="6">
        <v>130.39999399999999</v>
      </c>
      <c r="C106" s="6">
        <v>131.63999899999999</v>
      </c>
      <c r="D106" s="6">
        <v>129.770004</v>
      </c>
      <c r="E106" s="6">
        <v>131.300003</v>
      </c>
      <c r="F106" s="6">
        <v>127.74231</v>
      </c>
      <c r="G106" s="6">
        <v>157700</v>
      </c>
      <c r="J106" s="5">
        <v>43315</v>
      </c>
      <c r="K106" s="6">
        <v>127.74231</v>
      </c>
      <c r="L106" s="6">
        <f t="shared" si="5"/>
        <v>127.00290653333336</v>
      </c>
      <c r="M106" s="6">
        <f t="shared" si="3"/>
        <v>128.82946498571431</v>
      </c>
      <c r="N106" s="6">
        <f t="shared" si="4"/>
        <v>125.98262552000004</v>
      </c>
    </row>
    <row r="107" spans="1:14">
      <c r="A107" s="5">
        <v>43314</v>
      </c>
      <c r="B107" s="6">
        <v>130.550003</v>
      </c>
      <c r="C107" s="6">
        <v>131.10000600000001</v>
      </c>
      <c r="D107" s="6">
        <v>129.949997</v>
      </c>
      <c r="E107" s="6">
        <v>131.050003</v>
      </c>
      <c r="F107" s="6">
        <v>127.499092</v>
      </c>
      <c r="G107" s="6">
        <v>119300</v>
      </c>
      <c r="J107" s="5">
        <v>43314</v>
      </c>
      <c r="K107" s="6">
        <v>127.499092</v>
      </c>
      <c r="L107" s="6">
        <f t="shared" si="5"/>
        <v>127.04701153333335</v>
      </c>
      <c r="M107" s="6">
        <f t="shared" si="3"/>
        <v>128.82668548571428</v>
      </c>
      <c r="N107" s="6">
        <f t="shared" si="4"/>
        <v>125.93350381500002</v>
      </c>
    </row>
    <row r="108" spans="1:14">
      <c r="A108" s="5">
        <v>43313</v>
      </c>
      <c r="B108" s="6">
        <v>132.5</v>
      </c>
      <c r="C108" s="6">
        <v>133.179993</v>
      </c>
      <c r="D108" s="6">
        <v>131.470001</v>
      </c>
      <c r="E108" s="6">
        <v>131.63000500000001</v>
      </c>
      <c r="F108" s="6">
        <v>128.06338500000001</v>
      </c>
      <c r="G108" s="6">
        <v>131800</v>
      </c>
      <c r="J108" s="5">
        <v>43313</v>
      </c>
      <c r="K108" s="6">
        <v>128.06338500000001</v>
      </c>
      <c r="L108" s="6">
        <f t="shared" si="5"/>
        <v>127.15467933333336</v>
      </c>
      <c r="M108" s="6">
        <f t="shared" si="3"/>
        <v>128.80472558571429</v>
      </c>
      <c r="N108" s="6">
        <f t="shared" si="4"/>
        <v>125.88612417000004</v>
      </c>
    </row>
    <row r="109" spans="1:14">
      <c r="A109" s="5">
        <v>43312</v>
      </c>
      <c r="B109" s="6">
        <v>131.979996</v>
      </c>
      <c r="C109" s="6">
        <v>132.28999300000001</v>
      </c>
      <c r="D109" s="6">
        <v>131.66000399999999</v>
      </c>
      <c r="E109" s="6">
        <v>131.83999600000001</v>
      </c>
      <c r="F109" s="6">
        <v>128.26767000000001</v>
      </c>
      <c r="G109" s="6">
        <v>198700</v>
      </c>
      <c r="J109" s="5">
        <v>43312</v>
      </c>
      <c r="K109" s="6">
        <v>128.26767000000001</v>
      </c>
      <c r="L109" s="6">
        <f t="shared" si="5"/>
        <v>127.30126290000001</v>
      </c>
      <c r="M109" s="6">
        <f t="shared" si="3"/>
        <v>128.76914502857142</v>
      </c>
      <c r="N109" s="6">
        <f t="shared" si="4"/>
        <v>125.83573179000003</v>
      </c>
    </row>
    <row r="110" spans="1:14">
      <c r="A110" s="5">
        <v>43311</v>
      </c>
      <c r="B110" s="6">
        <v>134.83000200000001</v>
      </c>
      <c r="C110" s="6">
        <v>135.570007</v>
      </c>
      <c r="D110" s="6">
        <v>134.800003</v>
      </c>
      <c r="E110" s="6">
        <v>134.979996</v>
      </c>
      <c r="F110" s="6">
        <v>131.322586</v>
      </c>
      <c r="G110" s="6">
        <v>149900</v>
      </c>
      <c r="J110" s="5">
        <v>43311</v>
      </c>
      <c r="K110" s="6">
        <v>131.322586</v>
      </c>
      <c r="L110" s="6">
        <f t="shared" si="5"/>
        <v>127.45303646666667</v>
      </c>
      <c r="M110" s="6">
        <f t="shared" si="3"/>
        <v>128.73286975714282</v>
      </c>
      <c r="N110" s="6">
        <f t="shared" si="4"/>
        <v>125.78340955500002</v>
      </c>
    </row>
    <row r="111" spans="1:14">
      <c r="A111" s="5">
        <v>43308</v>
      </c>
      <c r="B111" s="6">
        <v>134.38999899999999</v>
      </c>
      <c r="C111" s="6">
        <v>134.759995</v>
      </c>
      <c r="D111" s="6">
        <v>133.96000699999999</v>
      </c>
      <c r="E111" s="6">
        <v>134.46000699999999</v>
      </c>
      <c r="F111" s="6">
        <v>130.81669600000001</v>
      </c>
      <c r="G111" s="6">
        <v>168100</v>
      </c>
      <c r="J111" s="5">
        <v>43308</v>
      </c>
      <c r="K111" s="6">
        <v>130.81669600000001</v>
      </c>
      <c r="L111" s="6">
        <f t="shared" si="5"/>
        <v>127.47995400000001</v>
      </c>
      <c r="M111" s="6">
        <f t="shared" si="3"/>
        <v>128.64266785714284</v>
      </c>
      <c r="N111" s="6">
        <f t="shared" si="4"/>
        <v>125.71758184000001</v>
      </c>
    </row>
    <row r="112" spans="1:14">
      <c r="A112" s="5">
        <v>43307</v>
      </c>
      <c r="B112" s="6">
        <v>133.19000199999999</v>
      </c>
      <c r="C112" s="6">
        <v>133.58999600000001</v>
      </c>
      <c r="D112" s="6">
        <v>132.990005</v>
      </c>
      <c r="E112" s="6">
        <v>133.33000200000001</v>
      </c>
      <c r="F112" s="6">
        <v>129.71731600000001</v>
      </c>
      <c r="G112" s="6">
        <v>135600</v>
      </c>
      <c r="J112" s="5">
        <v>43307</v>
      </c>
      <c r="K112" s="6">
        <v>129.71731600000001</v>
      </c>
      <c r="L112" s="6">
        <f t="shared" si="5"/>
        <v>127.51173553333335</v>
      </c>
      <c r="M112" s="6">
        <f t="shared" si="3"/>
        <v>128.56775428571427</v>
      </c>
      <c r="N112" s="6">
        <f t="shared" si="4"/>
        <v>125.65676988500002</v>
      </c>
    </row>
    <row r="113" spans="1:14">
      <c r="A113" s="5">
        <v>43306</v>
      </c>
      <c r="B113" s="6">
        <v>131.58000200000001</v>
      </c>
      <c r="C113" s="6">
        <v>132.35000600000001</v>
      </c>
      <c r="D113" s="6">
        <v>129.80999800000001</v>
      </c>
      <c r="E113" s="6">
        <v>132.21000699999999</v>
      </c>
      <c r="F113" s="6">
        <v>128.627655</v>
      </c>
      <c r="G113" s="6">
        <v>270700</v>
      </c>
      <c r="J113" s="5">
        <v>43306</v>
      </c>
      <c r="K113" s="6">
        <v>128.627655</v>
      </c>
      <c r="L113" s="6">
        <f t="shared" si="5"/>
        <v>127.57919006666667</v>
      </c>
      <c r="M113" s="6">
        <f t="shared" si="3"/>
        <v>128.51229861428573</v>
      </c>
      <c r="N113" s="6">
        <f t="shared" si="4"/>
        <v>125.58993173500002</v>
      </c>
    </row>
    <row r="114" spans="1:14">
      <c r="A114" s="5">
        <v>43305</v>
      </c>
      <c r="B114" s="6">
        <v>132.770004</v>
      </c>
      <c r="C114" s="6">
        <v>133.179993</v>
      </c>
      <c r="D114" s="6">
        <v>132.21000699999999</v>
      </c>
      <c r="E114" s="6">
        <v>132.58000200000001</v>
      </c>
      <c r="F114" s="6">
        <v>128.98764</v>
      </c>
      <c r="G114" s="6">
        <v>118200</v>
      </c>
      <c r="J114" s="5">
        <v>43305</v>
      </c>
      <c r="K114" s="6">
        <v>128.98764</v>
      </c>
      <c r="L114" s="6">
        <f t="shared" si="5"/>
        <v>127.6550766</v>
      </c>
      <c r="M114" s="6">
        <f t="shared" si="3"/>
        <v>128.46518241428572</v>
      </c>
      <c r="N114" s="6">
        <f t="shared" si="4"/>
        <v>125.52949815500001</v>
      </c>
    </row>
    <row r="115" spans="1:14">
      <c r="A115" s="5">
        <v>43304</v>
      </c>
      <c r="B115" s="6">
        <v>131.44000199999999</v>
      </c>
      <c r="C115" s="6">
        <v>131.820007</v>
      </c>
      <c r="D115" s="6">
        <v>131.25</v>
      </c>
      <c r="E115" s="6">
        <v>131.729996</v>
      </c>
      <c r="F115" s="6">
        <v>128.16064499999999</v>
      </c>
      <c r="G115" s="6">
        <v>126800</v>
      </c>
      <c r="J115" s="5">
        <v>43304</v>
      </c>
      <c r="K115" s="6">
        <v>128.16064499999999</v>
      </c>
      <c r="L115" s="6">
        <f t="shared" si="5"/>
        <v>127.80328166666666</v>
      </c>
      <c r="M115" s="6">
        <f t="shared" si="3"/>
        <v>128.40889285714289</v>
      </c>
      <c r="N115" s="6">
        <f t="shared" si="4"/>
        <v>125.46233984000003</v>
      </c>
    </row>
    <row r="116" spans="1:14">
      <c r="A116" s="5">
        <v>43301</v>
      </c>
      <c r="B116" s="6">
        <v>132.10000600000001</v>
      </c>
      <c r="C116" s="6">
        <v>132.270004</v>
      </c>
      <c r="D116" s="6">
        <v>131.729996</v>
      </c>
      <c r="E116" s="6">
        <v>131.800003</v>
      </c>
      <c r="F116" s="6">
        <v>128.22877500000001</v>
      </c>
      <c r="G116" s="6">
        <v>123000</v>
      </c>
      <c r="J116" s="5">
        <v>43301</v>
      </c>
      <c r="K116" s="6">
        <v>128.22877500000001</v>
      </c>
      <c r="L116" s="6">
        <f t="shared" si="5"/>
        <v>127.94856973333334</v>
      </c>
      <c r="M116" s="6">
        <f t="shared" si="3"/>
        <v>128.36580748571424</v>
      </c>
      <c r="N116" s="6">
        <f t="shared" si="4"/>
        <v>125.39993810500002</v>
      </c>
    </row>
    <row r="117" spans="1:14">
      <c r="A117" s="5">
        <v>43300</v>
      </c>
      <c r="B117" s="6">
        <v>131.720001</v>
      </c>
      <c r="C117" s="6">
        <v>132.020004</v>
      </c>
      <c r="D117" s="6">
        <v>131.46000699999999</v>
      </c>
      <c r="E117" s="6">
        <v>131.770004</v>
      </c>
      <c r="F117" s="6">
        <v>128.19958500000001</v>
      </c>
      <c r="G117" s="6">
        <v>107700</v>
      </c>
      <c r="J117" s="5">
        <v>43300</v>
      </c>
      <c r="K117" s="6">
        <v>128.19958500000001</v>
      </c>
      <c r="L117" s="6">
        <f t="shared" si="5"/>
        <v>128.09936980000003</v>
      </c>
      <c r="M117" s="6">
        <f t="shared" si="3"/>
        <v>128.3103518142857</v>
      </c>
      <c r="N117" s="6">
        <f t="shared" si="4"/>
        <v>125.33418340500002</v>
      </c>
    </row>
    <row r="118" spans="1:14">
      <c r="A118" s="5">
        <v>43299</v>
      </c>
      <c r="B118" s="6">
        <v>132.61000100000001</v>
      </c>
      <c r="C118" s="6">
        <v>132.949997</v>
      </c>
      <c r="D118" s="6">
        <v>131.970001</v>
      </c>
      <c r="E118" s="6">
        <v>132.08999600000001</v>
      </c>
      <c r="F118" s="6">
        <v>128.51091</v>
      </c>
      <c r="G118" s="6">
        <v>182200</v>
      </c>
      <c r="J118" s="5">
        <v>43299</v>
      </c>
      <c r="K118" s="6">
        <v>128.51091</v>
      </c>
      <c r="L118" s="6">
        <f t="shared" si="5"/>
        <v>128.24206236666669</v>
      </c>
      <c r="M118" s="6">
        <f t="shared" si="3"/>
        <v>128.26156739999999</v>
      </c>
      <c r="N118" s="6">
        <f t="shared" si="4"/>
        <v>125.26364992000002</v>
      </c>
    </row>
    <row r="119" spans="1:14">
      <c r="A119" s="5">
        <v>43298</v>
      </c>
      <c r="B119" s="6">
        <v>130.78999300000001</v>
      </c>
      <c r="C119" s="6">
        <v>131.929993</v>
      </c>
      <c r="D119" s="6">
        <v>130.699997</v>
      </c>
      <c r="E119" s="6">
        <v>131.449997</v>
      </c>
      <c r="F119" s="6">
        <v>127.888245</v>
      </c>
      <c r="G119" s="6">
        <v>135600</v>
      </c>
      <c r="J119" s="5">
        <v>43298</v>
      </c>
      <c r="K119" s="6">
        <v>127.888245</v>
      </c>
      <c r="L119" s="6">
        <f t="shared" si="5"/>
        <v>128.28649190000002</v>
      </c>
      <c r="M119" s="6">
        <f t="shared" si="3"/>
        <v>128.17928754285711</v>
      </c>
      <c r="N119" s="6">
        <f t="shared" si="4"/>
        <v>125.19089036999999</v>
      </c>
    </row>
    <row r="120" spans="1:14">
      <c r="A120" s="5">
        <v>43297</v>
      </c>
      <c r="B120" s="6">
        <v>129.71000699999999</v>
      </c>
      <c r="C120" s="6">
        <v>129.71000699999999</v>
      </c>
      <c r="D120" s="6">
        <v>129.39999399999999</v>
      </c>
      <c r="E120" s="6">
        <v>129.509995</v>
      </c>
      <c r="F120" s="6">
        <v>126.000809</v>
      </c>
      <c r="G120" s="6">
        <v>100500</v>
      </c>
      <c r="J120" s="5">
        <v>43297</v>
      </c>
      <c r="K120" s="6">
        <v>126.000809</v>
      </c>
      <c r="L120" s="6">
        <f t="shared" si="5"/>
        <v>128.37826943333337</v>
      </c>
      <c r="M120" s="6">
        <f t="shared" si="3"/>
        <v>128.09478392857142</v>
      </c>
      <c r="N120" s="6">
        <f t="shared" si="4"/>
        <v>125.12330015000002</v>
      </c>
    </row>
    <row r="121" spans="1:14">
      <c r="A121" s="5">
        <v>43294</v>
      </c>
      <c r="B121" s="6">
        <v>129.11999499999999</v>
      </c>
      <c r="C121" s="6">
        <v>129.66999799999999</v>
      </c>
      <c r="D121" s="6">
        <v>129.08000200000001</v>
      </c>
      <c r="E121" s="6">
        <v>129.509995</v>
      </c>
      <c r="F121" s="6">
        <v>126.000809</v>
      </c>
      <c r="G121" s="6">
        <v>74900</v>
      </c>
      <c r="J121" s="5">
        <v>43294</v>
      </c>
      <c r="K121" s="6">
        <v>126.000809</v>
      </c>
      <c r="L121" s="6">
        <f t="shared" si="5"/>
        <v>128.43664370000002</v>
      </c>
      <c r="M121" s="6">
        <f t="shared" si="3"/>
        <v>128.06545794285714</v>
      </c>
      <c r="N121" s="6">
        <f t="shared" si="4"/>
        <v>125.06558957500002</v>
      </c>
    </row>
    <row r="122" spans="1:14">
      <c r="A122" s="5">
        <v>43293</v>
      </c>
      <c r="B122" s="6">
        <v>129.05999800000001</v>
      </c>
      <c r="C122" s="6">
        <v>129.35000600000001</v>
      </c>
      <c r="D122" s="6">
        <v>128.820007</v>
      </c>
      <c r="E122" s="6">
        <v>129.179993</v>
      </c>
      <c r="F122" s="6">
        <v>125.679756</v>
      </c>
      <c r="G122" s="6">
        <v>79700</v>
      </c>
      <c r="J122" s="5">
        <v>43293</v>
      </c>
      <c r="K122" s="6">
        <v>125.679756</v>
      </c>
      <c r="L122" s="6">
        <f t="shared" si="5"/>
        <v>128.38670143333334</v>
      </c>
      <c r="M122" s="6">
        <f t="shared" si="3"/>
        <v>128.04113542857141</v>
      </c>
      <c r="N122" s="6">
        <f t="shared" si="4"/>
        <v>125.00712529500002</v>
      </c>
    </row>
    <row r="123" spans="1:14">
      <c r="A123" s="5">
        <v>43292</v>
      </c>
      <c r="B123" s="6">
        <v>128.679993</v>
      </c>
      <c r="C123" s="6">
        <v>128.740005</v>
      </c>
      <c r="D123" s="6">
        <v>127.779999</v>
      </c>
      <c r="E123" s="6">
        <v>128.05999800000001</v>
      </c>
      <c r="F123" s="6">
        <v>124.590096</v>
      </c>
      <c r="G123" s="6">
        <v>75300</v>
      </c>
      <c r="J123" s="5">
        <v>43292</v>
      </c>
      <c r="K123" s="6">
        <v>124.590096</v>
      </c>
      <c r="L123" s="6">
        <f t="shared" si="5"/>
        <v>128.32346266666667</v>
      </c>
      <c r="M123" s="6">
        <f t="shared" si="3"/>
        <v>128.02959967142854</v>
      </c>
      <c r="N123" s="6">
        <f t="shared" si="4"/>
        <v>124.94857053000001</v>
      </c>
    </row>
    <row r="124" spans="1:14">
      <c r="A124" s="5">
        <v>43291</v>
      </c>
      <c r="B124" s="6">
        <v>129.179993</v>
      </c>
      <c r="C124" s="6">
        <v>129.44000199999999</v>
      </c>
      <c r="D124" s="6">
        <v>129.009995</v>
      </c>
      <c r="E124" s="6">
        <v>129.270004</v>
      </c>
      <c r="F124" s="6">
        <v>125.767326</v>
      </c>
      <c r="G124" s="6">
        <v>120100</v>
      </c>
      <c r="J124" s="5">
        <v>43291</v>
      </c>
      <c r="K124" s="6">
        <v>125.767326</v>
      </c>
      <c r="L124" s="6">
        <f t="shared" si="5"/>
        <v>128.27935790000001</v>
      </c>
      <c r="M124" s="6">
        <f t="shared" si="3"/>
        <v>128.00916879999997</v>
      </c>
      <c r="N124" s="6">
        <f t="shared" si="4"/>
        <v>124.89386243000001</v>
      </c>
    </row>
    <row r="125" spans="1:14">
      <c r="A125" s="5">
        <v>43290</v>
      </c>
      <c r="B125" s="6">
        <v>130.229996</v>
      </c>
      <c r="C125" s="6">
        <v>130.80999800000001</v>
      </c>
      <c r="D125" s="6">
        <v>130.229996</v>
      </c>
      <c r="E125" s="6">
        <v>130.699997</v>
      </c>
      <c r="F125" s="6">
        <v>127.158569</v>
      </c>
      <c r="G125" s="6">
        <v>69500</v>
      </c>
      <c r="J125" s="5">
        <v>43290</v>
      </c>
      <c r="K125" s="6">
        <v>127.158569</v>
      </c>
      <c r="L125" s="6">
        <f t="shared" si="5"/>
        <v>128.30173443333334</v>
      </c>
      <c r="M125" s="6">
        <f t="shared" si="3"/>
        <v>128.02445712857141</v>
      </c>
      <c r="N125" s="6">
        <f t="shared" si="4"/>
        <v>124.83053598000002</v>
      </c>
    </row>
    <row r="126" spans="1:14">
      <c r="A126" s="5">
        <v>43287</v>
      </c>
      <c r="B126" s="6">
        <v>129.429993</v>
      </c>
      <c r="C126" s="6">
        <v>129.94000199999999</v>
      </c>
      <c r="D126" s="6">
        <v>129.08999600000001</v>
      </c>
      <c r="E126" s="6">
        <v>129.55999800000001</v>
      </c>
      <c r="F126" s="6">
        <v>126.04946099999999</v>
      </c>
      <c r="G126" s="6">
        <v>84300</v>
      </c>
      <c r="J126" s="5">
        <v>43287</v>
      </c>
      <c r="K126" s="6">
        <v>126.04946099999999</v>
      </c>
      <c r="L126" s="6">
        <f t="shared" si="5"/>
        <v>128.3581634666667</v>
      </c>
      <c r="M126" s="6">
        <f t="shared" si="3"/>
        <v>128.0059719857143</v>
      </c>
      <c r="N126" s="6">
        <f t="shared" si="4"/>
        <v>124.76176069000003</v>
      </c>
    </row>
    <row r="127" spans="1:14">
      <c r="A127" s="5">
        <v>43286</v>
      </c>
      <c r="B127" s="6">
        <v>128.38000500000001</v>
      </c>
      <c r="C127" s="6">
        <v>129.300003</v>
      </c>
      <c r="D127" s="6">
        <v>128.38000500000001</v>
      </c>
      <c r="E127" s="6">
        <v>129.070007</v>
      </c>
      <c r="F127" s="6">
        <v>125.572746</v>
      </c>
      <c r="G127" s="6">
        <v>120800</v>
      </c>
      <c r="J127" s="5">
        <v>43286</v>
      </c>
      <c r="K127" s="6">
        <v>125.572746</v>
      </c>
      <c r="L127" s="6">
        <f t="shared" si="5"/>
        <v>128.5290703</v>
      </c>
      <c r="M127" s="6">
        <f t="shared" si="3"/>
        <v>127.95442452857141</v>
      </c>
      <c r="N127" s="6">
        <f t="shared" si="4"/>
        <v>124.69707067500002</v>
      </c>
    </row>
    <row r="128" spans="1:14">
      <c r="A128" s="5">
        <v>43284</v>
      </c>
      <c r="B128" s="6">
        <v>128.33000200000001</v>
      </c>
      <c r="C128" s="6">
        <v>128.35000600000001</v>
      </c>
      <c r="D128" s="6">
        <v>127.25</v>
      </c>
      <c r="E128" s="6">
        <v>127.400002</v>
      </c>
      <c r="F128" s="6">
        <v>123.94799</v>
      </c>
      <c r="G128" s="6">
        <v>96500</v>
      </c>
      <c r="J128" s="5">
        <v>43284</v>
      </c>
      <c r="K128" s="6">
        <v>123.94799</v>
      </c>
      <c r="L128" s="6">
        <f t="shared" si="5"/>
        <v>128.74537966666668</v>
      </c>
      <c r="M128" s="6">
        <f t="shared" si="3"/>
        <v>127.89971480000001</v>
      </c>
      <c r="N128" s="6">
        <f t="shared" si="4"/>
        <v>124.62312899000003</v>
      </c>
    </row>
    <row r="129" spans="1:14">
      <c r="A129" s="5">
        <v>43283</v>
      </c>
      <c r="B129" s="6">
        <v>127.519997</v>
      </c>
      <c r="C129" s="6">
        <v>128.05999800000001</v>
      </c>
      <c r="D129" s="6">
        <v>127</v>
      </c>
      <c r="E129" s="6">
        <v>127.93</v>
      </c>
      <c r="F129" s="6">
        <v>124.46363100000001</v>
      </c>
      <c r="G129" s="6">
        <v>101500</v>
      </c>
      <c r="J129" s="5">
        <v>43283</v>
      </c>
      <c r="K129" s="6">
        <v>124.46363100000001</v>
      </c>
      <c r="L129" s="6">
        <f t="shared" si="5"/>
        <v>129.0388725666667</v>
      </c>
      <c r="M129" s="6">
        <f t="shared" si="3"/>
        <v>127.82982835714289</v>
      </c>
      <c r="N129" s="6">
        <f t="shared" si="4"/>
        <v>124.55778216000003</v>
      </c>
    </row>
    <row r="130" spans="1:14">
      <c r="A130" s="5">
        <v>43280</v>
      </c>
      <c r="B130" s="6">
        <v>129.38999899999999</v>
      </c>
      <c r="C130" s="6">
        <v>129.89999399999999</v>
      </c>
      <c r="D130" s="6">
        <v>128.779999</v>
      </c>
      <c r="E130" s="6">
        <v>128.80999800000001</v>
      </c>
      <c r="F130" s="6">
        <v>125.319778</v>
      </c>
      <c r="G130" s="6">
        <v>176600</v>
      </c>
      <c r="J130" s="5">
        <v>43280</v>
      </c>
      <c r="K130" s="6">
        <v>125.319778</v>
      </c>
      <c r="L130" s="6">
        <f t="shared" si="5"/>
        <v>129.30188043333334</v>
      </c>
      <c r="M130" s="6">
        <f t="shared" si="3"/>
        <v>127.78700128571431</v>
      </c>
      <c r="N130" s="6">
        <f t="shared" si="4"/>
        <v>124.48707785000002</v>
      </c>
    </row>
    <row r="131" spans="1:14">
      <c r="A131" s="5">
        <v>43279</v>
      </c>
      <c r="B131" s="6">
        <v>128.13999899999999</v>
      </c>
      <c r="C131" s="6">
        <v>129.38999899999999</v>
      </c>
      <c r="D131" s="6">
        <v>128.05999800000001</v>
      </c>
      <c r="E131" s="6">
        <v>129.08999600000001</v>
      </c>
      <c r="F131" s="6">
        <v>125.592186</v>
      </c>
      <c r="G131" s="6">
        <v>173400</v>
      </c>
      <c r="J131" s="5">
        <v>43279</v>
      </c>
      <c r="K131" s="6">
        <v>125.592186</v>
      </c>
      <c r="L131" s="6">
        <f t="shared" si="5"/>
        <v>129.55678156666667</v>
      </c>
      <c r="M131" s="6">
        <f t="shared" si="3"/>
        <v>127.76281764285714</v>
      </c>
      <c r="N131" s="6">
        <f t="shared" si="4"/>
        <v>124.40978461</v>
      </c>
    </row>
    <row r="132" spans="1:14">
      <c r="A132" s="5">
        <v>43278</v>
      </c>
      <c r="B132" s="6">
        <v>128.63999899999999</v>
      </c>
      <c r="C132" s="6">
        <v>128.63999899999999</v>
      </c>
      <c r="D132" s="6">
        <v>127.099998</v>
      </c>
      <c r="E132" s="6">
        <v>127.110001</v>
      </c>
      <c r="F132" s="6">
        <v>123.665848</v>
      </c>
      <c r="G132" s="6">
        <v>323500</v>
      </c>
      <c r="J132" s="5">
        <v>43278</v>
      </c>
      <c r="K132" s="6">
        <v>123.665848</v>
      </c>
      <c r="L132" s="6">
        <f t="shared" si="5"/>
        <v>129.82465493333333</v>
      </c>
      <c r="M132" s="6">
        <f t="shared" si="3"/>
        <v>127.73433264285715</v>
      </c>
      <c r="N132" s="6">
        <f t="shared" si="4"/>
        <v>124.330799625</v>
      </c>
    </row>
    <row r="133" spans="1:14">
      <c r="A133" s="5">
        <v>43277</v>
      </c>
      <c r="B133" s="6">
        <v>129.270004</v>
      </c>
      <c r="C133" s="6">
        <v>129.770004</v>
      </c>
      <c r="D133" s="6">
        <v>128.63000500000001</v>
      </c>
      <c r="E133" s="6">
        <v>129.21000699999999</v>
      </c>
      <c r="F133" s="6">
        <v>125.708946</v>
      </c>
      <c r="G133" s="6">
        <v>167400</v>
      </c>
      <c r="J133" s="5">
        <v>43277</v>
      </c>
      <c r="K133" s="6">
        <v>125.708946</v>
      </c>
      <c r="L133" s="6">
        <f t="shared" si="5"/>
        <v>130.12009356666667</v>
      </c>
      <c r="M133" s="6">
        <f t="shared" si="3"/>
        <v>127.71410471428571</v>
      </c>
      <c r="N133" s="6">
        <f t="shared" si="4"/>
        <v>124.25998606499999</v>
      </c>
    </row>
    <row r="134" spans="1:14">
      <c r="A134" s="5">
        <v>43276</v>
      </c>
      <c r="B134" s="6">
        <v>129.85000600000001</v>
      </c>
      <c r="C134" s="6">
        <v>129.979996</v>
      </c>
      <c r="D134" s="6">
        <v>128.229996</v>
      </c>
      <c r="E134" s="6">
        <v>128.570007</v>
      </c>
      <c r="F134" s="6">
        <v>125.086288</v>
      </c>
      <c r="G134" s="6">
        <v>205700</v>
      </c>
      <c r="J134" s="5">
        <v>43276</v>
      </c>
      <c r="K134" s="6">
        <v>125.086288</v>
      </c>
      <c r="L134" s="6">
        <f t="shared" si="5"/>
        <v>130.40969446666665</v>
      </c>
      <c r="M134" s="6">
        <f t="shared" si="3"/>
        <v>127.69296802857141</v>
      </c>
      <c r="N134" s="6">
        <f t="shared" si="4"/>
        <v>124.17302157500001</v>
      </c>
    </row>
    <row r="135" spans="1:14">
      <c r="A135" s="5">
        <v>43273</v>
      </c>
      <c r="B135" s="6">
        <v>131.88999899999999</v>
      </c>
      <c r="C135" s="6">
        <v>131.929993</v>
      </c>
      <c r="D135" s="6">
        <v>130.720001</v>
      </c>
      <c r="E135" s="6">
        <v>131</v>
      </c>
      <c r="F135" s="6">
        <v>127.450447</v>
      </c>
      <c r="G135" s="6">
        <v>209600</v>
      </c>
      <c r="J135" s="5">
        <v>43273</v>
      </c>
      <c r="K135" s="6">
        <v>127.450447</v>
      </c>
      <c r="L135" s="6">
        <f t="shared" si="5"/>
        <v>130.71778113333332</v>
      </c>
      <c r="M135" s="6">
        <f t="shared" ref="M135:M198" si="6">SUM(K135:K204)/70</f>
        <v>127.68728381428571</v>
      </c>
      <c r="N135" s="6">
        <f t="shared" ref="N135:N198" si="7">SUM(K135:K334)/200</f>
        <v>124.08592001999999</v>
      </c>
    </row>
    <row r="136" spans="1:14">
      <c r="A136" s="5">
        <v>43272</v>
      </c>
      <c r="B136" s="6">
        <v>133.58999600000001</v>
      </c>
      <c r="C136" s="6">
        <v>133.58999600000001</v>
      </c>
      <c r="D136" s="6">
        <v>132.19000199999999</v>
      </c>
      <c r="E136" s="6">
        <v>132.66000399999999</v>
      </c>
      <c r="F136" s="6">
        <v>129.06546</v>
      </c>
      <c r="G136" s="6">
        <v>155600</v>
      </c>
      <c r="J136" s="5">
        <v>43272</v>
      </c>
      <c r="K136" s="6">
        <v>129.06546</v>
      </c>
      <c r="L136" s="6">
        <f t="shared" si="5"/>
        <v>130.95743949999999</v>
      </c>
      <c r="M136" s="6">
        <f t="shared" si="6"/>
        <v>127.64249807142855</v>
      </c>
      <c r="N136" s="6">
        <f t="shared" si="7"/>
        <v>123.98440688499998</v>
      </c>
    </row>
    <row r="137" spans="1:14">
      <c r="A137" s="5">
        <v>43271</v>
      </c>
      <c r="B137" s="6">
        <v>135.199997</v>
      </c>
      <c r="C137" s="6">
        <v>135.300003</v>
      </c>
      <c r="D137" s="6">
        <v>134.259995</v>
      </c>
      <c r="E137" s="6">
        <v>134.36999499999999</v>
      </c>
      <c r="F137" s="6">
        <v>130.72912600000001</v>
      </c>
      <c r="G137" s="6">
        <v>117600</v>
      </c>
      <c r="J137" s="5">
        <v>43271</v>
      </c>
      <c r="K137" s="6">
        <v>130.72912600000001</v>
      </c>
      <c r="L137" s="6">
        <f t="shared" ref="L137:L200" si="8">SUM(K137:K166)/30</f>
        <v>131.07516056666665</v>
      </c>
      <c r="M137" s="6">
        <f t="shared" si="6"/>
        <v>127.57464071428572</v>
      </c>
      <c r="N137" s="6">
        <f t="shared" si="7"/>
        <v>123.874300495</v>
      </c>
    </row>
    <row r="138" spans="1:14">
      <c r="A138" s="5">
        <v>43270</v>
      </c>
      <c r="B138" s="6">
        <v>135.800003</v>
      </c>
      <c r="C138" s="6">
        <v>136.19000199999999</v>
      </c>
      <c r="D138" s="6">
        <v>135.529999</v>
      </c>
      <c r="E138" s="6">
        <v>136.14999399999999</v>
      </c>
      <c r="F138" s="6">
        <v>132.460892</v>
      </c>
      <c r="G138" s="6">
        <v>158100</v>
      </c>
      <c r="J138" s="5">
        <v>43270</v>
      </c>
      <c r="K138" s="6">
        <v>132.460892</v>
      </c>
      <c r="L138" s="6">
        <f t="shared" si="8"/>
        <v>130.962628</v>
      </c>
      <c r="M138" s="6">
        <f t="shared" si="6"/>
        <v>127.48766137142856</v>
      </c>
      <c r="N138" s="6">
        <f t="shared" si="7"/>
        <v>123.75309645999999</v>
      </c>
    </row>
    <row r="139" spans="1:14">
      <c r="A139" s="5">
        <v>43269</v>
      </c>
      <c r="B139" s="6">
        <v>135.61999499999999</v>
      </c>
      <c r="C139" s="6">
        <v>136.550003</v>
      </c>
      <c r="D139" s="6">
        <v>135.58999600000001</v>
      </c>
      <c r="E139" s="6">
        <v>136.520004</v>
      </c>
      <c r="F139" s="6">
        <v>132.820877</v>
      </c>
      <c r="G139" s="6">
        <v>135400</v>
      </c>
      <c r="J139" s="5">
        <v>43269</v>
      </c>
      <c r="K139" s="6">
        <v>132.820877</v>
      </c>
      <c r="L139" s="6">
        <f t="shared" si="8"/>
        <v>130.81215216666666</v>
      </c>
      <c r="M139" s="6">
        <f t="shared" si="6"/>
        <v>127.36719944285716</v>
      </c>
      <c r="N139" s="6">
        <f t="shared" si="7"/>
        <v>123.62299811500002</v>
      </c>
    </row>
    <row r="140" spans="1:14">
      <c r="A140" s="5">
        <v>43266</v>
      </c>
      <c r="B140" s="6">
        <v>136.240005</v>
      </c>
      <c r="C140" s="6">
        <v>136.38000500000001</v>
      </c>
      <c r="D140" s="6">
        <v>135.21000699999999</v>
      </c>
      <c r="E140" s="6">
        <v>135.80999800000001</v>
      </c>
      <c r="F140" s="6">
        <v>132.130112</v>
      </c>
      <c r="G140" s="6">
        <v>150400</v>
      </c>
      <c r="J140" s="5">
        <v>43266</v>
      </c>
      <c r="K140" s="6">
        <v>132.130112</v>
      </c>
      <c r="L140" s="6">
        <f t="shared" si="8"/>
        <v>130.6435156</v>
      </c>
      <c r="M140" s="6">
        <f t="shared" si="6"/>
        <v>127.23968228571427</v>
      </c>
      <c r="N140" s="6">
        <f t="shared" si="7"/>
        <v>123.48784945499997</v>
      </c>
    </row>
    <row r="141" spans="1:14">
      <c r="A141" s="5">
        <v>43265</v>
      </c>
      <c r="B141" s="6">
        <v>135.39999399999999</v>
      </c>
      <c r="C141" s="6">
        <v>135.78999300000001</v>
      </c>
      <c r="D141" s="6">
        <v>135.320007</v>
      </c>
      <c r="E141" s="6">
        <v>135.44000199999999</v>
      </c>
      <c r="F141" s="6">
        <v>131.77014199999999</v>
      </c>
      <c r="G141" s="6">
        <v>76800</v>
      </c>
      <c r="J141" s="5">
        <v>43265</v>
      </c>
      <c r="K141" s="6">
        <v>131.77014199999999</v>
      </c>
      <c r="L141" s="6">
        <f t="shared" si="8"/>
        <v>130.45866376666666</v>
      </c>
      <c r="M141" s="6">
        <f t="shared" si="6"/>
        <v>127.12558522857144</v>
      </c>
      <c r="N141" s="6">
        <f t="shared" si="7"/>
        <v>123.35516539499999</v>
      </c>
    </row>
    <row r="142" spans="1:14">
      <c r="A142" s="5">
        <v>43264</v>
      </c>
      <c r="B142" s="6">
        <v>135.83999600000001</v>
      </c>
      <c r="C142" s="6">
        <v>135.929993</v>
      </c>
      <c r="D142" s="6">
        <v>135.28999300000001</v>
      </c>
      <c r="E142" s="6">
        <v>135.41000399999999</v>
      </c>
      <c r="F142" s="6">
        <v>131.74095199999999</v>
      </c>
      <c r="G142" s="6">
        <v>112400</v>
      </c>
      <c r="J142" s="5">
        <v>43264</v>
      </c>
      <c r="K142" s="6">
        <v>131.74095199999999</v>
      </c>
      <c r="L142" s="6">
        <f t="shared" si="8"/>
        <v>130.28808093333336</v>
      </c>
      <c r="M142" s="6">
        <f t="shared" si="6"/>
        <v>127.03739531428572</v>
      </c>
      <c r="N142" s="6">
        <f t="shared" si="7"/>
        <v>123.22517619</v>
      </c>
    </row>
    <row r="143" spans="1:14">
      <c r="A143" s="5">
        <v>43263</v>
      </c>
      <c r="B143" s="6">
        <v>134.699997</v>
      </c>
      <c r="C143" s="6">
        <v>134.979996</v>
      </c>
      <c r="D143" s="6">
        <v>134.38999899999999</v>
      </c>
      <c r="E143" s="6">
        <v>134.550003</v>
      </c>
      <c r="F143" s="6">
        <v>130.90425099999999</v>
      </c>
      <c r="G143" s="6">
        <v>225000</v>
      </c>
      <c r="J143" s="5">
        <v>43263</v>
      </c>
      <c r="K143" s="6">
        <v>130.90425099999999</v>
      </c>
      <c r="L143" s="6">
        <f t="shared" si="8"/>
        <v>130.14409083333334</v>
      </c>
      <c r="M143" s="6">
        <f t="shared" si="6"/>
        <v>126.94470427142855</v>
      </c>
      <c r="N143" s="6">
        <f t="shared" si="7"/>
        <v>123.098018025</v>
      </c>
    </row>
    <row r="144" spans="1:14">
      <c r="A144" s="5">
        <v>43262</v>
      </c>
      <c r="B144" s="6">
        <v>136.479996</v>
      </c>
      <c r="C144" s="6">
        <v>137.55999800000001</v>
      </c>
      <c r="D144" s="6">
        <v>136.470001</v>
      </c>
      <c r="E144" s="6">
        <v>137.14999399999999</v>
      </c>
      <c r="F144" s="6">
        <v>133.43379200000001</v>
      </c>
      <c r="G144" s="6">
        <v>95200</v>
      </c>
      <c r="J144" s="5">
        <v>43262</v>
      </c>
      <c r="K144" s="6">
        <v>133.43379200000001</v>
      </c>
      <c r="L144" s="6">
        <f t="shared" si="8"/>
        <v>130.02831503333334</v>
      </c>
      <c r="M144" s="6">
        <f t="shared" si="6"/>
        <v>126.85863827142857</v>
      </c>
      <c r="N144" s="6">
        <f t="shared" si="7"/>
        <v>122.97212279000001</v>
      </c>
    </row>
    <row r="145" spans="1:14">
      <c r="A145" s="5">
        <v>43259</v>
      </c>
      <c r="B145" s="6">
        <v>136.38999899999999</v>
      </c>
      <c r="C145" s="6">
        <v>136.41000399999999</v>
      </c>
      <c r="D145" s="6">
        <v>135.78999300000001</v>
      </c>
      <c r="E145" s="6">
        <v>136.21000699999999</v>
      </c>
      <c r="F145" s="6">
        <v>132.51928699999999</v>
      </c>
      <c r="G145" s="6">
        <v>107100</v>
      </c>
      <c r="J145" s="5">
        <v>43259</v>
      </c>
      <c r="K145" s="6">
        <v>132.51928699999999</v>
      </c>
      <c r="L145" s="6">
        <f t="shared" si="8"/>
        <v>129.82919446666668</v>
      </c>
      <c r="M145" s="6">
        <f t="shared" si="6"/>
        <v>126.733704</v>
      </c>
      <c r="N145" s="6">
        <f t="shared" si="7"/>
        <v>122.83654753500001</v>
      </c>
    </row>
    <row r="146" spans="1:14">
      <c r="A146" s="5">
        <v>43258</v>
      </c>
      <c r="B146" s="6">
        <v>136.759995</v>
      </c>
      <c r="C146" s="6">
        <v>137.41999799999999</v>
      </c>
      <c r="D146" s="6">
        <v>136.41999799999999</v>
      </c>
      <c r="E146" s="6">
        <v>136.449997</v>
      </c>
      <c r="F146" s="6">
        <v>132.75277700000001</v>
      </c>
      <c r="G146" s="6">
        <v>233500</v>
      </c>
      <c r="J146" s="5">
        <v>43258</v>
      </c>
      <c r="K146" s="6">
        <v>132.75277700000001</v>
      </c>
      <c r="L146" s="6">
        <f t="shared" si="8"/>
        <v>129.68001540000003</v>
      </c>
      <c r="M146" s="6">
        <f t="shared" si="6"/>
        <v>126.67934695714284</v>
      </c>
      <c r="N146" s="6">
        <f t="shared" si="7"/>
        <v>122.705639025</v>
      </c>
    </row>
    <row r="147" spans="1:14">
      <c r="A147" s="5">
        <v>43257</v>
      </c>
      <c r="B147" s="6">
        <v>136.029999</v>
      </c>
      <c r="C147" s="6">
        <v>136.179993</v>
      </c>
      <c r="D147" s="6">
        <v>135.38000500000001</v>
      </c>
      <c r="E147" s="6">
        <v>136.16999799999999</v>
      </c>
      <c r="F147" s="6">
        <v>132.48036200000001</v>
      </c>
      <c r="G147" s="6">
        <v>141500</v>
      </c>
      <c r="J147" s="5">
        <v>43257</v>
      </c>
      <c r="K147" s="6">
        <v>132.48036200000001</v>
      </c>
      <c r="L147" s="6">
        <f t="shared" si="8"/>
        <v>129.50651433333334</v>
      </c>
      <c r="M147" s="6">
        <f t="shared" si="6"/>
        <v>126.64118974285715</v>
      </c>
      <c r="N147" s="6">
        <f t="shared" si="7"/>
        <v>122.57285647</v>
      </c>
    </row>
    <row r="148" spans="1:14">
      <c r="A148" s="5">
        <v>43256</v>
      </c>
      <c r="B148" s="6">
        <v>133.63000500000001</v>
      </c>
      <c r="C148" s="6">
        <v>133.75</v>
      </c>
      <c r="D148" s="6">
        <v>133.36000100000001</v>
      </c>
      <c r="E148" s="6">
        <v>133.46000699999999</v>
      </c>
      <c r="F148" s="6">
        <v>129.843796</v>
      </c>
      <c r="G148" s="6">
        <v>94700</v>
      </c>
      <c r="J148" s="5">
        <v>43256</v>
      </c>
      <c r="K148" s="6">
        <v>129.843796</v>
      </c>
      <c r="L148" s="6">
        <f t="shared" si="8"/>
        <v>129.28923223333334</v>
      </c>
      <c r="M148" s="6">
        <f t="shared" si="6"/>
        <v>126.6397103</v>
      </c>
      <c r="N148" s="6">
        <f t="shared" si="7"/>
        <v>122.43677248500002</v>
      </c>
    </row>
    <row r="149" spans="1:14">
      <c r="A149" s="5">
        <v>43255</v>
      </c>
      <c r="B149" s="6">
        <v>135.25</v>
      </c>
      <c r="C149" s="6">
        <v>135.28999300000001</v>
      </c>
      <c r="D149" s="6">
        <v>134.179993</v>
      </c>
      <c r="E149" s="6">
        <v>134.279999</v>
      </c>
      <c r="F149" s="6">
        <v>130.641571</v>
      </c>
      <c r="G149" s="6">
        <v>180500</v>
      </c>
      <c r="J149" s="5">
        <v>43255</v>
      </c>
      <c r="K149" s="6">
        <v>130.641571</v>
      </c>
      <c r="L149" s="6">
        <f t="shared" si="8"/>
        <v>129.1468639</v>
      </c>
      <c r="M149" s="6">
        <f t="shared" si="6"/>
        <v>126.65677092857142</v>
      </c>
      <c r="N149" s="6">
        <f t="shared" si="7"/>
        <v>122.31255232000001</v>
      </c>
    </row>
    <row r="150" spans="1:14">
      <c r="A150" s="5">
        <v>43252</v>
      </c>
      <c r="B150" s="6">
        <v>131.28999300000001</v>
      </c>
      <c r="C150" s="6">
        <v>131.86999499999999</v>
      </c>
      <c r="D150" s="6">
        <v>130.91999799999999</v>
      </c>
      <c r="E150" s="6">
        <v>131.30999800000001</v>
      </c>
      <c r="F150" s="6">
        <v>127.752037</v>
      </c>
      <c r="G150" s="6">
        <v>225800</v>
      </c>
      <c r="J150" s="5">
        <v>43252</v>
      </c>
      <c r="K150" s="6">
        <v>127.752037</v>
      </c>
      <c r="L150" s="6">
        <f t="shared" si="8"/>
        <v>128.98309156666667</v>
      </c>
      <c r="M150" s="6">
        <f t="shared" si="6"/>
        <v>126.6378448</v>
      </c>
      <c r="N150" s="6">
        <f t="shared" si="7"/>
        <v>122.188771305</v>
      </c>
    </row>
    <row r="151" spans="1:14">
      <c r="A151" s="5">
        <v>43251</v>
      </c>
      <c r="B151" s="6">
        <v>127.83000199999999</v>
      </c>
      <c r="C151" s="6">
        <v>128.14999399999999</v>
      </c>
      <c r="D151" s="6">
        <v>127.089996</v>
      </c>
      <c r="E151" s="6">
        <v>127.970001</v>
      </c>
      <c r="F151" s="6">
        <v>124.50254099999999</v>
      </c>
      <c r="G151" s="6">
        <v>369800</v>
      </c>
      <c r="J151" s="5">
        <v>43251</v>
      </c>
      <c r="K151" s="6">
        <v>124.50254099999999</v>
      </c>
      <c r="L151" s="6">
        <f t="shared" si="8"/>
        <v>128.89163876666666</v>
      </c>
      <c r="M151" s="6">
        <f t="shared" si="6"/>
        <v>126.65432352857144</v>
      </c>
      <c r="N151" s="6">
        <f t="shared" si="7"/>
        <v>122.08363038999998</v>
      </c>
    </row>
    <row r="152" spans="1:14">
      <c r="A152" s="5">
        <v>43250</v>
      </c>
      <c r="B152" s="6">
        <v>126.639999</v>
      </c>
      <c r="C152" s="6">
        <v>127.66999800000001</v>
      </c>
      <c r="D152" s="6">
        <v>126.589996</v>
      </c>
      <c r="E152" s="6">
        <v>127.230003</v>
      </c>
      <c r="F152" s="6">
        <v>123.78259300000001</v>
      </c>
      <c r="G152" s="6">
        <v>287700</v>
      </c>
      <c r="J152" s="5">
        <v>43250</v>
      </c>
      <c r="K152" s="6">
        <v>123.78259300000001</v>
      </c>
      <c r="L152" s="6">
        <f t="shared" si="8"/>
        <v>128.92731226666666</v>
      </c>
      <c r="M152" s="6">
        <f t="shared" si="6"/>
        <v>126.7315677571429</v>
      </c>
      <c r="N152" s="6">
        <f t="shared" si="7"/>
        <v>121.99355927999999</v>
      </c>
    </row>
    <row r="153" spans="1:14">
      <c r="A153" s="5">
        <v>43249</v>
      </c>
      <c r="B153" s="6">
        <v>127.43</v>
      </c>
      <c r="C153" s="6">
        <v>127.83000199999999</v>
      </c>
      <c r="D153" s="6">
        <v>126.360001</v>
      </c>
      <c r="E153" s="6">
        <v>126.699997</v>
      </c>
      <c r="F153" s="6">
        <v>123.266953</v>
      </c>
      <c r="G153" s="6">
        <v>276400</v>
      </c>
      <c r="J153" s="5">
        <v>43249</v>
      </c>
      <c r="K153" s="6">
        <v>123.266953</v>
      </c>
      <c r="L153" s="6">
        <f t="shared" si="8"/>
        <v>128.9957398</v>
      </c>
      <c r="M153" s="6">
        <f t="shared" si="6"/>
        <v>126.82387820000004</v>
      </c>
      <c r="N153" s="6">
        <f t="shared" si="7"/>
        <v>121.90280133500001</v>
      </c>
    </row>
    <row r="154" spans="1:14">
      <c r="A154" s="5">
        <v>43245</v>
      </c>
      <c r="B154" s="6">
        <v>129.800003</v>
      </c>
      <c r="C154" s="6">
        <v>130.220001</v>
      </c>
      <c r="D154" s="6">
        <v>129.61000100000001</v>
      </c>
      <c r="E154" s="6">
        <v>129.96000699999999</v>
      </c>
      <c r="F154" s="6">
        <v>126.438622</v>
      </c>
      <c r="G154" s="6">
        <v>204900</v>
      </c>
      <c r="J154" s="5">
        <v>43245</v>
      </c>
      <c r="K154" s="6">
        <v>126.438622</v>
      </c>
      <c r="L154" s="6">
        <f t="shared" si="8"/>
        <v>129.06449206666667</v>
      </c>
      <c r="M154" s="6">
        <f t="shared" si="6"/>
        <v>126.91098691428573</v>
      </c>
      <c r="N154" s="6">
        <f t="shared" si="7"/>
        <v>121.81584630000002</v>
      </c>
    </row>
    <row r="155" spans="1:14">
      <c r="A155" s="5">
        <v>43244</v>
      </c>
      <c r="B155" s="6">
        <v>132.39999399999999</v>
      </c>
      <c r="C155" s="6">
        <v>132.820007</v>
      </c>
      <c r="D155" s="6">
        <v>131.78999300000001</v>
      </c>
      <c r="E155" s="6">
        <v>132.44000199999999</v>
      </c>
      <c r="F155" s="6">
        <v>128.85144</v>
      </c>
      <c r="G155" s="6">
        <v>261800</v>
      </c>
      <c r="J155" s="5">
        <v>43244</v>
      </c>
      <c r="K155" s="6">
        <v>128.85144</v>
      </c>
      <c r="L155" s="6">
        <f t="shared" si="8"/>
        <v>129.01811703333334</v>
      </c>
      <c r="M155" s="6">
        <f t="shared" si="6"/>
        <v>126.95538158571429</v>
      </c>
      <c r="N155" s="6">
        <f t="shared" si="7"/>
        <v>121.71642453</v>
      </c>
    </row>
    <row r="156" spans="1:14">
      <c r="A156" s="5">
        <v>43243</v>
      </c>
      <c r="B156" s="6">
        <v>134.60000600000001</v>
      </c>
      <c r="C156" s="6">
        <v>134.88999899999999</v>
      </c>
      <c r="D156" s="6">
        <v>133.83000200000001</v>
      </c>
      <c r="E156" s="6">
        <v>134.83000200000001</v>
      </c>
      <c r="F156" s="6">
        <v>131.17666600000001</v>
      </c>
      <c r="G156" s="6">
        <v>106300</v>
      </c>
      <c r="J156" s="5">
        <v>43243</v>
      </c>
      <c r="K156" s="6">
        <v>131.17666600000001</v>
      </c>
      <c r="L156" s="6">
        <f t="shared" si="8"/>
        <v>128.89455799999999</v>
      </c>
      <c r="M156" s="6">
        <f t="shared" si="6"/>
        <v>126.95943301428574</v>
      </c>
      <c r="N156" s="6">
        <f t="shared" si="7"/>
        <v>121.61021458499999</v>
      </c>
    </row>
    <row r="157" spans="1:14">
      <c r="A157" s="5">
        <v>43242</v>
      </c>
      <c r="B157" s="6">
        <v>136.5</v>
      </c>
      <c r="C157" s="6">
        <v>136.5</v>
      </c>
      <c r="D157" s="6">
        <v>135.66000399999999</v>
      </c>
      <c r="E157" s="6">
        <v>135.740005</v>
      </c>
      <c r="F157" s="6">
        <v>132.062027</v>
      </c>
      <c r="G157" s="6">
        <v>120400</v>
      </c>
      <c r="J157" s="5">
        <v>43242</v>
      </c>
      <c r="K157" s="6">
        <v>132.062027</v>
      </c>
      <c r="L157" s="6">
        <f t="shared" si="8"/>
        <v>128.66689839999998</v>
      </c>
      <c r="M157" s="6">
        <f t="shared" si="6"/>
        <v>126.98108611428569</v>
      </c>
      <c r="N157" s="6">
        <f t="shared" si="7"/>
        <v>121.49195454499998</v>
      </c>
    </row>
    <row r="158" spans="1:14">
      <c r="A158" s="5">
        <v>43241</v>
      </c>
      <c r="B158" s="6">
        <v>136.490005</v>
      </c>
      <c r="C158" s="6">
        <v>136.570007</v>
      </c>
      <c r="D158" s="6">
        <v>136.029999</v>
      </c>
      <c r="E158" s="6">
        <v>136.449997</v>
      </c>
      <c r="F158" s="6">
        <v>132.75277700000001</v>
      </c>
      <c r="G158" s="6">
        <v>81800</v>
      </c>
      <c r="J158" s="5">
        <v>43241</v>
      </c>
      <c r="K158" s="6">
        <v>132.75277700000001</v>
      </c>
      <c r="L158" s="6">
        <f t="shared" si="8"/>
        <v>128.42432003333334</v>
      </c>
      <c r="M158" s="6">
        <f t="shared" si="6"/>
        <v>126.96017372857139</v>
      </c>
      <c r="N158" s="6">
        <f t="shared" si="7"/>
        <v>121.36695946499998</v>
      </c>
    </row>
    <row r="159" spans="1:14">
      <c r="A159" s="5">
        <v>43238</v>
      </c>
      <c r="B159" s="6">
        <v>136.5</v>
      </c>
      <c r="C159" s="6">
        <v>136.5</v>
      </c>
      <c r="D159" s="6">
        <v>135.66999799999999</v>
      </c>
      <c r="E159" s="6">
        <v>136.03999300000001</v>
      </c>
      <c r="F159" s="6">
        <v>132.35386700000001</v>
      </c>
      <c r="G159" s="6">
        <v>168600</v>
      </c>
      <c r="J159" s="5">
        <v>43238</v>
      </c>
      <c r="K159" s="6">
        <v>132.35386700000001</v>
      </c>
      <c r="L159" s="6">
        <f t="shared" si="8"/>
        <v>128.09093813333331</v>
      </c>
      <c r="M159" s="6">
        <f t="shared" si="6"/>
        <v>126.90015851428572</v>
      </c>
      <c r="N159" s="6">
        <f t="shared" si="7"/>
        <v>121.23422401999998</v>
      </c>
    </row>
    <row r="160" spans="1:14">
      <c r="A160" s="5">
        <v>43237</v>
      </c>
      <c r="B160" s="6">
        <v>137</v>
      </c>
      <c r="C160" s="6">
        <v>137.05999800000001</v>
      </c>
      <c r="D160" s="6">
        <v>136.46000699999999</v>
      </c>
      <c r="E160" s="6">
        <v>136.66999799999999</v>
      </c>
      <c r="F160" s="6">
        <v>132.966812</v>
      </c>
      <c r="G160" s="6">
        <v>73100</v>
      </c>
      <c r="J160" s="5">
        <v>43237</v>
      </c>
      <c r="K160" s="6">
        <v>132.966812</v>
      </c>
      <c r="L160" s="6">
        <f t="shared" si="8"/>
        <v>127.74490896666663</v>
      </c>
      <c r="M160" s="6">
        <f t="shared" si="6"/>
        <v>126.87931195714285</v>
      </c>
      <c r="N160" s="6">
        <f t="shared" si="7"/>
        <v>121.11036064499999</v>
      </c>
    </row>
    <row r="161" spans="1:14">
      <c r="A161" s="5">
        <v>43236</v>
      </c>
      <c r="B161" s="6">
        <v>136.929993</v>
      </c>
      <c r="C161" s="6">
        <v>137.66000399999999</v>
      </c>
      <c r="D161" s="6">
        <v>136.85000600000001</v>
      </c>
      <c r="E161" s="6">
        <v>137.35000600000001</v>
      </c>
      <c r="F161" s="6">
        <v>133.628387</v>
      </c>
      <c r="G161" s="6">
        <v>100900</v>
      </c>
      <c r="J161" s="5">
        <v>43236</v>
      </c>
      <c r="K161" s="6">
        <v>133.628387</v>
      </c>
      <c r="L161" s="6">
        <f t="shared" si="8"/>
        <v>127.44428156666665</v>
      </c>
      <c r="M161" s="6">
        <f t="shared" si="6"/>
        <v>126.87539154285714</v>
      </c>
      <c r="N161" s="6">
        <f t="shared" si="7"/>
        <v>120.98333835999998</v>
      </c>
    </row>
    <row r="162" spans="1:14">
      <c r="A162" s="5">
        <v>43235</v>
      </c>
      <c r="B162" s="6">
        <v>136.44000199999999</v>
      </c>
      <c r="C162" s="6">
        <v>136.46000699999999</v>
      </c>
      <c r="D162" s="6">
        <v>135.929993</v>
      </c>
      <c r="E162" s="6">
        <v>136.220001</v>
      </c>
      <c r="F162" s="6">
        <v>132.52900700000001</v>
      </c>
      <c r="G162" s="6">
        <v>148700</v>
      </c>
      <c r="J162" s="5">
        <v>43235</v>
      </c>
      <c r="K162" s="6">
        <v>132.52900700000001</v>
      </c>
      <c r="L162" s="6">
        <f t="shared" si="8"/>
        <v>127.13327643333332</v>
      </c>
      <c r="M162" s="6">
        <f t="shared" si="6"/>
        <v>126.76871495714288</v>
      </c>
      <c r="N162" s="6">
        <f t="shared" si="7"/>
        <v>120.84674301999999</v>
      </c>
    </row>
    <row r="163" spans="1:14">
      <c r="A163" s="5">
        <v>43234</v>
      </c>
      <c r="B163" s="6">
        <v>138.03999300000001</v>
      </c>
      <c r="C163" s="6">
        <v>138.449997</v>
      </c>
      <c r="D163" s="6">
        <v>138</v>
      </c>
      <c r="E163" s="6">
        <v>138.13999899999999</v>
      </c>
      <c r="F163" s="6">
        <v>134.396973</v>
      </c>
      <c r="G163" s="6">
        <v>98800</v>
      </c>
      <c r="J163" s="5">
        <v>43234</v>
      </c>
      <c r="K163" s="6">
        <v>134.396973</v>
      </c>
      <c r="L163" s="6">
        <f t="shared" si="8"/>
        <v>126.87805129999998</v>
      </c>
      <c r="M163" s="6">
        <f t="shared" si="6"/>
        <v>126.74181414285714</v>
      </c>
      <c r="N163" s="6">
        <f t="shared" si="7"/>
        <v>120.71291245499998</v>
      </c>
    </row>
    <row r="164" spans="1:14">
      <c r="A164" s="5">
        <v>43231</v>
      </c>
      <c r="B164" s="6">
        <v>137.979996</v>
      </c>
      <c r="C164" s="6">
        <v>138.16000399999999</v>
      </c>
      <c r="D164" s="6">
        <v>137.60000600000001</v>
      </c>
      <c r="E164" s="6">
        <v>138.070007</v>
      </c>
      <c r="F164" s="6">
        <v>134.32888800000001</v>
      </c>
      <c r="G164" s="6">
        <v>140600</v>
      </c>
      <c r="J164" s="5">
        <v>43231</v>
      </c>
      <c r="K164" s="6">
        <v>134.32888800000001</v>
      </c>
      <c r="L164" s="6">
        <f t="shared" si="8"/>
        <v>126.50348336666666</v>
      </c>
      <c r="M164" s="6">
        <f t="shared" si="6"/>
        <v>126.71800955714288</v>
      </c>
      <c r="N164" s="6">
        <f t="shared" si="7"/>
        <v>120.566962785</v>
      </c>
    </row>
    <row r="165" spans="1:14">
      <c r="A165" s="5">
        <v>43230</v>
      </c>
      <c r="B165" s="6">
        <v>138.35000600000001</v>
      </c>
      <c r="C165" s="6">
        <v>138.679993</v>
      </c>
      <c r="D165" s="6">
        <v>138.14999399999999</v>
      </c>
      <c r="E165" s="6">
        <v>138.38999899999999</v>
      </c>
      <c r="F165" s="6">
        <v>134.640198</v>
      </c>
      <c r="G165" s="6">
        <v>198400</v>
      </c>
      <c r="J165" s="5">
        <v>43230</v>
      </c>
      <c r="K165" s="6">
        <v>134.640198</v>
      </c>
      <c r="L165" s="6">
        <f t="shared" si="8"/>
        <v>126.25377073333334</v>
      </c>
      <c r="M165" s="6">
        <f t="shared" si="6"/>
        <v>126.68315564285716</v>
      </c>
      <c r="N165" s="6">
        <f t="shared" si="7"/>
        <v>120.41711395999999</v>
      </c>
    </row>
    <row r="166" spans="1:14">
      <c r="A166" s="5">
        <v>43229</v>
      </c>
      <c r="B166" s="6">
        <v>135.13999899999999</v>
      </c>
      <c r="C166" s="6">
        <v>136.28999300000001</v>
      </c>
      <c r="D166" s="6">
        <v>134.96000699999999</v>
      </c>
      <c r="E166" s="6">
        <v>136.28999300000001</v>
      </c>
      <c r="F166" s="6">
        <v>132.597092</v>
      </c>
      <c r="G166" s="6">
        <v>364800</v>
      </c>
      <c r="J166" s="5">
        <v>43229</v>
      </c>
      <c r="K166" s="6">
        <v>132.597092</v>
      </c>
      <c r="L166" s="6">
        <f t="shared" si="8"/>
        <v>125.96125110000001</v>
      </c>
      <c r="M166" s="6">
        <f t="shared" si="6"/>
        <v>126.66707811428574</v>
      </c>
      <c r="N166" s="6">
        <f t="shared" si="7"/>
        <v>120.26269379499998</v>
      </c>
    </row>
    <row r="167" spans="1:14">
      <c r="A167" s="5">
        <v>43228</v>
      </c>
      <c r="B167" s="6">
        <v>130.63000500000001</v>
      </c>
      <c r="C167" s="6">
        <v>130.979996</v>
      </c>
      <c r="D167" s="6">
        <v>130.449997</v>
      </c>
      <c r="E167" s="6">
        <v>130.89999399999999</v>
      </c>
      <c r="F167" s="6">
        <v>127.353149</v>
      </c>
      <c r="G167" s="6">
        <v>133800</v>
      </c>
      <c r="J167" s="5">
        <v>43228</v>
      </c>
      <c r="K167" s="6">
        <v>127.353149</v>
      </c>
      <c r="L167" s="6">
        <f t="shared" si="8"/>
        <v>125.62271933333335</v>
      </c>
      <c r="M167" s="6">
        <f t="shared" si="6"/>
        <v>126.67895838571432</v>
      </c>
      <c r="N167" s="6">
        <f t="shared" si="7"/>
        <v>120.11509750999998</v>
      </c>
    </row>
    <row r="168" spans="1:14">
      <c r="A168" s="5">
        <v>43227</v>
      </c>
      <c r="B168" s="6">
        <v>131.39999399999999</v>
      </c>
      <c r="C168" s="6">
        <v>131.94000199999999</v>
      </c>
      <c r="D168" s="6">
        <v>131.14999399999999</v>
      </c>
      <c r="E168" s="6">
        <v>131.509995</v>
      </c>
      <c r="F168" s="6">
        <v>127.946617</v>
      </c>
      <c r="G168" s="6">
        <v>114300</v>
      </c>
      <c r="J168" s="5">
        <v>43227</v>
      </c>
      <c r="K168" s="6">
        <v>127.946617</v>
      </c>
      <c r="L168" s="6">
        <f t="shared" si="8"/>
        <v>125.43571653333335</v>
      </c>
      <c r="M168" s="6">
        <f t="shared" si="6"/>
        <v>126.76616215714286</v>
      </c>
      <c r="N168" s="6">
        <f t="shared" si="7"/>
        <v>119.99324989999997</v>
      </c>
    </row>
    <row r="169" spans="1:14">
      <c r="A169" s="5">
        <v>43224</v>
      </c>
      <c r="B169" s="6">
        <v>129.89999399999999</v>
      </c>
      <c r="C169" s="6">
        <v>131.320007</v>
      </c>
      <c r="D169" s="6">
        <v>129.53999300000001</v>
      </c>
      <c r="E169" s="6">
        <v>131.320007</v>
      </c>
      <c r="F169" s="6">
        <v>127.76178</v>
      </c>
      <c r="G169" s="6">
        <v>109800</v>
      </c>
      <c r="J169" s="5">
        <v>43224</v>
      </c>
      <c r="K169" s="6">
        <v>127.76178</v>
      </c>
      <c r="L169" s="6">
        <f t="shared" si="8"/>
        <v>125.1393606</v>
      </c>
      <c r="M169" s="6">
        <f t="shared" si="6"/>
        <v>126.82603557142858</v>
      </c>
      <c r="N169" s="6">
        <f t="shared" si="7"/>
        <v>119.87093151999997</v>
      </c>
    </row>
    <row r="170" spans="1:14">
      <c r="A170" s="5">
        <v>43223</v>
      </c>
      <c r="B170" s="6">
        <v>129.929993</v>
      </c>
      <c r="C170" s="6">
        <v>130.529999</v>
      </c>
      <c r="D170" s="6">
        <v>129.10000600000001</v>
      </c>
      <c r="E170" s="6">
        <v>130.11000100000001</v>
      </c>
      <c r="F170" s="6">
        <v>126.584557</v>
      </c>
      <c r="G170" s="6">
        <v>109500</v>
      </c>
      <c r="J170" s="5">
        <v>43223</v>
      </c>
      <c r="K170" s="6">
        <v>126.584557</v>
      </c>
      <c r="L170" s="6">
        <f t="shared" si="8"/>
        <v>124.92949246666669</v>
      </c>
      <c r="M170" s="6">
        <f t="shared" si="6"/>
        <v>126.90016124285717</v>
      </c>
      <c r="N170" s="6">
        <f t="shared" si="7"/>
        <v>119.74887787499998</v>
      </c>
    </row>
    <row r="171" spans="1:14">
      <c r="A171" s="5">
        <v>43222</v>
      </c>
      <c r="B171" s="6">
        <v>131</v>
      </c>
      <c r="C171" s="6">
        <v>131</v>
      </c>
      <c r="D171" s="6">
        <v>130.10000600000001</v>
      </c>
      <c r="E171" s="6">
        <v>130.179993</v>
      </c>
      <c r="F171" s="6">
        <v>126.652657</v>
      </c>
      <c r="G171" s="6">
        <v>127100</v>
      </c>
      <c r="J171" s="5">
        <v>43222</v>
      </c>
      <c r="K171" s="6">
        <v>126.652657</v>
      </c>
      <c r="L171" s="6">
        <f t="shared" si="8"/>
        <v>124.83090466666668</v>
      </c>
      <c r="M171" s="6">
        <f t="shared" si="6"/>
        <v>126.99451972857145</v>
      </c>
      <c r="N171" s="6">
        <f t="shared" si="7"/>
        <v>119.63412353999998</v>
      </c>
    </row>
    <row r="172" spans="1:14">
      <c r="A172" s="5">
        <v>43221</v>
      </c>
      <c r="B172" s="6">
        <v>130.69000199999999</v>
      </c>
      <c r="C172" s="6">
        <v>131</v>
      </c>
      <c r="D172" s="6">
        <v>130.14999399999999</v>
      </c>
      <c r="E172" s="6">
        <v>130.970001</v>
      </c>
      <c r="F172" s="6">
        <v>127.421249</v>
      </c>
      <c r="G172" s="6">
        <v>127000</v>
      </c>
      <c r="J172" s="5">
        <v>43221</v>
      </c>
      <c r="K172" s="6">
        <v>127.421249</v>
      </c>
      <c r="L172" s="6">
        <f t="shared" si="8"/>
        <v>124.72909063333334</v>
      </c>
      <c r="M172" s="6">
        <f t="shared" si="6"/>
        <v>127.08954460000002</v>
      </c>
      <c r="N172" s="6">
        <f t="shared" si="7"/>
        <v>119.52058322999997</v>
      </c>
    </row>
    <row r="173" spans="1:14">
      <c r="A173" s="5">
        <v>43220</v>
      </c>
      <c r="B173" s="6">
        <v>131.259995</v>
      </c>
      <c r="C173" s="6">
        <v>131.83999600000001</v>
      </c>
      <c r="D173" s="6">
        <v>130.80999800000001</v>
      </c>
      <c r="E173" s="6">
        <v>130.979996</v>
      </c>
      <c r="F173" s="6">
        <v>127.430977</v>
      </c>
      <c r="G173" s="6">
        <v>170600</v>
      </c>
      <c r="J173" s="5">
        <v>43220</v>
      </c>
      <c r="K173" s="6">
        <v>127.430977</v>
      </c>
      <c r="L173" s="6">
        <f t="shared" si="8"/>
        <v>124.55671210000001</v>
      </c>
      <c r="M173" s="6">
        <f t="shared" si="6"/>
        <v>127.17973712857145</v>
      </c>
      <c r="N173" s="6">
        <f t="shared" si="7"/>
        <v>119.40258754999996</v>
      </c>
    </row>
    <row r="174" spans="1:14">
      <c r="A174" s="5">
        <v>43217</v>
      </c>
      <c r="B174" s="6">
        <v>131.38999899999999</v>
      </c>
      <c r="C174" s="6">
        <v>131.64999399999999</v>
      </c>
      <c r="D174" s="6">
        <v>130.91000399999999</v>
      </c>
      <c r="E174" s="6">
        <v>131.009995</v>
      </c>
      <c r="F174" s="6">
        <v>127.46017500000001</v>
      </c>
      <c r="G174" s="6">
        <v>116900</v>
      </c>
      <c r="J174" s="5">
        <v>43217</v>
      </c>
      <c r="K174" s="6">
        <v>127.46017500000001</v>
      </c>
      <c r="L174" s="6">
        <f t="shared" si="8"/>
        <v>124.44999213333335</v>
      </c>
      <c r="M174" s="6">
        <f t="shared" si="6"/>
        <v>127.25312415714288</v>
      </c>
      <c r="N174" s="6">
        <f t="shared" si="7"/>
        <v>119.28284736999996</v>
      </c>
    </row>
    <row r="175" spans="1:14">
      <c r="A175" s="5">
        <v>43216</v>
      </c>
      <c r="B175" s="6">
        <v>131.39999399999999</v>
      </c>
      <c r="C175" s="6">
        <v>131.86999499999999</v>
      </c>
      <c r="D175" s="6">
        <v>131.11000100000001</v>
      </c>
      <c r="E175" s="6">
        <v>131.61000100000001</v>
      </c>
      <c r="F175" s="6">
        <v>128.043915</v>
      </c>
      <c r="G175" s="6">
        <v>105800</v>
      </c>
      <c r="J175" s="5">
        <v>43216</v>
      </c>
      <c r="K175" s="6">
        <v>128.043915</v>
      </c>
      <c r="L175" s="6">
        <f t="shared" si="8"/>
        <v>124.35759940000001</v>
      </c>
      <c r="M175" s="6">
        <f t="shared" si="6"/>
        <v>127.35464545714289</v>
      </c>
      <c r="N175" s="6">
        <f t="shared" si="7"/>
        <v>119.16310253499996</v>
      </c>
    </row>
    <row r="176" spans="1:14">
      <c r="A176" s="5">
        <v>43215</v>
      </c>
      <c r="B176" s="6">
        <v>130.729996</v>
      </c>
      <c r="C176" s="6">
        <v>131.270004</v>
      </c>
      <c r="D176" s="6">
        <v>130.53999300000001</v>
      </c>
      <c r="E176" s="6">
        <v>131.10000600000001</v>
      </c>
      <c r="F176" s="6">
        <v>127.54774500000001</v>
      </c>
      <c r="G176" s="6">
        <v>181500</v>
      </c>
      <c r="J176" s="5">
        <v>43215</v>
      </c>
      <c r="K176" s="6">
        <v>127.54774500000001</v>
      </c>
      <c r="L176" s="6">
        <f t="shared" si="8"/>
        <v>124.23331706666667</v>
      </c>
      <c r="M176" s="6">
        <f t="shared" si="6"/>
        <v>127.41026002857146</v>
      </c>
      <c r="N176" s="6">
        <f t="shared" si="7"/>
        <v>119.03261940499995</v>
      </c>
    </row>
    <row r="177" spans="1:14">
      <c r="A177" s="5">
        <v>43214</v>
      </c>
      <c r="B177" s="6">
        <v>130.5</v>
      </c>
      <c r="C177" s="6">
        <v>130.63999899999999</v>
      </c>
      <c r="D177" s="6">
        <v>129.08000200000001</v>
      </c>
      <c r="E177" s="6">
        <v>129.470001</v>
      </c>
      <c r="F177" s="6">
        <v>125.961899</v>
      </c>
      <c r="G177" s="6">
        <v>145600</v>
      </c>
      <c r="J177" s="5">
        <v>43214</v>
      </c>
      <c r="K177" s="6">
        <v>125.961899</v>
      </c>
      <c r="L177" s="6">
        <f t="shared" si="8"/>
        <v>124.12557373333335</v>
      </c>
      <c r="M177" s="6">
        <f t="shared" si="6"/>
        <v>127.46244355714285</v>
      </c>
      <c r="N177" s="6">
        <f t="shared" si="7"/>
        <v>118.90466423499994</v>
      </c>
    </row>
    <row r="178" spans="1:14">
      <c r="A178" s="5">
        <v>43213</v>
      </c>
      <c r="B178" s="6">
        <v>129.36000100000001</v>
      </c>
      <c r="C178" s="6">
        <v>129.36999499999999</v>
      </c>
      <c r="D178" s="6">
        <v>128.740005</v>
      </c>
      <c r="E178" s="6">
        <v>129.070007</v>
      </c>
      <c r="F178" s="6">
        <v>125.572746</v>
      </c>
      <c r="G178" s="6">
        <v>117600</v>
      </c>
      <c r="J178" s="5">
        <v>43213</v>
      </c>
      <c r="K178" s="6">
        <v>125.572746</v>
      </c>
      <c r="L178" s="6">
        <f t="shared" si="8"/>
        <v>124.08152950000002</v>
      </c>
      <c r="M178" s="6">
        <f t="shared" si="6"/>
        <v>127.53332041428571</v>
      </c>
      <c r="N178" s="6">
        <f t="shared" si="7"/>
        <v>118.78581596499993</v>
      </c>
    </row>
    <row r="179" spans="1:14">
      <c r="A179" s="5">
        <v>43210</v>
      </c>
      <c r="B179" s="6">
        <v>128.949997</v>
      </c>
      <c r="C179" s="6">
        <v>129.33999600000001</v>
      </c>
      <c r="D179" s="6">
        <v>128.800003</v>
      </c>
      <c r="E179" s="6">
        <v>129.229996</v>
      </c>
      <c r="F179" s="6">
        <v>125.72840100000001</v>
      </c>
      <c r="G179" s="6">
        <v>214600</v>
      </c>
      <c r="J179" s="5">
        <v>43210</v>
      </c>
      <c r="K179" s="6">
        <v>125.72840100000001</v>
      </c>
      <c r="L179" s="6">
        <f t="shared" si="8"/>
        <v>124.03005653333334</v>
      </c>
      <c r="M179" s="6">
        <f t="shared" si="6"/>
        <v>127.60278942857144</v>
      </c>
      <c r="N179" s="6">
        <f t="shared" si="7"/>
        <v>118.66410858499995</v>
      </c>
    </row>
    <row r="180" spans="1:14">
      <c r="A180" s="5">
        <v>43209</v>
      </c>
      <c r="B180" s="6">
        <v>128.78999300000001</v>
      </c>
      <c r="C180" s="6">
        <v>128.78999300000001</v>
      </c>
      <c r="D180" s="6">
        <v>128</v>
      </c>
      <c r="E180" s="6">
        <v>128.490005</v>
      </c>
      <c r="F180" s="6">
        <v>125.008453</v>
      </c>
      <c r="G180" s="6">
        <v>148000</v>
      </c>
      <c r="J180" s="5">
        <v>43209</v>
      </c>
      <c r="K180" s="6">
        <v>125.008453</v>
      </c>
      <c r="L180" s="6">
        <f t="shared" si="8"/>
        <v>123.96893236666666</v>
      </c>
      <c r="M180" s="6">
        <f t="shared" si="6"/>
        <v>127.63342329999999</v>
      </c>
      <c r="N180" s="6">
        <f t="shared" si="7"/>
        <v>118.54671043999991</v>
      </c>
    </row>
    <row r="181" spans="1:14">
      <c r="A181" s="5">
        <v>43208</v>
      </c>
      <c r="B181" s="6">
        <v>129.470001</v>
      </c>
      <c r="C181" s="6">
        <v>129.63000500000001</v>
      </c>
      <c r="D181" s="6">
        <v>129.020004</v>
      </c>
      <c r="E181" s="6">
        <v>129.070007</v>
      </c>
      <c r="F181" s="6">
        <v>125.572746</v>
      </c>
      <c r="G181" s="6">
        <v>199600</v>
      </c>
      <c r="J181" s="5">
        <v>43208</v>
      </c>
      <c r="K181" s="6">
        <v>125.572746</v>
      </c>
      <c r="L181" s="6">
        <f t="shared" si="8"/>
        <v>123.94009453333332</v>
      </c>
      <c r="M181" s="6">
        <f t="shared" si="6"/>
        <v>127.68868649999999</v>
      </c>
      <c r="N181" s="6">
        <f t="shared" si="7"/>
        <v>118.42113541499992</v>
      </c>
    </row>
    <row r="182" spans="1:14">
      <c r="A182" s="5">
        <v>43207</v>
      </c>
      <c r="B182" s="6">
        <v>128.979996</v>
      </c>
      <c r="C182" s="6">
        <v>129.41000399999999</v>
      </c>
      <c r="D182" s="6">
        <v>128.509995</v>
      </c>
      <c r="E182" s="6">
        <v>129.33999600000001</v>
      </c>
      <c r="F182" s="6">
        <v>125.835419</v>
      </c>
      <c r="G182" s="6">
        <v>174100</v>
      </c>
      <c r="J182" s="5">
        <v>43207</v>
      </c>
      <c r="K182" s="6">
        <v>125.835419</v>
      </c>
      <c r="L182" s="6">
        <f t="shared" si="8"/>
        <v>123.94089793333333</v>
      </c>
      <c r="M182" s="6">
        <f t="shared" si="6"/>
        <v>127.72345659999996</v>
      </c>
      <c r="N182" s="6">
        <f t="shared" si="7"/>
        <v>118.28798119499992</v>
      </c>
    </row>
    <row r="183" spans="1:14">
      <c r="A183" s="5">
        <v>43206</v>
      </c>
      <c r="B183" s="6">
        <v>129.16000399999999</v>
      </c>
      <c r="C183" s="6">
        <v>129.33999600000001</v>
      </c>
      <c r="D183" s="6">
        <v>128.71000699999999</v>
      </c>
      <c r="E183" s="6">
        <v>128.820007</v>
      </c>
      <c r="F183" s="6">
        <v>125.329521</v>
      </c>
      <c r="G183" s="6">
        <v>137300</v>
      </c>
      <c r="J183" s="5">
        <v>43206</v>
      </c>
      <c r="K183" s="6">
        <v>125.329521</v>
      </c>
      <c r="L183" s="6">
        <f t="shared" si="8"/>
        <v>123.92146993333333</v>
      </c>
      <c r="M183" s="6">
        <f t="shared" si="6"/>
        <v>127.73125045714283</v>
      </c>
      <c r="N183" s="6">
        <f t="shared" si="7"/>
        <v>118.15031036999993</v>
      </c>
    </row>
    <row r="184" spans="1:14">
      <c r="A184" s="5">
        <v>43203</v>
      </c>
      <c r="B184" s="6">
        <v>128.85000600000001</v>
      </c>
      <c r="C184" s="6">
        <v>128.949997</v>
      </c>
      <c r="D184" s="6">
        <v>128.220001</v>
      </c>
      <c r="E184" s="6">
        <v>128.529999</v>
      </c>
      <c r="F184" s="6">
        <v>125.047371</v>
      </c>
      <c r="G184" s="6">
        <v>89000</v>
      </c>
      <c r="J184" s="5">
        <v>43203</v>
      </c>
      <c r="K184" s="6">
        <v>125.047371</v>
      </c>
      <c r="L184" s="6">
        <f t="shared" si="8"/>
        <v>123.9064736</v>
      </c>
      <c r="M184" s="6">
        <f t="shared" si="6"/>
        <v>127.71853955714285</v>
      </c>
      <c r="N184" s="6">
        <f t="shared" si="7"/>
        <v>118.01973835499992</v>
      </c>
    </row>
    <row r="185" spans="1:14">
      <c r="A185" s="5">
        <v>43202</v>
      </c>
      <c r="B185" s="6">
        <v>128.58000200000001</v>
      </c>
      <c r="C185" s="6">
        <v>129.020004</v>
      </c>
      <c r="D185" s="6">
        <v>128.300003</v>
      </c>
      <c r="E185" s="6">
        <v>128.63000500000001</v>
      </c>
      <c r="F185" s="6">
        <v>125.14466899999999</v>
      </c>
      <c r="G185" s="6">
        <v>134500</v>
      </c>
      <c r="J185" s="5">
        <v>43202</v>
      </c>
      <c r="K185" s="6">
        <v>125.14466899999999</v>
      </c>
      <c r="L185" s="6">
        <f t="shared" si="8"/>
        <v>123.89450766666666</v>
      </c>
      <c r="M185" s="6">
        <f t="shared" si="6"/>
        <v>127.68581588571425</v>
      </c>
      <c r="N185" s="6">
        <f t="shared" si="7"/>
        <v>117.88694992499994</v>
      </c>
    </row>
    <row r="186" spans="1:14">
      <c r="A186" s="5">
        <v>43201</v>
      </c>
      <c r="B186" s="6">
        <v>128.009995</v>
      </c>
      <c r="C186" s="6">
        <v>128.529999</v>
      </c>
      <c r="D186" s="6">
        <v>127.720001</v>
      </c>
      <c r="E186" s="6">
        <v>127.80999799999999</v>
      </c>
      <c r="F186" s="6">
        <v>124.346878</v>
      </c>
      <c r="G186" s="6">
        <v>155000</v>
      </c>
      <c r="J186" s="5">
        <v>43201</v>
      </c>
      <c r="K186" s="6">
        <v>124.346878</v>
      </c>
      <c r="L186" s="6">
        <f t="shared" si="8"/>
        <v>124.01349516666666</v>
      </c>
      <c r="M186" s="6">
        <f t="shared" si="6"/>
        <v>127.63530895714281</v>
      </c>
      <c r="N186" s="6">
        <f t="shared" si="7"/>
        <v>117.75574771999993</v>
      </c>
    </row>
    <row r="187" spans="1:14">
      <c r="A187" s="5">
        <v>43200</v>
      </c>
      <c r="B187" s="6">
        <v>127.980003</v>
      </c>
      <c r="C187" s="6">
        <v>128.529999</v>
      </c>
      <c r="D187" s="6">
        <v>127.760002</v>
      </c>
      <c r="E187" s="6">
        <v>128.259995</v>
      </c>
      <c r="F187" s="6">
        <v>124.784676</v>
      </c>
      <c r="G187" s="6">
        <v>303400</v>
      </c>
      <c r="J187" s="5">
        <v>43200</v>
      </c>
      <c r="K187" s="6">
        <v>124.784676</v>
      </c>
      <c r="L187" s="6">
        <f t="shared" si="8"/>
        <v>124.20465829999999</v>
      </c>
      <c r="M187" s="6">
        <f t="shared" si="6"/>
        <v>127.61122634285709</v>
      </c>
      <c r="N187" s="6">
        <f t="shared" si="7"/>
        <v>117.62975921999993</v>
      </c>
    </row>
    <row r="188" spans="1:14">
      <c r="A188" s="5">
        <v>43199</v>
      </c>
      <c r="B188" s="6">
        <v>126.25</v>
      </c>
      <c r="C188" s="6">
        <v>127.220001</v>
      </c>
      <c r="D188" s="6">
        <v>125.730003</v>
      </c>
      <c r="E188" s="6">
        <v>126.16999800000001</v>
      </c>
      <c r="F188" s="6">
        <v>122.75132000000001</v>
      </c>
      <c r="G188" s="6">
        <v>233200</v>
      </c>
      <c r="J188" s="5">
        <v>43199</v>
      </c>
      <c r="K188" s="6">
        <v>122.75132000000001</v>
      </c>
      <c r="L188" s="6">
        <f t="shared" si="8"/>
        <v>124.45772913333332</v>
      </c>
      <c r="M188" s="6">
        <f t="shared" si="6"/>
        <v>127.5803428714285</v>
      </c>
      <c r="N188" s="6">
        <f t="shared" si="7"/>
        <v>117.50275936499989</v>
      </c>
    </row>
    <row r="189" spans="1:14">
      <c r="A189" s="5">
        <v>43196</v>
      </c>
      <c r="B189" s="6">
        <v>126.120003</v>
      </c>
      <c r="C189" s="6">
        <v>126.510002</v>
      </c>
      <c r="D189" s="6">
        <v>124.449997</v>
      </c>
      <c r="E189" s="6">
        <v>125.370003</v>
      </c>
      <c r="F189" s="6">
        <v>121.972992</v>
      </c>
      <c r="G189" s="6">
        <v>420600</v>
      </c>
      <c r="J189" s="5">
        <v>43196</v>
      </c>
      <c r="K189" s="6">
        <v>121.972992</v>
      </c>
      <c r="L189" s="6">
        <f t="shared" si="8"/>
        <v>124.73395313333332</v>
      </c>
      <c r="M189" s="6">
        <f t="shared" si="6"/>
        <v>127.57509221428565</v>
      </c>
      <c r="N189" s="6">
        <f t="shared" si="7"/>
        <v>117.38154541499991</v>
      </c>
    </row>
    <row r="190" spans="1:14">
      <c r="A190" s="5">
        <v>43195</v>
      </c>
      <c r="B190" s="6">
        <v>127.339996</v>
      </c>
      <c r="C190" s="6">
        <v>127.889999</v>
      </c>
      <c r="D190" s="6">
        <v>126.93</v>
      </c>
      <c r="E190" s="6">
        <v>127.400002</v>
      </c>
      <c r="F190" s="6">
        <v>123.94799</v>
      </c>
      <c r="G190" s="6">
        <v>437300</v>
      </c>
      <c r="J190" s="5">
        <v>43195</v>
      </c>
      <c r="K190" s="6">
        <v>123.94799</v>
      </c>
      <c r="L190" s="6">
        <f t="shared" si="8"/>
        <v>124.97874479999997</v>
      </c>
      <c r="M190" s="6">
        <f t="shared" si="6"/>
        <v>127.58560541428565</v>
      </c>
      <c r="N190" s="6">
        <f t="shared" si="7"/>
        <v>117.26073723499991</v>
      </c>
    </row>
    <row r="191" spans="1:14">
      <c r="A191" s="5">
        <v>43194</v>
      </c>
      <c r="B191" s="6">
        <v>125.970001</v>
      </c>
      <c r="C191" s="6">
        <v>127.91999800000001</v>
      </c>
      <c r="D191" s="6">
        <v>125.769997</v>
      </c>
      <c r="E191" s="6">
        <v>127.760002</v>
      </c>
      <c r="F191" s="6">
        <v>124.298233</v>
      </c>
      <c r="G191" s="6">
        <v>396400</v>
      </c>
      <c r="J191" s="5">
        <v>43194</v>
      </c>
      <c r="K191" s="6">
        <v>124.298233</v>
      </c>
      <c r="L191" s="6">
        <f t="shared" si="8"/>
        <v>125.14399673333331</v>
      </c>
      <c r="M191" s="6">
        <f t="shared" si="6"/>
        <v>127.56735765714282</v>
      </c>
      <c r="N191" s="6">
        <f t="shared" si="7"/>
        <v>117.13419941999992</v>
      </c>
    </row>
    <row r="192" spans="1:14">
      <c r="A192" s="5">
        <v>43193</v>
      </c>
      <c r="B192" s="6">
        <v>127.110001</v>
      </c>
      <c r="C192" s="6">
        <v>128.470001</v>
      </c>
      <c r="D192" s="6">
        <v>126.91999800000001</v>
      </c>
      <c r="E192" s="6">
        <v>128.35000600000001</v>
      </c>
      <c r="F192" s="6">
        <v>124.872253</v>
      </c>
      <c r="G192" s="6">
        <v>233100</v>
      </c>
      <c r="J192" s="5">
        <v>43193</v>
      </c>
      <c r="K192" s="6">
        <v>124.872253</v>
      </c>
      <c r="L192" s="6">
        <f t="shared" si="8"/>
        <v>125.33104353333331</v>
      </c>
      <c r="M192" s="6">
        <f t="shared" si="6"/>
        <v>127.53522678571426</v>
      </c>
      <c r="N192" s="6">
        <f t="shared" si="7"/>
        <v>117.00685253999991</v>
      </c>
    </row>
    <row r="193" spans="1:14">
      <c r="A193" s="5">
        <v>43192</v>
      </c>
      <c r="B193" s="6">
        <v>128.949997</v>
      </c>
      <c r="C193" s="6">
        <v>128.949997</v>
      </c>
      <c r="D193" s="6">
        <v>125.849998</v>
      </c>
      <c r="E193" s="6">
        <v>126.589996</v>
      </c>
      <c r="F193" s="6">
        <v>123.159935</v>
      </c>
      <c r="G193" s="6">
        <v>260000</v>
      </c>
      <c r="J193" s="5">
        <v>43192</v>
      </c>
      <c r="K193" s="6">
        <v>123.159935</v>
      </c>
      <c r="L193" s="6">
        <f t="shared" si="8"/>
        <v>125.51011256666665</v>
      </c>
      <c r="M193" s="6">
        <f t="shared" si="6"/>
        <v>127.48642579999996</v>
      </c>
      <c r="N193" s="6">
        <f t="shared" si="7"/>
        <v>116.8807809149999</v>
      </c>
    </row>
    <row r="194" spans="1:14">
      <c r="A194" s="5">
        <v>43188</v>
      </c>
      <c r="B194" s="6">
        <v>130</v>
      </c>
      <c r="C194" s="6">
        <v>130.949997</v>
      </c>
      <c r="D194" s="6">
        <v>129.08000200000001</v>
      </c>
      <c r="E194" s="6">
        <v>130.36999499999999</v>
      </c>
      <c r="F194" s="6">
        <v>126.837509</v>
      </c>
      <c r="G194" s="6">
        <v>165000</v>
      </c>
      <c r="J194" s="5">
        <v>43188</v>
      </c>
      <c r="K194" s="6">
        <v>126.837509</v>
      </c>
      <c r="L194" s="6">
        <f t="shared" si="8"/>
        <v>125.7169335</v>
      </c>
      <c r="M194" s="6">
        <f t="shared" si="6"/>
        <v>127.46632137142855</v>
      </c>
      <c r="N194" s="6">
        <f t="shared" si="7"/>
        <v>116.76760464499992</v>
      </c>
    </row>
    <row r="195" spans="1:14">
      <c r="A195" s="5">
        <v>43187</v>
      </c>
      <c r="B195" s="6">
        <v>128.21000699999999</v>
      </c>
      <c r="C195" s="6">
        <v>129.740005</v>
      </c>
      <c r="D195" s="6">
        <v>128.13999899999999</v>
      </c>
      <c r="E195" s="6">
        <v>129.36999499999999</v>
      </c>
      <c r="F195" s="6">
        <v>125.864609</v>
      </c>
      <c r="G195" s="6">
        <v>348300</v>
      </c>
      <c r="J195" s="5">
        <v>43187</v>
      </c>
      <c r="K195" s="6">
        <v>125.864609</v>
      </c>
      <c r="L195" s="6">
        <f t="shared" si="8"/>
        <v>125.80722483333332</v>
      </c>
      <c r="M195" s="6">
        <f t="shared" si="6"/>
        <v>127.35297025714286</v>
      </c>
      <c r="N195" s="6">
        <f t="shared" si="7"/>
        <v>116.63938503999991</v>
      </c>
    </row>
    <row r="196" spans="1:14">
      <c r="A196" s="5">
        <v>43186</v>
      </c>
      <c r="B196" s="6">
        <v>129.479996</v>
      </c>
      <c r="C196" s="6">
        <v>130.11000100000001</v>
      </c>
      <c r="D196" s="6">
        <v>127.550003</v>
      </c>
      <c r="E196" s="6">
        <v>128.03999300000001</v>
      </c>
      <c r="F196" s="6">
        <v>122.44113900000001</v>
      </c>
      <c r="G196" s="6">
        <v>347600</v>
      </c>
      <c r="J196" s="5">
        <v>43186</v>
      </c>
      <c r="K196" s="6">
        <v>122.44113900000001</v>
      </c>
      <c r="L196" s="6">
        <f t="shared" si="8"/>
        <v>125.91623919999999</v>
      </c>
      <c r="M196" s="6">
        <f t="shared" si="6"/>
        <v>127.26253414285711</v>
      </c>
      <c r="N196" s="6">
        <f t="shared" si="7"/>
        <v>116.5115076899999</v>
      </c>
    </row>
    <row r="197" spans="1:14">
      <c r="A197" s="5">
        <v>43185</v>
      </c>
      <c r="B197" s="6">
        <v>126.269997</v>
      </c>
      <c r="C197" s="6">
        <v>127.489998</v>
      </c>
      <c r="D197" s="6">
        <v>125.25</v>
      </c>
      <c r="E197" s="6">
        <v>127.30999799999999</v>
      </c>
      <c r="F197" s="6">
        <v>121.743065</v>
      </c>
      <c r="G197" s="6">
        <v>158700</v>
      </c>
      <c r="J197" s="5">
        <v>43185</v>
      </c>
      <c r="K197" s="6">
        <v>121.743065</v>
      </c>
      <c r="L197" s="6">
        <f t="shared" si="8"/>
        <v>126.25794733333333</v>
      </c>
      <c r="M197" s="6">
        <f t="shared" si="6"/>
        <v>127.21991177142856</v>
      </c>
      <c r="N197" s="6">
        <f t="shared" si="7"/>
        <v>116.39740318999992</v>
      </c>
    </row>
    <row r="198" spans="1:14">
      <c r="A198" s="5">
        <v>43182</v>
      </c>
      <c r="B198" s="6">
        <v>126.449997</v>
      </c>
      <c r="C198" s="6">
        <v>126.720001</v>
      </c>
      <c r="D198" s="6">
        <v>124.459999</v>
      </c>
      <c r="E198" s="6">
        <v>124.5</v>
      </c>
      <c r="F198" s="6">
        <v>119.055939</v>
      </c>
      <c r="G198" s="6">
        <v>223200</v>
      </c>
      <c r="J198" s="5">
        <v>43182</v>
      </c>
      <c r="K198" s="6">
        <v>119.055939</v>
      </c>
      <c r="L198" s="6">
        <f t="shared" si="8"/>
        <v>126.55311716666668</v>
      </c>
      <c r="M198" s="6">
        <f t="shared" si="6"/>
        <v>127.17810901428568</v>
      </c>
      <c r="N198" s="6">
        <f t="shared" si="7"/>
        <v>116.28697750499991</v>
      </c>
    </row>
    <row r="199" spans="1:14">
      <c r="A199" s="5">
        <v>43181</v>
      </c>
      <c r="B199" s="6">
        <v>128.30999800000001</v>
      </c>
      <c r="C199" s="6">
        <v>128.64999399999999</v>
      </c>
      <c r="D199" s="6">
        <v>126.949997</v>
      </c>
      <c r="E199" s="6">
        <v>127.019997</v>
      </c>
      <c r="F199" s="6">
        <v>121.46573600000001</v>
      </c>
      <c r="G199" s="6">
        <v>177300</v>
      </c>
      <c r="J199" s="5">
        <v>43181</v>
      </c>
      <c r="K199" s="6">
        <v>121.46573600000001</v>
      </c>
      <c r="L199" s="6">
        <f t="shared" si="8"/>
        <v>126.86964293333332</v>
      </c>
      <c r="M199" s="6">
        <f t="shared" ref="M199:M262" si="9">SUM(K199:K268)/70</f>
        <v>127.17032212857139</v>
      </c>
      <c r="N199" s="6">
        <f t="shared" ref="N199:N262" si="10">SUM(K199:K398)/200</f>
        <v>116.19823101499991</v>
      </c>
    </row>
    <row r="200" spans="1:14">
      <c r="A200" s="5">
        <v>43180</v>
      </c>
      <c r="B200" s="6">
        <v>129.28999300000001</v>
      </c>
      <c r="C200" s="6">
        <v>130.199997</v>
      </c>
      <c r="D200" s="6">
        <v>128.86999499999999</v>
      </c>
      <c r="E200" s="6">
        <v>129.279999</v>
      </c>
      <c r="F200" s="6">
        <v>123.62692300000001</v>
      </c>
      <c r="G200" s="6">
        <v>110500</v>
      </c>
      <c r="J200" s="5">
        <v>43180</v>
      </c>
      <c r="K200" s="6">
        <v>123.62692300000001</v>
      </c>
      <c r="L200" s="6">
        <f t="shared" si="8"/>
        <v>127.18393866666665</v>
      </c>
      <c r="M200" s="6">
        <f t="shared" si="9"/>
        <v>127.13521339999996</v>
      </c>
      <c r="N200" s="6">
        <f t="shared" si="10"/>
        <v>116.09870739499989</v>
      </c>
    </row>
    <row r="201" spans="1:14">
      <c r="A201" s="5">
        <v>43179</v>
      </c>
      <c r="B201" s="6">
        <v>128.550003</v>
      </c>
      <c r="C201" s="6">
        <v>129.38999899999999</v>
      </c>
      <c r="D201" s="6">
        <v>128.520004</v>
      </c>
      <c r="E201" s="6">
        <v>129.25</v>
      </c>
      <c r="F201" s="6">
        <v>123.598236</v>
      </c>
      <c r="G201" s="6">
        <v>69100</v>
      </c>
      <c r="J201" s="5">
        <v>43179</v>
      </c>
      <c r="K201" s="6">
        <v>123.598236</v>
      </c>
      <c r="L201" s="6">
        <f t="shared" ref="L201:L264" si="11">SUM(K201:K230)/30</f>
        <v>127.48612066666666</v>
      </c>
      <c r="M201" s="6">
        <f t="shared" si="9"/>
        <v>127.05474998571427</v>
      </c>
      <c r="N201" s="6">
        <f t="shared" si="10"/>
        <v>115.98818939499989</v>
      </c>
    </row>
    <row r="202" spans="1:14">
      <c r="A202" s="5">
        <v>43178</v>
      </c>
      <c r="B202" s="6">
        <v>129.16000399999999</v>
      </c>
      <c r="C202" s="6">
        <v>129.35000600000001</v>
      </c>
      <c r="D202" s="6">
        <v>127.25</v>
      </c>
      <c r="E202" s="6">
        <v>127.839996</v>
      </c>
      <c r="F202" s="6">
        <v>122.249893</v>
      </c>
      <c r="G202" s="6">
        <v>179500</v>
      </c>
      <c r="J202" s="5">
        <v>43178</v>
      </c>
      <c r="K202" s="6">
        <v>122.249893</v>
      </c>
      <c r="L202" s="6">
        <f t="shared" si="11"/>
        <v>127.57154700000001</v>
      </c>
      <c r="M202" s="6">
        <f t="shared" si="9"/>
        <v>126.96895864285712</v>
      </c>
      <c r="N202" s="6">
        <f t="shared" si="10"/>
        <v>115.88539901999991</v>
      </c>
    </row>
    <row r="203" spans="1:14">
      <c r="A203" s="5">
        <v>43175</v>
      </c>
      <c r="B203" s="6">
        <v>130.08000200000001</v>
      </c>
      <c r="C203" s="6">
        <v>130.41000399999999</v>
      </c>
      <c r="D203" s="6">
        <v>129.89999399999999</v>
      </c>
      <c r="E203" s="6">
        <v>129.91000399999999</v>
      </c>
      <c r="F203" s="6">
        <v>124.229378</v>
      </c>
      <c r="G203" s="6">
        <v>91400</v>
      </c>
      <c r="J203" s="5">
        <v>43175</v>
      </c>
      <c r="K203" s="6">
        <v>124.229378</v>
      </c>
      <c r="L203" s="6">
        <f t="shared" si="11"/>
        <v>127.8514155666667</v>
      </c>
      <c r="M203" s="6">
        <f t="shared" si="9"/>
        <v>126.91212869999997</v>
      </c>
      <c r="N203" s="6">
        <f t="shared" si="10"/>
        <v>115.78478099999991</v>
      </c>
    </row>
    <row r="204" spans="1:14">
      <c r="A204" s="5">
        <v>43174</v>
      </c>
      <c r="B204" s="6">
        <v>130.55999800000001</v>
      </c>
      <c r="C204" s="6">
        <v>131</v>
      </c>
      <c r="D204" s="6">
        <v>129.929993</v>
      </c>
      <c r="E204" s="6">
        <v>130.38999899999999</v>
      </c>
      <c r="F204" s="6">
        <v>124.688393</v>
      </c>
      <c r="G204" s="6">
        <v>102400</v>
      </c>
      <c r="J204" s="5">
        <v>43174</v>
      </c>
      <c r="K204" s="6">
        <v>124.688393</v>
      </c>
      <c r="L204" s="6">
        <f t="shared" si="11"/>
        <v>128.13479136666672</v>
      </c>
      <c r="M204" s="6">
        <f t="shared" si="9"/>
        <v>126.83029897142858</v>
      </c>
      <c r="N204" s="6">
        <f t="shared" si="10"/>
        <v>115.6702144249999</v>
      </c>
    </row>
    <row r="205" spans="1:14">
      <c r="A205" s="5">
        <v>43173</v>
      </c>
      <c r="B205" s="6">
        <v>131.21000699999999</v>
      </c>
      <c r="C205" s="6">
        <v>131.21000699999999</v>
      </c>
      <c r="D205" s="6">
        <v>129.86999499999999</v>
      </c>
      <c r="E205" s="6">
        <v>130</v>
      </c>
      <c r="F205" s="6">
        <v>124.315445</v>
      </c>
      <c r="G205" s="6">
        <v>116100</v>
      </c>
      <c r="J205" s="5">
        <v>43173</v>
      </c>
      <c r="K205" s="6">
        <v>124.315445</v>
      </c>
      <c r="L205" s="6">
        <f t="shared" si="11"/>
        <v>128.37481540000002</v>
      </c>
      <c r="M205" s="6">
        <f t="shared" si="9"/>
        <v>126.74792275714286</v>
      </c>
      <c r="N205" s="6">
        <f t="shared" si="10"/>
        <v>115.55495433499989</v>
      </c>
    </row>
    <row r="206" spans="1:14">
      <c r="A206" s="5">
        <v>43172</v>
      </c>
      <c r="B206" s="6">
        <v>130.66000399999999</v>
      </c>
      <c r="C206" s="6">
        <v>131.16999799999999</v>
      </c>
      <c r="D206" s="6">
        <v>129.66999799999999</v>
      </c>
      <c r="E206" s="6">
        <v>130</v>
      </c>
      <c r="F206" s="6">
        <v>124.315445</v>
      </c>
      <c r="G206" s="6">
        <v>174200</v>
      </c>
      <c r="J206" s="5">
        <v>43172</v>
      </c>
      <c r="K206" s="6">
        <v>124.315445</v>
      </c>
      <c r="L206" s="6">
        <f t="shared" si="11"/>
        <v>128.68145960000004</v>
      </c>
      <c r="M206" s="6">
        <f t="shared" si="9"/>
        <v>126.69792318571427</v>
      </c>
      <c r="N206" s="6">
        <f t="shared" si="10"/>
        <v>115.43788474499988</v>
      </c>
    </row>
    <row r="207" spans="1:14">
      <c r="A207" s="5">
        <v>43171</v>
      </c>
      <c r="B207" s="6">
        <v>130.03999300000001</v>
      </c>
      <c r="C207" s="6">
        <v>131</v>
      </c>
      <c r="D207" s="6">
        <v>130.03999300000001</v>
      </c>
      <c r="E207" s="6">
        <v>130.33999600000001</v>
      </c>
      <c r="F207" s="6">
        <v>124.64057200000001</v>
      </c>
      <c r="G207" s="6">
        <v>144000</v>
      </c>
      <c r="J207" s="5">
        <v>43171</v>
      </c>
      <c r="K207" s="6">
        <v>124.64057200000001</v>
      </c>
      <c r="L207" s="6">
        <f t="shared" si="11"/>
        <v>128.98523513333336</v>
      </c>
      <c r="M207" s="6">
        <f t="shared" si="9"/>
        <v>126.6507926</v>
      </c>
      <c r="N207" s="6">
        <f t="shared" si="10"/>
        <v>115.32175727499991</v>
      </c>
    </row>
    <row r="208" spans="1:14">
      <c r="A208" s="5">
        <v>43168</v>
      </c>
      <c r="B208" s="6">
        <v>128.61999499999999</v>
      </c>
      <c r="C208" s="6">
        <v>130.13000500000001</v>
      </c>
      <c r="D208" s="6">
        <v>127.860001</v>
      </c>
      <c r="E208" s="6">
        <v>129.699997</v>
      </c>
      <c r="F208" s="6">
        <v>124.02855700000001</v>
      </c>
      <c r="G208" s="6">
        <v>473000</v>
      </c>
      <c r="J208" s="5">
        <v>43168</v>
      </c>
      <c r="K208" s="6">
        <v>124.02855700000001</v>
      </c>
      <c r="L208" s="6">
        <f t="shared" si="11"/>
        <v>129.27912983333334</v>
      </c>
      <c r="M208" s="6">
        <f t="shared" si="9"/>
        <v>126.60461829999998</v>
      </c>
      <c r="N208" s="6">
        <f t="shared" si="10"/>
        <v>115.20409838999991</v>
      </c>
    </row>
    <row r="209" spans="1:14">
      <c r="A209" s="5">
        <v>43167</v>
      </c>
      <c r="B209" s="6">
        <v>129.199997</v>
      </c>
      <c r="C209" s="6">
        <v>129.80999800000001</v>
      </c>
      <c r="D209" s="6">
        <v>128.729996</v>
      </c>
      <c r="E209" s="6">
        <v>129.55999800000001</v>
      </c>
      <c r="F209" s="6">
        <v>123.894676</v>
      </c>
      <c r="G209" s="6">
        <v>233800</v>
      </c>
      <c r="J209" s="5">
        <v>43167</v>
      </c>
      <c r="K209" s="6">
        <v>123.894676</v>
      </c>
      <c r="L209" s="6">
        <f t="shared" si="11"/>
        <v>129.54943646666669</v>
      </c>
      <c r="M209" s="6">
        <f t="shared" si="9"/>
        <v>126.55379934285715</v>
      </c>
      <c r="N209" s="6">
        <f t="shared" si="10"/>
        <v>115.09307963499992</v>
      </c>
    </row>
    <row r="210" spans="1:14">
      <c r="A210" s="5">
        <v>43166</v>
      </c>
      <c r="B210" s="6">
        <v>129.479996</v>
      </c>
      <c r="C210" s="6">
        <v>130</v>
      </c>
      <c r="D210" s="6">
        <v>128.41000399999999</v>
      </c>
      <c r="E210" s="6">
        <v>129.820007</v>
      </c>
      <c r="F210" s="6">
        <v>124.14331799999999</v>
      </c>
      <c r="G210" s="6">
        <v>284100</v>
      </c>
      <c r="J210" s="5">
        <v>43166</v>
      </c>
      <c r="K210" s="6">
        <v>124.14331799999999</v>
      </c>
      <c r="L210" s="6">
        <f t="shared" si="11"/>
        <v>129.85129983333337</v>
      </c>
      <c r="M210" s="6">
        <f t="shared" si="9"/>
        <v>126.50584925714284</v>
      </c>
      <c r="N210" s="6">
        <f t="shared" si="10"/>
        <v>114.97999812499992</v>
      </c>
    </row>
    <row r="211" spans="1:14">
      <c r="A211" s="5">
        <v>43165</v>
      </c>
      <c r="B211" s="6">
        <v>131.679993</v>
      </c>
      <c r="C211" s="6">
        <v>131.83999600000001</v>
      </c>
      <c r="D211" s="6">
        <v>130.740005</v>
      </c>
      <c r="E211" s="6">
        <v>131.33999600000001</v>
      </c>
      <c r="F211" s="6">
        <v>125.59684799999999</v>
      </c>
      <c r="G211" s="6">
        <v>194900</v>
      </c>
      <c r="J211" s="5">
        <v>43165</v>
      </c>
      <c r="K211" s="6">
        <v>125.59684799999999</v>
      </c>
      <c r="L211" s="6">
        <f t="shared" si="11"/>
        <v>130.1528442666667</v>
      </c>
      <c r="M211" s="6">
        <f t="shared" si="9"/>
        <v>126.45475694285713</v>
      </c>
      <c r="N211" s="6">
        <f t="shared" si="10"/>
        <v>114.86595603499994</v>
      </c>
    </row>
    <row r="212" spans="1:14">
      <c r="A212" s="5">
        <v>43164</v>
      </c>
      <c r="B212" s="6">
        <v>129.300003</v>
      </c>
      <c r="C212" s="6">
        <v>131.41999799999999</v>
      </c>
      <c r="D212" s="6">
        <v>128.96000699999999</v>
      </c>
      <c r="E212" s="6">
        <v>130.979996</v>
      </c>
      <c r="F212" s="6">
        <v>125.252579</v>
      </c>
      <c r="G212" s="6">
        <v>161200</v>
      </c>
      <c r="J212" s="5">
        <v>43164</v>
      </c>
      <c r="K212" s="6">
        <v>125.252579</v>
      </c>
      <c r="L212" s="6">
        <f t="shared" si="11"/>
        <v>130.40976260000005</v>
      </c>
      <c r="M212" s="6">
        <f t="shared" si="9"/>
        <v>126.37880151428573</v>
      </c>
      <c r="N212" s="6">
        <f t="shared" si="10"/>
        <v>114.74092494499993</v>
      </c>
    </row>
    <row r="213" spans="1:14">
      <c r="A213" s="5">
        <v>43161</v>
      </c>
      <c r="B213" s="6">
        <v>129.16999799999999</v>
      </c>
      <c r="C213" s="6">
        <v>130.729996</v>
      </c>
      <c r="D213" s="6">
        <v>128.60000600000001</v>
      </c>
      <c r="E213" s="6">
        <v>130.58999600000001</v>
      </c>
      <c r="F213" s="6">
        <v>124.879631</v>
      </c>
      <c r="G213" s="6">
        <v>214200</v>
      </c>
      <c r="J213" s="5">
        <v>43161</v>
      </c>
      <c r="K213" s="6">
        <v>124.879631</v>
      </c>
      <c r="L213" s="6">
        <f t="shared" si="11"/>
        <v>130.69250083333338</v>
      </c>
      <c r="M213" s="6">
        <f t="shared" si="9"/>
        <v>126.28740931428572</v>
      </c>
      <c r="N213" s="6">
        <f t="shared" si="10"/>
        <v>114.61299876499994</v>
      </c>
    </row>
    <row r="214" spans="1:14">
      <c r="A214" s="5">
        <v>43160</v>
      </c>
      <c r="B214" s="6">
        <v>133.479996</v>
      </c>
      <c r="C214" s="6">
        <v>133.55999800000001</v>
      </c>
      <c r="D214" s="6">
        <v>129.5</v>
      </c>
      <c r="E214" s="6">
        <v>130.38999899999999</v>
      </c>
      <c r="F214" s="6">
        <v>124.688393</v>
      </c>
      <c r="G214" s="6">
        <v>444200</v>
      </c>
      <c r="J214" s="5">
        <v>43160</v>
      </c>
      <c r="K214" s="6">
        <v>124.688393</v>
      </c>
      <c r="L214" s="6">
        <f t="shared" si="11"/>
        <v>130.94878210000005</v>
      </c>
      <c r="M214" s="6">
        <f t="shared" si="9"/>
        <v>126.1876839714286</v>
      </c>
      <c r="N214" s="6">
        <f t="shared" si="10"/>
        <v>114.49226027999994</v>
      </c>
    </row>
    <row r="215" spans="1:14">
      <c r="A215" s="5">
        <v>43159</v>
      </c>
      <c r="B215" s="6">
        <v>136.16999799999999</v>
      </c>
      <c r="C215" s="6">
        <v>136.220001</v>
      </c>
      <c r="D215" s="6">
        <v>134.570007</v>
      </c>
      <c r="E215" s="6">
        <v>134.60000600000001</v>
      </c>
      <c r="F215" s="6">
        <v>128.714294</v>
      </c>
      <c r="G215" s="6">
        <v>135600</v>
      </c>
      <c r="J215" s="5">
        <v>43159</v>
      </c>
      <c r="K215" s="6">
        <v>128.714294</v>
      </c>
      <c r="L215" s="6">
        <f t="shared" si="11"/>
        <v>131.2780578666667</v>
      </c>
      <c r="M215" s="6">
        <f t="shared" si="9"/>
        <v>126.10544442857146</v>
      </c>
      <c r="N215" s="6">
        <f t="shared" si="10"/>
        <v>114.37007563999994</v>
      </c>
    </row>
    <row r="216" spans="1:14">
      <c r="A216" s="5">
        <v>43158</v>
      </c>
      <c r="B216" s="6">
        <v>137.729996</v>
      </c>
      <c r="C216" s="6">
        <v>137.949997</v>
      </c>
      <c r="D216" s="6">
        <v>136.020004</v>
      </c>
      <c r="E216" s="6">
        <v>136.029999</v>
      </c>
      <c r="F216" s="6">
        <v>130.081772</v>
      </c>
      <c r="G216" s="6">
        <v>150800</v>
      </c>
      <c r="J216" s="5">
        <v>43158</v>
      </c>
      <c r="K216" s="6">
        <v>130.081772</v>
      </c>
      <c r="L216" s="6">
        <f t="shared" si="11"/>
        <v>131.3854792333334</v>
      </c>
      <c r="M216" s="6">
        <f t="shared" si="9"/>
        <v>125.95599277142863</v>
      </c>
      <c r="N216" s="6">
        <f t="shared" si="10"/>
        <v>114.22799697499995</v>
      </c>
    </row>
    <row r="217" spans="1:14">
      <c r="A217" s="5">
        <v>43157</v>
      </c>
      <c r="B217" s="6">
        <v>137.36999499999999</v>
      </c>
      <c r="C217" s="6">
        <v>138.55999800000001</v>
      </c>
      <c r="D217" s="6">
        <v>137.05999800000001</v>
      </c>
      <c r="E217" s="6">
        <v>138.429993</v>
      </c>
      <c r="F217" s="6">
        <v>132.376801</v>
      </c>
      <c r="G217" s="6">
        <v>125600</v>
      </c>
      <c r="J217" s="5">
        <v>43157</v>
      </c>
      <c r="K217" s="6">
        <v>132.376801</v>
      </c>
      <c r="L217" s="6">
        <f t="shared" si="11"/>
        <v>131.4227732333334</v>
      </c>
      <c r="M217" s="6">
        <f t="shared" si="9"/>
        <v>125.80353545714291</v>
      </c>
      <c r="N217" s="6">
        <f t="shared" si="10"/>
        <v>114.08087096499996</v>
      </c>
    </row>
    <row r="218" spans="1:14">
      <c r="A218" s="5">
        <v>43154</v>
      </c>
      <c r="B218" s="6">
        <v>136.070007</v>
      </c>
      <c r="C218" s="6">
        <v>137.08000200000001</v>
      </c>
      <c r="D218" s="6">
        <v>135.729996</v>
      </c>
      <c r="E218" s="6">
        <v>137.029999</v>
      </c>
      <c r="F218" s="6">
        <v>131.03804</v>
      </c>
      <c r="G218" s="6">
        <v>101800</v>
      </c>
      <c r="J218" s="5">
        <v>43154</v>
      </c>
      <c r="K218" s="6">
        <v>131.03804</v>
      </c>
      <c r="L218" s="6">
        <f t="shared" si="11"/>
        <v>131.37432250000003</v>
      </c>
      <c r="M218" s="6">
        <f t="shared" si="9"/>
        <v>125.62922078571431</v>
      </c>
      <c r="N218" s="6">
        <f t="shared" si="10"/>
        <v>113.91741785999994</v>
      </c>
    </row>
    <row r="219" spans="1:14">
      <c r="A219" s="5">
        <v>43153</v>
      </c>
      <c r="B219" s="6">
        <v>135.61999499999999</v>
      </c>
      <c r="C219" s="6">
        <v>136.19000199999999</v>
      </c>
      <c r="D219" s="6">
        <v>134.949997</v>
      </c>
      <c r="E219" s="6">
        <v>135.229996</v>
      </c>
      <c r="F219" s="6">
        <v>129.316742</v>
      </c>
      <c r="G219" s="6">
        <v>148000</v>
      </c>
      <c r="J219" s="5">
        <v>43153</v>
      </c>
      <c r="K219" s="6">
        <v>129.316742</v>
      </c>
      <c r="L219" s="6">
        <f t="shared" si="11"/>
        <v>131.35424040000004</v>
      </c>
      <c r="M219" s="6">
        <f t="shared" si="9"/>
        <v>125.45791134285719</v>
      </c>
      <c r="N219" s="6">
        <f t="shared" si="10"/>
        <v>113.77314169999995</v>
      </c>
    </row>
    <row r="220" spans="1:14">
      <c r="A220" s="5">
        <v>43152</v>
      </c>
      <c r="B220" s="6">
        <v>135.820007</v>
      </c>
      <c r="C220" s="6">
        <v>136.509995</v>
      </c>
      <c r="D220" s="6">
        <v>134.800003</v>
      </c>
      <c r="E220" s="6">
        <v>134.800003</v>
      </c>
      <c r="F220" s="6">
        <v>128.90554800000001</v>
      </c>
      <c r="G220" s="6">
        <v>144300</v>
      </c>
      <c r="J220" s="5">
        <v>43152</v>
      </c>
      <c r="K220" s="6">
        <v>128.90554800000001</v>
      </c>
      <c r="L220" s="6">
        <f t="shared" si="11"/>
        <v>131.30610806666672</v>
      </c>
      <c r="M220" s="6">
        <f t="shared" si="9"/>
        <v>125.32444304285717</v>
      </c>
      <c r="N220" s="6">
        <f t="shared" si="10"/>
        <v>113.64562147999999</v>
      </c>
    </row>
    <row r="221" spans="1:14">
      <c r="A221" s="5">
        <v>43151</v>
      </c>
      <c r="B221" s="6">
        <v>135.699997</v>
      </c>
      <c r="C221" s="6">
        <v>136.58999600000001</v>
      </c>
      <c r="D221" s="6">
        <v>135.39999399999999</v>
      </c>
      <c r="E221" s="6">
        <v>135.85000600000001</v>
      </c>
      <c r="F221" s="6">
        <v>129.909637</v>
      </c>
      <c r="G221" s="6">
        <v>128800</v>
      </c>
      <c r="J221" s="5">
        <v>43151</v>
      </c>
      <c r="K221" s="6">
        <v>129.909637</v>
      </c>
      <c r="L221" s="6">
        <f t="shared" si="11"/>
        <v>131.30515236666673</v>
      </c>
      <c r="M221" s="6">
        <f t="shared" si="9"/>
        <v>125.23127484285716</v>
      </c>
      <c r="N221" s="6">
        <f t="shared" si="10"/>
        <v>113.51883825999998</v>
      </c>
    </row>
    <row r="222" spans="1:14">
      <c r="A222" s="5">
        <v>43147</v>
      </c>
      <c r="B222" s="6">
        <v>135.929993</v>
      </c>
      <c r="C222" s="6">
        <v>136.759995</v>
      </c>
      <c r="D222" s="6">
        <v>135.89999399999999</v>
      </c>
      <c r="E222" s="6">
        <v>136.199997</v>
      </c>
      <c r="F222" s="6">
        <v>130.24432400000001</v>
      </c>
      <c r="G222" s="6">
        <v>158500</v>
      </c>
      <c r="J222" s="5">
        <v>43147</v>
      </c>
      <c r="K222" s="6">
        <v>130.24432400000001</v>
      </c>
      <c r="L222" s="6">
        <f t="shared" si="11"/>
        <v>131.24171956666675</v>
      </c>
      <c r="M222" s="6">
        <f t="shared" si="9"/>
        <v>125.11665867142858</v>
      </c>
      <c r="N222" s="6">
        <f t="shared" si="10"/>
        <v>113.38350161499997</v>
      </c>
    </row>
    <row r="223" spans="1:14">
      <c r="A223" s="5">
        <v>43146</v>
      </c>
      <c r="B223" s="6">
        <v>135</v>
      </c>
      <c r="C223" s="6">
        <v>135.33000200000001</v>
      </c>
      <c r="D223" s="6">
        <v>134.13000500000001</v>
      </c>
      <c r="E223" s="6">
        <v>135.279999</v>
      </c>
      <c r="F223" s="6">
        <v>129.364563</v>
      </c>
      <c r="G223" s="6">
        <v>218500</v>
      </c>
      <c r="J223" s="5">
        <v>43146</v>
      </c>
      <c r="K223" s="6">
        <v>129.364563</v>
      </c>
      <c r="L223" s="6">
        <f t="shared" si="11"/>
        <v>131.11294173333337</v>
      </c>
      <c r="M223" s="6">
        <f t="shared" si="9"/>
        <v>124.97226158571429</v>
      </c>
      <c r="N223" s="6">
        <f t="shared" si="10"/>
        <v>113.24512541499999</v>
      </c>
    </row>
    <row r="224" spans="1:14">
      <c r="A224" s="5">
        <v>43145</v>
      </c>
      <c r="B224" s="6">
        <v>132.740005</v>
      </c>
      <c r="C224" s="6">
        <v>135.58000200000001</v>
      </c>
      <c r="D224" s="6">
        <v>132.16000399999999</v>
      </c>
      <c r="E224" s="6">
        <v>135.470001</v>
      </c>
      <c r="F224" s="6">
        <v>129.54624899999999</v>
      </c>
      <c r="G224" s="6">
        <v>262600</v>
      </c>
      <c r="J224" s="5">
        <v>43145</v>
      </c>
      <c r="K224" s="6">
        <v>129.54624899999999</v>
      </c>
      <c r="L224" s="6">
        <f t="shared" si="11"/>
        <v>130.94878156666672</v>
      </c>
      <c r="M224" s="6">
        <f t="shared" si="9"/>
        <v>124.84029594285717</v>
      </c>
      <c r="N224" s="6">
        <f t="shared" si="10"/>
        <v>113.11289099499999</v>
      </c>
    </row>
    <row r="225" spans="1:14">
      <c r="A225" s="5">
        <v>43144</v>
      </c>
      <c r="B225" s="6">
        <v>134.10000600000001</v>
      </c>
      <c r="C225" s="6">
        <v>135.28999300000001</v>
      </c>
      <c r="D225" s="6">
        <v>133.800003</v>
      </c>
      <c r="E225" s="6">
        <v>135.03999300000001</v>
      </c>
      <c r="F225" s="6">
        <v>129.13504</v>
      </c>
      <c r="G225" s="6">
        <v>300100</v>
      </c>
      <c r="J225" s="5">
        <v>43144</v>
      </c>
      <c r="K225" s="6">
        <v>129.13504</v>
      </c>
      <c r="L225" s="6">
        <f t="shared" si="11"/>
        <v>130.7224637333334</v>
      </c>
      <c r="M225" s="6">
        <f t="shared" si="9"/>
        <v>124.70149982857147</v>
      </c>
      <c r="N225" s="6">
        <f t="shared" si="10"/>
        <v>112.97532015999997</v>
      </c>
    </row>
    <row r="226" spans="1:14">
      <c r="A226" s="5">
        <v>43143</v>
      </c>
      <c r="B226" s="6">
        <v>137.759995</v>
      </c>
      <c r="C226" s="6">
        <v>139.13999899999999</v>
      </c>
      <c r="D226" s="6">
        <v>136.78999300000001</v>
      </c>
      <c r="E226" s="6">
        <v>138.759995</v>
      </c>
      <c r="F226" s="6">
        <v>132.69238300000001</v>
      </c>
      <c r="G226" s="6">
        <v>255100</v>
      </c>
      <c r="J226" s="5">
        <v>43143</v>
      </c>
      <c r="K226" s="6">
        <v>132.69238300000001</v>
      </c>
      <c r="L226" s="6">
        <f t="shared" si="11"/>
        <v>130.4716018666667</v>
      </c>
      <c r="M226" s="6">
        <f t="shared" si="9"/>
        <v>124.55655637142861</v>
      </c>
      <c r="N226" s="6">
        <f t="shared" si="10"/>
        <v>112.83905161999999</v>
      </c>
    </row>
    <row r="227" spans="1:14">
      <c r="A227" s="5">
        <v>43140</v>
      </c>
      <c r="B227" s="6">
        <v>137.16000399999999</v>
      </c>
      <c r="C227" s="6">
        <v>137.63999899999999</v>
      </c>
      <c r="D227" s="6">
        <v>133.029999</v>
      </c>
      <c r="E227" s="6">
        <v>136.570007</v>
      </c>
      <c r="F227" s="6">
        <v>130.59816000000001</v>
      </c>
      <c r="G227" s="6">
        <v>433000</v>
      </c>
      <c r="J227" s="5">
        <v>43140</v>
      </c>
      <c r="K227" s="6">
        <v>130.59816000000001</v>
      </c>
      <c r="L227" s="6">
        <f t="shared" si="11"/>
        <v>130.13722560000002</v>
      </c>
      <c r="M227" s="6">
        <f t="shared" si="9"/>
        <v>124.35491954285717</v>
      </c>
      <c r="N227" s="6">
        <f t="shared" si="10"/>
        <v>112.69097887999999</v>
      </c>
    </row>
    <row r="228" spans="1:14">
      <c r="A228" s="5">
        <v>43139</v>
      </c>
      <c r="B228" s="6">
        <v>138.199997</v>
      </c>
      <c r="C228" s="6">
        <v>138.28999300000001</v>
      </c>
      <c r="D228" s="6">
        <v>134.41000399999999</v>
      </c>
      <c r="E228" s="6">
        <v>134.429993</v>
      </c>
      <c r="F228" s="6">
        <v>128.55171200000001</v>
      </c>
      <c r="G228" s="6">
        <v>387700</v>
      </c>
      <c r="J228" s="5">
        <v>43139</v>
      </c>
      <c r="K228" s="6">
        <v>128.55171200000001</v>
      </c>
      <c r="L228" s="6">
        <f t="shared" si="11"/>
        <v>129.8713813666667</v>
      </c>
      <c r="M228" s="6">
        <f t="shared" si="9"/>
        <v>124.18852800000005</v>
      </c>
      <c r="N228" s="6">
        <f t="shared" si="10"/>
        <v>112.5557326</v>
      </c>
    </row>
    <row r="229" spans="1:14">
      <c r="A229" s="5">
        <v>43138</v>
      </c>
      <c r="B229" s="6">
        <v>137.33999600000001</v>
      </c>
      <c r="C229" s="6">
        <v>138.779999</v>
      </c>
      <c r="D229" s="6">
        <v>136.85000600000001</v>
      </c>
      <c r="E229" s="6">
        <v>136.88000500000001</v>
      </c>
      <c r="F229" s="6">
        <v>130.89460800000001</v>
      </c>
      <c r="G229" s="6">
        <v>217800</v>
      </c>
      <c r="J229" s="5">
        <v>43138</v>
      </c>
      <c r="K229" s="6">
        <v>130.89460800000001</v>
      </c>
      <c r="L229" s="6">
        <f t="shared" si="11"/>
        <v>129.66578343333336</v>
      </c>
      <c r="M229" s="6">
        <f t="shared" si="9"/>
        <v>124.04918561428575</v>
      </c>
      <c r="N229" s="6">
        <f t="shared" si="10"/>
        <v>112.42511286499999</v>
      </c>
    </row>
    <row r="230" spans="1:14">
      <c r="A230" s="5">
        <v>43137</v>
      </c>
      <c r="B230" s="6">
        <v>134.35000600000001</v>
      </c>
      <c r="C230" s="6">
        <v>139.479996</v>
      </c>
      <c r="D230" s="6">
        <v>133.25</v>
      </c>
      <c r="E230" s="6">
        <v>138.759995</v>
      </c>
      <c r="F230" s="6">
        <v>132.69238300000001</v>
      </c>
      <c r="G230" s="6">
        <v>513200</v>
      </c>
      <c r="J230" s="5">
        <v>43137</v>
      </c>
      <c r="K230" s="6">
        <v>132.69238300000001</v>
      </c>
      <c r="L230" s="6">
        <f t="shared" si="11"/>
        <v>129.39292703333334</v>
      </c>
      <c r="M230" s="6">
        <f t="shared" si="9"/>
        <v>123.87118212857146</v>
      </c>
      <c r="N230" s="6">
        <f t="shared" si="10"/>
        <v>112.27462923499998</v>
      </c>
    </row>
    <row r="231" spans="1:14">
      <c r="A231" s="5">
        <v>43136</v>
      </c>
      <c r="B231" s="6">
        <v>135.5</v>
      </c>
      <c r="C231" s="6">
        <v>136.11000100000001</v>
      </c>
      <c r="D231" s="6">
        <v>131.30999800000001</v>
      </c>
      <c r="E231" s="6">
        <v>131.929993</v>
      </c>
      <c r="F231" s="6">
        <v>126.16102600000001</v>
      </c>
      <c r="G231" s="6">
        <v>313800</v>
      </c>
      <c r="J231" s="5">
        <v>43136</v>
      </c>
      <c r="K231" s="6">
        <v>126.16102600000001</v>
      </c>
      <c r="L231" s="6">
        <f t="shared" si="11"/>
        <v>129.05886916666668</v>
      </c>
      <c r="M231" s="6">
        <f t="shared" si="9"/>
        <v>123.64686801428574</v>
      </c>
      <c r="N231" s="6">
        <f t="shared" si="10"/>
        <v>112.11322542499997</v>
      </c>
    </row>
    <row r="232" spans="1:14">
      <c r="A232" s="5">
        <v>43133</v>
      </c>
      <c r="B232" s="6">
        <v>138.89999399999999</v>
      </c>
      <c r="C232" s="6">
        <v>138.990005</v>
      </c>
      <c r="D232" s="6">
        <v>136.58999600000001</v>
      </c>
      <c r="E232" s="6">
        <v>136.61999499999999</v>
      </c>
      <c r="F232" s="6">
        <v>130.64595</v>
      </c>
      <c r="G232" s="6">
        <v>253200</v>
      </c>
      <c r="J232" s="5">
        <v>43133</v>
      </c>
      <c r="K232" s="6">
        <v>130.64595</v>
      </c>
      <c r="L232" s="6">
        <f t="shared" si="11"/>
        <v>128.92180403333333</v>
      </c>
      <c r="M232" s="6">
        <f t="shared" si="9"/>
        <v>123.53689682857146</v>
      </c>
      <c r="N232" s="6">
        <f t="shared" si="10"/>
        <v>111.98174623999998</v>
      </c>
    </row>
    <row r="233" spans="1:14">
      <c r="A233" s="5">
        <v>43132</v>
      </c>
      <c r="B233" s="6">
        <v>138.240005</v>
      </c>
      <c r="C233" s="6">
        <v>139.25</v>
      </c>
      <c r="D233" s="6">
        <v>138.220001</v>
      </c>
      <c r="E233" s="6">
        <v>138.800003</v>
      </c>
      <c r="F233" s="6">
        <v>132.73065199999999</v>
      </c>
      <c r="G233" s="6">
        <v>169600</v>
      </c>
      <c r="J233" s="5">
        <v>43132</v>
      </c>
      <c r="K233" s="6">
        <v>132.73065199999999</v>
      </c>
      <c r="L233" s="6">
        <f t="shared" si="11"/>
        <v>128.61547849999999</v>
      </c>
      <c r="M233" s="6">
        <f t="shared" si="9"/>
        <v>123.34769165714286</v>
      </c>
      <c r="N233" s="6">
        <f t="shared" si="10"/>
        <v>111.82134176999998</v>
      </c>
    </row>
    <row r="234" spans="1:14">
      <c r="A234" s="5">
        <v>43131</v>
      </c>
      <c r="B234" s="6">
        <v>138.449997</v>
      </c>
      <c r="C234" s="6">
        <v>138.520004</v>
      </c>
      <c r="D234" s="6">
        <v>137.14999399999999</v>
      </c>
      <c r="E234" s="6">
        <v>137.91999799999999</v>
      </c>
      <c r="F234" s="6">
        <v>131.88911400000001</v>
      </c>
      <c r="G234" s="6">
        <v>224600</v>
      </c>
      <c r="J234" s="5">
        <v>43131</v>
      </c>
      <c r="K234" s="6">
        <v>131.88911400000001</v>
      </c>
      <c r="L234" s="6">
        <f t="shared" si="11"/>
        <v>128.24954426666665</v>
      </c>
      <c r="M234" s="6">
        <f t="shared" si="9"/>
        <v>123.1415462857143</v>
      </c>
      <c r="N234" s="6">
        <f t="shared" si="10"/>
        <v>111.65381124999998</v>
      </c>
    </row>
    <row r="235" spans="1:14">
      <c r="A235" s="5">
        <v>43130</v>
      </c>
      <c r="B235" s="6">
        <v>139.979996</v>
      </c>
      <c r="C235" s="6">
        <v>140.270004</v>
      </c>
      <c r="D235" s="6">
        <v>139.25</v>
      </c>
      <c r="E235" s="6">
        <v>139.61999499999999</v>
      </c>
      <c r="F235" s="6">
        <v>133.514771</v>
      </c>
      <c r="G235" s="6">
        <v>217200</v>
      </c>
      <c r="J235" s="5">
        <v>43130</v>
      </c>
      <c r="K235" s="6">
        <v>133.514771</v>
      </c>
      <c r="L235" s="6">
        <f t="shared" si="11"/>
        <v>127.81667149999997</v>
      </c>
      <c r="M235" s="6">
        <f t="shared" si="9"/>
        <v>122.93867992857145</v>
      </c>
      <c r="N235" s="6">
        <f t="shared" si="10"/>
        <v>111.49425692499997</v>
      </c>
    </row>
    <row r="236" spans="1:14">
      <c r="A236" s="5">
        <v>43129</v>
      </c>
      <c r="B236" s="6">
        <v>139.949997</v>
      </c>
      <c r="C236" s="6">
        <v>140.46000699999999</v>
      </c>
      <c r="D236" s="6">
        <v>139.46000699999999</v>
      </c>
      <c r="E236" s="6">
        <v>139.529999</v>
      </c>
      <c r="F236" s="6">
        <v>133.42871099999999</v>
      </c>
      <c r="G236" s="6">
        <v>249200</v>
      </c>
      <c r="J236" s="5">
        <v>43129</v>
      </c>
      <c r="K236" s="6">
        <v>133.42871099999999</v>
      </c>
      <c r="L236" s="6">
        <f t="shared" si="11"/>
        <v>127.35064849999999</v>
      </c>
      <c r="M236" s="6">
        <f t="shared" si="9"/>
        <v>122.72884649999999</v>
      </c>
      <c r="N236" s="6">
        <f t="shared" si="10"/>
        <v>111.31743566999998</v>
      </c>
    </row>
    <row r="237" spans="1:14">
      <c r="A237" s="5">
        <v>43126</v>
      </c>
      <c r="B237" s="6">
        <v>139.35000600000001</v>
      </c>
      <c r="C237" s="6">
        <v>139.740005</v>
      </c>
      <c r="D237" s="6">
        <v>138.89999399999999</v>
      </c>
      <c r="E237" s="6">
        <v>139.55999800000001</v>
      </c>
      <c r="F237" s="6">
        <v>133.457413</v>
      </c>
      <c r="G237" s="6">
        <v>319300</v>
      </c>
      <c r="J237" s="5">
        <v>43126</v>
      </c>
      <c r="K237" s="6">
        <v>133.457413</v>
      </c>
      <c r="L237" s="6">
        <f t="shared" si="11"/>
        <v>126.88494389999998</v>
      </c>
      <c r="M237" s="6">
        <f t="shared" si="9"/>
        <v>122.50726447142856</v>
      </c>
      <c r="N237" s="6">
        <f t="shared" si="10"/>
        <v>111.14698011999997</v>
      </c>
    </row>
    <row r="238" spans="1:14">
      <c r="A238" s="5">
        <v>43125</v>
      </c>
      <c r="B238" s="6">
        <v>139.44000199999999</v>
      </c>
      <c r="C238" s="6">
        <v>139.44000199999999</v>
      </c>
      <c r="D238" s="6">
        <v>137.71000699999999</v>
      </c>
      <c r="E238" s="6">
        <v>138.179993</v>
      </c>
      <c r="F238" s="6">
        <v>132.137756</v>
      </c>
      <c r="G238" s="6">
        <v>270900</v>
      </c>
      <c r="J238" s="5">
        <v>43125</v>
      </c>
      <c r="K238" s="6">
        <v>132.137756</v>
      </c>
      <c r="L238" s="6">
        <f t="shared" si="11"/>
        <v>126.39692586666665</v>
      </c>
      <c r="M238" s="6">
        <f t="shared" si="9"/>
        <v>122.28677518571426</v>
      </c>
      <c r="N238" s="6">
        <f t="shared" si="10"/>
        <v>110.98090322999998</v>
      </c>
    </row>
    <row r="239" spans="1:14">
      <c r="A239" s="5">
        <v>43124</v>
      </c>
      <c r="B239" s="6">
        <v>139.509995</v>
      </c>
      <c r="C239" s="6">
        <v>139.64999399999999</v>
      </c>
      <c r="D239" s="6">
        <v>138.5</v>
      </c>
      <c r="E239" s="6">
        <v>139.029999</v>
      </c>
      <c r="F239" s="6">
        <v>132.95057700000001</v>
      </c>
      <c r="G239" s="6">
        <v>236800</v>
      </c>
      <c r="J239" s="5">
        <v>43124</v>
      </c>
      <c r="K239" s="6">
        <v>132.95057700000001</v>
      </c>
      <c r="L239" s="6">
        <f t="shared" si="11"/>
        <v>125.94269589999998</v>
      </c>
      <c r="M239" s="6">
        <f t="shared" si="9"/>
        <v>122.08459165714285</v>
      </c>
      <c r="N239" s="6">
        <f t="shared" si="10"/>
        <v>110.81944620999998</v>
      </c>
    </row>
    <row r="240" spans="1:14">
      <c r="A240" s="5">
        <v>43123</v>
      </c>
      <c r="B240" s="6">
        <v>139.63000500000001</v>
      </c>
      <c r="C240" s="6">
        <v>139.63000500000001</v>
      </c>
      <c r="D240" s="6">
        <v>138.949997</v>
      </c>
      <c r="E240" s="6">
        <v>139.279999</v>
      </c>
      <c r="F240" s="6">
        <v>133.189651</v>
      </c>
      <c r="G240" s="6">
        <v>164800</v>
      </c>
      <c r="J240" s="5">
        <v>43123</v>
      </c>
      <c r="K240" s="6">
        <v>133.189651</v>
      </c>
      <c r="L240" s="6">
        <f t="shared" si="11"/>
        <v>125.47794749999998</v>
      </c>
      <c r="M240" s="6">
        <f t="shared" si="9"/>
        <v>121.86820088571429</v>
      </c>
      <c r="N240" s="6">
        <f t="shared" si="10"/>
        <v>110.65359537999998</v>
      </c>
    </row>
    <row r="241" spans="1:14">
      <c r="A241" s="5">
        <v>43122</v>
      </c>
      <c r="B241" s="6">
        <v>138.970001</v>
      </c>
      <c r="C241" s="6">
        <v>139.39999399999999</v>
      </c>
      <c r="D241" s="6">
        <v>138.679993</v>
      </c>
      <c r="E241" s="6">
        <v>139.39999399999999</v>
      </c>
      <c r="F241" s="6">
        <v>133.30439799999999</v>
      </c>
      <c r="G241" s="6">
        <v>249800</v>
      </c>
      <c r="J241" s="5">
        <v>43122</v>
      </c>
      <c r="K241" s="6">
        <v>133.30439799999999</v>
      </c>
      <c r="L241" s="6">
        <f t="shared" si="11"/>
        <v>124.97144193333331</v>
      </c>
      <c r="M241" s="6">
        <f t="shared" si="9"/>
        <v>121.65344934285713</v>
      </c>
      <c r="N241" s="6">
        <f t="shared" si="10"/>
        <v>110.48461775999998</v>
      </c>
    </row>
    <row r="242" spans="1:14">
      <c r="A242" s="5">
        <v>43119</v>
      </c>
      <c r="B242" s="6">
        <v>139.88999899999999</v>
      </c>
      <c r="C242" s="6">
        <v>140.30999800000001</v>
      </c>
      <c r="D242" s="6">
        <v>139.36000100000001</v>
      </c>
      <c r="E242" s="6">
        <v>139.85000600000001</v>
      </c>
      <c r="F242" s="6">
        <v>133.73472599999999</v>
      </c>
      <c r="G242" s="6">
        <v>170600</v>
      </c>
      <c r="J242" s="5">
        <v>43119</v>
      </c>
      <c r="K242" s="6">
        <v>133.73472599999999</v>
      </c>
      <c r="L242" s="6">
        <f t="shared" si="11"/>
        <v>124.44772339999999</v>
      </c>
      <c r="M242" s="6">
        <f t="shared" si="9"/>
        <v>121.44416229999996</v>
      </c>
      <c r="N242" s="6">
        <f t="shared" si="10"/>
        <v>110.31808119999998</v>
      </c>
    </row>
    <row r="243" spans="1:14">
      <c r="A243" s="5">
        <v>43118</v>
      </c>
      <c r="B243" s="6">
        <v>139.270004</v>
      </c>
      <c r="C243" s="6">
        <v>139.30999800000001</v>
      </c>
      <c r="D243" s="6">
        <v>138.41000399999999</v>
      </c>
      <c r="E243" s="6">
        <v>138.63000500000001</v>
      </c>
      <c r="F243" s="6">
        <v>132.56806900000001</v>
      </c>
      <c r="G243" s="6">
        <v>173300</v>
      </c>
      <c r="J243" s="5">
        <v>43118</v>
      </c>
      <c r="K243" s="6">
        <v>132.56806900000001</v>
      </c>
      <c r="L243" s="6">
        <f t="shared" si="11"/>
        <v>123.9322924333333</v>
      </c>
      <c r="M243" s="6">
        <f t="shared" si="9"/>
        <v>121.19580458571423</v>
      </c>
      <c r="N243" s="6">
        <f t="shared" si="10"/>
        <v>110.15820185999998</v>
      </c>
    </row>
    <row r="244" spans="1:14">
      <c r="A244" s="5">
        <v>43117</v>
      </c>
      <c r="B244" s="6">
        <v>140.61999499999999</v>
      </c>
      <c r="C244" s="6">
        <v>140.990005</v>
      </c>
      <c r="D244" s="6">
        <v>139.64999399999999</v>
      </c>
      <c r="E244" s="6">
        <v>140.720001</v>
      </c>
      <c r="F244" s="6">
        <v>134.566666</v>
      </c>
      <c r="G244" s="6">
        <v>394400</v>
      </c>
      <c r="J244" s="5">
        <v>43117</v>
      </c>
      <c r="K244" s="6">
        <v>134.566666</v>
      </c>
      <c r="L244" s="6">
        <f t="shared" si="11"/>
        <v>123.46340003333331</v>
      </c>
      <c r="M244" s="6">
        <f t="shared" si="9"/>
        <v>120.96684558571425</v>
      </c>
      <c r="N244" s="6">
        <f t="shared" si="10"/>
        <v>110.00655818499999</v>
      </c>
    </row>
    <row r="245" spans="1:14">
      <c r="A245" s="5">
        <v>43116</v>
      </c>
      <c r="B245" s="6">
        <v>139.199997</v>
      </c>
      <c r="C245" s="6">
        <v>139.5</v>
      </c>
      <c r="D245" s="6">
        <v>137.58999600000001</v>
      </c>
      <c r="E245" s="6">
        <v>137.970001</v>
      </c>
      <c r="F245" s="6">
        <v>131.93693500000001</v>
      </c>
      <c r="G245" s="6">
        <v>257800</v>
      </c>
      <c r="J245" s="5">
        <v>43116</v>
      </c>
      <c r="K245" s="6">
        <v>131.93693500000001</v>
      </c>
      <c r="L245" s="6">
        <f t="shared" si="11"/>
        <v>122.94191309999998</v>
      </c>
      <c r="M245" s="6">
        <f t="shared" si="9"/>
        <v>120.69526431428569</v>
      </c>
      <c r="N245" s="6">
        <f t="shared" si="10"/>
        <v>109.84539264000001</v>
      </c>
    </row>
    <row r="246" spans="1:14">
      <c r="A246" s="5">
        <v>43112</v>
      </c>
      <c r="B246" s="6">
        <v>136.69000199999999</v>
      </c>
      <c r="C246" s="6">
        <v>137.199997</v>
      </c>
      <c r="D246" s="6">
        <v>136.44000199999999</v>
      </c>
      <c r="E246" s="6">
        <v>137.199997</v>
      </c>
      <c r="F246" s="6">
        <v>131.200592</v>
      </c>
      <c r="G246" s="6">
        <v>101200</v>
      </c>
      <c r="J246" s="5">
        <v>43112</v>
      </c>
      <c r="K246" s="6">
        <v>131.200592</v>
      </c>
      <c r="L246" s="6">
        <f t="shared" si="11"/>
        <v>122.57119776666664</v>
      </c>
      <c r="M246" s="6">
        <f t="shared" si="9"/>
        <v>120.46302664285709</v>
      </c>
      <c r="N246" s="6">
        <f t="shared" si="10"/>
        <v>109.704159045</v>
      </c>
    </row>
    <row r="247" spans="1:14">
      <c r="A247" s="5">
        <v>43111</v>
      </c>
      <c r="B247" s="6">
        <v>136.69000199999999</v>
      </c>
      <c r="C247" s="6">
        <v>136.91000399999999</v>
      </c>
      <c r="D247" s="6">
        <v>135.63000500000001</v>
      </c>
      <c r="E247" s="6">
        <v>136.91000399999999</v>
      </c>
      <c r="F247" s="6">
        <v>130.92327900000001</v>
      </c>
      <c r="G247" s="6">
        <v>180000</v>
      </c>
      <c r="J247" s="5">
        <v>43111</v>
      </c>
      <c r="K247" s="6">
        <v>130.92327900000001</v>
      </c>
      <c r="L247" s="6">
        <f t="shared" si="11"/>
        <v>122.23172149999998</v>
      </c>
      <c r="M247" s="6">
        <f t="shared" si="9"/>
        <v>120.2327015428571</v>
      </c>
      <c r="N247" s="6">
        <f t="shared" si="10"/>
        <v>109.56750217000001</v>
      </c>
    </row>
    <row r="248" spans="1:14">
      <c r="A248" s="5">
        <v>43110</v>
      </c>
      <c r="B248" s="6">
        <v>136.729996</v>
      </c>
      <c r="C248" s="6">
        <v>137.28999300000001</v>
      </c>
      <c r="D248" s="6">
        <v>136.08999600000001</v>
      </c>
      <c r="E248" s="6">
        <v>136.39999399999999</v>
      </c>
      <c r="F248" s="6">
        <v>130.43557699999999</v>
      </c>
      <c r="G248" s="6">
        <v>389500</v>
      </c>
      <c r="J248" s="5">
        <v>43110</v>
      </c>
      <c r="K248" s="6">
        <v>130.43557699999999</v>
      </c>
      <c r="L248" s="6">
        <f t="shared" si="11"/>
        <v>121.91455789999999</v>
      </c>
      <c r="M248" s="6">
        <f t="shared" si="9"/>
        <v>119.99226738571426</v>
      </c>
      <c r="N248" s="6">
        <f t="shared" si="10"/>
        <v>109.433143345</v>
      </c>
    </row>
    <row r="249" spans="1:14">
      <c r="A249" s="5">
        <v>43109</v>
      </c>
      <c r="B249" s="6">
        <v>133.820007</v>
      </c>
      <c r="C249" s="6">
        <v>133.83000200000001</v>
      </c>
      <c r="D249" s="6">
        <v>133.08999600000001</v>
      </c>
      <c r="E249" s="6">
        <v>133.720001</v>
      </c>
      <c r="F249" s="6">
        <v>127.872772</v>
      </c>
      <c r="G249" s="6">
        <v>148000</v>
      </c>
      <c r="J249" s="5">
        <v>43109</v>
      </c>
      <c r="K249" s="6">
        <v>127.872772</v>
      </c>
      <c r="L249" s="6">
        <f t="shared" si="11"/>
        <v>121.582413</v>
      </c>
      <c r="M249" s="6">
        <f t="shared" si="9"/>
        <v>119.7568877142857</v>
      </c>
      <c r="N249" s="6">
        <f t="shared" si="10"/>
        <v>109.29807590500002</v>
      </c>
    </row>
    <row r="250" spans="1:14">
      <c r="A250" s="5">
        <v>43108</v>
      </c>
      <c r="B250" s="6">
        <v>133.979996</v>
      </c>
      <c r="C250" s="6">
        <v>134.78999300000001</v>
      </c>
      <c r="D250" s="6">
        <v>133.61999499999999</v>
      </c>
      <c r="E250" s="6">
        <v>134.770004</v>
      </c>
      <c r="F250" s="6">
        <v>128.87687700000001</v>
      </c>
      <c r="G250" s="6">
        <v>131200</v>
      </c>
      <c r="J250" s="5">
        <v>43108</v>
      </c>
      <c r="K250" s="6">
        <v>128.87687700000001</v>
      </c>
      <c r="L250" s="6">
        <f t="shared" si="11"/>
        <v>121.33792626666666</v>
      </c>
      <c r="M250" s="6">
        <f t="shared" si="9"/>
        <v>119.5639938428571</v>
      </c>
      <c r="N250" s="6">
        <f t="shared" si="10"/>
        <v>109.17411003000002</v>
      </c>
    </row>
    <row r="251" spans="1:14">
      <c r="A251" s="5">
        <v>43105</v>
      </c>
      <c r="B251" s="6">
        <v>133.11000100000001</v>
      </c>
      <c r="C251" s="6">
        <v>133.86999499999999</v>
      </c>
      <c r="D251" s="6">
        <v>133.08000200000001</v>
      </c>
      <c r="E251" s="6">
        <v>133.86000100000001</v>
      </c>
      <c r="F251" s="6">
        <v>128.006653</v>
      </c>
      <c r="G251" s="6">
        <v>135300</v>
      </c>
      <c r="J251" s="5">
        <v>43105</v>
      </c>
      <c r="K251" s="6">
        <v>128.006653</v>
      </c>
      <c r="L251" s="6">
        <f t="shared" si="11"/>
        <v>121.06092556666665</v>
      </c>
      <c r="M251" s="6">
        <f t="shared" si="9"/>
        <v>119.35801979999999</v>
      </c>
      <c r="N251" s="6">
        <f t="shared" si="10"/>
        <v>109.04118961000002</v>
      </c>
    </row>
    <row r="252" spans="1:14">
      <c r="A252" s="5">
        <v>43104</v>
      </c>
      <c r="B252" s="6">
        <v>131.30999800000001</v>
      </c>
      <c r="C252" s="6">
        <v>132.16000399999999</v>
      </c>
      <c r="D252" s="6">
        <v>131.300003</v>
      </c>
      <c r="E252" s="6">
        <v>132.16000399999999</v>
      </c>
      <c r="F252" s="6">
        <v>126.380989</v>
      </c>
      <c r="G252" s="6">
        <v>161800</v>
      </c>
      <c r="J252" s="5">
        <v>43104</v>
      </c>
      <c r="K252" s="6">
        <v>126.380989</v>
      </c>
      <c r="L252" s="6">
        <f t="shared" si="11"/>
        <v>120.80336939999999</v>
      </c>
      <c r="M252" s="6">
        <f t="shared" si="9"/>
        <v>119.16232408571426</v>
      </c>
      <c r="N252" s="6">
        <f t="shared" si="10"/>
        <v>108.91410133000004</v>
      </c>
    </row>
    <row r="253" spans="1:14">
      <c r="A253" s="5">
        <v>43103</v>
      </c>
      <c r="B253" s="6">
        <v>128.679993</v>
      </c>
      <c r="C253" s="6">
        <v>130.240005</v>
      </c>
      <c r="D253" s="6">
        <v>128.55999800000001</v>
      </c>
      <c r="E253" s="6">
        <v>130.13000500000001</v>
      </c>
      <c r="F253" s="6">
        <v>124.439758</v>
      </c>
      <c r="G253" s="6">
        <v>162200</v>
      </c>
      <c r="J253" s="5">
        <v>43103</v>
      </c>
      <c r="K253" s="6">
        <v>124.439758</v>
      </c>
      <c r="L253" s="6">
        <f t="shared" si="11"/>
        <v>120.55250726666665</v>
      </c>
      <c r="M253" s="6">
        <f t="shared" si="9"/>
        <v>118.9850071428571</v>
      </c>
      <c r="N253" s="6">
        <f t="shared" si="10"/>
        <v>108.79773311500003</v>
      </c>
    </row>
    <row r="254" spans="1:14">
      <c r="A254" s="5">
        <v>43102</v>
      </c>
      <c r="B254" s="6">
        <v>127.43</v>
      </c>
      <c r="C254" s="6">
        <v>128.429993</v>
      </c>
      <c r="D254" s="6">
        <v>127.16999800000001</v>
      </c>
      <c r="E254" s="6">
        <v>128.36999499999999</v>
      </c>
      <c r="F254" s="6">
        <v>122.756714</v>
      </c>
      <c r="G254" s="6">
        <v>83500</v>
      </c>
      <c r="J254" s="5">
        <v>43102</v>
      </c>
      <c r="K254" s="6">
        <v>122.756714</v>
      </c>
      <c r="L254" s="6">
        <f t="shared" si="11"/>
        <v>120.33447723333333</v>
      </c>
      <c r="M254" s="6">
        <f t="shared" si="9"/>
        <v>118.83084597142856</v>
      </c>
      <c r="N254" s="6">
        <f t="shared" si="10"/>
        <v>108.69389435000002</v>
      </c>
    </row>
    <row r="255" spans="1:14">
      <c r="A255" s="5">
        <v>43098</v>
      </c>
      <c r="B255" s="6">
        <v>128.44000199999999</v>
      </c>
      <c r="C255" s="6">
        <v>128.44000199999999</v>
      </c>
      <c r="D255" s="6">
        <v>127.110001</v>
      </c>
      <c r="E255" s="6">
        <v>127.16999800000001</v>
      </c>
      <c r="F255" s="6">
        <v>121.609184</v>
      </c>
      <c r="G255" s="6">
        <v>122100</v>
      </c>
      <c r="J255" s="5">
        <v>43098</v>
      </c>
      <c r="K255" s="6">
        <v>121.609184</v>
      </c>
      <c r="L255" s="6">
        <f t="shared" si="11"/>
        <v>120.20697426666668</v>
      </c>
      <c r="M255" s="6">
        <f t="shared" si="9"/>
        <v>118.69292199999997</v>
      </c>
      <c r="N255" s="6">
        <f t="shared" si="10"/>
        <v>108.59944267500003</v>
      </c>
    </row>
    <row r="256" spans="1:14">
      <c r="A256" s="5">
        <v>43097</v>
      </c>
      <c r="B256" s="6">
        <v>128.11000100000001</v>
      </c>
      <c r="C256" s="6">
        <v>128.429993</v>
      </c>
      <c r="D256" s="6">
        <v>127.519997</v>
      </c>
      <c r="E256" s="6">
        <v>128.270004</v>
      </c>
      <c r="F256" s="6">
        <v>122.661095</v>
      </c>
      <c r="G256" s="6">
        <v>102300</v>
      </c>
      <c r="J256" s="5">
        <v>43097</v>
      </c>
      <c r="K256" s="6">
        <v>122.661095</v>
      </c>
      <c r="L256" s="6">
        <f t="shared" si="11"/>
        <v>120.09509073333334</v>
      </c>
      <c r="M256" s="6">
        <f t="shared" si="9"/>
        <v>118.5756981</v>
      </c>
      <c r="N256" s="6">
        <f t="shared" si="10"/>
        <v>108.51549576000004</v>
      </c>
    </row>
    <row r="257" spans="1:14">
      <c r="A257" s="5">
        <v>43096</v>
      </c>
      <c r="B257" s="6">
        <v>127.970001</v>
      </c>
      <c r="C257" s="6">
        <v>128.300003</v>
      </c>
      <c r="D257" s="6">
        <v>127.870003</v>
      </c>
      <c r="E257" s="6">
        <v>128.229996</v>
      </c>
      <c r="F257" s="6">
        <v>122.622833</v>
      </c>
      <c r="G257" s="6">
        <v>77800</v>
      </c>
      <c r="J257" s="5">
        <v>43096</v>
      </c>
      <c r="K257" s="6">
        <v>122.622833</v>
      </c>
      <c r="L257" s="6">
        <f t="shared" si="11"/>
        <v>119.9867129</v>
      </c>
      <c r="M257" s="6">
        <f t="shared" si="9"/>
        <v>118.43927471428567</v>
      </c>
      <c r="N257" s="6">
        <f t="shared" si="10"/>
        <v>108.42628929000004</v>
      </c>
    </row>
    <row r="258" spans="1:14">
      <c r="A258" s="5">
        <v>43095</v>
      </c>
      <c r="B258" s="6">
        <v>128</v>
      </c>
      <c r="C258" s="6">
        <v>128.16000399999999</v>
      </c>
      <c r="D258" s="6">
        <v>127.82</v>
      </c>
      <c r="E258" s="6">
        <v>127.980003</v>
      </c>
      <c r="F258" s="6">
        <v>122.383774</v>
      </c>
      <c r="G258" s="6">
        <v>48400</v>
      </c>
      <c r="J258" s="5">
        <v>43095</v>
      </c>
      <c r="K258" s="6">
        <v>122.383774</v>
      </c>
      <c r="L258" s="6">
        <f t="shared" si="11"/>
        <v>119.90511093333335</v>
      </c>
      <c r="M258" s="6">
        <f t="shared" si="9"/>
        <v>118.27015437142857</v>
      </c>
      <c r="N258" s="6">
        <f t="shared" si="10"/>
        <v>108.33195163500005</v>
      </c>
    </row>
    <row r="259" spans="1:14">
      <c r="A259" s="5">
        <v>43091</v>
      </c>
      <c r="B259" s="6">
        <v>128.11999499999999</v>
      </c>
      <c r="C259" s="6">
        <v>128.33999600000001</v>
      </c>
      <c r="D259" s="6">
        <v>127.739998</v>
      </c>
      <c r="E259" s="6">
        <v>128.320007</v>
      </c>
      <c r="F259" s="6">
        <v>122.708916</v>
      </c>
      <c r="G259" s="6">
        <v>75800</v>
      </c>
      <c r="J259" s="5">
        <v>43091</v>
      </c>
      <c r="K259" s="6">
        <v>122.708916</v>
      </c>
      <c r="L259" s="6">
        <f t="shared" si="11"/>
        <v>119.79386443333334</v>
      </c>
      <c r="M259" s="6">
        <f t="shared" si="9"/>
        <v>118.10579508571428</v>
      </c>
      <c r="N259" s="6">
        <f t="shared" si="10"/>
        <v>108.24487228000004</v>
      </c>
    </row>
    <row r="260" spans="1:14">
      <c r="A260" s="5">
        <v>43090</v>
      </c>
      <c r="B260" s="6">
        <v>128.240005</v>
      </c>
      <c r="C260" s="6">
        <v>128.44000199999999</v>
      </c>
      <c r="D260" s="6">
        <v>128.05999800000001</v>
      </c>
      <c r="E260" s="6">
        <v>128.279999</v>
      </c>
      <c r="F260" s="6">
        <v>122.670647</v>
      </c>
      <c r="G260" s="6">
        <v>180800</v>
      </c>
      <c r="J260" s="5">
        <v>43090</v>
      </c>
      <c r="K260" s="6">
        <v>122.670647</v>
      </c>
      <c r="L260" s="6">
        <f t="shared" si="11"/>
        <v>119.70269926666668</v>
      </c>
      <c r="M260" s="6">
        <f t="shared" si="9"/>
        <v>117.92885012857143</v>
      </c>
      <c r="N260" s="6">
        <f t="shared" si="10"/>
        <v>108.15274238000003</v>
      </c>
    </row>
    <row r="261" spans="1:14">
      <c r="A261" s="5">
        <v>43089</v>
      </c>
      <c r="B261" s="6">
        <v>128</v>
      </c>
      <c r="C261" s="6">
        <v>128.009995</v>
      </c>
      <c r="D261" s="6">
        <v>127.33000199999999</v>
      </c>
      <c r="E261" s="6">
        <v>127.629997</v>
      </c>
      <c r="F261" s="6">
        <v>122.049072</v>
      </c>
      <c r="G261" s="6">
        <v>103900</v>
      </c>
      <c r="J261" s="5">
        <v>43089</v>
      </c>
      <c r="K261" s="6">
        <v>122.049072</v>
      </c>
      <c r="L261" s="6">
        <f t="shared" si="11"/>
        <v>119.69313683333333</v>
      </c>
      <c r="M261" s="6">
        <f t="shared" si="9"/>
        <v>117.74585702857141</v>
      </c>
      <c r="N261" s="6">
        <f t="shared" si="10"/>
        <v>108.05862853500004</v>
      </c>
    </row>
    <row r="262" spans="1:14">
      <c r="A262" s="5">
        <v>43088</v>
      </c>
      <c r="B262" s="6">
        <v>127.510002</v>
      </c>
      <c r="C262" s="6">
        <v>127.699997</v>
      </c>
      <c r="D262" s="6">
        <v>126.800003</v>
      </c>
      <c r="E262" s="6">
        <v>127.010002</v>
      </c>
      <c r="F262" s="6">
        <v>121.45618399999999</v>
      </c>
      <c r="G262" s="6">
        <v>90900</v>
      </c>
      <c r="J262" s="5">
        <v>43088</v>
      </c>
      <c r="K262" s="6">
        <v>121.45618399999999</v>
      </c>
      <c r="L262" s="6">
        <f t="shared" si="11"/>
        <v>119.68771793333333</v>
      </c>
      <c r="M262" s="6">
        <f t="shared" si="9"/>
        <v>117.57080155714284</v>
      </c>
      <c r="N262" s="6">
        <f t="shared" si="10"/>
        <v>107.96581752500003</v>
      </c>
    </row>
    <row r="263" spans="1:14">
      <c r="A263" s="5">
        <v>43087</v>
      </c>
      <c r="B263" s="6">
        <v>126.870003</v>
      </c>
      <c r="C263" s="6">
        <v>127.44000200000001</v>
      </c>
      <c r="D263" s="6">
        <v>126.739998</v>
      </c>
      <c r="E263" s="6">
        <v>127.32</v>
      </c>
      <c r="F263" s="6">
        <v>121.75262499999999</v>
      </c>
      <c r="G263" s="6">
        <v>160600</v>
      </c>
      <c r="J263" s="5">
        <v>43087</v>
      </c>
      <c r="K263" s="6">
        <v>121.75262499999999</v>
      </c>
      <c r="L263" s="6">
        <f t="shared" si="11"/>
        <v>119.64372940000001</v>
      </c>
      <c r="M263" s="6">
        <f t="shared" ref="M263:M326" si="12">SUM(K263:K332)/70</f>
        <v>117.40004372857145</v>
      </c>
      <c r="N263" s="6">
        <f t="shared" ref="N263:N306" si="13">SUM(K263:K462)/200</f>
        <v>107.87990497500004</v>
      </c>
    </row>
    <row r="264" spans="1:14">
      <c r="A264" s="5">
        <v>43084</v>
      </c>
      <c r="B264" s="6">
        <v>124.230003</v>
      </c>
      <c r="C264" s="6">
        <v>124.660004</v>
      </c>
      <c r="D264" s="6">
        <v>124.16999800000001</v>
      </c>
      <c r="E264" s="6">
        <v>124.339996</v>
      </c>
      <c r="F264" s="6">
        <v>118.902931</v>
      </c>
      <c r="G264" s="6">
        <v>127500</v>
      </c>
      <c r="J264" s="5">
        <v>43084</v>
      </c>
      <c r="K264" s="6">
        <v>118.902931</v>
      </c>
      <c r="L264" s="6">
        <f t="shared" si="11"/>
        <v>119.58954083333334</v>
      </c>
      <c r="M264" s="6">
        <f t="shared" si="12"/>
        <v>117.20809262857146</v>
      </c>
      <c r="N264" s="6">
        <f t="shared" si="13"/>
        <v>107.79371353000006</v>
      </c>
    </row>
    <row r="265" spans="1:14">
      <c r="A265" s="5">
        <v>43083</v>
      </c>
      <c r="B265" s="6">
        <v>125.610001</v>
      </c>
      <c r="C265" s="6">
        <v>125.75</v>
      </c>
      <c r="D265" s="6">
        <v>124.910004</v>
      </c>
      <c r="E265" s="6">
        <v>125</v>
      </c>
      <c r="F265" s="6">
        <v>119.534081</v>
      </c>
      <c r="G265" s="6">
        <v>339500</v>
      </c>
      <c r="J265" s="5">
        <v>43083</v>
      </c>
      <c r="K265" s="6">
        <v>119.534081</v>
      </c>
      <c r="L265" s="6">
        <f t="shared" ref="L265:L328" si="14">SUM(K265:K294)/30</f>
        <v>119.62046050000001</v>
      </c>
      <c r="M265" s="6">
        <f t="shared" si="12"/>
        <v>117.04756471428573</v>
      </c>
      <c r="N265" s="6">
        <f t="shared" si="13"/>
        <v>107.72376068000003</v>
      </c>
    </row>
    <row r="266" spans="1:14">
      <c r="A266" s="5">
        <v>43082</v>
      </c>
      <c r="B266" s="6">
        <v>124.730003</v>
      </c>
      <c r="C266" s="6">
        <v>125.260002</v>
      </c>
      <c r="D266" s="6">
        <v>124.69000200000001</v>
      </c>
      <c r="E266" s="6">
        <v>124.91999800000001</v>
      </c>
      <c r="F266" s="6">
        <v>119.457573</v>
      </c>
      <c r="G266" s="6">
        <v>83200</v>
      </c>
      <c r="J266" s="5">
        <v>43082</v>
      </c>
      <c r="K266" s="6">
        <v>119.457573</v>
      </c>
      <c r="L266" s="6">
        <f t="shared" si="14"/>
        <v>119.60229106666667</v>
      </c>
      <c r="M266" s="6">
        <f t="shared" si="12"/>
        <v>116.87061812857145</v>
      </c>
      <c r="N266" s="6">
        <f t="shared" si="13"/>
        <v>107.65088352000002</v>
      </c>
    </row>
    <row r="267" spans="1:14">
      <c r="A267" s="5">
        <v>43081</v>
      </c>
      <c r="B267" s="6">
        <v>123.91999800000001</v>
      </c>
      <c r="C267" s="6">
        <v>124.519997</v>
      </c>
      <c r="D267" s="6">
        <v>123.800003</v>
      </c>
      <c r="E267" s="6">
        <v>124.25</v>
      </c>
      <c r="F267" s="6">
        <v>118.816872</v>
      </c>
      <c r="G267" s="6">
        <v>110100</v>
      </c>
      <c r="J267" s="5">
        <v>43081</v>
      </c>
      <c r="K267" s="6">
        <v>118.816872</v>
      </c>
      <c r="L267" s="6">
        <f t="shared" si="14"/>
        <v>119.57296546666664</v>
      </c>
      <c r="M267" s="6">
        <f t="shared" si="12"/>
        <v>116.69328397142858</v>
      </c>
      <c r="N267" s="6">
        <f t="shared" si="13"/>
        <v>107.58463703000002</v>
      </c>
    </row>
    <row r="268" spans="1:14">
      <c r="A268" s="5">
        <v>43080</v>
      </c>
      <c r="B268" s="6">
        <v>124.19000200000001</v>
      </c>
      <c r="C268" s="6">
        <v>124.19000200000001</v>
      </c>
      <c r="D268" s="6">
        <v>123.720001</v>
      </c>
      <c r="E268" s="6">
        <v>123.93</v>
      </c>
      <c r="F268" s="6">
        <v>118.510857</v>
      </c>
      <c r="G268" s="6">
        <v>89600</v>
      </c>
      <c r="J268" s="5">
        <v>43080</v>
      </c>
      <c r="K268" s="6">
        <v>118.510857</v>
      </c>
      <c r="L268" s="6">
        <f t="shared" si="14"/>
        <v>119.57742813333333</v>
      </c>
      <c r="M268" s="6">
        <f t="shared" si="12"/>
        <v>116.51716178571431</v>
      </c>
      <c r="N268" s="6">
        <f t="shared" si="13"/>
        <v>107.51423515000005</v>
      </c>
    </row>
    <row r="269" spans="1:14">
      <c r="A269" s="5">
        <v>43077</v>
      </c>
      <c r="B269" s="6">
        <v>124.16999800000001</v>
      </c>
      <c r="C269" s="6">
        <v>124.5</v>
      </c>
      <c r="D269" s="6">
        <v>124.019997</v>
      </c>
      <c r="E269" s="6">
        <v>124.449997</v>
      </c>
      <c r="F269" s="6">
        <v>119.00812500000001</v>
      </c>
      <c r="G269" s="6">
        <v>125100</v>
      </c>
      <c r="J269" s="5">
        <v>43077</v>
      </c>
      <c r="K269" s="6">
        <v>119.00812500000001</v>
      </c>
      <c r="L269" s="6">
        <f t="shared" si="14"/>
        <v>119.58699106666664</v>
      </c>
      <c r="M269" s="6">
        <f t="shared" si="12"/>
        <v>116.34473844285715</v>
      </c>
      <c r="N269" s="6">
        <f t="shared" si="13"/>
        <v>107.45040805500003</v>
      </c>
    </row>
    <row r="270" spans="1:14">
      <c r="A270" s="5">
        <v>43076</v>
      </c>
      <c r="B270" s="6">
        <v>123.389999</v>
      </c>
      <c r="C270" s="6">
        <v>123.58000199999999</v>
      </c>
      <c r="D270" s="6">
        <v>122.849998</v>
      </c>
      <c r="E270" s="6">
        <v>123.389999</v>
      </c>
      <c r="F270" s="6">
        <v>117.994484</v>
      </c>
      <c r="G270" s="6">
        <v>113600</v>
      </c>
      <c r="J270" s="5">
        <v>43076</v>
      </c>
      <c r="K270" s="6">
        <v>117.994484</v>
      </c>
      <c r="L270" s="6">
        <f t="shared" si="14"/>
        <v>119.5678657</v>
      </c>
      <c r="M270" s="6">
        <f t="shared" si="12"/>
        <v>116.15592444285714</v>
      </c>
      <c r="N270" s="6">
        <f t="shared" si="13"/>
        <v>107.38191936500003</v>
      </c>
    </row>
    <row r="271" spans="1:14">
      <c r="A271" s="5">
        <v>43075</v>
      </c>
      <c r="B271" s="6">
        <v>123</v>
      </c>
      <c r="C271" s="6">
        <v>123.279999</v>
      </c>
      <c r="D271" s="6">
        <v>122.629997</v>
      </c>
      <c r="E271" s="6">
        <v>122.970001</v>
      </c>
      <c r="F271" s="6">
        <v>117.592842</v>
      </c>
      <c r="G271" s="6">
        <v>95700</v>
      </c>
      <c r="J271" s="5">
        <v>43075</v>
      </c>
      <c r="K271" s="6">
        <v>117.592842</v>
      </c>
      <c r="L271" s="6">
        <f t="shared" si="14"/>
        <v>119.53439606666666</v>
      </c>
      <c r="M271" s="6">
        <f t="shared" si="12"/>
        <v>115.97876467142858</v>
      </c>
      <c r="N271" s="6">
        <f t="shared" si="13"/>
        <v>107.32229400500005</v>
      </c>
    </row>
    <row r="272" spans="1:14">
      <c r="A272" s="5">
        <v>43074</v>
      </c>
      <c r="B272" s="6">
        <v>124.040001</v>
      </c>
      <c r="C272" s="6">
        <v>124.839996</v>
      </c>
      <c r="D272" s="6">
        <v>123.129997</v>
      </c>
      <c r="E272" s="6">
        <v>123.68</v>
      </c>
      <c r="F272" s="6">
        <v>118.27179700000001</v>
      </c>
      <c r="G272" s="6">
        <v>190200</v>
      </c>
      <c r="J272" s="5">
        <v>43074</v>
      </c>
      <c r="K272" s="6">
        <v>118.27179700000001</v>
      </c>
      <c r="L272" s="6">
        <f t="shared" si="14"/>
        <v>119.56340276666667</v>
      </c>
      <c r="M272" s="6">
        <f t="shared" si="12"/>
        <v>115.80989980000001</v>
      </c>
      <c r="N272" s="6">
        <f t="shared" si="13"/>
        <v>107.26379749000006</v>
      </c>
    </row>
    <row r="273" spans="1:14">
      <c r="A273" s="5">
        <v>43073</v>
      </c>
      <c r="B273" s="6">
        <v>124.699997</v>
      </c>
      <c r="C273" s="6">
        <v>124.959999</v>
      </c>
      <c r="D273" s="6">
        <v>123.709999</v>
      </c>
      <c r="E273" s="6">
        <v>123.91999800000001</v>
      </c>
      <c r="F273" s="6">
        <v>118.50129699999999</v>
      </c>
      <c r="G273" s="6">
        <v>243400</v>
      </c>
      <c r="J273" s="5">
        <v>43073</v>
      </c>
      <c r="K273" s="6">
        <v>118.50129699999999</v>
      </c>
      <c r="L273" s="6">
        <f t="shared" si="14"/>
        <v>119.53439580000001</v>
      </c>
      <c r="M273" s="6">
        <f t="shared" si="12"/>
        <v>115.63900725714288</v>
      </c>
      <c r="N273" s="6">
        <f t="shared" si="13"/>
        <v>107.20144344000003</v>
      </c>
    </row>
    <row r="274" spans="1:14">
      <c r="A274" s="5">
        <v>43070</v>
      </c>
      <c r="B274" s="6">
        <v>125.400002</v>
      </c>
      <c r="C274" s="6">
        <v>125.589996</v>
      </c>
      <c r="D274" s="6">
        <v>123.68</v>
      </c>
      <c r="E274" s="6">
        <v>124.360001</v>
      </c>
      <c r="F274" s="6">
        <v>118.92205800000001</v>
      </c>
      <c r="G274" s="6">
        <v>201300</v>
      </c>
      <c r="J274" s="5">
        <v>43070</v>
      </c>
      <c r="K274" s="6">
        <v>118.92205800000001</v>
      </c>
      <c r="L274" s="6">
        <f t="shared" si="14"/>
        <v>119.52770176666667</v>
      </c>
      <c r="M274" s="6">
        <f t="shared" si="12"/>
        <v>115.45649164285716</v>
      </c>
      <c r="N274" s="6">
        <f t="shared" si="13"/>
        <v>107.13516494500006</v>
      </c>
    </row>
    <row r="275" spans="1:14">
      <c r="A275" s="5">
        <v>43069</v>
      </c>
      <c r="B275" s="6">
        <v>126.400002</v>
      </c>
      <c r="C275" s="6">
        <v>126.889999</v>
      </c>
      <c r="D275" s="6">
        <v>126.199997</v>
      </c>
      <c r="E275" s="6">
        <v>126.339996</v>
      </c>
      <c r="F275" s="6">
        <v>120.81547500000001</v>
      </c>
      <c r="G275" s="6">
        <v>110600</v>
      </c>
      <c r="J275" s="5">
        <v>43069</v>
      </c>
      <c r="K275" s="6">
        <v>120.81547500000001</v>
      </c>
      <c r="L275" s="6">
        <f t="shared" si="14"/>
        <v>119.48658213333333</v>
      </c>
      <c r="M275" s="6">
        <f t="shared" si="12"/>
        <v>115.27644425714287</v>
      </c>
      <c r="N275" s="6">
        <f t="shared" si="13"/>
        <v>107.06516277000004</v>
      </c>
    </row>
    <row r="276" spans="1:14">
      <c r="A276" s="5">
        <v>43068</v>
      </c>
      <c r="B276" s="6">
        <v>126.599998</v>
      </c>
      <c r="C276" s="6">
        <v>127.099998</v>
      </c>
      <c r="D276" s="6">
        <v>126.07</v>
      </c>
      <c r="E276" s="6">
        <v>126.550003</v>
      </c>
      <c r="F276" s="6">
        <v>121.01630400000001</v>
      </c>
      <c r="G276" s="6">
        <v>128200</v>
      </c>
      <c r="J276" s="5">
        <v>43068</v>
      </c>
      <c r="K276" s="6">
        <v>121.01630400000001</v>
      </c>
      <c r="L276" s="6">
        <f t="shared" si="14"/>
        <v>119.42028066666667</v>
      </c>
      <c r="M276" s="6">
        <f t="shared" si="12"/>
        <v>115.06961725714285</v>
      </c>
      <c r="N276" s="6">
        <f t="shared" si="13"/>
        <v>106.98689685500005</v>
      </c>
    </row>
    <row r="277" spans="1:14">
      <c r="A277" s="5">
        <v>43067</v>
      </c>
      <c r="B277" s="6">
        <v>126.510002</v>
      </c>
      <c r="C277" s="6">
        <v>126.959999</v>
      </c>
      <c r="D277" s="6">
        <v>126.32</v>
      </c>
      <c r="E277" s="6">
        <v>126.959999</v>
      </c>
      <c r="F277" s="6">
        <v>121.408371</v>
      </c>
      <c r="G277" s="6">
        <v>101000</v>
      </c>
      <c r="J277" s="5">
        <v>43067</v>
      </c>
      <c r="K277" s="6">
        <v>121.408371</v>
      </c>
      <c r="L277" s="6">
        <f t="shared" si="14"/>
        <v>119.31700283333335</v>
      </c>
      <c r="M277" s="6">
        <f t="shared" si="12"/>
        <v>114.85790242857145</v>
      </c>
      <c r="N277" s="6">
        <f t="shared" si="13"/>
        <v>106.91160701500004</v>
      </c>
    </row>
    <row r="278" spans="1:14">
      <c r="A278" s="5">
        <v>43066</v>
      </c>
      <c r="B278" s="6">
        <v>126.209999</v>
      </c>
      <c r="C278" s="6">
        <v>126.400002</v>
      </c>
      <c r="D278" s="6">
        <v>125.870003</v>
      </c>
      <c r="E278" s="6">
        <v>125.980003</v>
      </c>
      <c r="F278" s="6">
        <v>120.47123000000001</v>
      </c>
      <c r="G278" s="6">
        <v>104800</v>
      </c>
      <c r="J278" s="5">
        <v>43066</v>
      </c>
      <c r="K278" s="6">
        <v>120.47123000000001</v>
      </c>
      <c r="L278" s="6">
        <f t="shared" si="14"/>
        <v>119.20416256666667</v>
      </c>
      <c r="M278" s="6">
        <f t="shared" si="12"/>
        <v>114.62726234285716</v>
      </c>
      <c r="N278" s="6">
        <f t="shared" si="13"/>
        <v>106.83278327500005</v>
      </c>
    </row>
    <row r="279" spans="1:14">
      <c r="A279" s="5">
        <v>43063</v>
      </c>
      <c r="B279" s="6">
        <v>126.290001</v>
      </c>
      <c r="C279" s="6">
        <v>126.400002</v>
      </c>
      <c r="D279" s="6">
        <v>125.860001</v>
      </c>
      <c r="E279" s="6">
        <v>126.050003</v>
      </c>
      <c r="F279" s="6">
        <v>120.53816999999999</v>
      </c>
      <c r="G279" s="6">
        <v>57700</v>
      </c>
      <c r="J279" s="5">
        <v>43063</v>
      </c>
      <c r="K279" s="6">
        <v>120.53816999999999</v>
      </c>
      <c r="L279" s="6">
        <f t="shared" si="14"/>
        <v>119.12128520000002</v>
      </c>
      <c r="M279" s="6">
        <f t="shared" si="12"/>
        <v>114.40624138571432</v>
      </c>
      <c r="N279" s="6">
        <f t="shared" si="13"/>
        <v>106.75290622000007</v>
      </c>
    </row>
    <row r="280" spans="1:14">
      <c r="A280" s="5">
        <v>43061</v>
      </c>
      <c r="B280" s="6">
        <v>126.300003</v>
      </c>
      <c r="C280" s="6">
        <v>126.620003</v>
      </c>
      <c r="D280" s="6">
        <v>125.800003</v>
      </c>
      <c r="E280" s="6">
        <v>126.08000199999999</v>
      </c>
      <c r="F280" s="6">
        <v>120.566856</v>
      </c>
      <c r="G280" s="6">
        <v>115200</v>
      </c>
      <c r="J280" s="5">
        <v>43061</v>
      </c>
      <c r="K280" s="6">
        <v>120.566856</v>
      </c>
      <c r="L280" s="6">
        <f t="shared" si="14"/>
        <v>119.03012029999999</v>
      </c>
      <c r="M280" s="6">
        <f t="shared" si="12"/>
        <v>114.19691564285715</v>
      </c>
      <c r="N280" s="6">
        <f t="shared" si="13"/>
        <v>106.66820510000007</v>
      </c>
    </row>
    <row r="281" spans="1:14">
      <c r="A281" s="5">
        <v>43060</v>
      </c>
      <c r="B281" s="6">
        <v>125.199997</v>
      </c>
      <c r="C281" s="6">
        <v>125.91999800000001</v>
      </c>
      <c r="D281" s="6">
        <v>125.05999799999999</v>
      </c>
      <c r="E281" s="6">
        <v>125.779999</v>
      </c>
      <c r="F281" s="6">
        <v>120.279968</v>
      </c>
      <c r="G281" s="6">
        <v>163500</v>
      </c>
      <c r="J281" s="5">
        <v>43060</v>
      </c>
      <c r="K281" s="6">
        <v>120.279968</v>
      </c>
      <c r="L281" s="6">
        <f t="shared" si="14"/>
        <v>118.94979319999999</v>
      </c>
      <c r="M281" s="6">
        <f t="shared" si="12"/>
        <v>113.99915847142859</v>
      </c>
      <c r="N281" s="6">
        <f t="shared" si="13"/>
        <v>106.58960864500008</v>
      </c>
    </row>
    <row r="282" spans="1:14">
      <c r="A282" s="5">
        <v>43059</v>
      </c>
      <c r="B282" s="6">
        <v>123.849998</v>
      </c>
      <c r="C282" s="6">
        <v>124.540001</v>
      </c>
      <c r="D282" s="6">
        <v>123.849998</v>
      </c>
      <c r="E282" s="6">
        <v>124.290001</v>
      </c>
      <c r="F282" s="6">
        <v>118.855125</v>
      </c>
      <c r="G282" s="6">
        <v>108000</v>
      </c>
      <c r="J282" s="5">
        <v>43059</v>
      </c>
      <c r="K282" s="6">
        <v>118.855125</v>
      </c>
      <c r="L282" s="6">
        <f t="shared" si="14"/>
        <v>118.89560443333333</v>
      </c>
      <c r="M282" s="6">
        <f t="shared" si="12"/>
        <v>113.80213491428572</v>
      </c>
      <c r="N282" s="6">
        <f t="shared" si="13"/>
        <v>106.51138221500008</v>
      </c>
    </row>
    <row r="283" spans="1:14">
      <c r="A283" s="5">
        <v>43056</v>
      </c>
      <c r="B283" s="6">
        <v>123.32</v>
      </c>
      <c r="C283" s="6">
        <v>123.650002</v>
      </c>
      <c r="D283" s="6">
        <v>123.08000199999999</v>
      </c>
      <c r="E283" s="6">
        <v>123.290001</v>
      </c>
      <c r="F283" s="6">
        <v>117.89885700000001</v>
      </c>
      <c r="G283" s="6">
        <v>212600</v>
      </c>
      <c r="J283" s="5">
        <v>43056</v>
      </c>
      <c r="K283" s="6">
        <v>117.89885700000001</v>
      </c>
      <c r="L283" s="6">
        <f t="shared" si="14"/>
        <v>118.81208980000001</v>
      </c>
      <c r="M283" s="6">
        <f t="shared" si="12"/>
        <v>113.61321890000001</v>
      </c>
      <c r="N283" s="6">
        <f t="shared" si="13"/>
        <v>106.44152954000009</v>
      </c>
    </row>
    <row r="284" spans="1:14">
      <c r="A284" s="5">
        <v>43055</v>
      </c>
      <c r="B284" s="6">
        <v>123.980003</v>
      </c>
      <c r="C284" s="6">
        <v>124.68</v>
      </c>
      <c r="D284" s="6">
        <v>123.839996</v>
      </c>
      <c r="E284" s="6">
        <v>124.370003</v>
      </c>
      <c r="F284" s="6">
        <v>118.931625</v>
      </c>
      <c r="G284" s="6">
        <v>140300</v>
      </c>
      <c r="J284" s="5">
        <v>43055</v>
      </c>
      <c r="K284" s="6">
        <v>118.931625</v>
      </c>
      <c r="L284" s="6">
        <f t="shared" si="14"/>
        <v>118.76682586666668</v>
      </c>
      <c r="M284" s="6">
        <f t="shared" si="12"/>
        <v>113.44146302857143</v>
      </c>
      <c r="N284" s="6">
        <f t="shared" si="13"/>
        <v>106.38483535500009</v>
      </c>
    </row>
    <row r="285" spans="1:14">
      <c r="A285" s="5">
        <v>43054</v>
      </c>
      <c r="B285" s="6">
        <v>122.949997</v>
      </c>
      <c r="C285" s="6">
        <v>123.80999799999999</v>
      </c>
      <c r="D285" s="6">
        <v>122.489998</v>
      </c>
      <c r="E285" s="6">
        <v>123.660004</v>
      </c>
      <c r="F285" s="6">
        <v>118.252678</v>
      </c>
      <c r="G285" s="6">
        <v>106500</v>
      </c>
      <c r="J285" s="5">
        <v>43054</v>
      </c>
      <c r="K285" s="6">
        <v>118.252678</v>
      </c>
      <c r="L285" s="6">
        <f t="shared" si="14"/>
        <v>118.65430426666667</v>
      </c>
      <c r="M285" s="6">
        <f t="shared" si="12"/>
        <v>113.26464364285715</v>
      </c>
      <c r="N285" s="6">
        <f t="shared" si="13"/>
        <v>106.32024662000009</v>
      </c>
    </row>
    <row r="286" spans="1:14">
      <c r="A286" s="5">
        <v>43053</v>
      </c>
      <c r="B286" s="6">
        <v>125.349998</v>
      </c>
      <c r="C286" s="6">
        <v>125.44000200000001</v>
      </c>
      <c r="D286" s="6">
        <v>124.720001</v>
      </c>
      <c r="E286" s="6">
        <v>124.870003</v>
      </c>
      <c r="F286" s="6">
        <v>119.40976000000001</v>
      </c>
      <c r="G286" s="6">
        <v>164400</v>
      </c>
      <c r="J286" s="5">
        <v>43053</v>
      </c>
      <c r="K286" s="6">
        <v>119.40976000000001</v>
      </c>
      <c r="L286" s="6">
        <f t="shared" si="14"/>
        <v>118.56855826666667</v>
      </c>
      <c r="M286" s="6">
        <f t="shared" si="12"/>
        <v>113.11259754285717</v>
      </c>
      <c r="N286" s="6">
        <f t="shared" si="13"/>
        <v>106.2624312600001</v>
      </c>
    </row>
    <row r="287" spans="1:14">
      <c r="A287" s="5">
        <v>43052</v>
      </c>
      <c r="B287" s="6">
        <v>124.849998</v>
      </c>
      <c r="C287" s="6">
        <v>125.760002</v>
      </c>
      <c r="D287" s="6">
        <v>124.800003</v>
      </c>
      <c r="E287" s="6">
        <v>125.66999800000001</v>
      </c>
      <c r="F287" s="6">
        <v>120.174774</v>
      </c>
      <c r="G287" s="6">
        <v>156400</v>
      </c>
      <c r="J287" s="5">
        <v>43052</v>
      </c>
      <c r="K287" s="6">
        <v>120.174774</v>
      </c>
      <c r="L287" s="6">
        <f t="shared" si="14"/>
        <v>118.42416076666665</v>
      </c>
      <c r="M287" s="6">
        <f t="shared" si="12"/>
        <v>112.94281037142861</v>
      </c>
      <c r="N287" s="6">
        <f t="shared" si="13"/>
        <v>106.2010982500001</v>
      </c>
    </row>
    <row r="288" spans="1:14">
      <c r="A288" s="5">
        <v>43049</v>
      </c>
      <c r="B288" s="6">
        <v>124.800003</v>
      </c>
      <c r="C288" s="6">
        <v>124.900002</v>
      </c>
      <c r="D288" s="6">
        <v>124.410004</v>
      </c>
      <c r="E288" s="6">
        <v>124.489998</v>
      </c>
      <c r="F288" s="6">
        <v>119.046379</v>
      </c>
      <c r="G288" s="6">
        <v>123200</v>
      </c>
      <c r="J288" s="5">
        <v>43049</v>
      </c>
      <c r="K288" s="6">
        <v>119.046379</v>
      </c>
      <c r="L288" s="6">
        <f t="shared" si="14"/>
        <v>118.22143123333332</v>
      </c>
      <c r="M288" s="6">
        <f t="shared" si="12"/>
        <v>112.75549947142859</v>
      </c>
      <c r="N288" s="6">
        <f t="shared" si="13"/>
        <v>106.13742122500008</v>
      </c>
    </row>
    <row r="289" spans="1:14">
      <c r="A289" s="5">
        <v>43048</v>
      </c>
      <c r="B289" s="6">
        <v>125.41999800000001</v>
      </c>
      <c r="C289" s="6">
        <v>125.699997</v>
      </c>
      <c r="D289" s="6">
        <v>124.629997</v>
      </c>
      <c r="E289" s="6">
        <v>125.459999</v>
      </c>
      <c r="F289" s="6">
        <v>119.973961</v>
      </c>
      <c r="G289" s="6">
        <v>303900</v>
      </c>
      <c r="J289" s="5">
        <v>43048</v>
      </c>
      <c r="K289" s="6">
        <v>119.973961</v>
      </c>
      <c r="L289" s="6">
        <f t="shared" si="14"/>
        <v>118.05185193333331</v>
      </c>
      <c r="M289" s="6">
        <f t="shared" si="12"/>
        <v>112.57206102857145</v>
      </c>
      <c r="N289" s="6">
        <f t="shared" si="13"/>
        <v>106.08225567000008</v>
      </c>
    </row>
    <row r="290" spans="1:14">
      <c r="A290" s="5">
        <v>43047</v>
      </c>
      <c r="B290" s="6">
        <v>127.120003</v>
      </c>
      <c r="C290" s="6">
        <v>128.11000100000001</v>
      </c>
      <c r="D290" s="6">
        <v>127.050003</v>
      </c>
      <c r="E290" s="6">
        <v>127.980003</v>
      </c>
      <c r="F290" s="6">
        <v>122.383774</v>
      </c>
      <c r="G290" s="6">
        <v>179300</v>
      </c>
      <c r="J290" s="5">
        <v>43047</v>
      </c>
      <c r="K290" s="6">
        <v>122.383774</v>
      </c>
      <c r="L290" s="6">
        <f t="shared" si="14"/>
        <v>117.86505993333331</v>
      </c>
      <c r="M290" s="6">
        <f t="shared" si="12"/>
        <v>112.39502147142859</v>
      </c>
      <c r="N290" s="6">
        <f t="shared" si="13"/>
        <v>106.03305088000006</v>
      </c>
    </row>
    <row r="291" spans="1:14">
      <c r="A291" s="5">
        <v>43046</v>
      </c>
      <c r="B291" s="6">
        <v>126.75</v>
      </c>
      <c r="C291" s="6">
        <v>127.5</v>
      </c>
      <c r="D291" s="6">
        <v>125.589996</v>
      </c>
      <c r="E291" s="6">
        <v>127.459999</v>
      </c>
      <c r="F291" s="6">
        <v>121.886505</v>
      </c>
      <c r="G291" s="6">
        <v>335100</v>
      </c>
      <c r="J291" s="5">
        <v>43046</v>
      </c>
      <c r="K291" s="6">
        <v>121.886505</v>
      </c>
      <c r="L291" s="6">
        <f t="shared" si="14"/>
        <v>117.60089059999999</v>
      </c>
      <c r="M291" s="6">
        <f t="shared" si="12"/>
        <v>112.18328691428574</v>
      </c>
      <c r="N291" s="6">
        <f t="shared" si="13"/>
        <v>105.97216720500006</v>
      </c>
    </row>
    <row r="292" spans="1:14">
      <c r="A292" s="5">
        <v>43045</v>
      </c>
      <c r="B292" s="6">
        <v>125.510002</v>
      </c>
      <c r="C292" s="6">
        <v>125.75</v>
      </c>
      <c r="D292" s="6">
        <v>125.339996</v>
      </c>
      <c r="E292" s="6">
        <v>125.629997</v>
      </c>
      <c r="F292" s="6">
        <v>120.136528</v>
      </c>
      <c r="G292" s="6">
        <v>103400</v>
      </c>
      <c r="J292" s="5">
        <v>43045</v>
      </c>
      <c r="K292" s="6">
        <v>120.136528</v>
      </c>
      <c r="L292" s="6">
        <f t="shared" si="14"/>
        <v>117.34827220000001</v>
      </c>
      <c r="M292" s="6">
        <f t="shared" si="12"/>
        <v>111.9607556857143</v>
      </c>
      <c r="N292" s="6">
        <f t="shared" si="13"/>
        <v>105.90719780000006</v>
      </c>
    </row>
    <row r="293" spans="1:14">
      <c r="A293" s="5">
        <v>43042</v>
      </c>
      <c r="B293" s="6">
        <v>125.510002</v>
      </c>
      <c r="C293" s="6">
        <v>125.629997</v>
      </c>
      <c r="D293" s="6">
        <v>125.019997</v>
      </c>
      <c r="E293" s="6">
        <v>125.620003</v>
      </c>
      <c r="F293" s="6">
        <v>120.12696800000001</v>
      </c>
      <c r="G293" s="6">
        <v>115300</v>
      </c>
      <c r="J293" s="5">
        <v>43042</v>
      </c>
      <c r="K293" s="6">
        <v>120.12696800000001</v>
      </c>
      <c r="L293" s="6">
        <f t="shared" si="14"/>
        <v>117.14268136666668</v>
      </c>
      <c r="M293" s="6">
        <f t="shared" si="12"/>
        <v>111.75541805714288</v>
      </c>
      <c r="N293" s="6">
        <f t="shared" si="13"/>
        <v>105.85398670000006</v>
      </c>
    </row>
    <row r="294" spans="1:14">
      <c r="A294" s="5">
        <v>43041</v>
      </c>
      <c r="B294" s="6">
        <v>125.050003</v>
      </c>
      <c r="C294" s="6">
        <v>125.489998</v>
      </c>
      <c r="D294" s="6">
        <v>124.94000200000001</v>
      </c>
      <c r="E294" s="6">
        <v>125.30999799999999</v>
      </c>
      <c r="F294" s="6">
        <v>119.830521</v>
      </c>
      <c r="G294" s="6">
        <v>153100</v>
      </c>
      <c r="J294" s="5">
        <v>43041</v>
      </c>
      <c r="K294" s="6">
        <v>119.830521</v>
      </c>
      <c r="L294" s="6">
        <f t="shared" si="14"/>
        <v>116.92673163333332</v>
      </c>
      <c r="M294" s="6">
        <f t="shared" si="12"/>
        <v>111.54227621428572</v>
      </c>
      <c r="N294" s="6">
        <f t="shared" si="13"/>
        <v>105.80373913000007</v>
      </c>
    </row>
    <row r="295" spans="1:14">
      <c r="A295" s="5">
        <v>43040</v>
      </c>
      <c r="B295" s="6">
        <v>124.290001</v>
      </c>
      <c r="C295" s="6">
        <v>124.91999800000001</v>
      </c>
      <c r="D295" s="6">
        <v>124.18</v>
      </c>
      <c r="E295" s="6">
        <v>124.43</v>
      </c>
      <c r="F295" s="6">
        <v>118.988998</v>
      </c>
      <c r="G295" s="6">
        <v>194200</v>
      </c>
      <c r="J295" s="5">
        <v>43040</v>
      </c>
      <c r="K295" s="6">
        <v>118.988998</v>
      </c>
      <c r="L295" s="6">
        <f t="shared" si="14"/>
        <v>116.7024488</v>
      </c>
      <c r="M295" s="6">
        <f t="shared" si="12"/>
        <v>111.32125624285716</v>
      </c>
      <c r="N295" s="6">
        <f t="shared" si="13"/>
        <v>105.75677875500007</v>
      </c>
    </row>
    <row r="296" spans="1:14">
      <c r="A296" s="5">
        <v>43039</v>
      </c>
      <c r="B296" s="6">
        <v>123.980003</v>
      </c>
      <c r="C296" s="6">
        <v>124.139999</v>
      </c>
      <c r="D296" s="6">
        <v>123.66999800000001</v>
      </c>
      <c r="E296" s="6">
        <v>124</v>
      </c>
      <c r="F296" s="6">
        <v>118.577805</v>
      </c>
      <c r="G296" s="6">
        <v>110400</v>
      </c>
      <c r="J296" s="5">
        <v>43039</v>
      </c>
      <c r="K296" s="6">
        <v>118.577805</v>
      </c>
      <c r="L296" s="6">
        <f t="shared" si="14"/>
        <v>116.51626590000004</v>
      </c>
      <c r="M296" s="6">
        <f t="shared" si="12"/>
        <v>111.10364434285717</v>
      </c>
      <c r="N296" s="6">
        <f t="shared" si="13"/>
        <v>105.71161934000007</v>
      </c>
    </row>
    <row r="297" spans="1:14">
      <c r="A297" s="5">
        <v>43038</v>
      </c>
      <c r="B297" s="6">
        <v>124.25</v>
      </c>
      <c r="C297" s="6">
        <v>124.44000200000001</v>
      </c>
      <c r="D297" s="6">
        <v>124.07</v>
      </c>
      <c r="E297" s="6">
        <v>124.389999</v>
      </c>
      <c r="F297" s="6">
        <v>118.95075199999999</v>
      </c>
      <c r="G297" s="6">
        <v>113500</v>
      </c>
      <c r="J297" s="5">
        <v>43038</v>
      </c>
      <c r="K297" s="6">
        <v>118.95075199999999</v>
      </c>
      <c r="L297" s="6">
        <f t="shared" si="14"/>
        <v>116.33405433333334</v>
      </c>
      <c r="M297" s="6">
        <f t="shared" si="12"/>
        <v>110.88221619999999</v>
      </c>
      <c r="N297" s="6">
        <f t="shared" si="13"/>
        <v>105.66675720000005</v>
      </c>
    </row>
    <row r="298" spans="1:14">
      <c r="A298" s="5">
        <v>43035</v>
      </c>
      <c r="B298" s="6">
        <v>123.879997</v>
      </c>
      <c r="C298" s="6">
        <v>124.239998</v>
      </c>
      <c r="D298" s="6">
        <v>123.66999800000001</v>
      </c>
      <c r="E298" s="6">
        <v>124.230003</v>
      </c>
      <c r="F298" s="6">
        <v>118.79774500000001</v>
      </c>
      <c r="G298" s="6">
        <v>101800</v>
      </c>
      <c r="J298" s="5">
        <v>43035</v>
      </c>
      <c r="K298" s="6">
        <v>118.79774500000001</v>
      </c>
      <c r="L298" s="6">
        <f t="shared" si="14"/>
        <v>116.06184290000002</v>
      </c>
      <c r="M298" s="6">
        <f t="shared" si="12"/>
        <v>110.65411441428571</v>
      </c>
      <c r="N298" s="6">
        <f t="shared" si="13"/>
        <v>105.62650978000006</v>
      </c>
    </row>
    <row r="299" spans="1:14">
      <c r="A299" s="5">
        <v>43034</v>
      </c>
      <c r="B299" s="6">
        <v>123.58000199999999</v>
      </c>
      <c r="C299" s="6">
        <v>124.089996</v>
      </c>
      <c r="D299" s="6">
        <v>123.540001</v>
      </c>
      <c r="E299" s="6">
        <v>123.849998</v>
      </c>
      <c r="F299" s="6">
        <v>118.434364</v>
      </c>
      <c r="G299" s="6">
        <v>123100</v>
      </c>
      <c r="J299" s="5">
        <v>43034</v>
      </c>
      <c r="K299" s="6">
        <v>118.434364</v>
      </c>
      <c r="L299" s="6">
        <f t="shared" si="14"/>
        <v>115.79787219999999</v>
      </c>
      <c r="M299" s="6">
        <f t="shared" si="12"/>
        <v>110.4353315</v>
      </c>
      <c r="N299" s="6">
        <f t="shared" si="13"/>
        <v>105.58624061500008</v>
      </c>
    </row>
    <row r="300" spans="1:14">
      <c r="A300" s="5">
        <v>43033</v>
      </c>
      <c r="B300" s="6">
        <v>123.239998</v>
      </c>
      <c r="C300" s="6">
        <v>123.239998</v>
      </c>
      <c r="D300" s="6">
        <v>122.019997</v>
      </c>
      <c r="E300" s="6">
        <v>122.339996</v>
      </c>
      <c r="F300" s="6">
        <v>116.99039500000001</v>
      </c>
      <c r="G300" s="6">
        <v>176500</v>
      </c>
      <c r="J300" s="5">
        <v>43033</v>
      </c>
      <c r="K300" s="6">
        <v>116.99039500000001</v>
      </c>
      <c r="L300" s="6">
        <f t="shared" si="14"/>
        <v>115.52748569999999</v>
      </c>
      <c r="M300" s="6">
        <f t="shared" si="12"/>
        <v>110.21985559999999</v>
      </c>
      <c r="N300" s="6">
        <f t="shared" si="13"/>
        <v>105.54903797000009</v>
      </c>
    </row>
    <row r="301" spans="1:14">
      <c r="A301" s="5">
        <v>43032</v>
      </c>
      <c r="B301" s="6">
        <v>123.889999</v>
      </c>
      <c r="C301" s="6">
        <v>124.010002</v>
      </c>
      <c r="D301" s="6">
        <v>123.599998</v>
      </c>
      <c r="E301" s="6">
        <v>123.879997</v>
      </c>
      <c r="F301" s="6">
        <v>118.463043</v>
      </c>
      <c r="G301" s="6">
        <v>133300</v>
      </c>
      <c r="J301" s="5">
        <v>43032</v>
      </c>
      <c r="K301" s="6">
        <v>118.463043</v>
      </c>
      <c r="L301" s="6">
        <f t="shared" si="14"/>
        <v>115.28984353333333</v>
      </c>
      <c r="M301" s="6">
        <f t="shared" si="12"/>
        <v>110.02904552857143</v>
      </c>
      <c r="N301" s="6">
        <f t="shared" si="13"/>
        <v>105.51836097500006</v>
      </c>
    </row>
    <row r="302" spans="1:14">
      <c r="A302" s="5">
        <v>43031</v>
      </c>
      <c r="B302" s="6">
        <v>123.18</v>
      </c>
      <c r="C302" s="6">
        <v>123.290001</v>
      </c>
      <c r="D302" s="6">
        <v>122.610001</v>
      </c>
      <c r="E302" s="6">
        <v>122.769997</v>
      </c>
      <c r="F302" s="6">
        <v>117.401588</v>
      </c>
      <c r="G302" s="6">
        <v>154400</v>
      </c>
      <c r="J302" s="5">
        <v>43031</v>
      </c>
      <c r="K302" s="6">
        <v>117.401588</v>
      </c>
      <c r="L302" s="6">
        <f t="shared" si="14"/>
        <v>115.00091506666664</v>
      </c>
      <c r="M302" s="6">
        <f t="shared" si="12"/>
        <v>109.82163912857141</v>
      </c>
      <c r="N302" s="6">
        <f t="shared" si="13"/>
        <v>105.48022815500006</v>
      </c>
    </row>
    <row r="303" spans="1:14">
      <c r="A303" s="5">
        <v>43028</v>
      </c>
      <c r="B303" s="6">
        <v>123.410004</v>
      </c>
      <c r="C303" s="6">
        <v>123.720001</v>
      </c>
      <c r="D303" s="6">
        <v>123.360001</v>
      </c>
      <c r="E303" s="6">
        <v>123.709999</v>
      </c>
      <c r="F303" s="6">
        <v>118.300476</v>
      </c>
      <c r="G303" s="6">
        <v>111500</v>
      </c>
      <c r="J303" s="5">
        <v>43028</v>
      </c>
      <c r="K303" s="6">
        <v>118.300476</v>
      </c>
      <c r="L303" s="6">
        <f t="shared" si="14"/>
        <v>114.73763333333331</v>
      </c>
      <c r="M303" s="6">
        <f t="shared" si="12"/>
        <v>109.62764662857143</v>
      </c>
      <c r="N303" s="6">
        <f t="shared" si="13"/>
        <v>105.44920761000003</v>
      </c>
    </row>
    <row r="304" spans="1:14">
      <c r="A304" s="5">
        <v>43027</v>
      </c>
      <c r="B304" s="6">
        <v>123.160004</v>
      </c>
      <c r="C304" s="6">
        <v>123.32</v>
      </c>
      <c r="D304" s="6">
        <v>122.769997</v>
      </c>
      <c r="E304" s="6">
        <v>123.07</v>
      </c>
      <c r="F304" s="6">
        <v>117.688469</v>
      </c>
      <c r="G304" s="6">
        <v>121000</v>
      </c>
      <c r="J304" s="5">
        <v>43027</v>
      </c>
      <c r="K304" s="6">
        <v>117.688469</v>
      </c>
      <c r="L304" s="6">
        <f t="shared" si="14"/>
        <v>114.40481906666663</v>
      </c>
      <c r="M304" s="6">
        <f t="shared" si="12"/>
        <v>109.41596755714285</v>
      </c>
      <c r="N304" s="6">
        <f t="shared" si="13"/>
        <v>105.41512741000003</v>
      </c>
    </row>
    <row r="305" spans="1:14">
      <c r="A305" s="5">
        <v>43026</v>
      </c>
      <c r="B305" s="6">
        <v>123.900002</v>
      </c>
      <c r="C305" s="6">
        <v>124.32</v>
      </c>
      <c r="D305" s="6">
        <v>123.839996</v>
      </c>
      <c r="E305" s="6">
        <v>124.260002</v>
      </c>
      <c r="F305" s="6">
        <v>118.826431</v>
      </c>
      <c r="G305" s="6">
        <v>127500</v>
      </c>
      <c r="J305" s="5">
        <v>43026</v>
      </c>
      <c r="K305" s="6">
        <v>118.826431</v>
      </c>
      <c r="L305" s="6">
        <f t="shared" si="14"/>
        <v>114.07073599999997</v>
      </c>
      <c r="M305" s="6">
        <f t="shared" si="12"/>
        <v>109.21343525714285</v>
      </c>
      <c r="N305" s="6">
        <f t="shared" si="13"/>
        <v>105.38757831500003</v>
      </c>
    </row>
    <row r="306" spans="1:14">
      <c r="A306" s="5">
        <v>43025</v>
      </c>
      <c r="B306" s="6">
        <v>123.32</v>
      </c>
      <c r="C306" s="6">
        <v>123.66999800000001</v>
      </c>
      <c r="D306" s="6">
        <v>123.18</v>
      </c>
      <c r="E306" s="6">
        <v>123.30999799999999</v>
      </c>
      <c r="F306" s="6">
        <v>117.917969</v>
      </c>
      <c r="G306" s="6">
        <v>107300</v>
      </c>
      <c r="J306" s="5">
        <v>43025</v>
      </c>
      <c r="K306" s="6">
        <v>117.917969</v>
      </c>
      <c r="L306" s="6">
        <f t="shared" si="14"/>
        <v>113.68144896666664</v>
      </c>
      <c r="M306" s="6">
        <f t="shared" si="12"/>
        <v>108.97230465714284</v>
      </c>
      <c r="N306" s="6">
        <f t="shared" si="13"/>
        <v>105.34212097000001</v>
      </c>
    </row>
    <row r="307" spans="1:14">
      <c r="A307" s="5">
        <v>43024</v>
      </c>
      <c r="B307" s="6">
        <v>123.300003</v>
      </c>
      <c r="C307" s="6">
        <v>123.5</v>
      </c>
      <c r="D307" s="6">
        <v>123.010002</v>
      </c>
      <c r="E307" s="6">
        <v>123.41999800000001</v>
      </c>
      <c r="F307" s="6">
        <v>118.023163</v>
      </c>
      <c r="G307" s="6">
        <v>101300</v>
      </c>
      <c r="J307" s="5">
        <v>43024</v>
      </c>
      <c r="K307" s="6">
        <v>118.023163</v>
      </c>
      <c r="L307" s="6">
        <f t="shared" si="14"/>
        <v>113.31898939999999</v>
      </c>
      <c r="M307" s="6">
        <f t="shared" si="12"/>
        <v>108.74428668571429</v>
      </c>
    </row>
    <row r="308" spans="1:14">
      <c r="A308" s="5">
        <v>43021</v>
      </c>
      <c r="B308" s="6">
        <v>123.41999800000001</v>
      </c>
      <c r="C308" s="6">
        <v>123.55999799999999</v>
      </c>
      <c r="D308" s="6">
        <v>123.029999</v>
      </c>
      <c r="E308" s="6">
        <v>123.379997</v>
      </c>
      <c r="F308" s="6">
        <v>117.984909</v>
      </c>
      <c r="G308" s="6">
        <v>333800</v>
      </c>
      <c r="J308" s="5">
        <v>43021</v>
      </c>
      <c r="K308" s="6">
        <v>117.984909</v>
      </c>
      <c r="L308" s="6">
        <f t="shared" si="14"/>
        <v>112.93449460000001</v>
      </c>
      <c r="M308" s="6">
        <f t="shared" si="12"/>
        <v>108.5181307142857</v>
      </c>
    </row>
    <row r="309" spans="1:14">
      <c r="A309" s="5">
        <v>43020</v>
      </c>
      <c r="B309" s="6">
        <v>123.480003</v>
      </c>
      <c r="C309" s="6">
        <v>123.68</v>
      </c>
      <c r="D309" s="6">
        <v>123.07</v>
      </c>
      <c r="E309" s="6">
        <v>123.19000200000001</v>
      </c>
      <c r="F309" s="6">
        <v>117.803223</v>
      </c>
      <c r="G309" s="6">
        <v>151000</v>
      </c>
      <c r="J309" s="5">
        <v>43020</v>
      </c>
      <c r="K309" s="6">
        <v>117.803223</v>
      </c>
      <c r="L309" s="6">
        <f t="shared" si="14"/>
        <v>112.54970506666663</v>
      </c>
      <c r="M309" s="6">
        <f t="shared" si="12"/>
        <v>108.2787930142857</v>
      </c>
    </row>
    <row r="310" spans="1:14">
      <c r="A310" s="5">
        <v>43019</v>
      </c>
      <c r="B310" s="6">
        <v>123.5</v>
      </c>
      <c r="C310" s="6">
        <v>123.839996</v>
      </c>
      <c r="D310" s="6">
        <v>123.290001</v>
      </c>
      <c r="E310" s="6">
        <v>123.55999799999999</v>
      </c>
      <c r="F310" s="6">
        <v>118.157043</v>
      </c>
      <c r="G310" s="6">
        <v>193800</v>
      </c>
      <c r="J310" s="5">
        <v>43019</v>
      </c>
      <c r="K310" s="6">
        <v>118.157043</v>
      </c>
      <c r="L310" s="6">
        <f t="shared" si="14"/>
        <v>112.14930246666668</v>
      </c>
      <c r="M310" s="6">
        <f t="shared" si="12"/>
        <v>108.05658657142858</v>
      </c>
    </row>
    <row r="311" spans="1:14">
      <c r="A311" s="5">
        <v>43018</v>
      </c>
      <c r="B311" s="6">
        <v>123.860001</v>
      </c>
      <c r="C311" s="6">
        <v>124.18</v>
      </c>
      <c r="D311" s="6">
        <v>123.82</v>
      </c>
      <c r="E311" s="6">
        <v>124.08000199999999</v>
      </c>
      <c r="F311" s="6">
        <v>118.65430499999999</v>
      </c>
      <c r="G311" s="6">
        <v>472400</v>
      </c>
      <c r="J311" s="5">
        <v>43018</v>
      </c>
      <c r="K311" s="6">
        <v>118.65430499999999</v>
      </c>
      <c r="L311" s="6">
        <f t="shared" si="14"/>
        <v>111.73051103333334</v>
      </c>
      <c r="M311" s="6">
        <f t="shared" si="12"/>
        <v>107.79567807142857</v>
      </c>
    </row>
    <row r="312" spans="1:14">
      <c r="A312" s="5">
        <v>43017</v>
      </c>
      <c r="B312" s="6">
        <v>121.769997</v>
      </c>
      <c r="C312" s="6">
        <v>122.120003</v>
      </c>
      <c r="D312" s="6">
        <v>121.599998</v>
      </c>
      <c r="E312" s="6">
        <v>121.66999800000001</v>
      </c>
      <c r="F312" s="6">
        <v>116.34968600000001</v>
      </c>
      <c r="G312" s="6">
        <v>151300</v>
      </c>
      <c r="J312" s="5">
        <v>43017</v>
      </c>
      <c r="K312" s="6">
        <v>116.34968600000001</v>
      </c>
      <c r="L312" s="6">
        <f t="shared" si="14"/>
        <v>111.3011109</v>
      </c>
      <c r="M312" s="6">
        <f t="shared" si="12"/>
        <v>107.5140723142857</v>
      </c>
    </row>
    <row r="313" spans="1:14">
      <c r="A313" s="5">
        <v>43014</v>
      </c>
      <c r="B313" s="6">
        <v>121.589996</v>
      </c>
      <c r="C313" s="6">
        <v>121.889999</v>
      </c>
      <c r="D313" s="6">
        <v>121.300003</v>
      </c>
      <c r="E313" s="6">
        <v>121.870003</v>
      </c>
      <c r="F313" s="6">
        <v>116.54093899999999</v>
      </c>
      <c r="G313" s="6">
        <v>126600</v>
      </c>
      <c r="J313" s="5">
        <v>43014</v>
      </c>
      <c r="K313" s="6">
        <v>116.54093899999999</v>
      </c>
      <c r="L313" s="6">
        <f t="shared" si="14"/>
        <v>110.96643200000001</v>
      </c>
      <c r="M313" s="6">
        <f t="shared" si="12"/>
        <v>107.25623757142857</v>
      </c>
    </row>
    <row r="314" spans="1:14">
      <c r="A314" s="5">
        <v>43013</v>
      </c>
      <c r="B314" s="6">
        <v>120.730003</v>
      </c>
      <c r="C314" s="6">
        <v>120.900002</v>
      </c>
      <c r="D314" s="6">
        <v>120.5</v>
      </c>
      <c r="E314" s="6">
        <v>120.839996</v>
      </c>
      <c r="F314" s="6">
        <v>115.555977</v>
      </c>
      <c r="G314" s="6">
        <v>108000</v>
      </c>
      <c r="J314" s="5">
        <v>43013</v>
      </c>
      <c r="K314" s="6">
        <v>115.555977</v>
      </c>
      <c r="L314" s="6">
        <f t="shared" si="14"/>
        <v>110.60590750000001</v>
      </c>
      <c r="M314" s="6">
        <f t="shared" si="12"/>
        <v>107.00872584285715</v>
      </c>
    </row>
    <row r="315" spans="1:14">
      <c r="A315" s="5">
        <v>43012</v>
      </c>
      <c r="B315" s="6">
        <v>120.82</v>
      </c>
      <c r="C315" s="6">
        <v>121.30999799999999</v>
      </c>
      <c r="D315" s="6">
        <v>120.230003</v>
      </c>
      <c r="E315" s="6">
        <v>120.970001</v>
      </c>
      <c r="F315" s="6">
        <v>115.68029799999999</v>
      </c>
      <c r="G315" s="6">
        <v>153800</v>
      </c>
      <c r="J315" s="5">
        <v>43012</v>
      </c>
      <c r="K315" s="6">
        <v>115.68029799999999</v>
      </c>
      <c r="L315" s="6">
        <f t="shared" si="14"/>
        <v>110.29799963333335</v>
      </c>
      <c r="M315" s="6">
        <f t="shared" si="12"/>
        <v>106.76492167142857</v>
      </c>
    </row>
    <row r="316" spans="1:14">
      <c r="A316" s="5">
        <v>43011</v>
      </c>
      <c r="B316" s="6">
        <v>119.519997</v>
      </c>
      <c r="C316" s="6">
        <v>120.360001</v>
      </c>
      <c r="D316" s="6">
        <v>119.510002</v>
      </c>
      <c r="E316" s="6">
        <v>120.339996</v>
      </c>
      <c r="F316" s="6">
        <v>115.07783499999999</v>
      </c>
      <c r="G316" s="6">
        <v>159900</v>
      </c>
      <c r="J316" s="5">
        <v>43011</v>
      </c>
      <c r="K316" s="6">
        <v>115.07783499999999</v>
      </c>
      <c r="L316" s="6">
        <f t="shared" si="14"/>
        <v>109.98657586666667</v>
      </c>
      <c r="M316" s="6">
        <f t="shared" si="12"/>
        <v>106.52526352857141</v>
      </c>
    </row>
    <row r="317" spans="1:14">
      <c r="A317" s="5">
        <v>43010</v>
      </c>
      <c r="B317" s="6">
        <v>118.83000199999999</v>
      </c>
      <c r="C317" s="6">
        <v>119.449997</v>
      </c>
      <c r="D317" s="6">
        <v>118.82</v>
      </c>
      <c r="E317" s="6">
        <v>119.30999799999999</v>
      </c>
      <c r="F317" s="6">
        <v>114.092888</v>
      </c>
      <c r="G317" s="6">
        <v>115400</v>
      </c>
      <c r="J317" s="5">
        <v>43010</v>
      </c>
      <c r="K317" s="6">
        <v>114.092888</v>
      </c>
      <c r="L317" s="6">
        <f t="shared" si="14"/>
        <v>109.69052356666667</v>
      </c>
      <c r="M317" s="6">
        <f t="shared" si="12"/>
        <v>106.29771128571427</v>
      </c>
    </row>
    <row r="318" spans="1:14">
      <c r="A318" s="5">
        <v>43007</v>
      </c>
      <c r="B318" s="6">
        <v>119.370003</v>
      </c>
      <c r="C318" s="6">
        <v>119.620003</v>
      </c>
      <c r="D318" s="6">
        <v>119.150002</v>
      </c>
      <c r="E318" s="6">
        <v>119.16999800000001</v>
      </c>
      <c r="F318" s="6">
        <v>113.959</v>
      </c>
      <c r="G318" s="6">
        <v>122200</v>
      </c>
      <c r="J318" s="5">
        <v>43007</v>
      </c>
      <c r="K318" s="6">
        <v>113.959</v>
      </c>
      <c r="L318" s="6">
        <f t="shared" si="14"/>
        <v>109.3962128</v>
      </c>
      <c r="M318" s="6">
        <f t="shared" si="12"/>
        <v>106.08759438571427</v>
      </c>
    </row>
    <row r="319" spans="1:14">
      <c r="A319" s="5">
        <v>43006</v>
      </c>
      <c r="B319" s="6">
        <v>119.779999</v>
      </c>
      <c r="C319" s="6">
        <v>120</v>
      </c>
      <c r="D319" s="6">
        <v>119.44000200000001</v>
      </c>
      <c r="E319" s="6">
        <v>119.599998</v>
      </c>
      <c r="F319" s="6">
        <v>114.37020099999999</v>
      </c>
      <c r="G319" s="6">
        <v>174400</v>
      </c>
      <c r="J319" s="5">
        <v>43006</v>
      </c>
      <c r="K319" s="6">
        <v>114.37020099999999</v>
      </c>
      <c r="L319" s="6">
        <f t="shared" si="14"/>
        <v>109.09757156666664</v>
      </c>
      <c r="M319" s="6">
        <f t="shared" si="12"/>
        <v>105.86687338571426</v>
      </c>
    </row>
    <row r="320" spans="1:14">
      <c r="A320" s="5">
        <v>43005</v>
      </c>
      <c r="B320" s="6">
        <v>121.639999</v>
      </c>
      <c r="C320" s="6">
        <v>121.800003</v>
      </c>
      <c r="D320" s="6">
        <v>120.66999800000001</v>
      </c>
      <c r="E320" s="6">
        <v>121.489998</v>
      </c>
      <c r="F320" s="6">
        <v>114.45869399999999</v>
      </c>
      <c r="G320" s="6">
        <v>200300</v>
      </c>
      <c r="J320" s="5">
        <v>43005</v>
      </c>
      <c r="K320" s="6">
        <v>114.45869399999999</v>
      </c>
      <c r="L320" s="6">
        <f t="shared" si="14"/>
        <v>108.8147438</v>
      </c>
      <c r="M320" s="6">
        <f t="shared" si="12"/>
        <v>105.63031845714283</v>
      </c>
    </row>
    <row r="321" spans="1:13">
      <c r="A321" s="5">
        <v>43004</v>
      </c>
      <c r="B321" s="6">
        <v>121.639999</v>
      </c>
      <c r="C321" s="6">
        <v>121.800003</v>
      </c>
      <c r="D321" s="6">
        <v>121.120003</v>
      </c>
      <c r="E321" s="6">
        <v>121.33000199999999</v>
      </c>
      <c r="F321" s="6">
        <v>114.307953</v>
      </c>
      <c r="G321" s="6">
        <v>179700</v>
      </c>
      <c r="J321" s="5">
        <v>43004</v>
      </c>
      <c r="K321" s="6">
        <v>114.307953</v>
      </c>
      <c r="L321" s="6">
        <f t="shared" si="14"/>
        <v>108.55691580000001</v>
      </c>
      <c r="M321" s="6">
        <f t="shared" si="12"/>
        <v>105.40434321428569</v>
      </c>
    </row>
    <row r="322" spans="1:13">
      <c r="A322" s="5">
        <v>43003</v>
      </c>
      <c r="B322" s="6">
        <v>120.80999799999999</v>
      </c>
      <c r="C322" s="6">
        <v>121.220001</v>
      </c>
      <c r="D322" s="6">
        <v>120.57</v>
      </c>
      <c r="E322" s="6">
        <v>120.970001</v>
      </c>
      <c r="F322" s="6">
        <v>113.96880299999999</v>
      </c>
      <c r="G322" s="6">
        <v>141100</v>
      </c>
      <c r="J322" s="5">
        <v>43003</v>
      </c>
      <c r="K322" s="6">
        <v>113.96880299999999</v>
      </c>
      <c r="L322" s="6">
        <f t="shared" si="14"/>
        <v>108.29626133333333</v>
      </c>
      <c r="M322" s="6">
        <f t="shared" si="12"/>
        <v>105.18321327142856</v>
      </c>
    </row>
    <row r="323" spans="1:13">
      <c r="A323" s="5">
        <v>43000</v>
      </c>
      <c r="B323" s="6">
        <v>120.260002</v>
      </c>
      <c r="C323" s="6">
        <v>120.739998</v>
      </c>
      <c r="D323" s="6">
        <v>120.260002</v>
      </c>
      <c r="E323" s="6">
        <v>120.629997</v>
      </c>
      <c r="F323" s="6">
        <v>113.648476</v>
      </c>
      <c r="G323" s="6">
        <v>146100</v>
      </c>
      <c r="J323" s="5">
        <v>43000</v>
      </c>
      <c r="K323" s="6">
        <v>113.648476</v>
      </c>
      <c r="L323" s="6">
        <f t="shared" si="14"/>
        <v>108.0183347</v>
      </c>
      <c r="M323" s="6">
        <f t="shared" si="12"/>
        <v>104.97877219999999</v>
      </c>
    </row>
    <row r="324" spans="1:13">
      <c r="A324" s="5">
        <v>42999</v>
      </c>
      <c r="B324" s="6">
        <v>120.260002</v>
      </c>
      <c r="C324" s="6">
        <v>120.260002</v>
      </c>
      <c r="D324" s="6">
        <v>119.800003</v>
      </c>
      <c r="E324" s="6">
        <v>120.050003</v>
      </c>
      <c r="F324" s="6">
        <v>113.102036</v>
      </c>
      <c r="G324" s="6">
        <v>110600</v>
      </c>
      <c r="J324" s="5">
        <v>42999</v>
      </c>
      <c r="K324" s="6">
        <v>113.102036</v>
      </c>
      <c r="L324" s="6">
        <f t="shared" si="14"/>
        <v>107.75925036666668</v>
      </c>
      <c r="M324" s="6">
        <f t="shared" si="12"/>
        <v>104.7912894142857</v>
      </c>
    </row>
    <row r="325" spans="1:13">
      <c r="A325" s="5">
        <v>42998</v>
      </c>
      <c r="B325" s="6">
        <v>120</v>
      </c>
      <c r="C325" s="6">
        <v>120.400002</v>
      </c>
      <c r="D325" s="6">
        <v>119.83000199999999</v>
      </c>
      <c r="E325" s="6">
        <v>120.370003</v>
      </c>
      <c r="F325" s="6">
        <v>113.40351099999999</v>
      </c>
      <c r="G325" s="6">
        <v>193700</v>
      </c>
      <c r="J325" s="5">
        <v>42998</v>
      </c>
      <c r="K325" s="6">
        <v>113.40351099999999</v>
      </c>
      <c r="L325" s="6">
        <f t="shared" si="14"/>
        <v>107.54099143333333</v>
      </c>
      <c r="M325" s="6">
        <f t="shared" si="12"/>
        <v>104.6211687285714</v>
      </c>
    </row>
    <row r="326" spans="1:13">
      <c r="A326" s="5">
        <v>42997</v>
      </c>
      <c r="B326" s="6">
        <v>119.80999799999999</v>
      </c>
      <c r="C326" s="6">
        <v>120.230003</v>
      </c>
      <c r="D326" s="6">
        <v>119.800003</v>
      </c>
      <c r="E326" s="6">
        <v>120.05999799999999</v>
      </c>
      <c r="F326" s="6">
        <v>113.111458</v>
      </c>
      <c r="G326" s="6">
        <v>275600</v>
      </c>
      <c r="J326" s="5">
        <v>42997</v>
      </c>
      <c r="K326" s="6">
        <v>113.111458</v>
      </c>
      <c r="L326" s="6">
        <f t="shared" si="14"/>
        <v>107.34785609999999</v>
      </c>
      <c r="M326" s="6">
        <f t="shared" si="12"/>
        <v>104.43382055714284</v>
      </c>
    </row>
    <row r="327" spans="1:13">
      <c r="A327" s="5">
        <v>42996</v>
      </c>
      <c r="B327" s="6">
        <v>117.82</v>
      </c>
      <c r="C327" s="6">
        <v>117.91999800000001</v>
      </c>
      <c r="D327" s="6">
        <v>117.379997</v>
      </c>
      <c r="E327" s="6">
        <v>117.589996</v>
      </c>
      <c r="F327" s="6">
        <v>110.784409</v>
      </c>
      <c r="G327" s="6">
        <v>112900</v>
      </c>
      <c r="J327" s="5">
        <v>42996</v>
      </c>
      <c r="K327" s="6">
        <v>110.784409</v>
      </c>
      <c r="L327" s="6">
        <f t="shared" si="14"/>
        <v>107.16162943333332</v>
      </c>
      <c r="M327" s="6">
        <f t="shared" ref="M327:M390" si="15">SUM(K327:K396)/70</f>
        <v>104.24108885714284</v>
      </c>
    </row>
    <row r="328" spans="1:13">
      <c r="A328" s="5">
        <v>42993</v>
      </c>
      <c r="B328" s="6">
        <v>117.120003</v>
      </c>
      <c r="C328" s="6">
        <v>117.790001</v>
      </c>
      <c r="D328" s="6">
        <v>117.120003</v>
      </c>
      <c r="E328" s="6">
        <v>117.69000200000001</v>
      </c>
      <c r="F328" s="6">
        <v>110.878624</v>
      </c>
      <c r="G328" s="6">
        <v>169500</v>
      </c>
      <c r="J328" s="5">
        <v>42993</v>
      </c>
      <c r="K328" s="6">
        <v>110.878624</v>
      </c>
      <c r="L328" s="6">
        <f t="shared" si="14"/>
        <v>107.03758283333332</v>
      </c>
      <c r="M328" s="6">
        <f t="shared" si="15"/>
        <v>104.0821391285714</v>
      </c>
    </row>
    <row r="329" spans="1:13">
      <c r="A329" s="5">
        <v>42992</v>
      </c>
      <c r="B329" s="6">
        <v>116.510002</v>
      </c>
      <c r="C329" s="6">
        <v>117.360001</v>
      </c>
      <c r="D329" s="6">
        <v>116.470001</v>
      </c>
      <c r="E329" s="6">
        <v>117.099998</v>
      </c>
      <c r="F329" s="6">
        <v>110.32276899999999</v>
      </c>
      <c r="G329" s="6">
        <v>222200</v>
      </c>
      <c r="J329" s="5">
        <v>42992</v>
      </c>
      <c r="K329" s="6">
        <v>110.32276899999999</v>
      </c>
      <c r="L329" s="6">
        <f t="shared" ref="L329:L392" si="16">SUM(K329:K358)/30</f>
        <v>106.88181829999999</v>
      </c>
      <c r="M329" s="6">
        <f t="shared" si="15"/>
        <v>103.9453965142857</v>
      </c>
    </row>
    <row r="330" spans="1:13">
      <c r="A330" s="5">
        <v>42991</v>
      </c>
      <c r="B330" s="6">
        <v>116.349998</v>
      </c>
      <c r="C330" s="6">
        <v>116.699997</v>
      </c>
      <c r="D330" s="6">
        <v>116.25</v>
      </c>
      <c r="E330" s="6">
        <v>116.610001</v>
      </c>
      <c r="F330" s="6">
        <v>109.86113</v>
      </c>
      <c r="G330" s="6">
        <v>112000</v>
      </c>
      <c r="J330" s="5">
        <v>42991</v>
      </c>
      <c r="K330" s="6">
        <v>109.86113</v>
      </c>
      <c r="L330" s="6">
        <f t="shared" si="16"/>
        <v>106.7904324</v>
      </c>
      <c r="M330" s="6">
        <f t="shared" si="15"/>
        <v>103.82022855714284</v>
      </c>
    </row>
    <row r="331" spans="1:13">
      <c r="A331" s="5">
        <v>42990</v>
      </c>
      <c r="B331" s="6">
        <v>116.370003</v>
      </c>
      <c r="C331" s="6">
        <v>116.769997</v>
      </c>
      <c r="D331" s="6">
        <v>116.32</v>
      </c>
      <c r="E331" s="6">
        <v>116.540001</v>
      </c>
      <c r="F331" s="6">
        <v>109.79518899999999</v>
      </c>
      <c r="G331" s="6">
        <v>179700</v>
      </c>
      <c r="J331" s="5">
        <v>42990</v>
      </c>
      <c r="K331" s="6">
        <v>109.79518899999999</v>
      </c>
      <c r="L331" s="6">
        <f t="shared" si="16"/>
        <v>106.71380656666666</v>
      </c>
      <c r="M331" s="6">
        <f t="shared" si="15"/>
        <v>103.70111702857143</v>
      </c>
    </row>
    <row r="332" spans="1:13">
      <c r="A332" s="5">
        <v>42989</v>
      </c>
      <c r="B332" s="6">
        <v>115.94000200000001</v>
      </c>
      <c r="C332" s="6">
        <v>116.43</v>
      </c>
      <c r="D332" s="6">
        <v>115.80999799999999</v>
      </c>
      <c r="E332" s="6">
        <v>116.230003</v>
      </c>
      <c r="F332" s="6">
        <v>109.503136</v>
      </c>
      <c r="G332" s="6">
        <v>185500</v>
      </c>
      <c r="J332" s="5">
        <v>42989</v>
      </c>
      <c r="K332" s="6">
        <v>109.503136</v>
      </c>
      <c r="L332" s="6">
        <f t="shared" si="16"/>
        <v>106.59761089999999</v>
      </c>
      <c r="M332" s="6">
        <f t="shared" si="15"/>
        <v>103.60461662857143</v>
      </c>
    </row>
    <row r="333" spans="1:13">
      <c r="A333" s="5">
        <v>42986</v>
      </c>
      <c r="B333" s="6">
        <v>115</v>
      </c>
      <c r="C333" s="6">
        <v>115.16999800000001</v>
      </c>
      <c r="D333" s="6">
        <v>114.69000200000001</v>
      </c>
      <c r="E333" s="6">
        <v>114.970001</v>
      </c>
      <c r="F333" s="6">
        <v>108.31604799999999</v>
      </c>
      <c r="G333" s="6">
        <v>220900</v>
      </c>
      <c r="J333" s="5">
        <v>42986</v>
      </c>
      <c r="K333" s="6">
        <v>108.31604799999999</v>
      </c>
      <c r="L333" s="6">
        <f t="shared" si="16"/>
        <v>106.47293616666667</v>
      </c>
      <c r="M333" s="6">
        <f t="shared" si="15"/>
        <v>103.49923310000001</v>
      </c>
    </row>
    <row r="334" spans="1:13">
      <c r="A334" s="5">
        <v>42985</v>
      </c>
      <c r="B334" s="6">
        <v>114.519997</v>
      </c>
      <c r="C334" s="6">
        <v>114.75</v>
      </c>
      <c r="D334" s="6">
        <v>113.970001</v>
      </c>
      <c r="E334" s="6">
        <v>114.279999</v>
      </c>
      <c r="F334" s="6">
        <v>107.665977</v>
      </c>
      <c r="G334" s="6">
        <v>264600</v>
      </c>
      <c r="J334" s="5">
        <v>42985</v>
      </c>
      <c r="K334" s="6">
        <v>107.665977</v>
      </c>
      <c r="L334" s="6">
        <f t="shared" si="16"/>
        <v>106.36930253333331</v>
      </c>
      <c r="M334" s="6">
        <f t="shared" si="15"/>
        <v>103.39923331428572</v>
      </c>
    </row>
    <row r="335" spans="1:13">
      <c r="A335" s="5">
        <v>42984</v>
      </c>
      <c r="B335" s="6">
        <v>113.959999</v>
      </c>
      <c r="C335" s="6">
        <v>114.029999</v>
      </c>
      <c r="D335" s="6">
        <v>113.470001</v>
      </c>
      <c r="E335" s="6">
        <v>113.730003</v>
      </c>
      <c r="F335" s="6">
        <v>107.14782</v>
      </c>
      <c r="G335" s="6">
        <v>182700</v>
      </c>
      <c r="J335" s="5">
        <v>42984</v>
      </c>
      <c r="K335" s="6">
        <v>107.14782</v>
      </c>
      <c r="L335" s="6">
        <f t="shared" si="16"/>
        <v>106.25907406666666</v>
      </c>
      <c r="M335" s="6">
        <f t="shared" si="15"/>
        <v>103.31309614285715</v>
      </c>
    </row>
    <row r="336" spans="1:13">
      <c r="A336" s="5">
        <v>42983</v>
      </c>
      <c r="B336" s="6">
        <v>113.360001</v>
      </c>
      <c r="C336" s="6">
        <v>114</v>
      </c>
      <c r="D336" s="6">
        <v>113.19000200000001</v>
      </c>
      <c r="E336" s="6">
        <v>113.620003</v>
      </c>
      <c r="F336" s="6">
        <v>107.04418200000001</v>
      </c>
      <c r="G336" s="6">
        <v>228800</v>
      </c>
      <c r="J336" s="5">
        <v>42983</v>
      </c>
      <c r="K336" s="6">
        <v>107.04418200000001</v>
      </c>
      <c r="L336" s="6">
        <f t="shared" si="16"/>
        <v>106.1460189</v>
      </c>
      <c r="M336" s="6">
        <f t="shared" si="15"/>
        <v>103.22386338571431</v>
      </c>
    </row>
    <row r="337" spans="1:13">
      <c r="A337" s="5">
        <v>42979</v>
      </c>
      <c r="B337" s="6">
        <v>112.739998</v>
      </c>
      <c r="C337" s="6">
        <v>113.860001</v>
      </c>
      <c r="D337" s="6">
        <v>112.629997</v>
      </c>
      <c r="E337" s="6">
        <v>113.029999</v>
      </c>
      <c r="F337" s="6">
        <v>106.488319</v>
      </c>
      <c r="G337" s="6">
        <v>288200</v>
      </c>
      <c r="J337" s="5">
        <v>42979</v>
      </c>
      <c r="K337" s="6">
        <v>106.488319</v>
      </c>
      <c r="L337" s="6">
        <f t="shared" si="16"/>
        <v>106.01380733333333</v>
      </c>
      <c r="M337" s="6">
        <f t="shared" si="15"/>
        <v>103.13880294285715</v>
      </c>
    </row>
    <row r="338" spans="1:13">
      <c r="A338" s="5">
        <v>42978</v>
      </c>
      <c r="B338" s="6">
        <v>112.260002</v>
      </c>
      <c r="C338" s="6">
        <v>113.089996</v>
      </c>
      <c r="D338" s="6">
        <v>112.220001</v>
      </c>
      <c r="E338" s="6">
        <v>112.980003</v>
      </c>
      <c r="F338" s="6">
        <v>106.44122299999999</v>
      </c>
      <c r="G338" s="6">
        <v>291300</v>
      </c>
      <c r="J338" s="5">
        <v>42978</v>
      </c>
      <c r="K338" s="6">
        <v>106.44122299999999</v>
      </c>
      <c r="L338" s="6">
        <f t="shared" si="16"/>
        <v>105.89698426666669</v>
      </c>
      <c r="M338" s="6">
        <f t="shared" si="15"/>
        <v>103.06195260000003</v>
      </c>
    </row>
    <row r="339" spans="1:13">
      <c r="A339" s="5">
        <v>42977</v>
      </c>
      <c r="B339" s="6">
        <v>112.099998</v>
      </c>
      <c r="C339" s="6">
        <v>112.30999799999999</v>
      </c>
      <c r="D339" s="6">
        <v>111.5</v>
      </c>
      <c r="E339" s="6">
        <v>112.290001</v>
      </c>
      <c r="F339" s="6">
        <v>105.791145</v>
      </c>
      <c r="G339" s="6">
        <v>172800</v>
      </c>
      <c r="J339" s="5">
        <v>42977</v>
      </c>
      <c r="K339" s="6">
        <v>105.791145</v>
      </c>
      <c r="L339" s="6">
        <f t="shared" si="16"/>
        <v>105.79837486666669</v>
      </c>
      <c r="M339" s="6">
        <f t="shared" si="15"/>
        <v>102.99600378571429</v>
      </c>
    </row>
    <row r="340" spans="1:13">
      <c r="A340" s="5">
        <v>42976</v>
      </c>
      <c r="B340" s="6">
        <v>111.529999</v>
      </c>
      <c r="C340" s="6">
        <v>112.099998</v>
      </c>
      <c r="D340" s="6">
        <v>111.480003</v>
      </c>
      <c r="E340" s="6">
        <v>112.08000199999999</v>
      </c>
      <c r="F340" s="6">
        <v>105.5933</v>
      </c>
      <c r="G340" s="6">
        <v>116900</v>
      </c>
      <c r="J340" s="5">
        <v>42976</v>
      </c>
      <c r="K340" s="6">
        <v>105.5933</v>
      </c>
      <c r="L340" s="6">
        <f t="shared" si="16"/>
        <v>105.71703840000004</v>
      </c>
      <c r="M340" s="6">
        <f t="shared" si="15"/>
        <v>102.93153562857145</v>
      </c>
    </row>
    <row r="341" spans="1:13">
      <c r="A341" s="5">
        <v>42975</v>
      </c>
      <c r="B341" s="6">
        <v>112.480003</v>
      </c>
      <c r="C341" s="6">
        <v>112.480003</v>
      </c>
      <c r="D341" s="6">
        <v>112.050003</v>
      </c>
      <c r="E341" s="6">
        <v>112.269997</v>
      </c>
      <c r="F341" s="6">
        <v>105.772301</v>
      </c>
      <c r="G341" s="6">
        <v>71200</v>
      </c>
      <c r="J341" s="5">
        <v>42975</v>
      </c>
      <c r="K341" s="6">
        <v>105.772301</v>
      </c>
      <c r="L341" s="6">
        <f t="shared" si="16"/>
        <v>105.65171806666669</v>
      </c>
      <c r="M341" s="6">
        <f t="shared" si="15"/>
        <v>102.87070134285716</v>
      </c>
    </row>
    <row r="342" spans="1:13">
      <c r="A342" s="5">
        <v>42972</v>
      </c>
      <c r="B342" s="6">
        <v>112.550003</v>
      </c>
      <c r="C342" s="6">
        <v>112.989998</v>
      </c>
      <c r="D342" s="6">
        <v>112.43</v>
      </c>
      <c r="E342" s="6">
        <v>112.839996</v>
      </c>
      <c r="F342" s="6">
        <v>106.309319</v>
      </c>
      <c r="G342" s="6">
        <v>154400</v>
      </c>
      <c r="J342" s="5">
        <v>42972</v>
      </c>
      <c r="K342" s="6">
        <v>106.309319</v>
      </c>
      <c r="L342" s="6">
        <f t="shared" si="16"/>
        <v>105.59079453333335</v>
      </c>
      <c r="M342" s="6">
        <f t="shared" si="15"/>
        <v>102.79667747142859</v>
      </c>
    </row>
    <row r="343" spans="1:13">
      <c r="A343" s="5">
        <v>42971</v>
      </c>
      <c r="B343" s="6">
        <v>112.230003</v>
      </c>
      <c r="C343" s="6">
        <v>112.68</v>
      </c>
      <c r="D343" s="6">
        <v>112.099998</v>
      </c>
      <c r="E343" s="6">
        <v>112.220001</v>
      </c>
      <c r="F343" s="6">
        <v>105.72520400000001</v>
      </c>
      <c r="G343" s="6">
        <v>153200</v>
      </c>
      <c r="J343" s="5">
        <v>42971</v>
      </c>
      <c r="K343" s="6">
        <v>105.72520400000001</v>
      </c>
      <c r="L343" s="6">
        <f t="shared" si="16"/>
        <v>105.50788766666669</v>
      </c>
      <c r="M343" s="6">
        <f t="shared" si="15"/>
        <v>102.70179210000003</v>
      </c>
    </row>
    <row r="344" spans="1:13">
      <c r="A344" s="5">
        <v>42970</v>
      </c>
      <c r="B344" s="6">
        <v>112.93</v>
      </c>
      <c r="C344" s="6">
        <v>113.08000199999999</v>
      </c>
      <c r="D344" s="6">
        <v>112.68</v>
      </c>
      <c r="E344" s="6">
        <v>112.849998</v>
      </c>
      <c r="F344" s="6">
        <v>106.318741</v>
      </c>
      <c r="G344" s="6">
        <v>142900</v>
      </c>
      <c r="J344" s="5">
        <v>42970</v>
      </c>
      <c r="K344" s="6">
        <v>106.318741</v>
      </c>
      <c r="L344" s="6">
        <f t="shared" si="16"/>
        <v>105.43314556666671</v>
      </c>
      <c r="M344" s="6">
        <f t="shared" si="15"/>
        <v>102.6304596714286</v>
      </c>
    </row>
    <row r="345" spans="1:13">
      <c r="A345" s="5">
        <v>42969</v>
      </c>
      <c r="B345" s="6">
        <v>112.639999</v>
      </c>
      <c r="C345" s="6">
        <v>113</v>
      </c>
      <c r="D345" s="6">
        <v>112.55999799999999</v>
      </c>
      <c r="E345" s="6">
        <v>112.870003</v>
      </c>
      <c r="F345" s="6">
        <v>106.337585</v>
      </c>
      <c r="G345" s="6">
        <v>188000</v>
      </c>
      <c r="J345" s="5">
        <v>42969</v>
      </c>
      <c r="K345" s="6">
        <v>106.337585</v>
      </c>
      <c r="L345" s="6">
        <f t="shared" si="16"/>
        <v>105.33956113333335</v>
      </c>
      <c r="M345" s="6">
        <f t="shared" si="15"/>
        <v>102.54378430000004</v>
      </c>
    </row>
    <row r="346" spans="1:13">
      <c r="A346" s="5">
        <v>42968</v>
      </c>
      <c r="B346" s="6">
        <v>112.400002</v>
      </c>
      <c r="C346" s="6">
        <v>112.889999</v>
      </c>
      <c r="D346" s="6">
        <v>112.360001</v>
      </c>
      <c r="E346" s="6">
        <v>112.720001</v>
      </c>
      <c r="F346" s="6">
        <v>106.19626599999999</v>
      </c>
      <c r="G346" s="6">
        <v>167500</v>
      </c>
      <c r="J346" s="5">
        <v>42968</v>
      </c>
      <c r="K346" s="6">
        <v>106.19626599999999</v>
      </c>
      <c r="L346" s="6">
        <f t="shared" si="16"/>
        <v>105.19321793333334</v>
      </c>
      <c r="M346" s="6">
        <f t="shared" si="15"/>
        <v>102.45751252857146</v>
      </c>
    </row>
    <row r="347" spans="1:13">
      <c r="A347" s="5">
        <v>42965</v>
      </c>
      <c r="B347" s="6">
        <v>112</v>
      </c>
      <c r="C347" s="6">
        <v>112.16999800000001</v>
      </c>
      <c r="D347" s="6">
        <v>111.519997</v>
      </c>
      <c r="E347" s="6">
        <v>111.730003</v>
      </c>
      <c r="F347" s="6">
        <v>105.263565</v>
      </c>
      <c r="G347" s="6">
        <v>120100</v>
      </c>
      <c r="J347" s="5">
        <v>42965</v>
      </c>
      <c r="K347" s="6">
        <v>105.263565</v>
      </c>
      <c r="L347" s="6">
        <f t="shared" si="16"/>
        <v>105.05189943333335</v>
      </c>
      <c r="M347" s="6">
        <f t="shared" si="15"/>
        <v>102.37837401428574</v>
      </c>
    </row>
    <row r="348" spans="1:13">
      <c r="A348" s="5">
        <v>42964</v>
      </c>
      <c r="B348" s="6">
        <v>112.239998</v>
      </c>
      <c r="C348" s="6">
        <v>112.239998</v>
      </c>
      <c r="D348" s="6">
        <v>111.290001</v>
      </c>
      <c r="E348" s="6">
        <v>111.449997</v>
      </c>
      <c r="F348" s="6">
        <v>104.999763</v>
      </c>
      <c r="G348" s="6">
        <v>126000</v>
      </c>
      <c r="J348" s="5">
        <v>42964</v>
      </c>
      <c r="K348" s="6">
        <v>104.999763</v>
      </c>
      <c r="L348" s="6">
        <f t="shared" si="16"/>
        <v>104.94952210000002</v>
      </c>
      <c r="M348" s="6">
        <f t="shared" si="15"/>
        <v>102.29869708571431</v>
      </c>
    </row>
    <row r="349" spans="1:13">
      <c r="A349" s="5">
        <v>42963</v>
      </c>
      <c r="B349" s="6">
        <v>112.360001</v>
      </c>
      <c r="C349" s="6">
        <v>112.599998</v>
      </c>
      <c r="D349" s="6">
        <v>112.19000200000001</v>
      </c>
      <c r="E349" s="6">
        <v>112.389999</v>
      </c>
      <c r="F349" s="6">
        <v>105.885368</v>
      </c>
      <c r="G349" s="6">
        <v>162500</v>
      </c>
      <c r="J349" s="5">
        <v>42963</v>
      </c>
      <c r="K349" s="6">
        <v>105.885368</v>
      </c>
      <c r="L349" s="6">
        <f t="shared" si="16"/>
        <v>104.82390566666669</v>
      </c>
      <c r="M349" s="6">
        <f t="shared" si="15"/>
        <v>102.25845487142858</v>
      </c>
    </row>
    <row r="350" spans="1:13">
      <c r="A350" s="5">
        <v>42962</v>
      </c>
      <c r="B350" s="6">
        <v>113.400002</v>
      </c>
      <c r="C350" s="6">
        <v>113.650002</v>
      </c>
      <c r="D350" s="6">
        <v>113.279999</v>
      </c>
      <c r="E350" s="6">
        <v>113.279999</v>
      </c>
      <c r="F350" s="6">
        <v>106.723854</v>
      </c>
      <c r="G350" s="6">
        <v>184500</v>
      </c>
      <c r="J350" s="5">
        <v>42962</v>
      </c>
      <c r="K350" s="6">
        <v>106.723854</v>
      </c>
      <c r="L350" s="6">
        <f t="shared" si="16"/>
        <v>104.70268580000001</v>
      </c>
      <c r="M350" s="6">
        <f t="shared" si="15"/>
        <v>102.2288453</v>
      </c>
    </row>
    <row r="351" spans="1:13">
      <c r="A351" s="5">
        <v>42961</v>
      </c>
      <c r="B351" s="6">
        <v>112.860001</v>
      </c>
      <c r="C351" s="6">
        <v>113.379997</v>
      </c>
      <c r="D351" s="6">
        <v>112.769997</v>
      </c>
      <c r="E351" s="6">
        <v>113.029999</v>
      </c>
      <c r="F351" s="6">
        <v>106.488319</v>
      </c>
      <c r="G351" s="6">
        <v>211100</v>
      </c>
      <c r="J351" s="5">
        <v>42961</v>
      </c>
      <c r="K351" s="6">
        <v>106.488319</v>
      </c>
      <c r="L351" s="6">
        <f t="shared" si="16"/>
        <v>104.47500560000002</v>
      </c>
      <c r="M351" s="6">
        <f t="shared" si="15"/>
        <v>102.18348887142858</v>
      </c>
    </row>
    <row r="352" spans="1:13">
      <c r="A352" s="5">
        <v>42958</v>
      </c>
      <c r="B352" s="6">
        <v>112.459999</v>
      </c>
      <c r="C352" s="6">
        <v>112.66999800000001</v>
      </c>
      <c r="D352" s="6">
        <v>111.889999</v>
      </c>
      <c r="E352" s="6">
        <v>112.120003</v>
      </c>
      <c r="F352" s="6">
        <v>105.631004</v>
      </c>
      <c r="G352" s="6">
        <v>355300</v>
      </c>
      <c r="J352" s="5">
        <v>42958</v>
      </c>
      <c r="K352" s="6">
        <v>105.631004</v>
      </c>
      <c r="L352" s="6">
        <f t="shared" si="16"/>
        <v>104.22345836666668</v>
      </c>
      <c r="M352" s="6">
        <f t="shared" si="15"/>
        <v>102.13140300000001</v>
      </c>
    </row>
    <row r="353" spans="1:13">
      <c r="A353" s="5">
        <v>42957</v>
      </c>
      <c r="B353" s="6">
        <v>113.599998</v>
      </c>
      <c r="C353" s="6">
        <v>113.779999</v>
      </c>
      <c r="D353" s="6">
        <v>112.209999</v>
      </c>
      <c r="E353" s="6">
        <v>112.379997</v>
      </c>
      <c r="F353" s="6">
        <v>105.875946</v>
      </c>
      <c r="G353" s="6">
        <v>280800</v>
      </c>
      <c r="J353" s="5">
        <v>42957</v>
      </c>
      <c r="K353" s="6">
        <v>105.875946</v>
      </c>
      <c r="L353" s="6">
        <f t="shared" si="16"/>
        <v>103.97913336666669</v>
      </c>
      <c r="M353" s="6">
        <f t="shared" si="15"/>
        <v>102.08766128571429</v>
      </c>
    </row>
    <row r="354" spans="1:13">
      <c r="A354" s="5">
        <v>42956</v>
      </c>
      <c r="B354" s="6">
        <v>113.110001</v>
      </c>
      <c r="C354" s="6">
        <v>113.290001</v>
      </c>
      <c r="D354" s="6">
        <v>112.849998</v>
      </c>
      <c r="E354" s="6">
        <v>113.099998</v>
      </c>
      <c r="F354" s="6">
        <v>106.55426799999999</v>
      </c>
      <c r="G354" s="6">
        <v>112000</v>
      </c>
      <c r="J354" s="5">
        <v>42956</v>
      </c>
      <c r="K354" s="6">
        <v>106.55426799999999</v>
      </c>
      <c r="L354" s="6">
        <f t="shared" si="16"/>
        <v>103.75710576666665</v>
      </c>
      <c r="M354" s="6">
        <f t="shared" si="15"/>
        <v>102.04540032857142</v>
      </c>
    </row>
    <row r="355" spans="1:13">
      <c r="A355" s="5">
        <v>42955</v>
      </c>
      <c r="B355" s="6">
        <v>114.260002</v>
      </c>
      <c r="C355" s="6">
        <v>114.489998</v>
      </c>
      <c r="D355" s="6">
        <v>114.029999</v>
      </c>
      <c r="E355" s="6">
        <v>114.220001</v>
      </c>
      <c r="F355" s="6">
        <v>107.60945100000001</v>
      </c>
      <c r="G355" s="6">
        <v>143000</v>
      </c>
      <c r="J355" s="5">
        <v>42955</v>
      </c>
      <c r="K355" s="6">
        <v>107.60945100000001</v>
      </c>
      <c r="L355" s="6">
        <f t="shared" si="16"/>
        <v>103.48828633333332</v>
      </c>
      <c r="M355" s="6">
        <f t="shared" si="15"/>
        <v>101.98079767142856</v>
      </c>
    </row>
    <row r="356" spans="1:13">
      <c r="A356" s="5">
        <v>42954</v>
      </c>
      <c r="B356" s="6">
        <v>113.980003</v>
      </c>
      <c r="C356" s="6">
        <v>114.160004</v>
      </c>
      <c r="D356" s="6">
        <v>113.91999800000001</v>
      </c>
      <c r="E356" s="6">
        <v>114.129997</v>
      </c>
      <c r="F356" s="6">
        <v>107.524658</v>
      </c>
      <c r="G356" s="6">
        <v>140900</v>
      </c>
      <c r="J356" s="5">
        <v>42954</v>
      </c>
      <c r="K356" s="6">
        <v>107.524658</v>
      </c>
      <c r="L356" s="6">
        <f t="shared" si="16"/>
        <v>103.19811223333332</v>
      </c>
      <c r="M356" s="6">
        <f t="shared" si="15"/>
        <v>101.89896739999999</v>
      </c>
    </row>
    <row r="357" spans="1:13">
      <c r="A357" s="5">
        <v>42951</v>
      </c>
      <c r="B357" s="6">
        <v>113.760002</v>
      </c>
      <c r="C357" s="6">
        <v>113.800003</v>
      </c>
      <c r="D357" s="6">
        <v>112.989998</v>
      </c>
      <c r="E357" s="6">
        <v>113.639999</v>
      </c>
      <c r="F357" s="6">
        <v>107.063011</v>
      </c>
      <c r="G357" s="6">
        <v>150400</v>
      </c>
      <c r="J357" s="5">
        <v>42951</v>
      </c>
      <c r="K357" s="6">
        <v>107.063011</v>
      </c>
      <c r="L357" s="6">
        <f t="shared" si="16"/>
        <v>102.91892956666668</v>
      </c>
      <c r="M357" s="6">
        <f t="shared" si="15"/>
        <v>101.83544135714286</v>
      </c>
    </row>
    <row r="358" spans="1:13">
      <c r="A358" s="5">
        <v>42950</v>
      </c>
      <c r="B358" s="6">
        <v>112.75</v>
      </c>
      <c r="C358" s="6">
        <v>112.879997</v>
      </c>
      <c r="D358" s="6">
        <v>112.279999</v>
      </c>
      <c r="E358" s="6">
        <v>112.730003</v>
      </c>
      <c r="F358" s="6">
        <v>106.20568799999999</v>
      </c>
      <c r="G358" s="6">
        <v>253000</v>
      </c>
      <c r="J358" s="5">
        <v>42950</v>
      </c>
      <c r="K358" s="6">
        <v>106.20568799999999</v>
      </c>
      <c r="L358" s="6">
        <f t="shared" si="16"/>
        <v>102.66298603333333</v>
      </c>
      <c r="M358" s="6">
        <f t="shared" si="15"/>
        <v>101.78523982857142</v>
      </c>
    </row>
    <row r="359" spans="1:13">
      <c r="A359" s="5">
        <v>42949</v>
      </c>
      <c r="B359" s="6">
        <v>113.779999</v>
      </c>
      <c r="C359" s="6">
        <v>114.19000200000001</v>
      </c>
      <c r="D359" s="6">
        <v>113.489998</v>
      </c>
      <c r="E359" s="6">
        <v>114.19000200000001</v>
      </c>
      <c r="F359" s="6">
        <v>107.581192</v>
      </c>
      <c r="G359" s="6">
        <v>178400</v>
      </c>
      <c r="J359" s="5">
        <v>42949</v>
      </c>
      <c r="K359" s="6">
        <v>107.581192</v>
      </c>
      <c r="L359" s="6">
        <f t="shared" si="16"/>
        <v>102.40641409999998</v>
      </c>
      <c r="M359" s="6">
        <f t="shared" si="15"/>
        <v>101.73126949999998</v>
      </c>
    </row>
    <row r="360" spans="1:13">
      <c r="A360" s="5">
        <v>42948</v>
      </c>
      <c r="B360" s="6">
        <v>114.120003</v>
      </c>
      <c r="C360" s="6">
        <v>114.379997</v>
      </c>
      <c r="D360" s="6">
        <v>113.589996</v>
      </c>
      <c r="E360" s="6">
        <v>114.16999800000001</v>
      </c>
      <c r="F360" s="6">
        <v>107.562355</v>
      </c>
      <c r="G360" s="6">
        <v>371600</v>
      </c>
      <c r="J360" s="5">
        <v>42948</v>
      </c>
      <c r="K360" s="6">
        <v>107.562355</v>
      </c>
      <c r="L360" s="6">
        <f t="shared" si="16"/>
        <v>102.08075289999998</v>
      </c>
      <c r="M360" s="6">
        <f t="shared" si="15"/>
        <v>101.63436507142856</v>
      </c>
    </row>
    <row r="361" spans="1:13">
      <c r="A361" s="5">
        <v>42947</v>
      </c>
      <c r="B361" s="6">
        <v>113</v>
      </c>
      <c r="C361" s="6">
        <v>113</v>
      </c>
      <c r="D361" s="6">
        <v>112.459999</v>
      </c>
      <c r="E361" s="6">
        <v>112.839996</v>
      </c>
      <c r="F361" s="6">
        <v>106.309319</v>
      </c>
      <c r="G361" s="6">
        <v>141000</v>
      </c>
      <c r="J361" s="5">
        <v>42947</v>
      </c>
      <c r="K361" s="6">
        <v>106.309319</v>
      </c>
      <c r="L361" s="6">
        <f t="shared" si="16"/>
        <v>101.78335529999998</v>
      </c>
      <c r="M361" s="6">
        <f t="shared" si="15"/>
        <v>101.53221172857143</v>
      </c>
    </row>
    <row r="362" spans="1:13">
      <c r="A362" s="5">
        <v>42944</v>
      </c>
      <c r="B362" s="6">
        <v>111.83000199999999</v>
      </c>
      <c r="C362" s="6">
        <v>112.260002</v>
      </c>
      <c r="D362" s="6">
        <v>111.80999799999999</v>
      </c>
      <c r="E362" s="6">
        <v>112.260002</v>
      </c>
      <c r="F362" s="6">
        <v>105.762894</v>
      </c>
      <c r="G362" s="6">
        <v>187300</v>
      </c>
      <c r="J362" s="5">
        <v>42944</v>
      </c>
      <c r="K362" s="6">
        <v>105.762894</v>
      </c>
      <c r="L362" s="6">
        <f t="shared" si="16"/>
        <v>101.53400656666665</v>
      </c>
      <c r="M362" s="6">
        <f t="shared" si="15"/>
        <v>101.44015272857142</v>
      </c>
    </row>
    <row r="363" spans="1:13">
      <c r="A363" s="5">
        <v>42943</v>
      </c>
      <c r="B363" s="6">
        <v>111.269997</v>
      </c>
      <c r="C363" s="6">
        <v>111.980003</v>
      </c>
      <c r="D363" s="6">
        <v>111.220001</v>
      </c>
      <c r="E363" s="6">
        <v>111.66999800000001</v>
      </c>
      <c r="F363" s="6">
        <v>105.20703899999999</v>
      </c>
      <c r="G363" s="6">
        <v>224600</v>
      </c>
      <c r="J363" s="5">
        <v>42943</v>
      </c>
      <c r="K363" s="6">
        <v>105.20703899999999</v>
      </c>
      <c r="L363" s="6">
        <f t="shared" si="16"/>
        <v>101.3305077</v>
      </c>
      <c r="M363" s="6">
        <f t="shared" si="15"/>
        <v>101.33732647142857</v>
      </c>
    </row>
    <row r="364" spans="1:13">
      <c r="A364" s="5">
        <v>42942</v>
      </c>
      <c r="B364" s="6">
        <v>110.360001</v>
      </c>
      <c r="C364" s="6">
        <v>110.889999</v>
      </c>
      <c r="D364" s="6">
        <v>110.33000199999999</v>
      </c>
      <c r="E364" s="6">
        <v>110.769997</v>
      </c>
      <c r="F364" s="6">
        <v>104.359123</v>
      </c>
      <c r="G364" s="6">
        <v>157100</v>
      </c>
      <c r="J364" s="5">
        <v>42942</v>
      </c>
      <c r="K364" s="6">
        <v>104.359123</v>
      </c>
      <c r="L364" s="6">
        <f t="shared" si="16"/>
        <v>101.1744291</v>
      </c>
      <c r="M364" s="6">
        <f t="shared" si="15"/>
        <v>101.25186231428572</v>
      </c>
    </row>
    <row r="365" spans="1:13">
      <c r="A365" s="5">
        <v>42941</v>
      </c>
      <c r="B365" s="6">
        <v>109.839996</v>
      </c>
      <c r="C365" s="6">
        <v>110.550003</v>
      </c>
      <c r="D365" s="6">
        <v>109.75</v>
      </c>
      <c r="E365" s="6">
        <v>110.129997</v>
      </c>
      <c r="F365" s="6">
        <v>103.756165</v>
      </c>
      <c r="G365" s="6">
        <v>198900</v>
      </c>
      <c r="J365" s="5">
        <v>42941</v>
      </c>
      <c r="K365" s="6">
        <v>103.756165</v>
      </c>
      <c r="L365" s="6">
        <f t="shared" si="16"/>
        <v>101.06891126666666</v>
      </c>
      <c r="M365" s="6">
        <f t="shared" si="15"/>
        <v>101.18927840000001</v>
      </c>
    </row>
    <row r="366" spans="1:13">
      <c r="A366" s="5">
        <v>42940</v>
      </c>
      <c r="B366" s="6">
        <v>109.300003</v>
      </c>
      <c r="C366" s="6">
        <v>109.449997</v>
      </c>
      <c r="D366" s="6">
        <v>109.099998</v>
      </c>
      <c r="E366" s="6">
        <v>109.410004</v>
      </c>
      <c r="F366" s="6">
        <v>103.07783499999999</v>
      </c>
      <c r="G366" s="6">
        <v>127000</v>
      </c>
      <c r="J366" s="5">
        <v>42940</v>
      </c>
      <c r="K366" s="6">
        <v>103.07783499999999</v>
      </c>
      <c r="L366" s="6">
        <f t="shared" si="16"/>
        <v>100.95334373333334</v>
      </c>
      <c r="M366" s="6">
        <f t="shared" si="15"/>
        <v>101.10919775714287</v>
      </c>
    </row>
    <row r="367" spans="1:13">
      <c r="A367" s="5">
        <v>42937</v>
      </c>
      <c r="B367" s="6">
        <v>109.470001</v>
      </c>
      <c r="C367" s="6">
        <v>109.5</v>
      </c>
      <c r="D367" s="6">
        <v>109.050003</v>
      </c>
      <c r="E367" s="6">
        <v>109.30999799999999</v>
      </c>
      <c r="F367" s="6">
        <v>102.983627</v>
      </c>
      <c r="G367" s="6">
        <v>177000</v>
      </c>
      <c r="J367" s="5">
        <v>42937</v>
      </c>
      <c r="K367" s="6">
        <v>102.983627</v>
      </c>
      <c r="L367" s="6">
        <f t="shared" si="16"/>
        <v>100.83809053333333</v>
      </c>
      <c r="M367" s="6">
        <f t="shared" si="15"/>
        <v>101.05576584285714</v>
      </c>
    </row>
    <row r="368" spans="1:13">
      <c r="A368" s="5">
        <v>42936</v>
      </c>
      <c r="B368" s="6">
        <v>109.93</v>
      </c>
      <c r="C368" s="6">
        <v>110.05999799999999</v>
      </c>
      <c r="D368" s="6">
        <v>109.510002</v>
      </c>
      <c r="E368" s="6">
        <v>109.839996</v>
      </c>
      <c r="F368" s="6">
        <v>103.482941</v>
      </c>
      <c r="G368" s="6">
        <v>151900</v>
      </c>
      <c r="J368" s="5">
        <v>42936</v>
      </c>
      <c r="K368" s="6">
        <v>103.482941</v>
      </c>
      <c r="L368" s="6">
        <f t="shared" si="16"/>
        <v>100.7272339</v>
      </c>
      <c r="M368" s="6">
        <f t="shared" si="15"/>
        <v>101.01660024285715</v>
      </c>
    </row>
    <row r="369" spans="1:13">
      <c r="A369" s="5">
        <v>42935</v>
      </c>
      <c r="B369" s="6">
        <v>109.589996</v>
      </c>
      <c r="C369" s="6">
        <v>109.849998</v>
      </c>
      <c r="D369" s="6">
        <v>109.55999799999999</v>
      </c>
      <c r="E369" s="6">
        <v>109.699997</v>
      </c>
      <c r="F369" s="6">
        <v>103.351051</v>
      </c>
      <c r="G369" s="6">
        <v>148400</v>
      </c>
      <c r="J369" s="5">
        <v>42935</v>
      </c>
      <c r="K369" s="6">
        <v>103.351051</v>
      </c>
      <c r="L369" s="6">
        <f t="shared" si="16"/>
        <v>100.65469056666667</v>
      </c>
      <c r="M369" s="6">
        <f t="shared" si="15"/>
        <v>100.96464897142859</v>
      </c>
    </row>
    <row r="370" spans="1:13">
      <c r="A370" s="5">
        <v>42934</v>
      </c>
      <c r="B370" s="6">
        <v>110.199997</v>
      </c>
      <c r="C370" s="6">
        <v>110.199997</v>
      </c>
      <c r="D370" s="6">
        <v>109.660004</v>
      </c>
      <c r="E370" s="6">
        <v>110</v>
      </c>
      <c r="F370" s="6">
        <v>103.63369</v>
      </c>
      <c r="G370" s="6">
        <v>183300</v>
      </c>
      <c r="J370" s="5">
        <v>42934</v>
      </c>
      <c r="K370" s="6">
        <v>103.63369</v>
      </c>
      <c r="L370" s="6">
        <f t="shared" si="16"/>
        <v>100.59502260000001</v>
      </c>
      <c r="M370" s="6">
        <f t="shared" si="15"/>
        <v>100.91363982857143</v>
      </c>
    </row>
    <row r="371" spans="1:13">
      <c r="A371" s="5">
        <v>42933</v>
      </c>
      <c r="B371" s="6">
        <v>110.010002</v>
      </c>
      <c r="C371" s="6">
        <v>110.44000200000001</v>
      </c>
      <c r="D371" s="6">
        <v>110.010002</v>
      </c>
      <c r="E371" s="6">
        <v>110.33000199999999</v>
      </c>
      <c r="F371" s="6">
        <v>103.94459500000001</v>
      </c>
      <c r="G371" s="6">
        <v>234200</v>
      </c>
      <c r="J371" s="5">
        <v>42933</v>
      </c>
      <c r="K371" s="6">
        <v>103.94459500000001</v>
      </c>
      <c r="L371" s="6">
        <f t="shared" si="16"/>
        <v>100.52467703333333</v>
      </c>
      <c r="M371" s="6">
        <f t="shared" si="15"/>
        <v>100.85307464285714</v>
      </c>
    </row>
    <row r="372" spans="1:13">
      <c r="A372" s="5">
        <v>42930</v>
      </c>
      <c r="B372" s="6">
        <v>110.050003</v>
      </c>
      <c r="C372" s="6">
        <v>110.68</v>
      </c>
      <c r="D372" s="6">
        <v>110.050003</v>
      </c>
      <c r="E372" s="6">
        <v>110.199997</v>
      </c>
      <c r="F372" s="6">
        <v>103.822113</v>
      </c>
      <c r="G372" s="6">
        <v>293500</v>
      </c>
      <c r="J372" s="5">
        <v>42930</v>
      </c>
      <c r="K372" s="6">
        <v>103.822113</v>
      </c>
      <c r="L372" s="6">
        <f t="shared" si="16"/>
        <v>100.49452923333335</v>
      </c>
      <c r="M372" s="6">
        <f t="shared" si="15"/>
        <v>100.79668165714286</v>
      </c>
    </row>
    <row r="373" spans="1:13">
      <c r="A373" s="5">
        <v>42929</v>
      </c>
      <c r="B373" s="6">
        <v>109.5</v>
      </c>
      <c r="C373" s="6">
        <v>109.900002</v>
      </c>
      <c r="D373" s="6">
        <v>109.449997</v>
      </c>
      <c r="E373" s="6">
        <v>109.839996</v>
      </c>
      <c r="F373" s="6">
        <v>103.482941</v>
      </c>
      <c r="G373" s="6">
        <v>199700</v>
      </c>
      <c r="J373" s="5">
        <v>42929</v>
      </c>
      <c r="K373" s="6">
        <v>103.482941</v>
      </c>
      <c r="L373" s="6">
        <f t="shared" si="16"/>
        <v>100.43800176666667</v>
      </c>
      <c r="M373" s="6">
        <f t="shared" si="15"/>
        <v>100.76720658571429</v>
      </c>
    </row>
    <row r="374" spans="1:13">
      <c r="A374" s="5">
        <v>42928</v>
      </c>
      <c r="B374" s="6">
        <v>109.620003</v>
      </c>
      <c r="C374" s="6">
        <v>109.879997</v>
      </c>
      <c r="D374" s="6">
        <v>109.260002</v>
      </c>
      <c r="E374" s="6">
        <v>109.870003</v>
      </c>
      <c r="F374" s="6">
        <v>103.511208</v>
      </c>
      <c r="G374" s="6">
        <v>313700</v>
      </c>
      <c r="J374" s="5">
        <v>42928</v>
      </c>
      <c r="K374" s="6">
        <v>103.511208</v>
      </c>
      <c r="L374" s="6">
        <f t="shared" si="16"/>
        <v>100.36577250000001</v>
      </c>
      <c r="M374" s="6">
        <f t="shared" si="15"/>
        <v>100.74944077142857</v>
      </c>
    </row>
    <row r="375" spans="1:13">
      <c r="A375" s="5">
        <v>42927</v>
      </c>
      <c r="B375" s="6">
        <v>108.099998</v>
      </c>
      <c r="C375" s="6">
        <v>108.459999</v>
      </c>
      <c r="D375" s="6">
        <v>107.57</v>
      </c>
      <c r="E375" s="6">
        <v>108.209999</v>
      </c>
      <c r="F375" s="6">
        <v>101.947289</v>
      </c>
      <c r="G375" s="6">
        <v>482500</v>
      </c>
      <c r="J375" s="5">
        <v>42927</v>
      </c>
      <c r="K375" s="6">
        <v>101.947289</v>
      </c>
      <c r="L375" s="6">
        <f t="shared" si="16"/>
        <v>100.30327806666669</v>
      </c>
      <c r="M375" s="6">
        <f t="shared" si="15"/>
        <v>100.73261718571429</v>
      </c>
    </row>
    <row r="376" spans="1:13">
      <c r="A376" s="5">
        <v>42926</v>
      </c>
      <c r="B376" s="6">
        <v>108.209999</v>
      </c>
      <c r="C376" s="6">
        <v>108.480003</v>
      </c>
      <c r="D376" s="6">
        <v>108.139999</v>
      </c>
      <c r="E376" s="6">
        <v>108.220001</v>
      </c>
      <c r="F376" s="6">
        <v>101.956711</v>
      </c>
      <c r="G376" s="6">
        <v>120700</v>
      </c>
      <c r="J376" s="5">
        <v>42926</v>
      </c>
      <c r="K376" s="6">
        <v>101.956711</v>
      </c>
      <c r="L376" s="6">
        <f t="shared" si="16"/>
        <v>100.26841933333336</v>
      </c>
      <c r="M376" s="6">
        <f t="shared" si="15"/>
        <v>100.75751614285714</v>
      </c>
    </row>
    <row r="377" spans="1:13">
      <c r="A377" s="5">
        <v>42923</v>
      </c>
      <c r="B377" s="6">
        <v>108.150002</v>
      </c>
      <c r="C377" s="6">
        <v>108.610001</v>
      </c>
      <c r="D377" s="6">
        <v>108.050003</v>
      </c>
      <c r="E377" s="6">
        <v>108.470001</v>
      </c>
      <c r="F377" s="6">
        <v>102.192245</v>
      </c>
      <c r="G377" s="6">
        <v>244200</v>
      </c>
      <c r="J377" s="5">
        <v>42923</v>
      </c>
      <c r="K377" s="6">
        <v>102.192245</v>
      </c>
      <c r="L377" s="6">
        <f t="shared" si="16"/>
        <v>100.23952733333334</v>
      </c>
      <c r="M377" s="6">
        <f t="shared" si="15"/>
        <v>100.78483765714287</v>
      </c>
    </row>
    <row r="378" spans="1:13">
      <c r="A378" s="5">
        <v>42922</v>
      </c>
      <c r="B378" s="6">
        <v>108.07</v>
      </c>
      <c r="C378" s="6">
        <v>108.099998</v>
      </c>
      <c r="D378" s="6">
        <v>107.290001</v>
      </c>
      <c r="E378" s="6">
        <v>107.449997</v>
      </c>
      <c r="F378" s="6">
        <v>101.23126999999999</v>
      </c>
      <c r="G378" s="6">
        <v>276700</v>
      </c>
      <c r="J378" s="5">
        <v>42922</v>
      </c>
      <c r="K378" s="6">
        <v>101.23126999999999</v>
      </c>
      <c r="L378" s="6">
        <f t="shared" si="16"/>
        <v>100.20341233333335</v>
      </c>
      <c r="M378" s="6">
        <f t="shared" si="15"/>
        <v>100.81139864285716</v>
      </c>
    </row>
    <row r="379" spans="1:13">
      <c r="A379" s="5">
        <v>42921</v>
      </c>
      <c r="B379" s="6">
        <v>108.150002</v>
      </c>
      <c r="C379" s="6">
        <v>108.779999</v>
      </c>
      <c r="D379" s="6">
        <v>108.099998</v>
      </c>
      <c r="E379" s="6">
        <v>108.529999</v>
      </c>
      <c r="F379" s="6">
        <v>102.248772</v>
      </c>
      <c r="G379" s="6">
        <v>493200</v>
      </c>
      <c r="J379" s="5">
        <v>42921</v>
      </c>
      <c r="K379" s="6">
        <v>102.248772</v>
      </c>
      <c r="L379" s="6">
        <f t="shared" si="16"/>
        <v>100.22319686666668</v>
      </c>
      <c r="M379" s="6">
        <f t="shared" si="15"/>
        <v>100.84269605714287</v>
      </c>
    </row>
    <row r="380" spans="1:13">
      <c r="A380" s="5">
        <v>42919</v>
      </c>
      <c r="B380" s="6">
        <v>105.800003</v>
      </c>
      <c r="C380" s="6">
        <v>106.339996</v>
      </c>
      <c r="D380" s="6">
        <v>105.650002</v>
      </c>
      <c r="E380" s="6">
        <v>106.029999</v>
      </c>
      <c r="F380" s="6">
        <v>99.893448000000006</v>
      </c>
      <c r="G380" s="6">
        <v>165700</v>
      </c>
      <c r="J380" s="5">
        <v>42919</v>
      </c>
      <c r="K380" s="6">
        <v>99.893448000000006</v>
      </c>
      <c r="L380" s="6">
        <f t="shared" si="16"/>
        <v>100.19085026666669</v>
      </c>
      <c r="M380" s="6">
        <f t="shared" si="15"/>
        <v>100.85456498571429</v>
      </c>
    </row>
    <row r="381" spans="1:13">
      <c r="A381" s="5">
        <v>42916</v>
      </c>
      <c r="B381" s="6">
        <v>105.029999</v>
      </c>
      <c r="C381" s="6">
        <v>105.290001</v>
      </c>
      <c r="D381" s="6">
        <v>104.660004</v>
      </c>
      <c r="E381" s="6">
        <v>105.019997</v>
      </c>
      <c r="F381" s="6">
        <v>98.941901999999999</v>
      </c>
      <c r="G381" s="6">
        <v>169400</v>
      </c>
      <c r="J381" s="5">
        <v>42916</v>
      </c>
      <c r="K381" s="6">
        <v>98.941901999999999</v>
      </c>
      <c r="L381" s="6">
        <f t="shared" si="16"/>
        <v>100.23889866666667</v>
      </c>
      <c r="M381" s="6">
        <f t="shared" si="15"/>
        <v>100.88884134285715</v>
      </c>
    </row>
    <row r="382" spans="1:13">
      <c r="A382" s="5">
        <v>42915</v>
      </c>
      <c r="B382" s="6">
        <v>105.120003</v>
      </c>
      <c r="C382" s="6">
        <v>105.120003</v>
      </c>
      <c r="D382" s="6">
        <v>103.839996</v>
      </c>
      <c r="E382" s="6">
        <v>104.339996</v>
      </c>
      <c r="F382" s="6">
        <v>98.301254</v>
      </c>
      <c r="G382" s="6">
        <v>182700</v>
      </c>
      <c r="J382" s="5">
        <v>42915</v>
      </c>
      <c r="K382" s="6">
        <v>98.301254</v>
      </c>
      <c r="L382" s="6">
        <f t="shared" si="16"/>
        <v>100.29385626666667</v>
      </c>
      <c r="M382" s="6">
        <f t="shared" si="15"/>
        <v>100.94094269999999</v>
      </c>
    </row>
    <row r="383" spans="1:13">
      <c r="A383" s="5">
        <v>42914</v>
      </c>
      <c r="B383" s="6">
        <v>104.989998</v>
      </c>
      <c r="C383" s="6">
        <v>105.349998</v>
      </c>
      <c r="D383" s="6">
        <v>104.769997</v>
      </c>
      <c r="E383" s="6">
        <v>105.30999799999999</v>
      </c>
      <c r="F383" s="6">
        <v>99.215118000000004</v>
      </c>
      <c r="G383" s="6">
        <v>193300</v>
      </c>
      <c r="J383" s="5">
        <v>42914</v>
      </c>
      <c r="K383" s="6">
        <v>99.215118000000004</v>
      </c>
      <c r="L383" s="6">
        <f t="shared" si="16"/>
        <v>100.33939256666667</v>
      </c>
      <c r="M383" s="6">
        <f t="shared" si="15"/>
        <v>101.00960115714285</v>
      </c>
    </row>
    <row r="384" spans="1:13">
      <c r="A384" s="5">
        <v>42913</v>
      </c>
      <c r="B384" s="6">
        <v>104.980003</v>
      </c>
      <c r="C384" s="6">
        <v>105.029999</v>
      </c>
      <c r="D384" s="6">
        <v>104.480003</v>
      </c>
      <c r="E384" s="6">
        <v>104.540001</v>
      </c>
      <c r="F384" s="6">
        <v>98.489684999999994</v>
      </c>
      <c r="G384" s="6">
        <v>218900</v>
      </c>
      <c r="J384" s="5">
        <v>42913</v>
      </c>
      <c r="K384" s="6">
        <v>98.489684999999994</v>
      </c>
      <c r="L384" s="6">
        <f t="shared" si="16"/>
        <v>100.3899531</v>
      </c>
      <c r="M384" s="6">
        <f t="shared" si="15"/>
        <v>101.07327097142858</v>
      </c>
    </row>
    <row r="385" spans="1:13">
      <c r="A385" s="5">
        <v>42912</v>
      </c>
      <c r="B385" s="6">
        <v>105.25</v>
      </c>
      <c r="C385" s="6">
        <v>105.550003</v>
      </c>
      <c r="D385" s="6">
        <v>104.970001</v>
      </c>
      <c r="E385" s="6">
        <v>104.980003</v>
      </c>
      <c r="F385" s="6">
        <v>98.904228000000003</v>
      </c>
      <c r="G385" s="6">
        <v>157400</v>
      </c>
      <c r="J385" s="5">
        <v>42912</v>
      </c>
      <c r="K385" s="6">
        <v>98.904228000000003</v>
      </c>
      <c r="L385" s="6">
        <f t="shared" si="16"/>
        <v>100.44867909999999</v>
      </c>
      <c r="M385" s="6">
        <f t="shared" si="15"/>
        <v>101.1500808857143</v>
      </c>
    </row>
    <row r="386" spans="1:13">
      <c r="A386" s="5">
        <v>42909</v>
      </c>
      <c r="B386" s="6">
        <v>105.160004</v>
      </c>
      <c r="C386" s="6">
        <v>105.279999</v>
      </c>
      <c r="D386" s="6">
        <v>105.019997</v>
      </c>
      <c r="E386" s="6">
        <v>105.239998</v>
      </c>
      <c r="F386" s="6">
        <v>99.149178000000006</v>
      </c>
      <c r="G386" s="6">
        <v>106400</v>
      </c>
      <c r="J386" s="5">
        <v>42909</v>
      </c>
      <c r="K386" s="6">
        <v>99.149178000000006</v>
      </c>
      <c r="L386" s="6">
        <f t="shared" si="16"/>
        <v>100.49515686666665</v>
      </c>
      <c r="M386" s="6">
        <f t="shared" si="15"/>
        <v>101.23458907142859</v>
      </c>
    </row>
    <row r="387" spans="1:13">
      <c r="A387" s="5">
        <v>42908</v>
      </c>
      <c r="B387" s="6">
        <v>105.379997</v>
      </c>
      <c r="C387" s="6">
        <v>105.639999</v>
      </c>
      <c r="D387" s="6">
        <v>105.32</v>
      </c>
      <c r="E387" s="6">
        <v>105.489998</v>
      </c>
      <c r="F387" s="6">
        <v>99.384704999999997</v>
      </c>
      <c r="G387" s="6">
        <v>229300</v>
      </c>
      <c r="J387" s="5">
        <v>42908</v>
      </c>
      <c r="K387" s="6">
        <v>99.384704999999997</v>
      </c>
      <c r="L387" s="6">
        <f t="shared" si="16"/>
        <v>100.54540326666665</v>
      </c>
      <c r="M387" s="6">
        <f t="shared" si="15"/>
        <v>101.31559797142857</v>
      </c>
    </row>
    <row r="388" spans="1:13">
      <c r="A388" s="5">
        <v>42907</v>
      </c>
      <c r="B388" s="6">
        <v>104.879997</v>
      </c>
      <c r="C388" s="6">
        <v>104.879997</v>
      </c>
      <c r="D388" s="6">
        <v>104.449997</v>
      </c>
      <c r="E388" s="6">
        <v>104.55999799999999</v>
      </c>
      <c r="F388" s="6">
        <v>98.508529999999993</v>
      </c>
      <c r="G388" s="6">
        <v>211300</v>
      </c>
      <c r="J388" s="5">
        <v>42907</v>
      </c>
      <c r="K388" s="6">
        <v>98.508529999999993</v>
      </c>
      <c r="L388" s="6">
        <f t="shared" si="16"/>
        <v>100.55545243333333</v>
      </c>
      <c r="M388" s="6">
        <f t="shared" si="15"/>
        <v>101.37803507142857</v>
      </c>
    </row>
    <row r="389" spans="1:13">
      <c r="A389" s="5">
        <v>42906</v>
      </c>
      <c r="B389" s="6">
        <v>104.5</v>
      </c>
      <c r="C389" s="6">
        <v>104.550003</v>
      </c>
      <c r="D389" s="6">
        <v>103.620003</v>
      </c>
      <c r="E389" s="6">
        <v>103.82</v>
      </c>
      <c r="F389" s="6">
        <v>97.811356000000004</v>
      </c>
      <c r="G389" s="6">
        <v>301200</v>
      </c>
      <c r="J389" s="5">
        <v>42906</v>
      </c>
      <c r="K389" s="6">
        <v>97.811356000000004</v>
      </c>
      <c r="L389" s="6">
        <f t="shared" si="16"/>
        <v>100.67792836666668</v>
      </c>
      <c r="M389" s="6">
        <f t="shared" si="15"/>
        <v>101.47031182857143</v>
      </c>
    </row>
    <row r="390" spans="1:13">
      <c r="A390" s="5">
        <v>42905</v>
      </c>
      <c r="B390" s="6">
        <v>104.599998</v>
      </c>
      <c r="C390" s="6">
        <v>104.709999</v>
      </c>
      <c r="D390" s="6">
        <v>104.370003</v>
      </c>
      <c r="E390" s="6">
        <v>104.699997</v>
      </c>
      <c r="F390" s="6">
        <v>98.640427000000003</v>
      </c>
      <c r="G390" s="6">
        <v>232700</v>
      </c>
      <c r="J390" s="5">
        <v>42905</v>
      </c>
      <c r="K390" s="6">
        <v>98.640427000000003</v>
      </c>
      <c r="L390" s="6">
        <f t="shared" si="16"/>
        <v>100.87797310000001</v>
      </c>
      <c r="M390" s="6">
        <f t="shared" si="15"/>
        <v>101.56276297142854</v>
      </c>
    </row>
    <row r="391" spans="1:13">
      <c r="A391" s="5">
        <v>42902</v>
      </c>
      <c r="B391" s="6">
        <v>104.989998</v>
      </c>
      <c r="C391" s="6">
        <v>104.989998</v>
      </c>
      <c r="D391" s="6">
        <v>104.589996</v>
      </c>
      <c r="E391" s="6">
        <v>104.900002</v>
      </c>
      <c r="F391" s="6">
        <v>98.828856999999999</v>
      </c>
      <c r="G391" s="6">
        <v>299200</v>
      </c>
      <c r="J391" s="5">
        <v>42902</v>
      </c>
      <c r="K391" s="6">
        <v>98.828856999999999</v>
      </c>
      <c r="L391" s="6">
        <f t="shared" si="16"/>
        <v>101.04158900000002</v>
      </c>
      <c r="M391" s="6">
        <f t="shared" ref="M391:M436" si="17">SUM(K391:K460)/70</f>
        <v>101.63715512857141</v>
      </c>
    </row>
    <row r="392" spans="1:13">
      <c r="A392" s="5">
        <v>42901</v>
      </c>
      <c r="B392" s="6">
        <v>105.489998</v>
      </c>
      <c r="C392" s="6">
        <v>106.050003</v>
      </c>
      <c r="D392" s="6">
        <v>105.300003</v>
      </c>
      <c r="E392" s="6">
        <v>105.779999</v>
      </c>
      <c r="F392" s="6">
        <v>99.657927999999998</v>
      </c>
      <c r="G392" s="6">
        <v>350700</v>
      </c>
      <c r="J392" s="5">
        <v>42901</v>
      </c>
      <c r="K392" s="6">
        <v>99.657927999999998</v>
      </c>
      <c r="L392" s="6">
        <f t="shared" si="16"/>
        <v>101.17537070000002</v>
      </c>
      <c r="M392" s="6">
        <f t="shared" si="17"/>
        <v>101.70369817142854</v>
      </c>
    </row>
    <row r="393" spans="1:13">
      <c r="A393" s="5">
        <v>42900</v>
      </c>
      <c r="B393" s="6">
        <v>107.129997</v>
      </c>
      <c r="C393" s="6">
        <v>107.16999800000001</v>
      </c>
      <c r="D393" s="6">
        <v>106.360001</v>
      </c>
      <c r="E393" s="6">
        <v>106.699997</v>
      </c>
      <c r="F393" s="6">
        <v>100.524681</v>
      </c>
      <c r="G393" s="6">
        <v>149300</v>
      </c>
      <c r="J393" s="5">
        <v>42900</v>
      </c>
      <c r="K393" s="6">
        <v>100.524681</v>
      </c>
      <c r="L393" s="6">
        <f t="shared" ref="L393:L456" si="18">SUM(K393:K422)/30</f>
        <v>101.27240923333336</v>
      </c>
      <c r="M393" s="6">
        <f t="shared" si="17"/>
        <v>101.76963739999997</v>
      </c>
    </row>
    <row r="394" spans="1:13">
      <c r="A394" s="5">
        <v>42899</v>
      </c>
      <c r="B394" s="6">
        <v>106.93</v>
      </c>
      <c r="C394" s="6">
        <v>107.410004</v>
      </c>
      <c r="D394" s="6">
        <v>106.699997</v>
      </c>
      <c r="E394" s="6">
        <v>107.410004</v>
      </c>
      <c r="F394" s="6">
        <v>101.19358800000001</v>
      </c>
      <c r="G394" s="6">
        <v>952800</v>
      </c>
      <c r="J394" s="5">
        <v>42899</v>
      </c>
      <c r="K394" s="6">
        <v>101.19358800000001</v>
      </c>
      <c r="L394" s="6">
        <f t="shared" si="18"/>
        <v>101.35217583333338</v>
      </c>
      <c r="M394" s="6">
        <f t="shared" si="17"/>
        <v>101.82663247142855</v>
      </c>
    </row>
    <row r="395" spans="1:13">
      <c r="A395" s="5">
        <v>42898</v>
      </c>
      <c r="B395" s="6">
        <v>106.230003</v>
      </c>
      <c r="C395" s="6">
        <v>106.639999</v>
      </c>
      <c r="D395" s="6">
        <v>106.110001</v>
      </c>
      <c r="E395" s="6">
        <v>106.449997</v>
      </c>
      <c r="F395" s="6">
        <v>100.28913900000001</v>
      </c>
      <c r="G395" s="6">
        <v>388600</v>
      </c>
      <c r="J395" s="5">
        <v>42898</v>
      </c>
      <c r="K395" s="6">
        <v>100.28913900000001</v>
      </c>
      <c r="L395" s="6">
        <f t="shared" si="18"/>
        <v>101.38012563333338</v>
      </c>
      <c r="M395" s="6">
        <f t="shared" si="17"/>
        <v>101.87975779999996</v>
      </c>
    </row>
    <row r="396" spans="1:13">
      <c r="A396" s="5">
        <v>42895</v>
      </c>
      <c r="B396" s="6">
        <v>105.709999</v>
      </c>
      <c r="C396" s="6">
        <v>106.269997</v>
      </c>
      <c r="D396" s="6">
        <v>105.349998</v>
      </c>
      <c r="E396" s="6">
        <v>105.739998</v>
      </c>
      <c r="F396" s="6">
        <v>99.620238999999998</v>
      </c>
      <c r="G396" s="6">
        <v>275300</v>
      </c>
      <c r="J396" s="5">
        <v>42895</v>
      </c>
      <c r="K396" s="6">
        <v>99.620238999999998</v>
      </c>
      <c r="L396" s="6">
        <f t="shared" si="18"/>
        <v>101.43319873333336</v>
      </c>
      <c r="M396" s="6">
        <f t="shared" si="17"/>
        <v>101.94646508571425</v>
      </c>
    </row>
    <row r="397" spans="1:13">
      <c r="A397" s="5">
        <v>42894</v>
      </c>
      <c r="B397" s="6">
        <v>106.5</v>
      </c>
      <c r="C397" s="6">
        <v>106.650002</v>
      </c>
      <c r="D397" s="6">
        <v>105.510002</v>
      </c>
      <c r="E397" s="6">
        <v>105.779999</v>
      </c>
      <c r="F397" s="6">
        <v>99.657927999999998</v>
      </c>
      <c r="G397" s="6">
        <v>433400</v>
      </c>
      <c r="J397" s="5">
        <v>42894</v>
      </c>
      <c r="K397" s="6">
        <v>99.657927999999998</v>
      </c>
      <c r="L397" s="6">
        <f t="shared" si="18"/>
        <v>101.54845193333337</v>
      </c>
      <c r="M397" s="6">
        <f t="shared" si="17"/>
        <v>102.04057988571425</v>
      </c>
    </row>
    <row r="398" spans="1:13">
      <c r="A398" s="5">
        <v>42893</v>
      </c>
      <c r="B398" s="6">
        <v>107.879997</v>
      </c>
      <c r="C398" s="6">
        <v>107.980003</v>
      </c>
      <c r="D398" s="6">
        <v>107.400002</v>
      </c>
      <c r="E398" s="6">
        <v>107.529999</v>
      </c>
      <c r="F398" s="6">
        <v>101.306641</v>
      </c>
      <c r="G398" s="6">
        <v>127100</v>
      </c>
      <c r="J398" s="5">
        <v>42893</v>
      </c>
      <c r="K398" s="6">
        <v>101.306641</v>
      </c>
      <c r="L398" s="6">
        <f t="shared" si="18"/>
        <v>101.67815113333339</v>
      </c>
      <c r="M398" s="6">
        <f t="shared" si="17"/>
        <v>102.11313085714283</v>
      </c>
    </row>
    <row r="399" spans="1:13">
      <c r="A399" s="5">
        <v>42892</v>
      </c>
      <c r="B399" s="6">
        <v>107.540001</v>
      </c>
      <c r="C399" s="6">
        <v>108.029999</v>
      </c>
      <c r="D399" s="6">
        <v>107.529999</v>
      </c>
      <c r="E399" s="6">
        <v>107.800003</v>
      </c>
      <c r="F399" s="6">
        <v>101.56101200000001</v>
      </c>
      <c r="G399" s="6">
        <v>205500</v>
      </c>
      <c r="J399" s="5">
        <v>42892</v>
      </c>
      <c r="K399" s="6">
        <v>101.56101200000001</v>
      </c>
      <c r="L399" s="6">
        <f t="shared" si="18"/>
        <v>101.71552193333338</v>
      </c>
      <c r="M399" s="6">
        <f t="shared" si="17"/>
        <v>102.17654224285714</v>
      </c>
    </row>
    <row r="400" spans="1:13">
      <c r="A400" s="5">
        <v>42891</v>
      </c>
      <c r="B400" s="6">
        <v>107.93</v>
      </c>
      <c r="C400" s="6">
        <v>108.230003</v>
      </c>
      <c r="D400" s="6">
        <v>107.5</v>
      </c>
      <c r="E400" s="6">
        <v>107.760002</v>
      </c>
      <c r="F400" s="6">
        <v>101.523323</v>
      </c>
      <c r="G400" s="6">
        <v>181800</v>
      </c>
      <c r="J400" s="5">
        <v>42891</v>
      </c>
      <c r="K400" s="6">
        <v>101.523323</v>
      </c>
      <c r="L400" s="6">
        <f t="shared" si="18"/>
        <v>101.69008426666667</v>
      </c>
      <c r="M400" s="6">
        <f t="shared" si="17"/>
        <v>102.23010474285712</v>
      </c>
    </row>
    <row r="401" spans="1:13">
      <c r="A401" s="5">
        <v>42888</v>
      </c>
      <c r="B401" s="6">
        <v>109.040001</v>
      </c>
      <c r="C401" s="6">
        <v>109.620003</v>
      </c>
      <c r="D401" s="6">
        <v>108.870003</v>
      </c>
      <c r="E401" s="6">
        <v>109.370003</v>
      </c>
      <c r="F401" s="6">
        <v>103.040161</v>
      </c>
      <c r="G401" s="6">
        <v>274300</v>
      </c>
      <c r="J401" s="5">
        <v>42888</v>
      </c>
      <c r="K401" s="6">
        <v>103.040161</v>
      </c>
      <c r="L401" s="6">
        <f t="shared" si="18"/>
        <v>101.65302753333334</v>
      </c>
      <c r="M401" s="6">
        <f t="shared" si="17"/>
        <v>102.29504887142855</v>
      </c>
    </row>
    <row r="402" spans="1:13">
      <c r="A402" s="5">
        <v>42887</v>
      </c>
      <c r="B402" s="6">
        <v>107.839996</v>
      </c>
      <c r="C402" s="6">
        <v>108.41999800000001</v>
      </c>
      <c r="D402" s="6">
        <v>107.739998</v>
      </c>
      <c r="E402" s="6">
        <v>108.400002</v>
      </c>
      <c r="F402" s="6">
        <v>102.126289</v>
      </c>
      <c r="G402" s="6">
        <v>170500</v>
      </c>
      <c r="J402" s="5">
        <v>42887</v>
      </c>
      <c r="K402" s="6">
        <v>102.126289</v>
      </c>
      <c r="L402" s="6">
        <f t="shared" si="18"/>
        <v>101.54719513333335</v>
      </c>
      <c r="M402" s="6">
        <f t="shared" si="17"/>
        <v>102.33581141428569</v>
      </c>
    </row>
    <row r="403" spans="1:13">
      <c r="A403" s="5">
        <v>42886</v>
      </c>
      <c r="B403" s="6">
        <v>107.370003</v>
      </c>
      <c r="C403" s="6">
        <v>107.709999</v>
      </c>
      <c r="D403" s="6">
        <v>106.75</v>
      </c>
      <c r="E403" s="6">
        <v>107.540001</v>
      </c>
      <c r="F403" s="6">
        <v>101.316063</v>
      </c>
      <c r="G403" s="6">
        <v>185500</v>
      </c>
      <c r="J403" s="5">
        <v>42886</v>
      </c>
      <c r="K403" s="6">
        <v>101.316063</v>
      </c>
      <c r="L403" s="6">
        <f t="shared" si="18"/>
        <v>101.42848736666669</v>
      </c>
      <c r="M403" s="6">
        <f t="shared" si="17"/>
        <v>102.38830709999996</v>
      </c>
    </row>
    <row r="404" spans="1:13">
      <c r="A404" s="5">
        <v>42885</v>
      </c>
      <c r="B404" s="6">
        <v>107.199997</v>
      </c>
      <c r="C404" s="6">
        <v>108.110001</v>
      </c>
      <c r="D404" s="6">
        <v>107.150002</v>
      </c>
      <c r="E404" s="6">
        <v>107.879997</v>
      </c>
      <c r="F404" s="6">
        <v>101.636375</v>
      </c>
      <c r="G404" s="6">
        <v>193800</v>
      </c>
      <c r="J404" s="5">
        <v>42885</v>
      </c>
      <c r="K404" s="6">
        <v>101.636375</v>
      </c>
      <c r="L404" s="6">
        <f t="shared" si="18"/>
        <v>101.35877020000001</v>
      </c>
      <c r="M404" s="6">
        <f t="shared" si="17"/>
        <v>102.44444331428569</v>
      </c>
    </row>
    <row r="405" spans="1:13">
      <c r="A405" s="5">
        <v>42881</v>
      </c>
      <c r="B405" s="6">
        <v>106.779999</v>
      </c>
      <c r="C405" s="6">
        <v>107.099998</v>
      </c>
      <c r="D405" s="6">
        <v>106.599998</v>
      </c>
      <c r="E405" s="6">
        <v>107.099998</v>
      </c>
      <c r="F405" s="6">
        <v>100.901527</v>
      </c>
      <c r="G405" s="6">
        <v>157100</v>
      </c>
      <c r="J405" s="5">
        <v>42881</v>
      </c>
      <c r="K405" s="6">
        <v>100.901527</v>
      </c>
      <c r="L405" s="6">
        <f t="shared" si="18"/>
        <v>101.30349933333333</v>
      </c>
      <c r="M405" s="6">
        <f t="shared" si="17"/>
        <v>102.4913754285714</v>
      </c>
    </row>
    <row r="406" spans="1:13">
      <c r="A406" s="5">
        <v>42880</v>
      </c>
      <c r="B406" s="6">
        <v>107.260002</v>
      </c>
      <c r="C406" s="6">
        <v>107.540001</v>
      </c>
      <c r="D406" s="6">
        <v>107.110001</v>
      </c>
      <c r="E406" s="6">
        <v>107.300003</v>
      </c>
      <c r="F406" s="6">
        <v>101.089951</v>
      </c>
      <c r="G406" s="6">
        <v>179800</v>
      </c>
      <c r="J406" s="5">
        <v>42880</v>
      </c>
      <c r="K406" s="6">
        <v>101.089951</v>
      </c>
      <c r="L406" s="6">
        <f t="shared" si="18"/>
        <v>101.21179909999998</v>
      </c>
      <c r="M406" s="6">
        <f t="shared" si="17"/>
        <v>102.55224349999996</v>
      </c>
    </row>
    <row r="407" spans="1:13">
      <c r="A407" s="5">
        <v>42879</v>
      </c>
      <c r="B407" s="6">
        <v>107.5</v>
      </c>
      <c r="C407" s="6">
        <v>107.650002</v>
      </c>
      <c r="D407" s="6">
        <v>106.949997</v>
      </c>
      <c r="E407" s="6">
        <v>107.32</v>
      </c>
      <c r="F407" s="6">
        <v>101.108795</v>
      </c>
      <c r="G407" s="6">
        <v>151900</v>
      </c>
      <c r="J407" s="5">
        <v>42879</v>
      </c>
      <c r="K407" s="6">
        <v>101.108795</v>
      </c>
      <c r="L407" s="6">
        <f t="shared" si="18"/>
        <v>101.15338743333335</v>
      </c>
      <c r="M407" s="6">
        <f t="shared" si="17"/>
        <v>102.62179185714282</v>
      </c>
    </row>
    <row r="408" spans="1:13">
      <c r="A408" s="5">
        <v>42878</v>
      </c>
      <c r="B408" s="6">
        <v>108</v>
      </c>
      <c r="C408" s="6">
        <v>108.43</v>
      </c>
      <c r="D408" s="6">
        <v>108</v>
      </c>
      <c r="E408" s="6">
        <v>108.08000199999999</v>
      </c>
      <c r="F408" s="6">
        <v>101.824806</v>
      </c>
      <c r="G408" s="6">
        <v>229800</v>
      </c>
      <c r="J408" s="5">
        <v>42878</v>
      </c>
      <c r="K408" s="6">
        <v>101.824806</v>
      </c>
      <c r="L408" s="6">
        <f t="shared" si="18"/>
        <v>101.12449543333335</v>
      </c>
      <c r="M408" s="6">
        <f t="shared" si="17"/>
        <v>102.68657511428569</v>
      </c>
    </row>
    <row r="409" spans="1:13">
      <c r="A409" s="5">
        <v>42877</v>
      </c>
      <c r="B409" s="6">
        <v>107.349998</v>
      </c>
      <c r="C409" s="6">
        <v>107.959999</v>
      </c>
      <c r="D409" s="6">
        <v>107.199997</v>
      </c>
      <c r="E409" s="6">
        <v>107.5</v>
      </c>
      <c r="F409" s="6">
        <v>101.278374</v>
      </c>
      <c r="G409" s="6">
        <v>330700</v>
      </c>
      <c r="J409" s="5">
        <v>42877</v>
      </c>
      <c r="K409" s="6">
        <v>101.278374</v>
      </c>
      <c r="L409" s="6">
        <f t="shared" si="18"/>
        <v>101.0585469666667</v>
      </c>
      <c r="M409" s="6">
        <f t="shared" si="17"/>
        <v>102.72473244285713</v>
      </c>
    </row>
    <row r="410" spans="1:13">
      <c r="A410" s="5">
        <v>42874</v>
      </c>
      <c r="B410" s="6">
        <v>107.099998</v>
      </c>
      <c r="C410" s="6">
        <v>107.800003</v>
      </c>
      <c r="D410" s="6">
        <v>107.099998</v>
      </c>
      <c r="E410" s="6">
        <v>107.55999799999999</v>
      </c>
      <c r="F410" s="6">
        <v>101.3349</v>
      </c>
      <c r="G410" s="6">
        <v>177800</v>
      </c>
      <c r="J410" s="5">
        <v>42874</v>
      </c>
      <c r="K410" s="6">
        <v>101.3349</v>
      </c>
      <c r="L410" s="6">
        <f t="shared" si="18"/>
        <v>101.00861486666669</v>
      </c>
      <c r="M410" s="6">
        <f t="shared" si="17"/>
        <v>102.75786918571426</v>
      </c>
    </row>
    <row r="411" spans="1:13">
      <c r="A411" s="5">
        <v>42873</v>
      </c>
      <c r="B411" s="6">
        <v>105.889999</v>
      </c>
      <c r="C411" s="6">
        <v>107</v>
      </c>
      <c r="D411" s="6">
        <v>105.839996</v>
      </c>
      <c r="E411" s="6">
        <v>106.769997</v>
      </c>
      <c r="F411" s="6">
        <v>100.59063</v>
      </c>
      <c r="G411" s="6">
        <v>211400</v>
      </c>
      <c r="J411" s="5">
        <v>42873</v>
      </c>
      <c r="K411" s="6">
        <v>100.59063</v>
      </c>
      <c r="L411" s="6">
        <f t="shared" si="18"/>
        <v>100.94392243333337</v>
      </c>
      <c r="M411" s="6">
        <f t="shared" si="17"/>
        <v>102.80805011428569</v>
      </c>
    </row>
    <row r="412" spans="1:13">
      <c r="A412" s="5">
        <v>42872</v>
      </c>
      <c r="B412" s="6">
        <v>106.83000199999999</v>
      </c>
      <c r="C412" s="6">
        <v>107.349998</v>
      </c>
      <c r="D412" s="6">
        <v>105.720001</v>
      </c>
      <c r="E412" s="6">
        <v>105.790001</v>
      </c>
      <c r="F412" s="6">
        <v>99.667343000000002</v>
      </c>
      <c r="G412" s="6">
        <v>259000</v>
      </c>
      <c r="J412" s="5">
        <v>42872</v>
      </c>
      <c r="K412" s="6">
        <v>99.667343000000002</v>
      </c>
      <c r="L412" s="6">
        <f t="shared" si="18"/>
        <v>100.92413763333337</v>
      </c>
      <c r="M412" s="6">
        <f t="shared" si="17"/>
        <v>102.86582228571426</v>
      </c>
    </row>
    <row r="413" spans="1:13">
      <c r="A413" s="5">
        <v>42871</v>
      </c>
      <c r="B413" s="6">
        <v>107.099998</v>
      </c>
      <c r="C413" s="6">
        <v>107.360001</v>
      </c>
      <c r="D413" s="6">
        <v>106.650002</v>
      </c>
      <c r="E413" s="6">
        <v>106.91999800000001</v>
      </c>
      <c r="F413" s="6">
        <v>100.731934</v>
      </c>
      <c r="G413" s="6">
        <v>276800</v>
      </c>
      <c r="J413" s="5">
        <v>42871</v>
      </c>
      <c r="K413" s="6">
        <v>100.731934</v>
      </c>
      <c r="L413" s="6">
        <f t="shared" si="18"/>
        <v>100.99385480000001</v>
      </c>
      <c r="M413" s="6">
        <f t="shared" si="17"/>
        <v>102.94035438571424</v>
      </c>
    </row>
    <row r="414" spans="1:13">
      <c r="A414" s="5">
        <v>42870</v>
      </c>
      <c r="B414" s="6">
        <v>106.519997</v>
      </c>
      <c r="C414" s="6">
        <v>106.55999799999999</v>
      </c>
      <c r="D414" s="6">
        <v>106.099998</v>
      </c>
      <c r="E414" s="6">
        <v>106.410004</v>
      </c>
      <c r="F414" s="6">
        <v>100.251465</v>
      </c>
      <c r="G414" s="6">
        <v>300000</v>
      </c>
      <c r="J414" s="5">
        <v>42870</v>
      </c>
      <c r="K414" s="6">
        <v>100.251465</v>
      </c>
      <c r="L414" s="6">
        <f t="shared" si="18"/>
        <v>101.04410146666669</v>
      </c>
      <c r="M414" s="6">
        <f t="shared" si="17"/>
        <v>103.02361275714281</v>
      </c>
    </row>
    <row r="415" spans="1:13">
      <c r="A415" s="5">
        <v>42867</v>
      </c>
      <c r="B415" s="6">
        <v>106.16999800000001</v>
      </c>
      <c r="C415" s="6">
        <v>106.629997</v>
      </c>
      <c r="D415" s="6">
        <v>106.16999800000001</v>
      </c>
      <c r="E415" s="6">
        <v>106.459999</v>
      </c>
      <c r="F415" s="6">
        <v>100.29856100000001</v>
      </c>
      <c r="G415" s="6">
        <v>277000</v>
      </c>
      <c r="J415" s="5">
        <v>42867</v>
      </c>
      <c r="K415" s="6">
        <v>100.29856100000001</v>
      </c>
      <c r="L415" s="6">
        <f t="shared" si="18"/>
        <v>101.11350453333334</v>
      </c>
      <c r="M415" s="6">
        <f t="shared" si="17"/>
        <v>103.10593294285711</v>
      </c>
    </row>
    <row r="416" spans="1:13">
      <c r="A416" s="5">
        <v>42866</v>
      </c>
      <c r="B416" s="6">
        <v>106.739998</v>
      </c>
      <c r="C416" s="6">
        <v>106.91999800000001</v>
      </c>
      <c r="D416" s="6">
        <v>106.30999799999999</v>
      </c>
      <c r="E416" s="6">
        <v>106.839996</v>
      </c>
      <c r="F416" s="6">
        <v>100.65657</v>
      </c>
      <c r="G416" s="6">
        <v>283500</v>
      </c>
      <c r="J416" s="5">
        <v>42866</v>
      </c>
      <c r="K416" s="6">
        <v>100.65657</v>
      </c>
      <c r="L416" s="6">
        <f t="shared" si="18"/>
        <v>101.22655970000001</v>
      </c>
      <c r="M416" s="6">
        <f t="shared" si="17"/>
        <v>103.19723358571423</v>
      </c>
    </row>
    <row r="417" spans="1:13">
      <c r="A417" s="5">
        <v>42865</v>
      </c>
      <c r="B417" s="6">
        <v>106.290001</v>
      </c>
      <c r="C417" s="6">
        <v>106.349998</v>
      </c>
      <c r="D417" s="6">
        <v>105.69000200000001</v>
      </c>
      <c r="E417" s="6">
        <v>105.80999799999999</v>
      </c>
      <c r="F417" s="6">
        <v>99.686179999999993</v>
      </c>
      <c r="G417" s="6">
        <v>441900</v>
      </c>
      <c r="J417" s="5">
        <v>42865</v>
      </c>
      <c r="K417" s="6">
        <v>99.686179999999993</v>
      </c>
      <c r="L417" s="6">
        <f t="shared" si="18"/>
        <v>101.33364793333332</v>
      </c>
      <c r="M417" s="6">
        <f t="shared" si="17"/>
        <v>103.28989912857139</v>
      </c>
    </row>
    <row r="418" spans="1:13">
      <c r="A418" s="5">
        <v>42864</v>
      </c>
      <c r="B418" s="6">
        <v>109.040001</v>
      </c>
      <c r="C418" s="6">
        <v>109.129997</v>
      </c>
      <c r="D418" s="6">
        <v>108.360001</v>
      </c>
      <c r="E418" s="6">
        <v>108.459999</v>
      </c>
      <c r="F418" s="6">
        <v>102.18280799999999</v>
      </c>
      <c r="G418" s="6">
        <v>235200</v>
      </c>
      <c r="J418" s="5">
        <v>42864</v>
      </c>
      <c r="K418" s="6">
        <v>102.18280799999999</v>
      </c>
      <c r="L418" s="6">
        <f t="shared" si="18"/>
        <v>101.47915906666664</v>
      </c>
      <c r="M418" s="6">
        <f t="shared" si="17"/>
        <v>103.40065897142851</v>
      </c>
    </row>
    <row r="419" spans="1:13">
      <c r="A419" s="5">
        <v>42863</v>
      </c>
      <c r="B419" s="6">
        <v>110</v>
      </c>
      <c r="C419" s="6">
        <v>110.349998</v>
      </c>
      <c r="D419" s="6">
        <v>109.989998</v>
      </c>
      <c r="E419" s="6">
        <v>110.19000200000001</v>
      </c>
      <c r="F419" s="6">
        <v>103.812698</v>
      </c>
      <c r="G419" s="6">
        <v>170700</v>
      </c>
      <c r="J419" s="5">
        <v>42863</v>
      </c>
      <c r="K419" s="6">
        <v>103.812698</v>
      </c>
      <c r="L419" s="6">
        <f t="shared" si="18"/>
        <v>101.52046843333332</v>
      </c>
      <c r="M419" s="6">
        <f t="shared" si="17"/>
        <v>103.48395125714282</v>
      </c>
    </row>
    <row r="420" spans="1:13">
      <c r="A420" s="5">
        <v>42860</v>
      </c>
      <c r="B420" s="6">
        <v>109.239998</v>
      </c>
      <c r="C420" s="6">
        <v>109.94000200000001</v>
      </c>
      <c r="D420" s="6">
        <v>109.129997</v>
      </c>
      <c r="E420" s="6">
        <v>109.910004</v>
      </c>
      <c r="F420" s="6">
        <v>103.54890399999999</v>
      </c>
      <c r="G420" s="6">
        <v>219900</v>
      </c>
      <c r="J420" s="5">
        <v>42860</v>
      </c>
      <c r="K420" s="6">
        <v>103.54890399999999</v>
      </c>
      <c r="L420" s="6">
        <f t="shared" si="18"/>
        <v>101.4960317333333</v>
      </c>
      <c r="M420" s="6">
        <f t="shared" si="17"/>
        <v>103.57424132857138</v>
      </c>
    </row>
    <row r="421" spans="1:13">
      <c r="A421" s="5">
        <v>42859</v>
      </c>
      <c r="B421" s="6">
        <v>109.269997</v>
      </c>
      <c r="C421" s="6">
        <v>109.269997</v>
      </c>
      <c r="D421" s="6">
        <v>108.44000200000001</v>
      </c>
      <c r="E421" s="6">
        <v>109.160004</v>
      </c>
      <c r="F421" s="6">
        <v>102.842308</v>
      </c>
      <c r="G421" s="6">
        <v>152400</v>
      </c>
      <c r="J421" s="5">
        <v>42859</v>
      </c>
      <c r="K421" s="6">
        <v>102.842308</v>
      </c>
      <c r="L421" s="6">
        <f t="shared" si="18"/>
        <v>101.45416136666667</v>
      </c>
      <c r="M421" s="6">
        <f t="shared" si="17"/>
        <v>103.66935754285711</v>
      </c>
    </row>
    <row r="422" spans="1:13">
      <c r="A422" s="5">
        <v>42858</v>
      </c>
      <c r="B422" s="6">
        <v>108.470001</v>
      </c>
      <c r="C422" s="6">
        <v>109.040001</v>
      </c>
      <c r="D422" s="6">
        <v>108.32</v>
      </c>
      <c r="E422" s="6">
        <v>108.870003</v>
      </c>
      <c r="F422" s="6">
        <v>102.569084</v>
      </c>
      <c r="G422" s="6">
        <v>368600</v>
      </c>
      <c r="J422" s="5">
        <v>42858</v>
      </c>
      <c r="K422" s="6">
        <v>102.569084</v>
      </c>
      <c r="L422" s="6">
        <f t="shared" si="18"/>
        <v>101.44571766666665</v>
      </c>
      <c r="M422" s="6">
        <f t="shared" si="17"/>
        <v>103.7557906285714</v>
      </c>
    </row>
    <row r="423" spans="1:13">
      <c r="A423" s="5">
        <v>42857</v>
      </c>
      <c r="B423" s="6">
        <v>109.519997</v>
      </c>
      <c r="C423" s="6">
        <v>109.68</v>
      </c>
      <c r="D423" s="6">
        <v>109.07</v>
      </c>
      <c r="E423" s="6">
        <v>109.239998</v>
      </c>
      <c r="F423" s="6">
        <v>102.91767900000001</v>
      </c>
      <c r="G423" s="6">
        <v>268000</v>
      </c>
      <c r="J423" s="5">
        <v>42857</v>
      </c>
      <c r="K423" s="6">
        <v>102.91767900000001</v>
      </c>
      <c r="L423" s="6">
        <f t="shared" si="18"/>
        <v>101.46365973333332</v>
      </c>
      <c r="M423" s="6">
        <f t="shared" si="17"/>
        <v>103.85472239999997</v>
      </c>
    </row>
    <row r="424" spans="1:13">
      <c r="A424" s="5">
        <v>42856</v>
      </c>
      <c r="B424" s="6">
        <v>108.290001</v>
      </c>
      <c r="C424" s="6">
        <v>108.41999800000001</v>
      </c>
      <c r="D424" s="6">
        <v>108.089996</v>
      </c>
      <c r="E424" s="6">
        <v>108.300003</v>
      </c>
      <c r="F424" s="6">
        <v>102.032082</v>
      </c>
      <c r="G424" s="6">
        <v>108900</v>
      </c>
      <c r="J424" s="5">
        <v>42856</v>
      </c>
      <c r="K424" s="6">
        <v>102.032082</v>
      </c>
      <c r="L424" s="6">
        <f t="shared" si="18"/>
        <v>101.4888039333333</v>
      </c>
      <c r="M424" s="6">
        <f t="shared" si="17"/>
        <v>103.95700489999997</v>
      </c>
    </row>
    <row r="425" spans="1:13">
      <c r="A425" s="5">
        <v>42853</v>
      </c>
      <c r="B425" s="6">
        <v>108.349998</v>
      </c>
      <c r="C425" s="6">
        <v>108.589996</v>
      </c>
      <c r="D425" s="6">
        <v>108.07</v>
      </c>
      <c r="E425" s="6">
        <v>108.139999</v>
      </c>
      <c r="F425" s="6">
        <v>101.881332</v>
      </c>
      <c r="G425" s="6">
        <v>227000</v>
      </c>
      <c r="J425" s="5">
        <v>42853</v>
      </c>
      <c r="K425" s="6">
        <v>101.881332</v>
      </c>
      <c r="L425" s="6">
        <f t="shared" si="18"/>
        <v>101.54994716666666</v>
      </c>
      <c r="M425" s="6">
        <f t="shared" si="17"/>
        <v>104.0770958142857</v>
      </c>
    </row>
    <row r="426" spans="1:13">
      <c r="A426" s="5">
        <v>42852</v>
      </c>
      <c r="B426" s="6">
        <v>109.800003</v>
      </c>
      <c r="C426" s="6">
        <v>109.900002</v>
      </c>
      <c r="D426" s="6">
        <v>109.199997</v>
      </c>
      <c r="E426" s="6">
        <v>109.410004</v>
      </c>
      <c r="F426" s="6">
        <v>103.07783499999999</v>
      </c>
      <c r="G426" s="6">
        <v>213800</v>
      </c>
      <c r="J426" s="5">
        <v>42852</v>
      </c>
      <c r="K426" s="6">
        <v>103.07783499999999</v>
      </c>
      <c r="L426" s="6">
        <f t="shared" si="18"/>
        <v>101.64789613333332</v>
      </c>
      <c r="M426" s="6">
        <f t="shared" si="17"/>
        <v>104.19246414285715</v>
      </c>
    </row>
    <row r="427" spans="1:13">
      <c r="A427" s="5">
        <v>42851</v>
      </c>
      <c r="B427" s="6">
        <v>109.91999800000001</v>
      </c>
      <c r="C427" s="6">
        <v>110.33000199999999</v>
      </c>
      <c r="D427" s="6">
        <v>109.800003</v>
      </c>
      <c r="E427" s="6">
        <v>109.910004</v>
      </c>
      <c r="F427" s="6">
        <v>103.54890399999999</v>
      </c>
      <c r="G427" s="6">
        <v>410000</v>
      </c>
      <c r="J427" s="5">
        <v>42851</v>
      </c>
      <c r="K427" s="6">
        <v>103.54890399999999</v>
      </c>
      <c r="L427" s="6">
        <f t="shared" si="18"/>
        <v>101.70596166666665</v>
      </c>
      <c r="M427" s="6">
        <f t="shared" si="17"/>
        <v>104.28571474285714</v>
      </c>
    </row>
    <row r="428" spans="1:13">
      <c r="A428" s="5">
        <v>42850</v>
      </c>
      <c r="B428" s="6">
        <v>108.610001</v>
      </c>
      <c r="C428" s="6">
        <v>108.94000200000001</v>
      </c>
      <c r="D428" s="6">
        <v>108.550003</v>
      </c>
      <c r="E428" s="6">
        <v>108.720001</v>
      </c>
      <c r="F428" s="6">
        <v>102.42776499999999</v>
      </c>
      <c r="G428" s="6">
        <v>309900</v>
      </c>
      <c r="J428" s="5">
        <v>42850</v>
      </c>
      <c r="K428" s="6">
        <v>102.42776499999999</v>
      </c>
      <c r="L428" s="6">
        <f t="shared" si="18"/>
        <v>101.71284159999999</v>
      </c>
      <c r="M428" s="6">
        <f t="shared" si="17"/>
        <v>104.39074851428569</v>
      </c>
    </row>
    <row r="429" spans="1:13">
      <c r="A429" s="5">
        <v>42849</v>
      </c>
      <c r="B429" s="6">
        <v>107.19000200000001</v>
      </c>
      <c r="C429" s="6">
        <v>107.260002</v>
      </c>
      <c r="D429" s="6">
        <v>106.699997</v>
      </c>
      <c r="E429" s="6">
        <v>106.989998</v>
      </c>
      <c r="F429" s="6">
        <v>100.797882</v>
      </c>
      <c r="G429" s="6">
        <v>257500</v>
      </c>
      <c r="J429" s="5">
        <v>42849</v>
      </c>
      <c r="K429" s="6">
        <v>100.797882</v>
      </c>
      <c r="L429" s="6">
        <f t="shared" si="18"/>
        <v>101.79751286666668</v>
      </c>
      <c r="M429" s="6">
        <f t="shared" si="17"/>
        <v>104.5095506142857</v>
      </c>
    </row>
    <row r="430" spans="1:13">
      <c r="A430" s="5">
        <v>42846</v>
      </c>
      <c r="B430" s="6">
        <v>106.849998</v>
      </c>
      <c r="C430" s="6">
        <v>107.239998</v>
      </c>
      <c r="D430" s="6">
        <v>106.459999</v>
      </c>
      <c r="E430" s="6">
        <v>106.58000199999999</v>
      </c>
      <c r="F430" s="6">
        <v>100.411621</v>
      </c>
      <c r="G430" s="6">
        <v>226100</v>
      </c>
      <c r="J430" s="5">
        <v>42846</v>
      </c>
      <c r="K430" s="6">
        <v>100.411621</v>
      </c>
      <c r="L430" s="6">
        <f t="shared" si="18"/>
        <v>101.91368133333332</v>
      </c>
      <c r="M430" s="6">
        <f t="shared" si="17"/>
        <v>104.65520708571427</v>
      </c>
    </row>
    <row r="431" spans="1:13">
      <c r="A431" s="5">
        <v>42845</v>
      </c>
      <c r="B431" s="6">
        <v>105.660004</v>
      </c>
      <c r="C431" s="6">
        <v>106.160004</v>
      </c>
      <c r="D431" s="6">
        <v>105.639999</v>
      </c>
      <c r="E431" s="6">
        <v>106</v>
      </c>
      <c r="F431" s="6">
        <v>99.865189000000001</v>
      </c>
      <c r="G431" s="6">
        <v>234600</v>
      </c>
      <c r="J431" s="5">
        <v>42845</v>
      </c>
      <c r="K431" s="6">
        <v>99.865189000000001</v>
      </c>
      <c r="L431" s="6">
        <f t="shared" si="18"/>
        <v>102.02822323333335</v>
      </c>
      <c r="M431" s="6">
        <f t="shared" si="17"/>
        <v>104.80439815714284</v>
      </c>
    </row>
    <row r="432" spans="1:13">
      <c r="A432" s="5">
        <v>42844</v>
      </c>
      <c r="B432" s="6">
        <v>105</v>
      </c>
      <c r="C432" s="6">
        <v>105.110001</v>
      </c>
      <c r="D432" s="6">
        <v>104.5</v>
      </c>
      <c r="E432" s="6">
        <v>104.620003</v>
      </c>
      <c r="F432" s="6">
        <v>98.565055999999998</v>
      </c>
      <c r="G432" s="6">
        <v>214000</v>
      </c>
      <c r="J432" s="5">
        <v>42844</v>
      </c>
      <c r="K432" s="6">
        <v>98.565055999999998</v>
      </c>
      <c r="L432" s="6">
        <f t="shared" si="18"/>
        <v>102.14894593333335</v>
      </c>
      <c r="M432" s="6">
        <f t="shared" si="17"/>
        <v>104.96113087142855</v>
      </c>
    </row>
    <row r="433" spans="1:13">
      <c r="A433" s="5">
        <v>42843</v>
      </c>
      <c r="B433" s="6">
        <v>105.620003</v>
      </c>
      <c r="C433" s="6">
        <v>105.660004</v>
      </c>
      <c r="D433" s="6">
        <v>105.08000199999999</v>
      </c>
      <c r="E433" s="6">
        <v>105.32</v>
      </c>
      <c r="F433" s="6">
        <v>99.224547999999999</v>
      </c>
      <c r="G433" s="6">
        <v>199700</v>
      </c>
      <c r="J433" s="5">
        <v>42843</v>
      </c>
      <c r="K433" s="6">
        <v>99.224547999999999</v>
      </c>
      <c r="L433" s="6">
        <f t="shared" si="18"/>
        <v>102.33923320000002</v>
      </c>
      <c r="M433" s="6">
        <f t="shared" si="17"/>
        <v>105.14159405714285</v>
      </c>
    </row>
    <row r="434" spans="1:13">
      <c r="A434" s="5">
        <v>42842</v>
      </c>
      <c r="B434" s="6">
        <v>105.93</v>
      </c>
      <c r="C434" s="6">
        <v>106.209999</v>
      </c>
      <c r="D434" s="6">
        <v>105.699997</v>
      </c>
      <c r="E434" s="6">
        <v>106.120003</v>
      </c>
      <c r="F434" s="6">
        <v>99.978249000000005</v>
      </c>
      <c r="G434" s="6">
        <v>361900</v>
      </c>
      <c r="J434" s="5">
        <v>42842</v>
      </c>
      <c r="K434" s="6">
        <v>99.978249000000005</v>
      </c>
      <c r="L434" s="6">
        <f t="shared" si="18"/>
        <v>102.51555946666669</v>
      </c>
      <c r="M434" s="6">
        <f t="shared" si="17"/>
        <v>105.31673531428571</v>
      </c>
    </row>
    <row r="435" spans="1:13">
      <c r="A435" s="5">
        <v>42838</v>
      </c>
      <c r="B435" s="6">
        <v>105.129997</v>
      </c>
      <c r="C435" s="6">
        <v>105.150002</v>
      </c>
      <c r="D435" s="6">
        <v>104.16999800000001</v>
      </c>
      <c r="E435" s="6">
        <v>104.18</v>
      </c>
      <c r="F435" s="6">
        <v>98.15052</v>
      </c>
      <c r="G435" s="6">
        <v>346200</v>
      </c>
      <c r="J435" s="5">
        <v>42838</v>
      </c>
      <c r="K435" s="6">
        <v>98.15052</v>
      </c>
      <c r="L435" s="6">
        <f t="shared" si="18"/>
        <v>102.6800298666667</v>
      </c>
      <c r="M435" s="6">
        <f t="shared" si="17"/>
        <v>105.49102675714283</v>
      </c>
    </row>
    <row r="436" spans="1:13">
      <c r="A436" s="5">
        <v>42837</v>
      </c>
      <c r="B436" s="6">
        <v>105.989998</v>
      </c>
      <c r="C436" s="6">
        <v>105.989998</v>
      </c>
      <c r="D436" s="6">
        <v>105.400002</v>
      </c>
      <c r="E436" s="6">
        <v>105.44000200000001</v>
      </c>
      <c r="F436" s="6">
        <v>99.337601000000006</v>
      </c>
      <c r="G436" s="6">
        <v>311400</v>
      </c>
      <c r="J436" s="5">
        <v>42837</v>
      </c>
      <c r="K436" s="6">
        <v>99.337601000000006</v>
      </c>
      <c r="L436" s="6">
        <f t="shared" si="18"/>
        <v>102.90696750000004</v>
      </c>
      <c r="M436" s="6">
        <f t="shared" si="17"/>
        <v>105.65651878571428</v>
      </c>
    </row>
    <row r="437" spans="1:13">
      <c r="A437" s="5">
        <v>42836</v>
      </c>
      <c r="B437" s="6">
        <v>106.769997</v>
      </c>
      <c r="C437" s="6">
        <v>106.790001</v>
      </c>
      <c r="D437" s="6">
        <v>106.05999799999999</v>
      </c>
      <c r="E437" s="6">
        <v>106.400002</v>
      </c>
      <c r="F437" s="6">
        <v>100.242035</v>
      </c>
      <c r="G437" s="6">
        <v>419400</v>
      </c>
      <c r="J437" s="5">
        <v>42836</v>
      </c>
      <c r="K437" s="6">
        <v>100.242035</v>
      </c>
      <c r="L437" s="6">
        <f t="shared" si="18"/>
        <v>103.1359899666667</v>
      </c>
    </row>
    <row r="438" spans="1:13">
      <c r="A438" s="5">
        <v>42835</v>
      </c>
      <c r="B438" s="6">
        <v>106.110001</v>
      </c>
      <c r="C438" s="6">
        <v>106.480003</v>
      </c>
      <c r="D438" s="6">
        <v>105.82</v>
      </c>
      <c r="E438" s="6">
        <v>105.980003</v>
      </c>
      <c r="F438" s="6">
        <v>99.846351999999996</v>
      </c>
      <c r="G438" s="6">
        <v>379500</v>
      </c>
      <c r="J438" s="5">
        <v>42835</v>
      </c>
      <c r="K438" s="6">
        <v>99.846351999999996</v>
      </c>
      <c r="L438" s="6">
        <f t="shared" si="18"/>
        <v>103.28580533333337</v>
      </c>
    </row>
    <row r="439" spans="1:13">
      <c r="A439" s="5">
        <v>42832</v>
      </c>
      <c r="B439" s="6">
        <v>105.760002</v>
      </c>
      <c r="C439" s="6">
        <v>106.099998</v>
      </c>
      <c r="D439" s="6">
        <v>105.620003</v>
      </c>
      <c r="E439" s="6">
        <v>105.910004</v>
      </c>
      <c r="F439" s="6">
        <v>99.780411000000001</v>
      </c>
      <c r="G439" s="6">
        <v>233700</v>
      </c>
      <c r="J439" s="5">
        <v>42832</v>
      </c>
      <c r="K439" s="6">
        <v>99.780411000000001</v>
      </c>
      <c r="L439" s="6">
        <f t="shared" si="18"/>
        <v>103.48244153333336</v>
      </c>
    </row>
    <row r="440" spans="1:13">
      <c r="A440" s="5">
        <v>42831</v>
      </c>
      <c r="B440" s="6">
        <v>105.68</v>
      </c>
      <c r="C440" s="6">
        <v>105.889999</v>
      </c>
      <c r="D440" s="6">
        <v>105.339996</v>
      </c>
      <c r="E440" s="6">
        <v>105.5</v>
      </c>
      <c r="F440" s="6">
        <v>99.394126999999997</v>
      </c>
      <c r="G440" s="6">
        <v>392200</v>
      </c>
      <c r="J440" s="5">
        <v>42831</v>
      </c>
      <c r="K440" s="6">
        <v>99.394126999999997</v>
      </c>
      <c r="L440" s="6">
        <f t="shared" si="18"/>
        <v>103.66677406666669</v>
      </c>
    </row>
    <row r="441" spans="1:13">
      <c r="A441" s="5">
        <v>42830</v>
      </c>
      <c r="B441" s="6">
        <v>107.029999</v>
      </c>
      <c r="C441" s="6">
        <v>107.029999</v>
      </c>
      <c r="D441" s="6">
        <v>106.05999799999999</v>
      </c>
      <c r="E441" s="6">
        <v>106.139999</v>
      </c>
      <c r="F441" s="6">
        <v>99.997085999999996</v>
      </c>
      <c r="G441" s="6">
        <v>533500</v>
      </c>
      <c r="J441" s="5">
        <v>42830</v>
      </c>
      <c r="K441" s="6">
        <v>99.997085999999996</v>
      </c>
      <c r="L441" s="6">
        <f t="shared" si="18"/>
        <v>103.88928356666669</v>
      </c>
    </row>
    <row r="442" spans="1:13">
      <c r="A442" s="5">
        <v>42829</v>
      </c>
      <c r="B442" s="6">
        <v>108.05999799999999</v>
      </c>
      <c r="C442" s="6">
        <v>108.349998</v>
      </c>
      <c r="D442" s="6">
        <v>107.870003</v>
      </c>
      <c r="E442" s="6">
        <v>108.010002</v>
      </c>
      <c r="F442" s="6">
        <v>101.758858</v>
      </c>
      <c r="G442" s="6">
        <v>336400</v>
      </c>
      <c r="J442" s="5">
        <v>42829</v>
      </c>
      <c r="K442" s="6">
        <v>101.758858</v>
      </c>
      <c r="L442" s="6">
        <f t="shared" si="18"/>
        <v>104.08583200000002</v>
      </c>
    </row>
    <row r="443" spans="1:13">
      <c r="A443" s="5">
        <v>42828</v>
      </c>
      <c r="B443" s="6">
        <v>108.620003</v>
      </c>
      <c r="C443" s="6">
        <v>108.800003</v>
      </c>
      <c r="D443" s="6">
        <v>107.910004</v>
      </c>
      <c r="E443" s="6">
        <v>108.519997</v>
      </c>
      <c r="F443" s="6">
        <v>102.239334</v>
      </c>
      <c r="G443" s="6">
        <v>258500</v>
      </c>
      <c r="J443" s="5">
        <v>42828</v>
      </c>
      <c r="K443" s="6">
        <v>102.239334</v>
      </c>
      <c r="L443" s="6">
        <f t="shared" si="18"/>
        <v>104.22056963333334</v>
      </c>
    </row>
    <row r="444" spans="1:13">
      <c r="A444" s="5">
        <v>42825</v>
      </c>
      <c r="B444" s="6">
        <v>108.93</v>
      </c>
      <c r="C444" s="6">
        <v>108.93</v>
      </c>
      <c r="D444" s="6">
        <v>108.410004</v>
      </c>
      <c r="E444" s="6">
        <v>108.620003</v>
      </c>
      <c r="F444" s="6">
        <v>102.333557</v>
      </c>
      <c r="G444" s="6">
        <v>310000</v>
      </c>
      <c r="J444" s="5">
        <v>42825</v>
      </c>
      <c r="K444" s="6">
        <v>102.333557</v>
      </c>
      <c r="L444" s="6">
        <f t="shared" si="18"/>
        <v>104.32077843333334</v>
      </c>
    </row>
    <row r="445" spans="1:13">
      <c r="A445" s="5">
        <v>42824</v>
      </c>
      <c r="B445" s="6">
        <v>110</v>
      </c>
      <c r="C445" s="6">
        <v>110.300003</v>
      </c>
      <c r="D445" s="6">
        <v>109.889999</v>
      </c>
      <c r="E445" s="6">
        <v>110.05999799999999</v>
      </c>
      <c r="F445" s="6">
        <v>103.69021600000001</v>
      </c>
      <c r="G445" s="6">
        <v>202800</v>
      </c>
      <c r="J445" s="5">
        <v>42824</v>
      </c>
      <c r="K445" s="6">
        <v>103.69021600000001</v>
      </c>
      <c r="L445" s="6">
        <f t="shared" si="18"/>
        <v>104.40704730000002</v>
      </c>
    </row>
    <row r="446" spans="1:13">
      <c r="A446" s="5">
        <v>42823</v>
      </c>
      <c r="B446" s="6">
        <v>110.260002</v>
      </c>
      <c r="C446" s="6">
        <v>110.339996</v>
      </c>
      <c r="D446" s="6">
        <v>110.110001</v>
      </c>
      <c r="E446" s="6">
        <v>110.25</v>
      </c>
      <c r="F446" s="6">
        <v>103.86921700000001</v>
      </c>
      <c r="G446" s="6">
        <v>390400</v>
      </c>
      <c r="J446" s="5">
        <v>42823</v>
      </c>
      <c r="K446" s="6">
        <v>103.86921700000001</v>
      </c>
      <c r="L446" s="6">
        <f t="shared" si="18"/>
        <v>104.45611650000001</v>
      </c>
    </row>
    <row r="447" spans="1:13">
      <c r="A447" s="5">
        <v>42822</v>
      </c>
      <c r="B447" s="6">
        <v>111.900002</v>
      </c>
      <c r="C447" s="6">
        <v>112.589996</v>
      </c>
      <c r="D447" s="6">
        <v>111.790001</v>
      </c>
      <c r="E447" s="6">
        <v>112.410004</v>
      </c>
      <c r="F447" s="6">
        <v>104.051514</v>
      </c>
      <c r="G447" s="6">
        <v>205400</v>
      </c>
      <c r="J447" s="5">
        <v>42822</v>
      </c>
      <c r="K447" s="6">
        <v>104.051514</v>
      </c>
      <c r="L447" s="6">
        <f t="shared" si="18"/>
        <v>104.5257538</v>
      </c>
    </row>
    <row r="448" spans="1:13">
      <c r="A448" s="5">
        <v>42821</v>
      </c>
      <c r="B448" s="6">
        <v>111.029999</v>
      </c>
      <c r="C448" s="6">
        <v>111.959999</v>
      </c>
      <c r="D448" s="6">
        <v>110.760002</v>
      </c>
      <c r="E448" s="6">
        <v>111.730003</v>
      </c>
      <c r="F448" s="6">
        <v>103.422089</v>
      </c>
      <c r="G448" s="6">
        <v>211700</v>
      </c>
      <c r="J448" s="5">
        <v>42821</v>
      </c>
      <c r="K448" s="6">
        <v>103.422089</v>
      </c>
      <c r="L448" s="6">
        <f t="shared" si="18"/>
        <v>104.57882410000001</v>
      </c>
    </row>
    <row r="449" spans="1:12">
      <c r="A449" s="5">
        <v>42818</v>
      </c>
      <c r="B449" s="6">
        <v>111.110001</v>
      </c>
      <c r="C449" s="6">
        <v>111.620003</v>
      </c>
      <c r="D449" s="6">
        <v>110.91999800000001</v>
      </c>
      <c r="E449" s="6">
        <v>111.360001</v>
      </c>
      <c r="F449" s="6">
        <v>103.07959700000001</v>
      </c>
      <c r="G449" s="6">
        <v>161700</v>
      </c>
      <c r="J449" s="5">
        <v>42818</v>
      </c>
      <c r="K449" s="6">
        <v>103.07959700000001</v>
      </c>
      <c r="L449" s="6">
        <f t="shared" si="18"/>
        <v>104.61461510000001</v>
      </c>
    </row>
    <row r="450" spans="1:12">
      <c r="A450" s="5">
        <v>42817</v>
      </c>
      <c r="B450" s="6">
        <v>110.550003</v>
      </c>
      <c r="C450" s="6">
        <v>111.089996</v>
      </c>
      <c r="D450" s="6">
        <v>110.32</v>
      </c>
      <c r="E450" s="6">
        <v>110.510002</v>
      </c>
      <c r="F450" s="6">
        <v>102.292793</v>
      </c>
      <c r="G450" s="6">
        <v>159900</v>
      </c>
      <c r="J450" s="5">
        <v>42817</v>
      </c>
      <c r="K450" s="6">
        <v>102.292793</v>
      </c>
      <c r="L450" s="6">
        <f t="shared" si="18"/>
        <v>104.63189340000001</v>
      </c>
    </row>
    <row r="451" spans="1:12">
      <c r="A451" s="5">
        <v>42816</v>
      </c>
      <c r="B451" s="6">
        <v>110.889999</v>
      </c>
      <c r="C451" s="6">
        <v>111</v>
      </c>
      <c r="D451" s="6">
        <v>110.120003</v>
      </c>
      <c r="E451" s="6">
        <v>110.83000199999999</v>
      </c>
      <c r="F451" s="6">
        <v>102.58899700000001</v>
      </c>
      <c r="G451" s="6">
        <v>279300</v>
      </c>
      <c r="J451" s="5">
        <v>42816</v>
      </c>
      <c r="K451" s="6">
        <v>102.58899700000001</v>
      </c>
      <c r="L451" s="6">
        <f t="shared" si="18"/>
        <v>104.71705246666667</v>
      </c>
    </row>
    <row r="452" spans="1:12">
      <c r="A452" s="5">
        <v>42815</v>
      </c>
      <c r="B452" s="6">
        <v>112.69000200000001</v>
      </c>
      <c r="C452" s="6">
        <v>112.860001</v>
      </c>
      <c r="D452" s="6">
        <v>111.120003</v>
      </c>
      <c r="E452" s="6">
        <v>111.389999</v>
      </c>
      <c r="F452" s="6">
        <v>103.10734600000001</v>
      </c>
      <c r="G452" s="6">
        <v>383100</v>
      </c>
      <c r="J452" s="5">
        <v>42815</v>
      </c>
      <c r="K452" s="6">
        <v>103.10734600000001</v>
      </c>
      <c r="L452" s="6">
        <f t="shared" si="18"/>
        <v>104.78524196666667</v>
      </c>
    </row>
    <row r="453" spans="1:12">
      <c r="A453" s="5">
        <v>42814</v>
      </c>
      <c r="B453" s="6">
        <v>112.260002</v>
      </c>
      <c r="C453" s="6">
        <v>112.599998</v>
      </c>
      <c r="D453" s="6">
        <v>111.94000200000001</v>
      </c>
      <c r="E453" s="6">
        <v>112</v>
      </c>
      <c r="F453" s="6">
        <v>103.672005</v>
      </c>
      <c r="G453" s="6">
        <v>186600</v>
      </c>
      <c r="J453" s="5">
        <v>42814</v>
      </c>
      <c r="K453" s="6">
        <v>103.672005</v>
      </c>
      <c r="L453" s="6">
        <f t="shared" si="18"/>
        <v>104.84448343333334</v>
      </c>
    </row>
    <row r="454" spans="1:12">
      <c r="A454" s="5">
        <v>42811</v>
      </c>
      <c r="B454" s="6">
        <v>112.639999</v>
      </c>
      <c r="C454" s="6">
        <v>112.739998</v>
      </c>
      <c r="D454" s="6">
        <v>112.07</v>
      </c>
      <c r="E454" s="6">
        <v>112.209999</v>
      </c>
      <c r="F454" s="6">
        <v>103.86637899999999</v>
      </c>
      <c r="G454" s="6">
        <v>480500</v>
      </c>
      <c r="J454" s="5">
        <v>42811</v>
      </c>
      <c r="K454" s="6">
        <v>103.86637899999999</v>
      </c>
      <c r="L454" s="6">
        <f t="shared" si="18"/>
        <v>104.9407506</v>
      </c>
    </row>
    <row r="455" spans="1:12">
      <c r="A455" s="5">
        <v>42810</v>
      </c>
      <c r="B455" s="6">
        <v>113.709999</v>
      </c>
      <c r="C455" s="6">
        <v>113.959999</v>
      </c>
      <c r="D455" s="6">
        <v>113.16999800000001</v>
      </c>
      <c r="E455" s="6">
        <v>113.239998</v>
      </c>
      <c r="F455" s="6">
        <v>104.819801</v>
      </c>
      <c r="G455" s="6">
        <v>109400</v>
      </c>
      <c r="J455" s="5">
        <v>42810</v>
      </c>
      <c r="K455" s="6">
        <v>104.819801</v>
      </c>
      <c r="L455" s="6">
        <f t="shared" si="18"/>
        <v>105.0123339</v>
      </c>
    </row>
    <row r="456" spans="1:12">
      <c r="A456" s="5">
        <v>42809</v>
      </c>
      <c r="B456" s="6">
        <v>112.629997</v>
      </c>
      <c r="C456" s="6">
        <v>113.5</v>
      </c>
      <c r="D456" s="6">
        <v>112.540001</v>
      </c>
      <c r="E456" s="6">
        <v>113.239998</v>
      </c>
      <c r="F456" s="6">
        <v>104.819801</v>
      </c>
      <c r="G456" s="6">
        <v>170500</v>
      </c>
      <c r="J456" s="5">
        <v>42809</v>
      </c>
      <c r="K456" s="6">
        <v>104.819801</v>
      </c>
      <c r="L456" s="6">
        <f t="shared" si="18"/>
        <v>105.07466073333333</v>
      </c>
    </row>
    <row r="457" spans="1:12">
      <c r="A457" s="5">
        <v>42808</v>
      </c>
      <c r="B457" s="6">
        <v>112.480003</v>
      </c>
      <c r="C457" s="6">
        <v>112.599998</v>
      </c>
      <c r="D457" s="6">
        <v>112.010002</v>
      </c>
      <c r="E457" s="6">
        <v>112.089996</v>
      </c>
      <c r="F457" s="6">
        <v>103.755302</v>
      </c>
      <c r="G457" s="6">
        <v>130600</v>
      </c>
      <c r="J457" s="5">
        <v>42808</v>
      </c>
      <c r="K457" s="6">
        <v>103.755302</v>
      </c>
      <c r="L457" s="6">
        <f t="shared" ref="L457:L505" si="19">SUM(K457:K486)/30</f>
        <v>105.15210596666665</v>
      </c>
    </row>
    <row r="458" spans="1:12">
      <c r="A458" s="5">
        <v>42807</v>
      </c>
      <c r="B458" s="6">
        <v>113.370003</v>
      </c>
      <c r="C458" s="6">
        <v>113.82</v>
      </c>
      <c r="D458" s="6">
        <v>113.33000199999999</v>
      </c>
      <c r="E458" s="6">
        <v>113.400002</v>
      </c>
      <c r="F458" s="6">
        <v>104.96790300000001</v>
      </c>
      <c r="G458" s="6">
        <v>233500</v>
      </c>
      <c r="J458" s="5">
        <v>42807</v>
      </c>
      <c r="K458" s="6">
        <v>104.96790300000001</v>
      </c>
      <c r="L458" s="6">
        <f t="shared" si="19"/>
        <v>105.2749082</v>
      </c>
    </row>
    <row r="459" spans="1:12">
      <c r="A459" s="5">
        <v>42804</v>
      </c>
      <c r="B459" s="6">
        <v>112.839996</v>
      </c>
      <c r="C459" s="6">
        <v>112.980003</v>
      </c>
      <c r="D459" s="6">
        <v>112.400002</v>
      </c>
      <c r="E459" s="6">
        <v>112.660004</v>
      </c>
      <c r="F459" s="6">
        <v>104.28293600000001</v>
      </c>
      <c r="G459" s="6">
        <v>286900</v>
      </c>
      <c r="J459" s="5">
        <v>42804</v>
      </c>
      <c r="K459" s="6">
        <v>104.28293600000001</v>
      </c>
      <c r="L459" s="6">
        <f t="shared" si="19"/>
        <v>105.37642036666666</v>
      </c>
    </row>
    <row r="460" spans="1:12">
      <c r="A460" s="5">
        <v>42803</v>
      </c>
      <c r="B460" s="6">
        <v>112.110001</v>
      </c>
      <c r="C460" s="6">
        <v>112.410004</v>
      </c>
      <c r="D460" s="6">
        <v>111.879997</v>
      </c>
      <c r="E460" s="6">
        <v>112.19000200000001</v>
      </c>
      <c r="F460" s="6">
        <v>103.84787799999999</v>
      </c>
      <c r="G460" s="6">
        <v>150500</v>
      </c>
      <c r="J460" s="5">
        <v>42803</v>
      </c>
      <c r="K460" s="6">
        <v>103.84787799999999</v>
      </c>
      <c r="L460" s="6">
        <f t="shared" si="19"/>
        <v>105.57142260000001</v>
      </c>
    </row>
    <row r="461" spans="1:12">
      <c r="A461" s="5">
        <v>42802</v>
      </c>
      <c r="B461" s="6">
        <v>112.550003</v>
      </c>
      <c r="C461" s="6">
        <v>112.589996</v>
      </c>
      <c r="D461" s="6">
        <v>111.760002</v>
      </c>
      <c r="E461" s="6">
        <v>111.800003</v>
      </c>
      <c r="F461" s="6">
        <v>103.48687</v>
      </c>
      <c r="G461" s="6">
        <v>178400</v>
      </c>
      <c r="J461" s="5">
        <v>42802</v>
      </c>
      <c r="K461" s="6">
        <v>103.48687</v>
      </c>
      <c r="L461" s="6">
        <f t="shared" si="19"/>
        <v>105.78339463333332</v>
      </c>
    </row>
    <row r="462" spans="1:12">
      <c r="A462" s="5">
        <v>42801</v>
      </c>
      <c r="B462" s="6">
        <v>112.69000200000001</v>
      </c>
      <c r="C462" s="6">
        <v>113.050003</v>
      </c>
      <c r="D462" s="6">
        <v>112.5</v>
      </c>
      <c r="E462" s="6">
        <v>112.650002</v>
      </c>
      <c r="F462" s="6">
        <v>104.273674</v>
      </c>
      <c r="G462" s="6">
        <v>171600</v>
      </c>
      <c r="J462" s="5">
        <v>42801</v>
      </c>
      <c r="K462" s="6">
        <v>104.273674</v>
      </c>
      <c r="L462" s="6">
        <f t="shared" si="19"/>
        <v>105.96358643333333</v>
      </c>
    </row>
    <row r="463" spans="1:12">
      <c r="A463" s="5">
        <v>42800</v>
      </c>
      <c r="B463" s="6">
        <v>113.139999</v>
      </c>
      <c r="C463" s="6">
        <v>113.139999</v>
      </c>
      <c r="D463" s="6">
        <v>112.75</v>
      </c>
      <c r="E463" s="6">
        <v>112.910004</v>
      </c>
      <c r="F463" s="6">
        <v>104.514336</v>
      </c>
      <c r="G463" s="6">
        <v>162000</v>
      </c>
      <c r="J463" s="5">
        <v>42800</v>
      </c>
      <c r="K463" s="6">
        <v>104.514336</v>
      </c>
      <c r="L463" s="6">
        <f t="shared" si="19"/>
        <v>106.13760756666666</v>
      </c>
    </row>
    <row r="464" spans="1:12">
      <c r="A464" s="5">
        <v>42797</v>
      </c>
      <c r="B464" s="6">
        <v>113.269997</v>
      </c>
      <c r="C464" s="6">
        <v>113.540001</v>
      </c>
      <c r="D464" s="6">
        <v>113.07</v>
      </c>
      <c r="E464" s="6">
        <v>113.339996</v>
      </c>
      <c r="F464" s="6">
        <v>104.912361</v>
      </c>
      <c r="G464" s="6">
        <v>123800</v>
      </c>
      <c r="J464" s="5">
        <v>42797</v>
      </c>
      <c r="K464" s="6">
        <v>104.912361</v>
      </c>
      <c r="L464" s="6">
        <f t="shared" si="19"/>
        <v>106.32304483333334</v>
      </c>
    </row>
    <row r="465" spans="1:12">
      <c r="A465" s="5">
        <v>42796</v>
      </c>
      <c r="B465" s="6">
        <v>113.589996</v>
      </c>
      <c r="C465" s="6">
        <v>113.889999</v>
      </c>
      <c r="D465" s="6">
        <v>113.160004</v>
      </c>
      <c r="E465" s="6">
        <v>113.389999</v>
      </c>
      <c r="F465" s="6">
        <v>104.95864899999999</v>
      </c>
      <c r="G465" s="6">
        <v>252700</v>
      </c>
      <c r="J465" s="5">
        <v>42796</v>
      </c>
      <c r="K465" s="6">
        <v>104.95864899999999</v>
      </c>
      <c r="L465" s="6">
        <f t="shared" si="19"/>
        <v>106.50724766666667</v>
      </c>
    </row>
    <row r="466" spans="1:12">
      <c r="A466" s="5">
        <v>42795</v>
      </c>
      <c r="B466" s="6">
        <v>114.82</v>
      </c>
      <c r="C466" s="6">
        <v>114.980003</v>
      </c>
      <c r="D466" s="6">
        <v>114.510002</v>
      </c>
      <c r="E466" s="6">
        <v>114.739998</v>
      </c>
      <c r="F466" s="6">
        <v>106.208275</v>
      </c>
      <c r="G466" s="6">
        <v>240400</v>
      </c>
      <c r="J466" s="5">
        <v>42795</v>
      </c>
      <c r="K466" s="6">
        <v>106.208275</v>
      </c>
      <c r="L466" s="6">
        <f t="shared" si="19"/>
        <v>106.6738632</v>
      </c>
    </row>
    <row r="467" spans="1:12">
      <c r="A467" s="5">
        <v>42794</v>
      </c>
      <c r="B467" s="6">
        <v>113.599998</v>
      </c>
      <c r="C467" s="6">
        <v>113.650002</v>
      </c>
      <c r="D467" s="6">
        <v>112.989998</v>
      </c>
      <c r="E467" s="6">
        <v>113.150002</v>
      </c>
      <c r="F467" s="6">
        <v>104.736496</v>
      </c>
      <c r="G467" s="6">
        <v>196000</v>
      </c>
      <c r="J467" s="5">
        <v>42794</v>
      </c>
      <c r="K467" s="6">
        <v>104.736496</v>
      </c>
      <c r="L467" s="6">
        <f t="shared" si="19"/>
        <v>106.78709993333334</v>
      </c>
    </row>
    <row r="468" spans="1:12">
      <c r="A468" s="5">
        <v>42793</v>
      </c>
      <c r="B468" s="6">
        <v>113.709999</v>
      </c>
      <c r="C468" s="6">
        <v>114.269997</v>
      </c>
      <c r="D468" s="6">
        <v>113.66999800000001</v>
      </c>
      <c r="E468" s="6">
        <v>114.239998</v>
      </c>
      <c r="F468" s="6">
        <v>105.74543799999999</v>
      </c>
      <c r="G468" s="6">
        <v>180600</v>
      </c>
      <c r="J468" s="5">
        <v>42793</v>
      </c>
      <c r="K468" s="6">
        <v>105.74543799999999</v>
      </c>
      <c r="L468" s="6">
        <f t="shared" si="19"/>
        <v>106.99259233333335</v>
      </c>
    </row>
    <row r="469" spans="1:12">
      <c r="A469" s="5">
        <v>42790</v>
      </c>
      <c r="B469" s="6">
        <v>113.900002</v>
      </c>
      <c r="C469" s="6">
        <v>114.029999</v>
      </c>
      <c r="D469" s="6">
        <v>113.489998</v>
      </c>
      <c r="E469" s="6">
        <v>113.769997</v>
      </c>
      <c r="F469" s="6">
        <v>105.31038700000001</v>
      </c>
      <c r="G469" s="6">
        <v>179600</v>
      </c>
      <c r="J469" s="5">
        <v>42790</v>
      </c>
      <c r="K469" s="6">
        <v>105.31038700000001</v>
      </c>
      <c r="L469" s="6">
        <f t="shared" si="19"/>
        <v>107.15920813333334</v>
      </c>
    </row>
    <row r="470" spans="1:12">
      <c r="A470" s="5">
        <v>42789</v>
      </c>
      <c r="B470" s="6">
        <v>114.68</v>
      </c>
      <c r="C470" s="6">
        <v>114.889999</v>
      </c>
      <c r="D470" s="6">
        <v>114.379997</v>
      </c>
      <c r="E470" s="6">
        <v>114.589996</v>
      </c>
      <c r="F470" s="6">
        <v>106.069412</v>
      </c>
      <c r="G470" s="6">
        <v>181600</v>
      </c>
      <c r="J470" s="5">
        <v>42789</v>
      </c>
      <c r="K470" s="6">
        <v>106.069412</v>
      </c>
      <c r="L470" s="6">
        <f t="shared" si="19"/>
        <v>107.34865640000001</v>
      </c>
    </row>
    <row r="471" spans="1:12">
      <c r="A471" s="5">
        <v>42788</v>
      </c>
      <c r="B471" s="6">
        <v>114.209999</v>
      </c>
      <c r="C471" s="6">
        <v>114.449997</v>
      </c>
      <c r="D471" s="6">
        <v>114.07</v>
      </c>
      <c r="E471" s="6">
        <v>114.400002</v>
      </c>
      <c r="F471" s="6">
        <v>105.893539</v>
      </c>
      <c r="G471" s="6">
        <v>187100</v>
      </c>
      <c r="J471" s="5">
        <v>42788</v>
      </c>
      <c r="K471" s="6">
        <v>105.893539</v>
      </c>
      <c r="L471" s="6">
        <f t="shared" si="19"/>
        <v>107.50817586666668</v>
      </c>
    </row>
    <row r="472" spans="1:12">
      <c r="A472" s="5">
        <v>42787</v>
      </c>
      <c r="B472" s="6">
        <v>114.08000199999999</v>
      </c>
      <c r="C472" s="6">
        <v>114.589996</v>
      </c>
      <c r="D472" s="6">
        <v>113.82</v>
      </c>
      <c r="E472" s="6">
        <v>114.300003</v>
      </c>
      <c r="F472" s="6">
        <v>105.80098700000001</v>
      </c>
      <c r="G472" s="6">
        <v>268800</v>
      </c>
      <c r="J472" s="5">
        <v>42787</v>
      </c>
      <c r="K472" s="6">
        <v>105.80098700000001</v>
      </c>
      <c r="L472" s="6">
        <f t="shared" si="19"/>
        <v>107.67294053333333</v>
      </c>
    </row>
    <row r="473" spans="1:12">
      <c r="A473" s="5">
        <v>42783</v>
      </c>
      <c r="B473" s="6">
        <v>112.489998</v>
      </c>
      <c r="C473" s="6">
        <v>113.699997</v>
      </c>
      <c r="D473" s="6">
        <v>112.339996</v>
      </c>
      <c r="E473" s="6">
        <v>113.699997</v>
      </c>
      <c r="F473" s="6">
        <v>105.245598</v>
      </c>
      <c r="G473" s="6">
        <v>240400</v>
      </c>
      <c r="J473" s="5">
        <v>42783</v>
      </c>
      <c r="K473" s="6">
        <v>105.245598</v>
      </c>
      <c r="L473" s="6">
        <f t="shared" si="19"/>
        <v>107.85282359999999</v>
      </c>
    </row>
    <row r="474" spans="1:12">
      <c r="A474" s="5">
        <v>42782</v>
      </c>
      <c r="B474" s="6">
        <v>113.199997</v>
      </c>
      <c r="C474" s="6">
        <v>113.610001</v>
      </c>
      <c r="D474" s="6">
        <v>113.089996</v>
      </c>
      <c r="E474" s="6">
        <v>113.349998</v>
      </c>
      <c r="F474" s="6">
        <v>104.921623</v>
      </c>
      <c r="G474" s="6">
        <v>196100</v>
      </c>
      <c r="J474" s="5">
        <v>42782</v>
      </c>
      <c r="K474" s="6">
        <v>104.921623</v>
      </c>
      <c r="L474" s="6">
        <f t="shared" si="19"/>
        <v>108.06078486666668</v>
      </c>
    </row>
    <row r="475" spans="1:12">
      <c r="A475" s="5">
        <v>42781</v>
      </c>
      <c r="B475" s="6">
        <v>113.720001</v>
      </c>
      <c r="C475" s="6">
        <v>113.720001</v>
      </c>
      <c r="D475" s="6">
        <v>113.32</v>
      </c>
      <c r="E475" s="6">
        <v>113.610001</v>
      </c>
      <c r="F475" s="6">
        <v>105.16229199999999</v>
      </c>
      <c r="G475" s="6">
        <v>189000</v>
      </c>
      <c r="J475" s="5">
        <v>42781</v>
      </c>
      <c r="K475" s="6">
        <v>105.16229199999999</v>
      </c>
      <c r="L475" s="6">
        <f t="shared" si="19"/>
        <v>108.30268576666667</v>
      </c>
    </row>
    <row r="476" spans="1:12">
      <c r="A476" s="5">
        <v>42780</v>
      </c>
      <c r="B476" s="6">
        <v>114.339996</v>
      </c>
      <c r="C476" s="6">
        <v>114.489998</v>
      </c>
      <c r="D476" s="6">
        <v>113.760002</v>
      </c>
      <c r="E476" s="6">
        <v>114.470001</v>
      </c>
      <c r="F476" s="6">
        <v>105.958336</v>
      </c>
      <c r="G476" s="6">
        <v>234200</v>
      </c>
      <c r="J476" s="5">
        <v>42780</v>
      </c>
      <c r="K476" s="6">
        <v>105.958336</v>
      </c>
      <c r="L476" s="6">
        <f t="shared" si="19"/>
        <v>108.4551081</v>
      </c>
    </row>
    <row r="477" spans="1:12">
      <c r="A477" s="5">
        <v>42779</v>
      </c>
      <c r="B477" s="6">
        <v>114.07</v>
      </c>
      <c r="C477" s="6">
        <v>114.5</v>
      </c>
      <c r="D477" s="6">
        <v>113.889999</v>
      </c>
      <c r="E477" s="6">
        <v>114.129997</v>
      </c>
      <c r="F477" s="6">
        <v>105.64362300000001</v>
      </c>
      <c r="G477" s="6">
        <v>414100</v>
      </c>
      <c r="J477" s="5">
        <v>42779</v>
      </c>
      <c r="K477" s="6">
        <v>105.64362300000001</v>
      </c>
      <c r="L477" s="6">
        <f t="shared" si="19"/>
        <v>104.92316356666667</v>
      </c>
    </row>
    <row r="478" spans="1:12">
      <c r="A478" s="5">
        <v>42776</v>
      </c>
      <c r="B478" s="6">
        <v>112.550003</v>
      </c>
      <c r="C478" s="6">
        <v>113.150002</v>
      </c>
      <c r="D478" s="6">
        <v>112.5</v>
      </c>
      <c r="E478" s="6">
        <v>112.889999</v>
      </c>
      <c r="F478" s="6">
        <v>104.495819</v>
      </c>
      <c r="G478" s="6">
        <v>376900</v>
      </c>
      <c r="J478" s="5">
        <v>42776</v>
      </c>
      <c r="K478" s="6">
        <v>104.495819</v>
      </c>
      <c r="L478" s="6">
        <f t="shared" si="19"/>
        <v>101.40170946666667</v>
      </c>
    </row>
    <row r="479" spans="1:12">
      <c r="A479" s="5">
        <v>42775</v>
      </c>
      <c r="B479" s="6">
        <v>111.80999799999999</v>
      </c>
      <c r="C479" s="6">
        <v>111.989998</v>
      </c>
      <c r="D479" s="6">
        <v>111.120003</v>
      </c>
      <c r="E479" s="6">
        <v>111.91999800000001</v>
      </c>
      <c r="F479" s="6">
        <v>103.59794599999999</v>
      </c>
      <c r="G479" s="6">
        <v>445300</v>
      </c>
      <c r="J479" s="5">
        <v>42775</v>
      </c>
      <c r="K479" s="6">
        <v>103.59794599999999</v>
      </c>
      <c r="L479" s="6">
        <f t="shared" si="19"/>
        <v>97.918515499999998</v>
      </c>
    </row>
    <row r="480" spans="1:12">
      <c r="A480" s="5">
        <v>42774</v>
      </c>
      <c r="B480" s="6">
        <v>113.339996</v>
      </c>
      <c r="C480" s="6">
        <v>113.410004</v>
      </c>
      <c r="D480" s="6">
        <v>112.870003</v>
      </c>
      <c r="E480" s="6">
        <v>113.269997</v>
      </c>
      <c r="F480" s="6">
        <v>104.847565</v>
      </c>
      <c r="G480" s="6">
        <v>251400</v>
      </c>
      <c r="J480" s="5">
        <v>42774</v>
      </c>
      <c r="K480" s="6">
        <v>104.847565</v>
      </c>
      <c r="L480" s="6">
        <f t="shared" si="19"/>
        <v>94.465250633333355</v>
      </c>
    </row>
    <row r="481" spans="1:12">
      <c r="A481" s="5">
        <v>42773</v>
      </c>
      <c r="B481" s="6">
        <v>113.5</v>
      </c>
      <c r="C481" s="6">
        <v>113.519997</v>
      </c>
      <c r="D481" s="6">
        <v>112.730003</v>
      </c>
      <c r="E481" s="6">
        <v>113.040001</v>
      </c>
      <c r="F481" s="6">
        <v>104.634682</v>
      </c>
      <c r="G481" s="6">
        <v>344400</v>
      </c>
      <c r="J481" s="5">
        <v>42773</v>
      </c>
      <c r="K481" s="6">
        <v>104.634682</v>
      </c>
      <c r="L481" s="6">
        <f t="shared" si="19"/>
        <v>90.970331800000011</v>
      </c>
    </row>
    <row r="482" spans="1:12">
      <c r="A482" s="5">
        <v>42772</v>
      </c>
      <c r="B482" s="6">
        <v>114.199997</v>
      </c>
      <c r="C482" s="6">
        <v>114.480003</v>
      </c>
      <c r="D482" s="6">
        <v>112.75</v>
      </c>
      <c r="E482" s="6">
        <v>113.30999799999999</v>
      </c>
      <c r="F482" s="6">
        <v>104.88459</v>
      </c>
      <c r="G482" s="6">
        <v>437900</v>
      </c>
      <c r="J482" s="5">
        <v>42772</v>
      </c>
      <c r="K482" s="6">
        <v>104.88459</v>
      </c>
      <c r="L482" s="6">
        <f t="shared" si="19"/>
        <v>87.482509066666651</v>
      </c>
    </row>
    <row r="483" spans="1:12">
      <c r="A483" s="5">
        <v>42769</v>
      </c>
      <c r="B483" s="6">
        <v>114.699997</v>
      </c>
      <c r="C483" s="6">
        <v>115.459999</v>
      </c>
      <c r="D483" s="6">
        <v>114.69000200000001</v>
      </c>
      <c r="E483" s="6">
        <v>115.120003</v>
      </c>
      <c r="F483" s="6">
        <v>106.56001999999999</v>
      </c>
      <c r="G483" s="6">
        <v>187500</v>
      </c>
      <c r="J483" s="5">
        <v>42769</v>
      </c>
      <c r="K483" s="6">
        <v>106.56001999999999</v>
      </c>
      <c r="L483" s="6">
        <f t="shared" si="19"/>
        <v>83.986356066666673</v>
      </c>
    </row>
    <row r="484" spans="1:12">
      <c r="A484" s="5">
        <v>42768</v>
      </c>
      <c r="B484" s="6">
        <v>114.699997</v>
      </c>
      <c r="C484" s="6">
        <v>114.760002</v>
      </c>
      <c r="D484" s="6">
        <v>113.970001</v>
      </c>
      <c r="E484" s="6">
        <v>114.529999</v>
      </c>
      <c r="F484" s="6">
        <v>106.01387800000001</v>
      </c>
      <c r="G484" s="6">
        <v>248300</v>
      </c>
      <c r="J484" s="5">
        <v>42768</v>
      </c>
      <c r="K484" s="6">
        <v>106.01387800000001</v>
      </c>
      <c r="L484" s="6">
        <f t="shared" si="19"/>
        <v>80.434355400000001</v>
      </c>
    </row>
    <row r="485" spans="1:12">
      <c r="A485" s="5">
        <v>42767</v>
      </c>
      <c r="B485" s="6">
        <v>115.839996</v>
      </c>
      <c r="C485" s="6">
        <v>116.150002</v>
      </c>
      <c r="D485" s="6">
        <v>115.040001</v>
      </c>
      <c r="E485" s="6">
        <v>115.260002</v>
      </c>
      <c r="F485" s="6">
        <v>106.689606</v>
      </c>
      <c r="G485" s="6">
        <v>323500</v>
      </c>
      <c r="J485" s="5">
        <v>42767</v>
      </c>
      <c r="K485" s="6">
        <v>106.689606</v>
      </c>
      <c r="L485" s="6">
        <f t="shared" si="19"/>
        <v>76.900559466666664</v>
      </c>
    </row>
    <row r="486" spans="1:12">
      <c r="A486" s="5">
        <v>42766</v>
      </c>
      <c r="B486" s="6">
        <v>116.209999</v>
      </c>
      <c r="C486" s="6">
        <v>116.370003</v>
      </c>
      <c r="D486" s="6">
        <v>115.07</v>
      </c>
      <c r="E486" s="6">
        <v>115.75</v>
      </c>
      <c r="F486" s="6">
        <v>107.143158</v>
      </c>
      <c r="G486" s="6">
        <v>324600</v>
      </c>
      <c r="J486" s="5">
        <v>42766</v>
      </c>
      <c r="K486" s="6">
        <v>107.143158</v>
      </c>
      <c r="L486" s="6">
        <f t="shared" si="19"/>
        <v>73.344239266666662</v>
      </c>
    </row>
    <row r="487" spans="1:12">
      <c r="A487" s="5">
        <v>42765</v>
      </c>
      <c r="B487" s="6">
        <v>116.360001</v>
      </c>
      <c r="C487" s="6">
        <v>116.58000199999999</v>
      </c>
      <c r="D487" s="6">
        <v>115.550003</v>
      </c>
      <c r="E487" s="6">
        <v>116.07</v>
      </c>
      <c r="F487" s="6">
        <v>107.439369</v>
      </c>
      <c r="G487" s="6">
        <v>159200</v>
      </c>
      <c r="J487" s="5">
        <v>42765</v>
      </c>
      <c r="K487" s="6">
        <v>107.439369</v>
      </c>
      <c r="L487" s="6">
        <f t="shared" si="19"/>
        <v>69.772800666666669</v>
      </c>
    </row>
    <row r="488" spans="1:12">
      <c r="A488" s="5">
        <v>42762</v>
      </c>
      <c r="B488" s="6">
        <v>117.089996</v>
      </c>
      <c r="C488" s="6">
        <v>117.089996</v>
      </c>
      <c r="D488" s="6">
        <v>116.5</v>
      </c>
      <c r="E488" s="6">
        <v>116.69000200000001</v>
      </c>
      <c r="F488" s="6">
        <v>108.013268</v>
      </c>
      <c r="G488" s="6">
        <v>196700</v>
      </c>
      <c r="J488" s="5">
        <v>42762</v>
      </c>
      <c r="K488" s="6">
        <v>108.013268</v>
      </c>
      <c r="L488" s="6">
        <f t="shared" si="19"/>
        <v>66.191488366666661</v>
      </c>
    </row>
    <row r="489" spans="1:12">
      <c r="A489" s="5">
        <v>42761</v>
      </c>
      <c r="B489" s="6">
        <v>119.43</v>
      </c>
      <c r="C489" s="6">
        <v>119.989998</v>
      </c>
      <c r="D489" s="6">
        <v>118.959999</v>
      </c>
      <c r="E489" s="6">
        <v>118.980003</v>
      </c>
      <c r="F489" s="6">
        <v>110.133003</v>
      </c>
      <c r="G489" s="6">
        <v>182400</v>
      </c>
      <c r="J489" s="5">
        <v>42761</v>
      </c>
      <c r="K489" s="6">
        <v>110.133003</v>
      </c>
      <c r="L489" s="6">
        <f t="shared" si="19"/>
        <v>62.5910461</v>
      </c>
    </row>
    <row r="490" spans="1:12">
      <c r="A490" s="5">
        <v>42760</v>
      </c>
      <c r="B490" s="6">
        <v>118.620003</v>
      </c>
      <c r="C490" s="6">
        <v>119.290001</v>
      </c>
      <c r="D490" s="6">
        <v>118.519997</v>
      </c>
      <c r="E490" s="6">
        <v>119.05999799999999</v>
      </c>
      <c r="F490" s="6">
        <v>110.20703899999999</v>
      </c>
      <c r="G490" s="6">
        <v>233200</v>
      </c>
      <c r="J490" s="5">
        <v>42760</v>
      </c>
      <c r="K490" s="6">
        <v>110.20703899999999</v>
      </c>
      <c r="L490" s="6">
        <f t="shared" si="19"/>
        <v>58.919946000000003</v>
      </c>
    </row>
    <row r="491" spans="1:12">
      <c r="A491" s="5">
        <v>42759</v>
      </c>
      <c r="B491" s="6">
        <v>116.910004</v>
      </c>
      <c r="C491" s="6">
        <v>117.91999800000001</v>
      </c>
      <c r="D491" s="6">
        <v>116.69000200000001</v>
      </c>
      <c r="E491" s="6">
        <v>117.639999</v>
      </c>
      <c r="F491" s="6">
        <v>108.892624</v>
      </c>
      <c r="G491" s="6">
        <v>304200</v>
      </c>
      <c r="J491" s="5">
        <v>42759</v>
      </c>
      <c r="K491" s="6">
        <v>108.892624</v>
      </c>
      <c r="L491" s="6">
        <f t="shared" si="19"/>
        <v>55.246378033333336</v>
      </c>
    </row>
    <row r="492" spans="1:12">
      <c r="A492" s="5">
        <v>42758</v>
      </c>
      <c r="B492" s="6">
        <v>118.449997</v>
      </c>
      <c r="C492" s="6">
        <v>118.449997</v>
      </c>
      <c r="D492" s="6">
        <v>117.75</v>
      </c>
      <c r="E492" s="6">
        <v>118.290001</v>
      </c>
      <c r="F492" s="6">
        <v>109.494308</v>
      </c>
      <c r="G492" s="6">
        <v>140500</v>
      </c>
      <c r="J492" s="5">
        <v>42758</v>
      </c>
      <c r="K492" s="6">
        <v>109.494308</v>
      </c>
      <c r="L492" s="6">
        <f t="shared" si="19"/>
        <v>51.6166239</v>
      </c>
    </row>
    <row r="493" spans="1:12">
      <c r="A493" s="5">
        <v>42755</v>
      </c>
      <c r="B493" s="6">
        <v>119.120003</v>
      </c>
      <c r="C493" s="6">
        <v>119.389999</v>
      </c>
      <c r="D493" s="6">
        <v>118.660004</v>
      </c>
      <c r="E493" s="6">
        <v>118.91999800000001</v>
      </c>
      <c r="F493" s="6">
        <v>110.077454</v>
      </c>
      <c r="G493" s="6">
        <v>122600</v>
      </c>
      <c r="J493" s="5">
        <v>42755</v>
      </c>
      <c r="K493" s="6">
        <v>110.077454</v>
      </c>
      <c r="L493" s="6">
        <f t="shared" si="19"/>
        <v>47.966813633333331</v>
      </c>
    </row>
    <row r="494" spans="1:12">
      <c r="A494" s="5">
        <v>42754</v>
      </c>
      <c r="B494" s="6">
        <v>119.55999799999999</v>
      </c>
      <c r="C494" s="6">
        <v>119.949997</v>
      </c>
      <c r="D494" s="6">
        <v>118.900002</v>
      </c>
      <c r="E494" s="6">
        <v>119.30999799999999</v>
      </c>
      <c r="F494" s="6">
        <v>110.438446</v>
      </c>
      <c r="G494" s="6">
        <v>106800</v>
      </c>
      <c r="J494" s="5">
        <v>42754</v>
      </c>
      <c r="K494" s="6">
        <v>110.438446</v>
      </c>
      <c r="L494" s="6">
        <f t="shared" si="19"/>
        <v>44.297565166666672</v>
      </c>
    </row>
    <row r="495" spans="1:12">
      <c r="A495" s="5">
        <v>42753</v>
      </c>
      <c r="B495" s="6">
        <v>118.709999</v>
      </c>
      <c r="C495" s="6">
        <v>118.989998</v>
      </c>
      <c r="D495" s="6">
        <v>118.519997</v>
      </c>
      <c r="E495" s="6">
        <v>118.790001</v>
      </c>
      <c r="F495" s="6">
        <v>109.957115</v>
      </c>
      <c r="G495" s="6">
        <v>138500</v>
      </c>
      <c r="J495" s="5">
        <v>42753</v>
      </c>
      <c r="K495" s="6">
        <v>109.957115</v>
      </c>
      <c r="L495" s="6">
        <f t="shared" si="19"/>
        <v>40.616283633333332</v>
      </c>
    </row>
    <row r="496" spans="1:12">
      <c r="A496" s="5">
        <v>42752</v>
      </c>
      <c r="B496" s="6">
        <v>118.849998</v>
      </c>
      <c r="C496" s="6">
        <v>118.959999</v>
      </c>
      <c r="D496" s="6">
        <v>118.16999800000001</v>
      </c>
      <c r="E496" s="6">
        <v>118.410004</v>
      </c>
      <c r="F496" s="6">
        <v>109.605377</v>
      </c>
      <c r="G496" s="6">
        <v>190600</v>
      </c>
      <c r="J496" s="5">
        <v>42752</v>
      </c>
      <c r="K496" s="6">
        <v>109.605377</v>
      </c>
      <c r="L496" s="6">
        <f t="shared" si="19"/>
        <v>36.951046466666661</v>
      </c>
    </row>
    <row r="497" spans="1:12">
      <c r="A497" s="5">
        <v>42748</v>
      </c>
      <c r="B497" s="6">
        <v>119.82</v>
      </c>
      <c r="C497" s="6">
        <v>119.900002</v>
      </c>
      <c r="D497" s="6">
        <v>119.519997</v>
      </c>
      <c r="E497" s="6">
        <v>119.80999799999999</v>
      </c>
      <c r="F497" s="6">
        <v>110.901268</v>
      </c>
      <c r="G497" s="6">
        <v>112900</v>
      </c>
      <c r="J497" s="5">
        <v>42748</v>
      </c>
      <c r="K497" s="6">
        <v>110.901268</v>
      </c>
      <c r="L497" s="6">
        <f t="shared" si="19"/>
        <v>33.297533899999998</v>
      </c>
    </row>
    <row r="498" spans="1:12">
      <c r="A498" s="5">
        <v>42747</v>
      </c>
      <c r="B498" s="6">
        <v>119.639999</v>
      </c>
      <c r="C498" s="6">
        <v>119.94000200000001</v>
      </c>
      <c r="D498" s="6">
        <v>118.360001</v>
      </c>
      <c r="E498" s="6">
        <v>119.639999</v>
      </c>
      <c r="F498" s="6">
        <v>110.74391199999999</v>
      </c>
      <c r="G498" s="6">
        <v>218700</v>
      </c>
      <c r="J498" s="5">
        <v>42747</v>
      </c>
      <c r="K498" s="6">
        <v>110.74391199999999</v>
      </c>
      <c r="L498" s="6">
        <f t="shared" si="19"/>
        <v>29.600824966666664</v>
      </c>
    </row>
    <row r="499" spans="1:12">
      <c r="A499" s="5">
        <v>42746</v>
      </c>
      <c r="B499" s="6">
        <v>119.089996</v>
      </c>
      <c r="C499" s="6">
        <v>119.910004</v>
      </c>
      <c r="D499" s="6">
        <v>119.089996</v>
      </c>
      <c r="E499" s="6">
        <v>119.910004</v>
      </c>
      <c r="F499" s="6">
        <v>110.993835</v>
      </c>
      <c r="G499" s="6">
        <v>192000</v>
      </c>
      <c r="J499" s="5">
        <v>42746</v>
      </c>
      <c r="K499" s="6">
        <v>110.993835</v>
      </c>
      <c r="L499" s="6">
        <f t="shared" si="19"/>
        <v>25.909361233333335</v>
      </c>
    </row>
    <row r="500" spans="1:12">
      <c r="A500" s="5">
        <v>42745</v>
      </c>
      <c r="B500" s="6">
        <v>119.089996</v>
      </c>
      <c r="C500" s="6">
        <v>120.05999799999999</v>
      </c>
      <c r="D500" s="6">
        <v>118.790001</v>
      </c>
      <c r="E500" s="6">
        <v>119.760002</v>
      </c>
      <c r="F500" s="6">
        <v>110.854996</v>
      </c>
      <c r="G500" s="6">
        <v>214400</v>
      </c>
      <c r="J500" s="5">
        <v>42745</v>
      </c>
      <c r="K500" s="6">
        <v>110.854996</v>
      </c>
      <c r="L500" s="6">
        <f t="shared" si="19"/>
        <v>22.209566733333336</v>
      </c>
    </row>
    <row r="501" spans="1:12">
      <c r="A501" s="5">
        <v>42744</v>
      </c>
      <c r="B501" s="6">
        <v>119.480003</v>
      </c>
      <c r="C501" s="6">
        <v>119.959999</v>
      </c>
      <c r="D501" s="6">
        <v>119.470001</v>
      </c>
      <c r="E501" s="6">
        <v>119.739998</v>
      </c>
      <c r="F501" s="6">
        <v>110.836479</v>
      </c>
      <c r="G501" s="6">
        <v>135800</v>
      </c>
      <c r="J501" s="5">
        <v>42744</v>
      </c>
      <c r="K501" s="6">
        <v>110.836479</v>
      </c>
      <c r="L501" s="6">
        <f t="shared" si="19"/>
        <v>18.514400200000001</v>
      </c>
    </row>
    <row r="502" spans="1:12">
      <c r="A502" s="5">
        <v>42741</v>
      </c>
      <c r="B502" s="6">
        <v>119.839996</v>
      </c>
      <c r="C502" s="6">
        <v>120.230003</v>
      </c>
      <c r="D502" s="6">
        <v>119.410004</v>
      </c>
      <c r="E502" s="6">
        <v>120.129997</v>
      </c>
      <c r="F502" s="6">
        <v>111.197479</v>
      </c>
      <c r="G502" s="6">
        <v>171600</v>
      </c>
      <c r="J502" s="5">
        <v>42741</v>
      </c>
      <c r="K502" s="6">
        <v>111.197479</v>
      </c>
      <c r="L502" s="6">
        <f t="shared" si="19"/>
        <v>14.8198509</v>
      </c>
    </row>
    <row r="503" spans="1:12">
      <c r="A503" s="5">
        <v>42740</v>
      </c>
      <c r="B503" s="6">
        <v>121.19000200000001</v>
      </c>
      <c r="C503" s="6">
        <v>121.389999</v>
      </c>
      <c r="D503" s="6">
        <v>120.32</v>
      </c>
      <c r="E503" s="6">
        <v>120.44000200000001</v>
      </c>
      <c r="F503" s="6">
        <v>111.484436</v>
      </c>
      <c r="G503" s="6">
        <v>525900</v>
      </c>
      <c r="J503" s="5">
        <v>42740</v>
      </c>
      <c r="K503" s="6">
        <v>111.484436</v>
      </c>
      <c r="L503" s="6">
        <f t="shared" si="19"/>
        <v>11.113268266666667</v>
      </c>
    </row>
    <row r="504" spans="1:12">
      <c r="A504" s="5">
        <v>42739</v>
      </c>
      <c r="B504" s="6">
        <v>120.269997</v>
      </c>
      <c r="C504" s="6">
        <v>121.290001</v>
      </c>
      <c r="D504" s="6">
        <v>120.139999</v>
      </c>
      <c r="E504" s="6">
        <v>121.19000200000001</v>
      </c>
      <c r="F504" s="6">
        <v>112.17865</v>
      </c>
      <c r="G504" s="6">
        <v>250600</v>
      </c>
      <c r="J504" s="5">
        <v>42739</v>
      </c>
      <c r="K504" s="6">
        <v>112.17865</v>
      </c>
      <c r="L504" s="6">
        <f t="shared" si="19"/>
        <v>7.3971204000000004</v>
      </c>
    </row>
    <row r="505" spans="1:12">
      <c r="A505" s="5">
        <v>42738</v>
      </c>
      <c r="B505" s="6">
        <v>118.16999800000001</v>
      </c>
      <c r="C505" s="6">
        <v>118.66999800000001</v>
      </c>
      <c r="D505" s="6">
        <v>117.83000199999999</v>
      </c>
      <c r="E505" s="6">
        <v>118.550003</v>
      </c>
      <c r="F505" s="6">
        <v>109.734962</v>
      </c>
      <c r="G505" s="6">
        <v>204000</v>
      </c>
      <c r="J505" s="5">
        <v>42738</v>
      </c>
      <c r="K505" s="6">
        <v>109.734962</v>
      </c>
      <c r="L505" s="6">
        <f t="shared" si="19"/>
        <v>3.6578320666666664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0F349-ECE4-4D73-98B2-CC177B033F6C}">
  <sheetPr codeName="Hoja3">
    <tabColor rgb="FF7030A0"/>
  </sheetPr>
  <dimension ref="A1:K2587"/>
  <sheetViews>
    <sheetView workbookViewId="0">
      <selection activeCell="H3" sqref="H3"/>
    </sheetView>
  </sheetViews>
  <sheetFormatPr baseColWidth="10" defaultRowHeight="15.75"/>
  <cols>
    <col min="1" max="1" width="13.5703125" style="6" customWidth="1"/>
    <col min="2" max="2" width="11.42578125" style="6"/>
    <col min="3" max="7" width="11.42578125" style="2"/>
    <col min="8" max="8" width="26.28515625" style="2" customWidth="1"/>
    <col min="9" max="9" width="11.42578125" style="2"/>
    <col min="10" max="11" width="13.28515625" style="2" customWidth="1"/>
    <col min="12" max="16384" width="11.42578125" style="2"/>
  </cols>
  <sheetData>
    <row r="1" spans="1:11" ht="23.25">
      <c r="A1" s="1" t="s">
        <v>0</v>
      </c>
      <c r="B1" s="2"/>
    </row>
    <row r="2" spans="1:11">
      <c r="A2" s="4" t="s">
        <v>1</v>
      </c>
      <c r="B2" s="2"/>
    </row>
    <row r="3" spans="1:11" ht="15" customHeight="1">
      <c r="A3" s="2"/>
      <c r="B3" s="2"/>
      <c r="G3" s="68" t="s">
        <v>15</v>
      </c>
      <c r="H3" s="72" t="s">
        <v>207</v>
      </c>
    </row>
    <row r="4" spans="1:11">
      <c r="A4" s="71" t="s">
        <v>2</v>
      </c>
      <c r="B4" s="71" t="s">
        <v>7</v>
      </c>
      <c r="G4" s="6">
        <v>1</v>
      </c>
      <c r="H4" s="7">
        <f t="shared" ref="H4:H67" si="0">(B5-B6)-1</f>
        <v>-0.15138199999999813</v>
      </c>
      <c r="J4" s="8" t="s">
        <v>14</v>
      </c>
      <c r="K4" s="8" t="s">
        <v>13</v>
      </c>
    </row>
    <row r="5" spans="1:11">
      <c r="A5" s="5">
        <v>43462</v>
      </c>
      <c r="B5" s="6">
        <v>114.80085800000001</v>
      </c>
      <c r="G5" s="6">
        <v>2</v>
      </c>
      <c r="H5" s="7">
        <f t="shared" si="0"/>
        <v>0.73671699999999873</v>
      </c>
      <c r="J5" s="2" t="s">
        <v>12</v>
      </c>
      <c r="K5" s="2">
        <f>AVERAGEIF(H4:H502,"&gt;0")</f>
        <v>0.88208525352112543</v>
      </c>
    </row>
    <row r="6" spans="1:11">
      <c r="A6" s="5">
        <v>43461</v>
      </c>
      <c r="B6" s="6">
        <v>113.95224</v>
      </c>
      <c r="G6" s="6">
        <v>3</v>
      </c>
      <c r="H6" s="7">
        <f t="shared" si="0"/>
        <v>0.88473500000000627</v>
      </c>
      <c r="J6" s="2" t="s">
        <v>11</v>
      </c>
      <c r="K6" s="2">
        <f>AVERAGEIF(H4:H503,"&lt;0")</f>
        <v>-1.3060884228971965</v>
      </c>
    </row>
    <row r="7" spans="1:11">
      <c r="A7" s="5">
        <v>43460</v>
      </c>
      <c r="B7" s="6">
        <v>112.215523</v>
      </c>
      <c r="G7" s="6">
        <v>4</v>
      </c>
      <c r="H7" s="7">
        <f t="shared" si="0"/>
        <v>-3.1215590000000049</v>
      </c>
      <c r="J7" s="2" t="s">
        <v>10</v>
      </c>
      <c r="K7" s="2">
        <f>ABS(K5/K6)</f>
        <v>0.67536411628583526</v>
      </c>
    </row>
    <row r="8" spans="1:11">
      <c r="A8" s="5">
        <v>43458</v>
      </c>
      <c r="B8" s="6">
        <v>110.330788</v>
      </c>
      <c r="G8" s="6">
        <v>5</v>
      </c>
      <c r="H8" s="7">
        <f t="shared" si="0"/>
        <v>-5.4305949999999967</v>
      </c>
    </row>
    <row r="9" spans="1:11">
      <c r="A9" s="5">
        <v>43455</v>
      </c>
      <c r="B9" s="6">
        <v>112.452347</v>
      </c>
      <c r="G9" s="6">
        <v>6</v>
      </c>
      <c r="H9" s="7">
        <f t="shared" si="0"/>
        <v>-1.9176939999999973</v>
      </c>
      <c r="J9" s="2" t="s">
        <v>9</v>
      </c>
      <c r="K9" s="2">
        <f>100-(100/((1+$K$7)+1))</f>
        <v>62.621910269609067</v>
      </c>
    </row>
    <row r="10" spans="1:11">
      <c r="A10" s="5">
        <v>43454</v>
      </c>
      <c r="B10" s="6">
        <v>116.882942</v>
      </c>
      <c r="G10" s="6">
        <v>7</v>
      </c>
      <c r="H10" s="7">
        <f t="shared" si="0"/>
        <v>-1.6216739999999987</v>
      </c>
    </row>
    <row r="11" spans="1:11">
      <c r="A11" s="5">
        <v>43453</v>
      </c>
      <c r="B11" s="6">
        <v>117.800636</v>
      </c>
      <c r="G11" s="6">
        <v>8</v>
      </c>
      <c r="H11" s="7">
        <f t="shared" si="0"/>
        <v>-0.54608900000000915</v>
      </c>
    </row>
    <row r="12" spans="1:11">
      <c r="A12" s="5">
        <v>43452</v>
      </c>
      <c r="B12" s="6">
        <v>118.42231</v>
      </c>
      <c r="G12" s="6">
        <v>9</v>
      </c>
      <c r="H12" s="7">
        <f t="shared" si="0"/>
        <v>-1.5427169999999961</v>
      </c>
    </row>
    <row r="13" spans="1:11">
      <c r="A13" s="5">
        <v>43451</v>
      </c>
      <c r="B13" s="6">
        <v>117.96839900000001</v>
      </c>
      <c r="G13" s="6">
        <v>10</v>
      </c>
      <c r="H13" s="7">
        <f t="shared" si="0"/>
        <v>-1.6710049999999939</v>
      </c>
    </row>
    <row r="14" spans="1:11">
      <c r="A14" s="5">
        <v>43448</v>
      </c>
      <c r="B14" s="6">
        <v>118.511116</v>
      </c>
      <c r="G14" s="6">
        <v>11</v>
      </c>
      <c r="H14" s="7">
        <f t="shared" si="0"/>
        <v>-2.0953140000000019</v>
      </c>
    </row>
    <row r="15" spans="1:11">
      <c r="A15" s="5">
        <v>43447</v>
      </c>
      <c r="B15" s="6">
        <v>119.182121</v>
      </c>
      <c r="G15" s="6">
        <v>12</v>
      </c>
      <c r="H15" s="7">
        <f t="shared" si="0"/>
        <v>0.46041799999999</v>
      </c>
    </row>
    <row r="16" spans="1:11">
      <c r="A16" s="5">
        <v>43446</v>
      </c>
      <c r="B16" s="6">
        <v>120.277435</v>
      </c>
      <c r="G16" s="6">
        <v>13</v>
      </c>
      <c r="H16" s="7">
        <f t="shared" si="0"/>
        <v>-1.5229869999999863</v>
      </c>
    </row>
    <row r="17" spans="1:8">
      <c r="A17" s="5">
        <v>43445</v>
      </c>
      <c r="B17" s="6">
        <v>118.81701700000001</v>
      </c>
      <c r="G17" s="6">
        <v>14</v>
      </c>
      <c r="H17" s="7">
        <f t="shared" si="0"/>
        <v>-4.2831000000006725E-2</v>
      </c>
    </row>
    <row r="18" spans="1:8">
      <c r="A18" s="5">
        <v>43444</v>
      </c>
      <c r="B18" s="6">
        <v>119.34000399999999</v>
      </c>
      <c r="G18" s="6">
        <v>15</v>
      </c>
      <c r="H18" s="7">
        <f t="shared" si="0"/>
        <v>-2.8353960000000029</v>
      </c>
    </row>
    <row r="19" spans="1:8">
      <c r="A19" s="5">
        <v>43441</v>
      </c>
      <c r="B19" s="6">
        <v>118.382835</v>
      </c>
      <c r="G19" s="6">
        <v>16</v>
      </c>
      <c r="H19" s="7">
        <f t="shared" si="0"/>
        <v>-6.2561000000002309E-2</v>
      </c>
    </row>
    <row r="20" spans="1:8">
      <c r="A20" s="5">
        <v>43440</v>
      </c>
      <c r="B20" s="6">
        <v>120.218231</v>
      </c>
      <c r="G20" s="6">
        <v>17</v>
      </c>
      <c r="H20" s="7">
        <f t="shared" si="0"/>
        <v>-3.5952149999999961</v>
      </c>
    </row>
    <row r="21" spans="1:8">
      <c r="A21" s="5">
        <v>43438</v>
      </c>
      <c r="B21" s="6">
        <v>119.28079200000001</v>
      </c>
      <c r="G21" s="6">
        <v>18</v>
      </c>
      <c r="H21" s="7">
        <f t="shared" si="0"/>
        <v>1.0031429999999943</v>
      </c>
    </row>
    <row r="22" spans="1:8">
      <c r="A22" s="5">
        <v>43437</v>
      </c>
      <c r="B22" s="6">
        <v>121.876007</v>
      </c>
      <c r="G22" s="6">
        <v>19</v>
      </c>
      <c r="H22" s="7">
        <f t="shared" si="0"/>
        <v>-1.2960279999999926</v>
      </c>
    </row>
    <row r="23" spans="1:8">
      <c r="A23" s="5">
        <v>43434</v>
      </c>
      <c r="B23" s="6">
        <v>119.87286400000001</v>
      </c>
      <c r="G23" s="6">
        <v>20</v>
      </c>
      <c r="H23" s="7">
        <f t="shared" si="0"/>
        <v>-0.80264999999999986</v>
      </c>
    </row>
    <row r="24" spans="1:8">
      <c r="A24" s="5">
        <v>43433</v>
      </c>
      <c r="B24" s="6">
        <v>120.168892</v>
      </c>
      <c r="G24" s="6">
        <v>21</v>
      </c>
      <c r="H24" s="7">
        <f t="shared" si="0"/>
        <v>-0.4276660000000021</v>
      </c>
    </row>
    <row r="25" spans="1:8">
      <c r="A25" s="5">
        <v>43432</v>
      </c>
      <c r="B25" s="6">
        <v>119.971542</v>
      </c>
      <c r="G25" s="6">
        <v>22</v>
      </c>
      <c r="H25" s="7">
        <f t="shared" si="0"/>
        <v>-1.2664259999999956</v>
      </c>
    </row>
    <row r="26" spans="1:8">
      <c r="A26" s="5">
        <v>43431</v>
      </c>
      <c r="B26" s="6">
        <v>119.399208</v>
      </c>
      <c r="G26" s="6">
        <v>23</v>
      </c>
      <c r="H26" s="7">
        <f t="shared" si="0"/>
        <v>0.53936000000000206</v>
      </c>
    </row>
    <row r="27" spans="1:8">
      <c r="A27" s="5">
        <v>43430</v>
      </c>
      <c r="B27" s="6">
        <v>119.665634</v>
      </c>
      <c r="G27" s="6">
        <v>24</v>
      </c>
      <c r="H27" s="7">
        <f t="shared" si="0"/>
        <v>-0.54608900000000915</v>
      </c>
    </row>
    <row r="28" spans="1:8">
      <c r="A28" s="5">
        <v>43427</v>
      </c>
      <c r="B28" s="6">
        <v>118.126274</v>
      </c>
      <c r="G28" s="6">
        <v>25</v>
      </c>
      <c r="H28" s="7">
        <f t="shared" si="0"/>
        <v>0.9340660000000014</v>
      </c>
    </row>
    <row r="29" spans="1:8">
      <c r="A29" s="5">
        <v>43425</v>
      </c>
      <c r="B29" s="6">
        <v>117.672363</v>
      </c>
      <c r="G29" s="6">
        <v>26</v>
      </c>
      <c r="H29" s="7">
        <f t="shared" si="0"/>
        <v>-0.85198199999999247</v>
      </c>
    </row>
    <row r="30" spans="1:8">
      <c r="A30" s="5">
        <v>43424</v>
      </c>
      <c r="B30" s="6">
        <v>115.738297</v>
      </c>
      <c r="G30" s="6">
        <v>27</v>
      </c>
      <c r="H30" s="7">
        <f t="shared" si="0"/>
        <v>-0.82238000000000966</v>
      </c>
    </row>
    <row r="31" spans="1:8">
      <c r="A31" s="5">
        <v>43423</v>
      </c>
      <c r="B31" s="6">
        <v>115.590279</v>
      </c>
      <c r="G31" s="6">
        <v>28</v>
      </c>
      <c r="H31" s="7">
        <f t="shared" si="0"/>
        <v>-1.0394670000000019</v>
      </c>
    </row>
    <row r="32" spans="1:8">
      <c r="A32" s="5">
        <v>43420</v>
      </c>
      <c r="B32" s="6">
        <v>115.412659</v>
      </c>
      <c r="G32" s="6">
        <v>29</v>
      </c>
      <c r="H32" s="7">
        <f t="shared" si="0"/>
        <v>-0.88159099999998602</v>
      </c>
    </row>
    <row r="33" spans="1:8">
      <c r="A33" s="5">
        <v>43419</v>
      </c>
      <c r="B33" s="6">
        <v>115.45212600000001</v>
      </c>
      <c r="G33" s="6">
        <v>30</v>
      </c>
      <c r="H33" s="7">
        <f t="shared" si="0"/>
        <v>0.74658199999998942</v>
      </c>
    </row>
    <row r="34" spans="1:8">
      <c r="A34" s="5">
        <v>43418</v>
      </c>
      <c r="B34" s="6">
        <v>115.33371699999999</v>
      </c>
      <c r="G34" s="6">
        <v>31</v>
      </c>
      <c r="H34" s="7">
        <f t="shared" si="0"/>
        <v>-1.4539109999999908</v>
      </c>
    </row>
    <row r="35" spans="1:8">
      <c r="A35" s="5">
        <v>43417</v>
      </c>
      <c r="B35" s="6">
        <v>113.587135</v>
      </c>
      <c r="G35" s="6">
        <v>32</v>
      </c>
      <c r="H35" s="7">
        <f t="shared" si="0"/>
        <v>-2.6479040000000111</v>
      </c>
    </row>
    <row r="36" spans="1:8">
      <c r="A36" s="5">
        <v>43416</v>
      </c>
      <c r="B36" s="6">
        <v>114.04104599999999</v>
      </c>
      <c r="G36" s="6">
        <v>33</v>
      </c>
      <c r="H36" s="7">
        <f t="shared" si="0"/>
        <v>-1.0493469999999974</v>
      </c>
    </row>
    <row r="37" spans="1:8">
      <c r="A37" s="5">
        <v>43413</v>
      </c>
      <c r="B37" s="6">
        <v>115.68895000000001</v>
      </c>
      <c r="G37" s="6">
        <v>34</v>
      </c>
      <c r="H37" s="7">
        <f t="shared" si="0"/>
        <v>-2.9932699999999954</v>
      </c>
    </row>
    <row r="38" spans="1:8">
      <c r="A38" s="5">
        <v>43412</v>
      </c>
      <c r="B38" s="6">
        <v>115.738297</v>
      </c>
      <c r="G38" s="6">
        <v>35</v>
      </c>
      <c r="H38" s="7">
        <f t="shared" si="0"/>
        <v>0.70710699999999349</v>
      </c>
    </row>
    <row r="39" spans="1:8">
      <c r="A39" s="5">
        <v>43411</v>
      </c>
      <c r="B39" s="6">
        <v>117.731567</v>
      </c>
      <c r="G39" s="6">
        <v>36</v>
      </c>
      <c r="H39" s="7">
        <f t="shared" si="0"/>
        <v>1.1412890000000004</v>
      </c>
    </row>
    <row r="40" spans="1:8">
      <c r="A40" s="5">
        <v>43410</v>
      </c>
      <c r="B40" s="6">
        <v>116.02446</v>
      </c>
      <c r="G40" s="6">
        <v>37</v>
      </c>
      <c r="H40" s="7">
        <f t="shared" si="0"/>
        <v>-1.0493319999999926</v>
      </c>
    </row>
    <row r="41" spans="1:8">
      <c r="A41" s="5">
        <v>43409</v>
      </c>
      <c r="B41" s="6">
        <v>113.883171</v>
      </c>
      <c r="G41" s="6">
        <v>38</v>
      </c>
      <c r="H41" s="7">
        <f t="shared" si="0"/>
        <v>-3.2103650000000101</v>
      </c>
    </row>
    <row r="42" spans="1:8">
      <c r="A42" s="5">
        <v>43406</v>
      </c>
      <c r="B42" s="6">
        <v>113.932503</v>
      </c>
      <c r="G42" s="6">
        <v>39</v>
      </c>
      <c r="H42" s="7">
        <f t="shared" si="0"/>
        <v>-0.3586039999999997</v>
      </c>
    </row>
    <row r="43" spans="1:8">
      <c r="A43" s="5">
        <v>43405</v>
      </c>
      <c r="B43" s="6">
        <v>116.14286800000001</v>
      </c>
      <c r="G43" s="6">
        <v>40</v>
      </c>
      <c r="H43" s="7">
        <f t="shared" si="0"/>
        <v>-0.2007069999999942</v>
      </c>
    </row>
    <row r="44" spans="1:8">
      <c r="A44" s="5">
        <v>43404</v>
      </c>
      <c r="B44" s="6">
        <v>115.50147200000001</v>
      </c>
      <c r="G44" s="6">
        <v>41</v>
      </c>
      <c r="H44" s="7">
        <f t="shared" si="0"/>
        <v>-8.2306000000002655E-2</v>
      </c>
    </row>
    <row r="45" spans="1:8">
      <c r="A45" s="5">
        <v>43403</v>
      </c>
      <c r="B45" s="6">
        <v>114.702179</v>
      </c>
      <c r="G45" s="6">
        <v>42</v>
      </c>
      <c r="H45" s="7">
        <f t="shared" si="0"/>
        <v>-2.9636759999999924</v>
      </c>
    </row>
    <row r="46" spans="1:8">
      <c r="A46" s="5">
        <v>43402</v>
      </c>
      <c r="B46" s="6">
        <v>113.784485</v>
      </c>
      <c r="G46" s="6">
        <v>43</v>
      </c>
      <c r="H46" s="7">
        <f t="shared" si="0"/>
        <v>-0.36847000000000207</v>
      </c>
    </row>
    <row r="47" spans="1:8">
      <c r="A47" s="5">
        <v>43399</v>
      </c>
      <c r="B47" s="6">
        <v>115.748161</v>
      </c>
      <c r="G47" s="6">
        <v>44</v>
      </c>
      <c r="H47" s="7">
        <f t="shared" si="0"/>
        <v>1.0623549999999966</v>
      </c>
    </row>
    <row r="48" spans="1:8">
      <c r="A48" s="5">
        <v>43398</v>
      </c>
      <c r="B48" s="6">
        <v>115.116631</v>
      </c>
      <c r="G48" s="6">
        <v>45</v>
      </c>
      <c r="H48" s="7">
        <f t="shared" si="0"/>
        <v>-4.3550180000000012</v>
      </c>
    </row>
    <row r="49" spans="1:8">
      <c r="A49" s="5">
        <v>43397</v>
      </c>
      <c r="B49" s="6">
        <v>113.054276</v>
      </c>
      <c r="G49" s="6">
        <v>46</v>
      </c>
      <c r="H49" s="7">
        <f t="shared" si="0"/>
        <v>-0.14150999999999669</v>
      </c>
    </row>
    <row r="50" spans="1:8">
      <c r="A50" s="5">
        <v>43396</v>
      </c>
      <c r="B50" s="6">
        <v>116.409294</v>
      </c>
      <c r="G50" s="6">
        <v>47</v>
      </c>
      <c r="H50" s="7">
        <f t="shared" si="0"/>
        <v>-0.23032399999999598</v>
      </c>
    </row>
    <row r="51" spans="1:8">
      <c r="A51" s="5">
        <v>43395</v>
      </c>
      <c r="B51" s="6">
        <v>115.550804</v>
      </c>
      <c r="G51" s="6">
        <v>48</v>
      </c>
      <c r="H51" s="7">
        <f t="shared" si="0"/>
        <v>-1.3453670000000102</v>
      </c>
    </row>
    <row r="52" spans="1:8">
      <c r="A52" s="5">
        <v>43392</v>
      </c>
      <c r="B52" s="6">
        <v>114.781128</v>
      </c>
      <c r="G52" s="6">
        <v>49</v>
      </c>
      <c r="H52" s="7">
        <f t="shared" si="0"/>
        <v>-2.0459829999999926</v>
      </c>
    </row>
    <row r="53" spans="1:8">
      <c r="A53" s="5">
        <v>43391</v>
      </c>
      <c r="B53" s="6">
        <v>115.12649500000001</v>
      </c>
      <c r="G53" s="6">
        <v>50</v>
      </c>
      <c r="H53" s="7">
        <f t="shared" si="0"/>
        <v>-1.3058929999999975</v>
      </c>
    </row>
    <row r="54" spans="1:8">
      <c r="A54" s="5">
        <v>43390</v>
      </c>
      <c r="B54" s="6">
        <v>116.172478</v>
      </c>
      <c r="G54" s="6">
        <v>51</v>
      </c>
      <c r="H54" s="7">
        <f t="shared" si="0"/>
        <v>1.378120999999993</v>
      </c>
    </row>
    <row r="55" spans="1:8">
      <c r="A55" s="5">
        <v>43389</v>
      </c>
      <c r="B55" s="6">
        <v>116.478371</v>
      </c>
      <c r="G55" s="6">
        <v>52</v>
      </c>
      <c r="H55" s="7">
        <f t="shared" si="0"/>
        <v>-2.1150590000000022</v>
      </c>
    </row>
    <row r="56" spans="1:8">
      <c r="A56" s="5">
        <v>43388</v>
      </c>
      <c r="B56" s="6">
        <v>114.10025</v>
      </c>
      <c r="G56" s="6">
        <v>53</v>
      </c>
      <c r="H56" s="7">
        <f t="shared" si="0"/>
        <v>-0.99012799999999856</v>
      </c>
    </row>
    <row r="57" spans="1:8">
      <c r="A57" s="5">
        <v>43385</v>
      </c>
      <c r="B57" s="6">
        <v>115.215309</v>
      </c>
      <c r="G57" s="6">
        <v>54</v>
      </c>
      <c r="H57" s="7">
        <f t="shared" si="0"/>
        <v>-2.0163719999999898</v>
      </c>
    </row>
    <row r="58" spans="1:8">
      <c r="A58" s="5">
        <v>43384</v>
      </c>
      <c r="B58" s="6">
        <v>115.205437</v>
      </c>
      <c r="G58" s="6">
        <v>55</v>
      </c>
      <c r="H58" s="7">
        <f t="shared" si="0"/>
        <v>-3.1116870000000034</v>
      </c>
    </row>
    <row r="59" spans="1:8">
      <c r="A59" s="5">
        <v>43383</v>
      </c>
      <c r="B59" s="6">
        <v>116.22180899999999</v>
      </c>
      <c r="G59" s="6">
        <v>56</v>
      </c>
      <c r="H59" s="7">
        <f t="shared" si="0"/>
        <v>-2.7761920000000089</v>
      </c>
    </row>
    <row r="60" spans="1:8">
      <c r="A60" s="5">
        <v>43382</v>
      </c>
      <c r="B60" s="6">
        <v>118.333496</v>
      </c>
      <c r="G60" s="6">
        <v>57</v>
      </c>
      <c r="H60" s="7">
        <f t="shared" si="0"/>
        <v>-0.78290499999999952</v>
      </c>
    </row>
    <row r="61" spans="1:8">
      <c r="A61" s="5">
        <v>43381</v>
      </c>
      <c r="B61" s="6">
        <v>120.10968800000001</v>
      </c>
      <c r="G61" s="6">
        <v>58</v>
      </c>
      <c r="H61" s="7">
        <f t="shared" si="0"/>
        <v>-1.6710059999999913</v>
      </c>
    </row>
    <row r="62" spans="1:8">
      <c r="A62" s="5">
        <v>43378</v>
      </c>
      <c r="B62" s="6">
        <v>119.89259300000001</v>
      </c>
      <c r="G62" s="6">
        <v>59</v>
      </c>
      <c r="H62" s="7">
        <f t="shared" si="0"/>
        <v>-1.5131149999999991</v>
      </c>
    </row>
    <row r="63" spans="1:8">
      <c r="A63" s="5">
        <v>43377</v>
      </c>
      <c r="B63" s="6">
        <v>120.563599</v>
      </c>
      <c r="G63" s="6">
        <v>60</v>
      </c>
      <c r="H63" s="7">
        <f t="shared" si="0"/>
        <v>-3.9701840000000033</v>
      </c>
    </row>
    <row r="64" spans="1:8">
      <c r="A64" s="5">
        <v>43376</v>
      </c>
      <c r="B64" s="6">
        <v>121.076714</v>
      </c>
      <c r="G64" s="6">
        <v>61</v>
      </c>
      <c r="H64" s="7">
        <f t="shared" si="0"/>
        <v>-0.12177300000000457</v>
      </c>
    </row>
    <row r="65" spans="1:8">
      <c r="A65" s="5">
        <v>43375</v>
      </c>
      <c r="B65" s="6">
        <v>124.046898</v>
      </c>
      <c r="G65" s="6">
        <v>62</v>
      </c>
      <c r="H65" s="7">
        <f t="shared" si="0"/>
        <v>-0.53621599999999603</v>
      </c>
    </row>
    <row r="66" spans="1:8">
      <c r="A66" s="5">
        <v>43374</v>
      </c>
      <c r="B66" s="6">
        <v>123.168671</v>
      </c>
      <c r="G66" s="6">
        <v>63</v>
      </c>
      <c r="H66" s="7">
        <f t="shared" si="0"/>
        <v>-1.2565620000000024</v>
      </c>
    </row>
    <row r="67" spans="1:8">
      <c r="A67" s="5">
        <v>43371</v>
      </c>
      <c r="B67" s="6">
        <v>122.704887</v>
      </c>
      <c r="G67" s="6">
        <v>64</v>
      </c>
      <c r="H67" s="7">
        <f t="shared" si="0"/>
        <v>0.21222000000000207</v>
      </c>
    </row>
    <row r="68" spans="1:8">
      <c r="A68" s="5">
        <v>43370</v>
      </c>
      <c r="B68" s="6">
        <v>122.961449</v>
      </c>
      <c r="G68" s="6">
        <v>65</v>
      </c>
      <c r="H68" s="7">
        <f t="shared" ref="H68:H131" si="1">(B69-B70)-1</f>
        <v>-0.74703999999999837</v>
      </c>
    </row>
    <row r="69" spans="1:8">
      <c r="A69" s="5">
        <v>43369</v>
      </c>
      <c r="B69" s="6">
        <v>121.749229</v>
      </c>
      <c r="G69" s="6">
        <v>66</v>
      </c>
      <c r="H69" s="7">
        <f t="shared" si="1"/>
        <v>-0.14384499999999889</v>
      </c>
    </row>
    <row r="70" spans="1:8">
      <c r="A70" s="5">
        <v>43368</v>
      </c>
      <c r="B70" s="6">
        <v>121.496269</v>
      </c>
      <c r="G70" s="6">
        <v>67</v>
      </c>
      <c r="H70" s="7">
        <f t="shared" si="1"/>
        <v>-1.7004930000000087</v>
      </c>
    </row>
    <row r="71" spans="1:8">
      <c r="A71" s="5">
        <v>43367</v>
      </c>
      <c r="B71" s="6">
        <v>120.640114</v>
      </c>
      <c r="G71" s="6">
        <v>68</v>
      </c>
      <c r="H71" s="7">
        <f t="shared" si="1"/>
        <v>-1.2237619999999936</v>
      </c>
    </row>
    <row r="72" spans="1:8">
      <c r="A72" s="5">
        <v>43364</v>
      </c>
      <c r="B72" s="6">
        <v>121.34060700000001</v>
      </c>
      <c r="G72" s="6">
        <v>69</v>
      </c>
      <c r="H72" s="7">
        <f t="shared" si="1"/>
        <v>-1.3599779999999981</v>
      </c>
    </row>
    <row r="73" spans="1:8">
      <c r="A73" s="5">
        <v>43363</v>
      </c>
      <c r="B73" s="6">
        <v>121.564369</v>
      </c>
      <c r="G73" s="6">
        <v>70</v>
      </c>
      <c r="H73" s="7">
        <f t="shared" si="1"/>
        <v>-0.71785700000000929</v>
      </c>
    </row>
    <row r="74" spans="1:8">
      <c r="A74" s="5">
        <v>43362</v>
      </c>
      <c r="B74" s="6">
        <v>121.924347</v>
      </c>
      <c r="G74" s="6">
        <v>71</v>
      </c>
      <c r="H74" s="7">
        <f t="shared" si="1"/>
        <v>1.4809030000000121</v>
      </c>
    </row>
    <row r="75" spans="1:8">
      <c r="A75" s="5">
        <v>43361</v>
      </c>
      <c r="B75" s="6">
        <v>121.64220400000001</v>
      </c>
      <c r="G75" s="6">
        <v>72</v>
      </c>
      <c r="H75" s="7">
        <f t="shared" si="1"/>
        <v>-0.80541200000000401</v>
      </c>
    </row>
    <row r="76" spans="1:8">
      <c r="A76" s="5">
        <v>43360</v>
      </c>
      <c r="B76" s="6">
        <v>119.16130099999999</v>
      </c>
      <c r="G76" s="6">
        <v>73</v>
      </c>
      <c r="H76" s="7">
        <f t="shared" si="1"/>
        <v>-0.68867500000000348</v>
      </c>
    </row>
    <row r="77" spans="1:8">
      <c r="A77" s="5">
        <v>43357</v>
      </c>
      <c r="B77" s="6">
        <v>118.966713</v>
      </c>
      <c r="G77" s="6">
        <v>74</v>
      </c>
      <c r="H77" s="7">
        <f t="shared" si="1"/>
        <v>0.99445400000000461</v>
      </c>
    </row>
    <row r="78" spans="1:8">
      <c r="A78" s="5">
        <v>43356</v>
      </c>
      <c r="B78" s="6">
        <v>118.655388</v>
      </c>
      <c r="G78" s="6">
        <v>75</v>
      </c>
      <c r="H78" s="7">
        <f t="shared" si="1"/>
        <v>-1.0097279999999955</v>
      </c>
    </row>
    <row r="79" spans="1:8">
      <c r="A79" s="5">
        <v>43355</v>
      </c>
      <c r="B79" s="6">
        <v>116.660934</v>
      </c>
      <c r="G79" s="6">
        <v>76</v>
      </c>
      <c r="H79" s="7">
        <f t="shared" si="1"/>
        <v>-0.28005200000001196</v>
      </c>
    </row>
    <row r="80" spans="1:8">
      <c r="A80" s="5">
        <v>43354</v>
      </c>
      <c r="B80" s="6">
        <v>116.67066199999999</v>
      </c>
      <c r="G80" s="6">
        <v>77</v>
      </c>
      <c r="H80" s="7">
        <f t="shared" si="1"/>
        <v>-1.1167529999999886</v>
      </c>
    </row>
    <row r="81" spans="1:8">
      <c r="A81" s="5">
        <v>43353</v>
      </c>
      <c r="B81" s="6">
        <v>115.950714</v>
      </c>
      <c r="G81" s="6">
        <v>78</v>
      </c>
      <c r="H81" s="7">
        <f t="shared" si="1"/>
        <v>-1.8658830000000108</v>
      </c>
    </row>
    <row r="82" spans="1:8">
      <c r="A82" s="5">
        <v>43350</v>
      </c>
      <c r="B82" s="6">
        <v>116.06746699999999</v>
      </c>
      <c r="G82" s="6">
        <v>79</v>
      </c>
      <c r="H82" s="7">
        <f t="shared" si="1"/>
        <v>-1.2724149999999952</v>
      </c>
    </row>
    <row r="83" spans="1:8">
      <c r="A83" s="5">
        <v>43349</v>
      </c>
      <c r="B83" s="6">
        <v>116.93335</v>
      </c>
      <c r="G83" s="6">
        <v>80</v>
      </c>
      <c r="H83" s="7">
        <f t="shared" si="1"/>
        <v>-2.4982760000000042</v>
      </c>
    </row>
    <row r="84" spans="1:8">
      <c r="A84" s="5">
        <v>43348</v>
      </c>
      <c r="B84" s="6">
        <v>117.205765</v>
      </c>
      <c r="G84" s="6">
        <v>81</v>
      </c>
      <c r="H84" s="7">
        <f t="shared" si="1"/>
        <v>-3.0139080000000007</v>
      </c>
    </row>
    <row r="85" spans="1:8">
      <c r="A85" s="5">
        <v>43347</v>
      </c>
      <c r="B85" s="6">
        <v>118.704041</v>
      </c>
      <c r="G85" s="6">
        <v>82</v>
      </c>
      <c r="H85" s="7">
        <f t="shared" si="1"/>
        <v>-2.1480249999999899</v>
      </c>
    </row>
    <row r="86" spans="1:8">
      <c r="A86" s="5">
        <v>43343</v>
      </c>
      <c r="B86" s="6">
        <v>120.717949</v>
      </c>
      <c r="G86" s="6">
        <v>83</v>
      </c>
      <c r="H86" s="7">
        <f t="shared" si="1"/>
        <v>-3.1598520000000008</v>
      </c>
    </row>
    <row r="87" spans="1:8">
      <c r="A87" s="5">
        <v>43342</v>
      </c>
      <c r="B87" s="6">
        <v>121.86597399999999</v>
      </c>
      <c r="G87" s="6">
        <v>84</v>
      </c>
      <c r="H87" s="7">
        <f t="shared" si="1"/>
        <v>0.37179599999998914</v>
      </c>
    </row>
    <row r="88" spans="1:8">
      <c r="A88" s="5">
        <v>43341</v>
      </c>
      <c r="B88" s="6">
        <v>124.025826</v>
      </c>
      <c r="G88" s="6">
        <v>85</v>
      </c>
      <c r="H88" s="7">
        <f t="shared" si="1"/>
        <v>-1.3891599999999897</v>
      </c>
    </row>
    <row r="89" spans="1:8">
      <c r="A89" s="5">
        <v>43340</v>
      </c>
      <c r="B89" s="6">
        <v>122.65403000000001</v>
      </c>
      <c r="G89" s="6">
        <v>86</v>
      </c>
      <c r="H89" s="7">
        <f t="shared" si="1"/>
        <v>2.5316469999999924</v>
      </c>
    </row>
    <row r="90" spans="1:8">
      <c r="A90" s="5">
        <v>43339</v>
      </c>
      <c r="B90" s="6">
        <v>123.04319</v>
      </c>
      <c r="G90" s="6">
        <v>87</v>
      </c>
      <c r="H90" s="7">
        <f t="shared" si="1"/>
        <v>-0.43571500000000185</v>
      </c>
    </row>
    <row r="91" spans="1:8">
      <c r="A91" s="5">
        <v>43336</v>
      </c>
      <c r="B91" s="6">
        <v>119.511543</v>
      </c>
      <c r="G91" s="6">
        <v>88</v>
      </c>
      <c r="H91" s="7">
        <f t="shared" si="1"/>
        <v>-2.4398959999999903</v>
      </c>
    </row>
    <row r="92" spans="1:8">
      <c r="A92" s="5">
        <v>43335</v>
      </c>
      <c r="B92" s="6">
        <v>118.94725800000001</v>
      </c>
      <c r="G92" s="6">
        <v>89</v>
      </c>
      <c r="H92" s="7">
        <f t="shared" si="1"/>
        <v>0.13829799999999182</v>
      </c>
    </row>
    <row r="93" spans="1:8">
      <c r="A93" s="5">
        <v>43334</v>
      </c>
      <c r="B93" s="6">
        <v>120.387154</v>
      </c>
      <c r="G93" s="6">
        <v>90</v>
      </c>
      <c r="H93" s="7">
        <f t="shared" si="1"/>
        <v>-1.6810370000000034</v>
      </c>
    </row>
    <row r="94" spans="1:8">
      <c r="A94" s="5">
        <v>43333</v>
      </c>
      <c r="B94" s="6">
        <v>119.248856</v>
      </c>
      <c r="G94" s="6">
        <v>91</v>
      </c>
      <c r="H94" s="7">
        <f t="shared" si="1"/>
        <v>-1.0097279999999955</v>
      </c>
    </row>
    <row r="95" spans="1:8">
      <c r="A95" s="5">
        <v>43332</v>
      </c>
      <c r="B95" s="6">
        <v>119.92989300000001</v>
      </c>
      <c r="G95" s="6">
        <v>92</v>
      </c>
      <c r="H95" s="7">
        <f t="shared" si="1"/>
        <v>-0.49409500000000151</v>
      </c>
    </row>
    <row r="96" spans="1:8">
      <c r="A96" s="5">
        <v>43329</v>
      </c>
      <c r="B96" s="6">
        <v>119.939621</v>
      </c>
      <c r="G96" s="6">
        <v>93</v>
      </c>
      <c r="H96" s="7">
        <f t="shared" si="1"/>
        <v>-0.11464699999999084</v>
      </c>
    </row>
    <row r="97" spans="1:8">
      <c r="A97" s="5">
        <v>43328</v>
      </c>
      <c r="B97" s="6">
        <v>119.433716</v>
      </c>
      <c r="G97" s="6">
        <v>94</v>
      </c>
      <c r="H97" s="7">
        <f t="shared" si="1"/>
        <v>-2.5566480000000098</v>
      </c>
    </row>
    <row r="98" spans="1:8">
      <c r="A98" s="5">
        <v>43327</v>
      </c>
      <c r="B98" s="6">
        <v>118.54836299999999</v>
      </c>
      <c r="G98" s="6">
        <v>95</v>
      </c>
      <c r="H98" s="7">
        <f t="shared" si="1"/>
        <v>-1.0486449999999934</v>
      </c>
    </row>
    <row r="99" spans="1:8">
      <c r="A99" s="5">
        <v>43326</v>
      </c>
      <c r="B99" s="6">
        <v>120.105011</v>
      </c>
      <c r="G99" s="6">
        <v>96</v>
      </c>
      <c r="H99" s="7">
        <f t="shared" si="1"/>
        <v>-1.7102280000000007</v>
      </c>
    </row>
    <row r="100" spans="1:8">
      <c r="A100" s="5">
        <v>43325</v>
      </c>
      <c r="B100" s="6">
        <v>120.153656</v>
      </c>
      <c r="G100" s="6">
        <v>97</v>
      </c>
      <c r="H100" s="7">
        <f t="shared" si="1"/>
        <v>-2.1869429999999994</v>
      </c>
    </row>
    <row r="101" spans="1:8">
      <c r="A101" s="5">
        <v>43322</v>
      </c>
      <c r="B101" s="6">
        <v>120.863884</v>
      </c>
      <c r="G101" s="6">
        <v>98</v>
      </c>
      <c r="H101" s="7">
        <f t="shared" si="1"/>
        <v>-2.5955579999999969</v>
      </c>
    </row>
    <row r="102" spans="1:8">
      <c r="A102" s="5">
        <v>43321</v>
      </c>
      <c r="B102" s="6">
        <v>122.050827</v>
      </c>
      <c r="G102" s="6">
        <v>99</v>
      </c>
      <c r="H102" s="7">
        <f t="shared" si="1"/>
        <v>-2.3912580000000077</v>
      </c>
    </row>
    <row r="103" spans="1:8">
      <c r="A103" s="5">
        <v>43320</v>
      </c>
      <c r="B103" s="6">
        <v>123.646385</v>
      </c>
      <c r="G103" s="6">
        <v>100</v>
      </c>
      <c r="H103" s="7">
        <f t="shared" si="1"/>
        <v>-0.9318930000000023</v>
      </c>
    </row>
    <row r="104" spans="1:8">
      <c r="A104" s="5">
        <v>43319</v>
      </c>
      <c r="B104" s="6">
        <v>125.037643</v>
      </c>
      <c r="G104" s="6">
        <v>101</v>
      </c>
      <c r="H104" s="7">
        <f t="shared" si="1"/>
        <v>-3.7727739999999983</v>
      </c>
    </row>
    <row r="105" spans="1:8">
      <c r="A105" s="5">
        <v>43318</v>
      </c>
      <c r="B105" s="6">
        <v>124.96953600000001</v>
      </c>
      <c r="G105" s="6">
        <v>102</v>
      </c>
      <c r="H105" s="7">
        <f t="shared" si="1"/>
        <v>-0.75678200000000118</v>
      </c>
    </row>
    <row r="106" spans="1:8">
      <c r="A106" s="5">
        <v>43315</v>
      </c>
      <c r="B106" s="6">
        <v>127.74231</v>
      </c>
      <c r="G106" s="6">
        <v>103</v>
      </c>
      <c r="H106" s="7">
        <f t="shared" si="1"/>
        <v>-1.5642930000000064</v>
      </c>
    </row>
    <row r="107" spans="1:8">
      <c r="A107" s="5">
        <v>43314</v>
      </c>
      <c r="B107" s="6">
        <v>127.499092</v>
      </c>
      <c r="G107" s="6">
        <v>104</v>
      </c>
      <c r="H107" s="7">
        <f t="shared" si="1"/>
        <v>-1.2042849999999987</v>
      </c>
    </row>
    <row r="108" spans="1:8">
      <c r="A108" s="5">
        <v>43313</v>
      </c>
      <c r="B108" s="6">
        <v>128.06338500000001</v>
      </c>
      <c r="G108" s="6">
        <v>105</v>
      </c>
      <c r="H108" s="7">
        <f t="shared" si="1"/>
        <v>-4.0549159999999915</v>
      </c>
    </row>
    <row r="109" spans="1:8">
      <c r="A109" s="5">
        <v>43312</v>
      </c>
      <c r="B109" s="6">
        <v>128.26767000000001</v>
      </c>
      <c r="G109" s="6">
        <v>106</v>
      </c>
      <c r="H109" s="7">
        <f t="shared" si="1"/>
        <v>-0.49411000000000627</v>
      </c>
    </row>
    <row r="110" spans="1:8">
      <c r="A110" s="5">
        <v>43311</v>
      </c>
      <c r="B110" s="6">
        <v>131.322586</v>
      </c>
      <c r="G110" s="6">
        <v>107</v>
      </c>
      <c r="H110" s="7">
        <f t="shared" si="1"/>
        <v>9.9379999999996471E-2</v>
      </c>
    </row>
    <row r="111" spans="1:8">
      <c r="A111" s="5">
        <v>43308</v>
      </c>
      <c r="B111" s="6">
        <v>130.81669600000001</v>
      </c>
      <c r="G111" s="6">
        <v>108</v>
      </c>
      <c r="H111" s="7">
        <f t="shared" si="1"/>
        <v>8.9661000000006652E-2</v>
      </c>
    </row>
    <row r="112" spans="1:8">
      <c r="A112" s="5">
        <v>43307</v>
      </c>
      <c r="B112" s="6">
        <v>129.71731600000001</v>
      </c>
      <c r="G112" s="6">
        <v>109</v>
      </c>
      <c r="H112" s="7">
        <f t="shared" si="1"/>
        <v>-1.3599849999999947</v>
      </c>
    </row>
    <row r="113" spans="1:8">
      <c r="A113" s="5">
        <v>43306</v>
      </c>
      <c r="B113" s="6">
        <v>128.627655</v>
      </c>
      <c r="G113" s="6">
        <v>110</v>
      </c>
      <c r="H113" s="7">
        <f t="shared" si="1"/>
        <v>-0.1730049999999892</v>
      </c>
    </row>
    <row r="114" spans="1:8">
      <c r="A114" s="5">
        <v>43305</v>
      </c>
      <c r="B114" s="6">
        <v>128.98764</v>
      </c>
      <c r="G114" s="6">
        <v>111</v>
      </c>
      <c r="H114" s="7">
        <f t="shared" si="1"/>
        <v>-1.0681300000000249</v>
      </c>
    </row>
    <row r="115" spans="1:8">
      <c r="A115" s="5">
        <v>43304</v>
      </c>
      <c r="B115" s="6">
        <v>128.16064499999999</v>
      </c>
      <c r="G115" s="6">
        <v>112</v>
      </c>
      <c r="H115" s="7">
        <f t="shared" si="1"/>
        <v>-0.97081000000000017</v>
      </c>
    </row>
    <row r="116" spans="1:8">
      <c r="A116" s="5">
        <v>43301</v>
      </c>
      <c r="B116" s="6">
        <v>128.22877500000001</v>
      </c>
      <c r="G116" s="6">
        <v>113</v>
      </c>
      <c r="H116" s="7">
        <f t="shared" si="1"/>
        <v>-1.3113249999999823</v>
      </c>
    </row>
    <row r="117" spans="1:8">
      <c r="A117" s="5">
        <v>43300</v>
      </c>
      <c r="B117" s="6">
        <v>128.19958500000001</v>
      </c>
      <c r="G117" s="6">
        <v>114</v>
      </c>
      <c r="H117" s="7">
        <f t="shared" si="1"/>
        <v>-0.3773350000000022</v>
      </c>
    </row>
    <row r="118" spans="1:8">
      <c r="A118" s="5">
        <v>43299</v>
      </c>
      <c r="B118" s="6">
        <v>128.51091</v>
      </c>
      <c r="G118" s="6">
        <v>115</v>
      </c>
      <c r="H118" s="7">
        <f t="shared" si="1"/>
        <v>0.8874359999999939</v>
      </c>
    </row>
    <row r="119" spans="1:8">
      <c r="A119" s="5">
        <v>43298</v>
      </c>
      <c r="B119" s="6">
        <v>127.888245</v>
      </c>
      <c r="G119" s="6">
        <v>116</v>
      </c>
      <c r="H119" s="7">
        <f t="shared" si="1"/>
        <v>-1</v>
      </c>
    </row>
    <row r="120" spans="1:8">
      <c r="A120" s="5">
        <v>43297</v>
      </c>
      <c r="B120" s="6">
        <v>126.000809</v>
      </c>
      <c r="G120" s="6">
        <v>117</v>
      </c>
      <c r="H120" s="7">
        <f t="shared" si="1"/>
        <v>-0.67894699999999375</v>
      </c>
    </row>
    <row r="121" spans="1:8">
      <c r="A121" s="5">
        <v>43294</v>
      </c>
      <c r="B121" s="6">
        <v>126.000809</v>
      </c>
      <c r="G121" s="6">
        <v>118</v>
      </c>
      <c r="H121" s="7">
        <f t="shared" si="1"/>
        <v>8.9659999999994966E-2</v>
      </c>
    </row>
    <row r="122" spans="1:8">
      <c r="A122" s="5">
        <v>43293</v>
      </c>
      <c r="B122" s="6">
        <v>125.679756</v>
      </c>
      <c r="G122" s="6">
        <v>119</v>
      </c>
      <c r="H122" s="7">
        <f t="shared" si="1"/>
        <v>-2.1772299999999944</v>
      </c>
    </row>
    <row r="123" spans="1:8">
      <c r="A123" s="5">
        <v>43292</v>
      </c>
      <c r="B123" s="6">
        <v>124.590096</v>
      </c>
      <c r="G123" s="6">
        <v>120</v>
      </c>
      <c r="H123" s="7">
        <f t="shared" si="1"/>
        <v>-2.3912430000000029</v>
      </c>
    </row>
    <row r="124" spans="1:8">
      <c r="A124" s="5">
        <v>43291</v>
      </c>
      <c r="B124" s="6">
        <v>125.767326</v>
      </c>
      <c r="G124" s="6">
        <v>121</v>
      </c>
      <c r="H124" s="7">
        <f t="shared" si="1"/>
        <v>0.1091080000000062</v>
      </c>
    </row>
    <row r="125" spans="1:8">
      <c r="A125" s="5">
        <v>43290</v>
      </c>
      <c r="B125" s="6">
        <v>127.158569</v>
      </c>
      <c r="G125" s="6">
        <v>122</v>
      </c>
      <c r="H125" s="7">
        <f t="shared" si="1"/>
        <v>-0.52328500000000133</v>
      </c>
    </row>
    <row r="126" spans="1:8">
      <c r="A126" s="5">
        <v>43287</v>
      </c>
      <c r="B126" s="6">
        <v>126.04946099999999</v>
      </c>
      <c r="G126" s="6">
        <v>123</v>
      </c>
      <c r="H126" s="7">
        <f t="shared" si="1"/>
        <v>0.62475599999999076</v>
      </c>
    </row>
    <row r="127" spans="1:8">
      <c r="A127" s="5">
        <v>43286</v>
      </c>
      <c r="B127" s="6">
        <v>125.572746</v>
      </c>
      <c r="G127" s="6">
        <v>124</v>
      </c>
      <c r="H127" s="7">
        <f t="shared" si="1"/>
        <v>-1.5156410000000022</v>
      </c>
    </row>
    <row r="128" spans="1:8">
      <c r="A128" s="5">
        <v>43284</v>
      </c>
      <c r="B128" s="6">
        <v>123.94799</v>
      </c>
      <c r="G128" s="6">
        <v>125</v>
      </c>
      <c r="H128" s="7">
        <f t="shared" si="1"/>
        <v>-1.8561469999999929</v>
      </c>
    </row>
    <row r="129" spans="1:8">
      <c r="A129" s="5">
        <v>43283</v>
      </c>
      <c r="B129" s="6">
        <v>124.46363100000001</v>
      </c>
      <c r="G129" s="6">
        <v>126</v>
      </c>
      <c r="H129" s="7">
        <f t="shared" si="1"/>
        <v>-1.2724079999999987</v>
      </c>
    </row>
    <row r="130" spans="1:8">
      <c r="A130" s="5">
        <v>43280</v>
      </c>
      <c r="B130" s="6">
        <v>125.319778</v>
      </c>
      <c r="G130" s="6">
        <v>127</v>
      </c>
      <c r="H130" s="7">
        <f t="shared" si="1"/>
        <v>0.92633800000000122</v>
      </c>
    </row>
    <row r="131" spans="1:8">
      <c r="A131" s="5">
        <v>43279</v>
      </c>
      <c r="B131" s="6">
        <v>125.592186</v>
      </c>
      <c r="G131" s="6">
        <v>128</v>
      </c>
      <c r="H131" s="7">
        <f t="shared" si="1"/>
        <v>-3.0430980000000005</v>
      </c>
    </row>
    <row r="132" spans="1:8">
      <c r="A132" s="5">
        <v>43278</v>
      </c>
      <c r="B132" s="6">
        <v>123.665848</v>
      </c>
      <c r="G132" s="6">
        <v>129</v>
      </c>
      <c r="H132" s="7">
        <f t="shared" ref="H132:H195" si="2">(B133-B134)-1</f>
        <v>-0.37734199999999873</v>
      </c>
    </row>
    <row r="133" spans="1:8">
      <c r="A133" s="5">
        <v>43277</v>
      </c>
      <c r="B133" s="6">
        <v>125.708946</v>
      </c>
      <c r="G133" s="6">
        <v>130</v>
      </c>
      <c r="H133" s="7">
        <f t="shared" si="2"/>
        <v>-3.3641590000000008</v>
      </c>
    </row>
    <row r="134" spans="1:8">
      <c r="A134" s="5">
        <v>43276</v>
      </c>
      <c r="B134" s="6">
        <v>125.086288</v>
      </c>
      <c r="G134" s="6">
        <v>131</v>
      </c>
      <c r="H134" s="7">
        <f t="shared" si="2"/>
        <v>-2.6150130000000047</v>
      </c>
    </row>
    <row r="135" spans="1:8">
      <c r="A135" s="5">
        <v>43273</v>
      </c>
      <c r="B135" s="6">
        <v>127.450447</v>
      </c>
      <c r="G135" s="6">
        <v>132</v>
      </c>
      <c r="H135" s="7">
        <f t="shared" si="2"/>
        <v>-2.6636660000000063</v>
      </c>
    </row>
    <row r="136" spans="1:8">
      <c r="A136" s="5">
        <v>43272</v>
      </c>
      <c r="B136" s="6">
        <v>129.06546</v>
      </c>
      <c r="G136" s="6">
        <v>133</v>
      </c>
      <c r="H136" s="7">
        <f t="shared" si="2"/>
        <v>-2.7317659999999933</v>
      </c>
    </row>
    <row r="137" spans="1:8">
      <c r="A137" s="5">
        <v>43271</v>
      </c>
      <c r="B137" s="6">
        <v>130.72912600000001</v>
      </c>
      <c r="G137" s="6">
        <v>134</v>
      </c>
      <c r="H137" s="7">
        <f t="shared" si="2"/>
        <v>-1.3599849999999947</v>
      </c>
    </row>
    <row r="138" spans="1:8">
      <c r="A138" s="5">
        <v>43270</v>
      </c>
      <c r="B138" s="6">
        <v>132.460892</v>
      </c>
      <c r="G138" s="6">
        <v>135</v>
      </c>
      <c r="H138" s="7">
        <f t="shared" si="2"/>
        <v>-0.30923500000000104</v>
      </c>
    </row>
    <row r="139" spans="1:8">
      <c r="A139" s="5">
        <v>43269</v>
      </c>
      <c r="B139" s="6">
        <v>132.820877</v>
      </c>
      <c r="G139" s="6">
        <v>136</v>
      </c>
      <c r="H139" s="7">
        <f t="shared" si="2"/>
        <v>-0.64002999999999588</v>
      </c>
    </row>
    <row r="140" spans="1:8">
      <c r="A140" s="5">
        <v>43266</v>
      </c>
      <c r="B140" s="6">
        <v>132.130112</v>
      </c>
      <c r="G140" s="6">
        <v>137</v>
      </c>
      <c r="H140" s="7">
        <f t="shared" si="2"/>
        <v>-0.97081000000000017</v>
      </c>
    </row>
    <row r="141" spans="1:8">
      <c r="A141" s="5">
        <v>43265</v>
      </c>
      <c r="B141" s="6">
        <v>131.77014199999999</v>
      </c>
      <c r="G141" s="6">
        <v>138</v>
      </c>
      <c r="H141" s="7">
        <f t="shared" si="2"/>
        <v>-0.16329899999999498</v>
      </c>
    </row>
    <row r="142" spans="1:8">
      <c r="A142" s="5">
        <v>43264</v>
      </c>
      <c r="B142" s="6">
        <v>131.74095199999999</v>
      </c>
      <c r="G142" s="6">
        <v>139</v>
      </c>
      <c r="H142" s="7">
        <f t="shared" si="2"/>
        <v>-3.5295410000000231</v>
      </c>
    </row>
    <row r="143" spans="1:8">
      <c r="A143" s="5">
        <v>43263</v>
      </c>
      <c r="B143" s="6">
        <v>130.90425099999999</v>
      </c>
      <c r="G143" s="6">
        <v>140</v>
      </c>
      <c r="H143" s="7">
        <f t="shared" si="2"/>
        <v>-8.5494999999980337E-2</v>
      </c>
    </row>
    <row r="144" spans="1:8">
      <c r="A144" s="5">
        <v>43262</v>
      </c>
      <c r="B144" s="6">
        <v>133.43379200000001</v>
      </c>
      <c r="G144" s="6">
        <v>141</v>
      </c>
      <c r="H144" s="7">
        <f t="shared" si="2"/>
        <v>-1.2334900000000175</v>
      </c>
    </row>
    <row r="145" spans="1:8">
      <c r="A145" s="5">
        <v>43259</v>
      </c>
      <c r="B145" s="6">
        <v>132.51928699999999</v>
      </c>
      <c r="G145" s="6">
        <v>142</v>
      </c>
      <c r="H145" s="7">
        <f t="shared" si="2"/>
        <v>-0.72758500000000481</v>
      </c>
    </row>
    <row r="146" spans="1:8">
      <c r="A146" s="5">
        <v>43258</v>
      </c>
      <c r="B146" s="6">
        <v>132.75277700000001</v>
      </c>
      <c r="G146" s="6">
        <v>143</v>
      </c>
      <c r="H146" s="7">
        <f t="shared" si="2"/>
        <v>1.6365660000000162</v>
      </c>
    </row>
    <row r="147" spans="1:8">
      <c r="A147" s="5">
        <v>43257</v>
      </c>
      <c r="B147" s="6">
        <v>132.48036200000001</v>
      </c>
      <c r="G147" s="6">
        <v>144</v>
      </c>
      <c r="H147" s="7">
        <f t="shared" si="2"/>
        <v>-1.7977750000000015</v>
      </c>
    </row>
    <row r="148" spans="1:8">
      <c r="A148" s="5">
        <v>43256</v>
      </c>
      <c r="B148" s="6">
        <v>129.843796</v>
      </c>
      <c r="G148" s="6">
        <v>145</v>
      </c>
      <c r="H148" s="7">
        <f t="shared" si="2"/>
        <v>1.8895339999999976</v>
      </c>
    </row>
    <row r="149" spans="1:8">
      <c r="A149" s="5">
        <v>43255</v>
      </c>
      <c r="B149" s="6">
        <v>130.641571</v>
      </c>
      <c r="G149" s="6">
        <v>146</v>
      </c>
      <c r="H149" s="7">
        <f t="shared" si="2"/>
        <v>2.2494960000000077</v>
      </c>
    </row>
    <row r="150" spans="1:8">
      <c r="A150" s="5">
        <v>43252</v>
      </c>
      <c r="B150" s="6">
        <v>127.752037</v>
      </c>
      <c r="G150" s="6">
        <v>147</v>
      </c>
      <c r="H150" s="7">
        <f t="shared" si="2"/>
        <v>-0.28005200000001196</v>
      </c>
    </row>
    <row r="151" spans="1:8">
      <c r="A151" s="5">
        <v>43251</v>
      </c>
      <c r="B151" s="6">
        <v>124.50254099999999</v>
      </c>
      <c r="G151" s="6">
        <v>148</v>
      </c>
      <c r="H151" s="7">
        <f t="shared" si="2"/>
        <v>-0.48435999999999524</v>
      </c>
    </row>
    <row r="152" spans="1:8">
      <c r="A152" s="5">
        <v>43250</v>
      </c>
      <c r="B152" s="6">
        <v>123.78259300000001</v>
      </c>
      <c r="G152" s="6">
        <v>149</v>
      </c>
      <c r="H152" s="7">
        <f t="shared" si="2"/>
        <v>-4.1716689999999943</v>
      </c>
    </row>
    <row r="153" spans="1:8">
      <c r="A153" s="5">
        <v>43249</v>
      </c>
      <c r="B153" s="6">
        <v>123.266953</v>
      </c>
      <c r="G153" s="6">
        <v>150</v>
      </c>
      <c r="H153" s="7">
        <f t="shared" si="2"/>
        <v>-3.4128180000000015</v>
      </c>
    </row>
    <row r="154" spans="1:8">
      <c r="A154" s="5">
        <v>43245</v>
      </c>
      <c r="B154" s="6">
        <v>126.438622</v>
      </c>
      <c r="G154" s="6">
        <v>151</v>
      </c>
      <c r="H154" s="7">
        <f t="shared" si="2"/>
        <v>-3.3252260000000149</v>
      </c>
    </row>
    <row r="155" spans="1:8">
      <c r="A155" s="5">
        <v>43244</v>
      </c>
      <c r="B155" s="6">
        <v>128.85144</v>
      </c>
      <c r="G155" s="6">
        <v>152</v>
      </c>
      <c r="H155" s="7">
        <f t="shared" si="2"/>
        <v>-1.885360999999989</v>
      </c>
    </row>
    <row r="156" spans="1:8">
      <c r="A156" s="5">
        <v>43243</v>
      </c>
      <c r="B156" s="6">
        <v>131.17666600000001</v>
      </c>
      <c r="G156" s="6">
        <v>153</v>
      </c>
      <c r="H156" s="7">
        <f t="shared" si="2"/>
        <v>-1.6907500000000084</v>
      </c>
    </row>
    <row r="157" spans="1:8">
      <c r="A157" s="5">
        <v>43242</v>
      </c>
      <c r="B157" s="6">
        <v>132.062027</v>
      </c>
      <c r="G157" s="6">
        <v>154</v>
      </c>
      <c r="H157" s="7">
        <f t="shared" si="2"/>
        <v>-0.60108999999999924</v>
      </c>
    </row>
    <row r="158" spans="1:8">
      <c r="A158" s="5">
        <v>43241</v>
      </c>
      <c r="B158" s="6">
        <v>132.75277700000001</v>
      </c>
      <c r="G158" s="6">
        <v>155</v>
      </c>
      <c r="H158" s="7">
        <f t="shared" si="2"/>
        <v>-1.6129449999999963</v>
      </c>
    </row>
    <row r="159" spans="1:8">
      <c r="A159" s="5">
        <v>43238</v>
      </c>
      <c r="B159" s="6">
        <v>132.35386700000001</v>
      </c>
      <c r="G159" s="6">
        <v>156</v>
      </c>
      <c r="H159" s="7">
        <f t="shared" si="2"/>
        <v>-1.6615749999999991</v>
      </c>
    </row>
    <row r="160" spans="1:8">
      <c r="A160" s="5">
        <v>43237</v>
      </c>
      <c r="B160" s="6">
        <v>132.966812</v>
      </c>
      <c r="G160" s="6">
        <v>157</v>
      </c>
      <c r="H160" s="7">
        <f t="shared" si="2"/>
        <v>9.9379999999996471E-2</v>
      </c>
    </row>
    <row r="161" spans="1:8">
      <c r="A161" s="5">
        <v>43236</v>
      </c>
      <c r="B161" s="6">
        <v>133.628387</v>
      </c>
      <c r="G161" s="6">
        <v>158</v>
      </c>
      <c r="H161" s="7">
        <f t="shared" si="2"/>
        <v>-2.8679659999999956</v>
      </c>
    </row>
    <row r="162" spans="1:8">
      <c r="A162" s="5">
        <v>43235</v>
      </c>
      <c r="B162" s="6">
        <v>132.52900700000001</v>
      </c>
      <c r="G162" s="6">
        <v>159</v>
      </c>
      <c r="H162" s="7">
        <f t="shared" si="2"/>
        <v>-0.9319150000000036</v>
      </c>
    </row>
    <row r="163" spans="1:8">
      <c r="A163" s="5">
        <v>43234</v>
      </c>
      <c r="B163" s="6">
        <v>134.396973</v>
      </c>
      <c r="G163" s="6">
        <v>160</v>
      </c>
      <c r="H163" s="7">
        <f t="shared" si="2"/>
        <v>-1.3113099999999918</v>
      </c>
    </row>
    <row r="164" spans="1:8">
      <c r="A164" s="5">
        <v>43231</v>
      </c>
      <c r="B164" s="6">
        <v>134.32888800000001</v>
      </c>
      <c r="G164" s="6">
        <v>161</v>
      </c>
      <c r="H164" s="7">
        <f t="shared" si="2"/>
        <v>1.0431059999999945</v>
      </c>
    </row>
    <row r="165" spans="1:8">
      <c r="A165" s="5">
        <v>43230</v>
      </c>
      <c r="B165" s="6">
        <v>134.640198</v>
      </c>
      <c r="G165" s="6">
        <v>162</v>
      </c>
      <c r="H165" s="7">
        <f t="shared" si="2"/>
        <v>4.2439430000000016</v>
      </c>
    </row>
    <row r="166" spans="1:8">
      <c r="A166" s="5">
        <v>43229</v>
      </c>
      <c r="B166" s="6">
        <v>132.597092</v>
      </c>
      <c r="G166" s="6">
        <v>163</v>
      </c>
      <c r="H166" s="7">
        <f t="shared" si="2"/>
        <v>-1.5934680000000014</v>
      </c>
    </row>
    <row r="167" spans="1:8">
      <c r="A167" s="5">
        <v>43228</v>
      </c>
      <c r="B167" s="6">
        <v>127.353149</v>
      </c>
      <c r="G167" s="6">
        <v>164</v>
      </c>
      <c r="H167" s="7">
        <f t="shared" si="2"/>
        <v>-0.81516299999999831</v>
      </c>
    </row>
    <row r="168" spans="1:8">
      <c r="A168" s="5">
        <v>43227</v>
      </c>
      <c r="B168" s="6">
        <v>127.946617</v>
      </c>
      <c r="G168" s="6">
        <v>165</v>
      </c>
      <c r="H168" s="7">
        <f t="shared" si="2"/>
        <v>0.17722299999999791</v>
      </c>
    </row>
    <row r="169" spans="1:8">
      <c r="A169" s="5">
        <v>43224</v>
      </c>
      <c r="B169" s="6">
        <v>127.76178</v>
      </c>
      <c r="G169" s="6">
        <v>166</v>
      </c>
      <c r="H169" s="7">
        <f t="shared" si="2"/>
        <v>-1.0681000000000012</v>
      </c>
    </row>
    <row r="170" spans="1:8">
      <c r="A170" s="5">
        <v>43223</v>
      </c>
      <c r="B170" s="6">
        <v>126.584557</v>
      </c>
      <c r="G170" s="6">
        <v>167</v>
      </c>
      <c r="H170" s="7">
        <f t="shared" si="2"/>
        <v>-1.7685919999999982</v>
      </c>
    </row>
    <row r="171" spans="1:8">
      <c r="A171" s="5">
        <v>43222</v>
      </c>
      <c r="B171" s="6">
        <v>126.652657</v>
      </c>
      <c r="G171" s="6">
        <v>168</v>
      </c>
      <c r="H171" s="7">
        <f t="shared" si="2"/>
        <v>-1.0097279999999955</v>
      </c>
    </row>
    <row r="172" spans="1:8">
      <c r="A172" s="5">
        <v>43221</v>
      </c>
      <c r="B172" s="6">
        <v>127.421249</v>
      </c>
      <c r="G172" s="6">
        <v>169</v>
      </c>
      <c r="H172" s="7">
        <f t="shared" si="2"/>
        <v>-1.0291980000000081</v>
      </c>
    </row>
    <row r="173" spans="1:8">
      <c r="A173" s="5">
        <v>43220</v>
      </c>
      <c r="B173" s="6">
        <v>127.430977</v>
      </c>
      <c r="G173" s="6">
        <v>170</v>
      </c>
      <c r="H173" s="7">
        <f t="shared" si="2"/>
        <v>-1.5837399999999917</v>
      </c>
    </row>
    <row r="174" spans="1:8">
      <c r="A174" s="5">
        <v>43217</v>
      </c>
      <c r="B174" s="6">
        <v>127.46017500000001</v>
      </c>
      <c r="G174" s="6">
        <v>171</v>
      </c>
      <c r="H174" s="7">
        <f t="shared" si="2"/>
        <v>-0.50383000000000777</v>
      </c>
    </row>
    <row r="175" spans="1:8">
      <c r="A175" s="5">
        <v>43216</v>
      </c>
      <c r="B175" s="6">
        <v>128.043915</v>
      </c>
      <c r="G175" s="6">
        <v>172</v>
      </c>
      <c r="H175" s="7">
        <f t="shared" si="2"/>
        <v>0.58584600000000364</v>
      </c>
    </row>
    <row r="176" spans="1:8">
      <c r="A176" s="5">
        <v>43215</v>
      </c>
      <c r="B176" s="6">
        <v>127.54774500000001</v>
      </c>
      <c r="G176" s="6">
        <v>173</v>
      </c>
      <c r="H176" s="7">
        <f t="shared" si="2"/>
        <v>-0.61084699999999259</v>
      </c>
    </row>
    <row r="177" spans="1:8">
      <c r="A177" s="5">
        <v>43214</v>
      </c>
      <c r="B177" s="6">
        <v>125.961899</v>
      </c>
      <c r="G177" s="6">
        <v>174</v>
      </c>
      <c r="H177" s="7">
        <f t="shared" si="2"/>
        <v>-1.1556550000000101</v>
      </c>
    </row>
    <row r="178" spans="1:8">
      <c r="A178" s="5">
        <v>43213</v>
      </c>
      <c r="B178" s="6">
        <v>125.572746</v>
      </c>
      <c r="G178" s="6">
        <v>175</v>
      </c>
      <c r="H178" s="7">
        <f t="shared" si="2"/>
        <v>-0.28005199999999775</v>
      </c>
    </row>
    <row r="179" spans="1:8">
      <c r="A179" s="5">
        <v>43210</v>
      </c>
      <c r="B179" s="6">
        <v>125.72840100000001</v>
      </c>
      <c r="G179" s="6">
        <v>176</v>
      </c>
      <c r="H179" s="7">
        <f t="shared" si="2"/>
        <v>-1.5642929999999922</v>
      </c>
    </row>
    <row r="180" spans="1:8">
      <c r="A180" s="5">
        <v>43209</v>
      </c>
      <c r="B180" s="6">
        <v>125.008453</v>
      </c>
      <c r="G180" s="6">
        <v>177</v>
      </c>
      <c r="H180" s="7">
        <f t="shared" si="2"/>
        <v>-1.2626730000000066</v>
      </c>
    </row>
    <row r="181" spans="1:8">
      <c r="A181" s="5">
        <v>43208</v>
      </c>
      <c r="B181" s="6">
        <v>125.572746</v>
      </c>
      <c r="G181" s="6">
        <v>178</v>
      </c>
      <c r="H181" s="7">
        <f t="shared" si="2"/>
        <v>-0.49410199999999804</v>
      </c>
    </row>
    <row r="182" spans="1:8">
      <c r="A182" s="5">
        <v>43207</v>
      </c>
      <c r="B182" s="6">
        <v>125.835419</v>
      </c>
      <c r="G182" s="6">
        <v>179</v>
      </c>
      <c r="H182" s="7">
        <f t="shared" si="2"/>
        <v>-0.71784999999999854</v>
      </c>
    </row>
    <row r="183" spans="1:8">
      <c r="A183" s="5">
        <v>43206</v>
      </c>
      <c r="B183" s="6">
        <v>125.329521</v>
      </c>
      <c r="G183" s="6">
        <v>180</v>
      </c>
      <c r="H183" s="7">
        <f t="shared" si="2"/>
        <v>-1.097297999999995</v>
      </c>
    </row>
    <row r="184" spans="1:8">
      <c r="A184" s="5">
        <v>43203</v>
      </c>
      <c r="B184" s="6">
        <v>125.047371</v>
      </c>
      <c r="G184" s="6">
        <v>181</v>
      </c>
      <c r="H184" s="7">
        <f t="shared" si="2"/>
        <v>-0.20220900000001052</v>
      </c>
    </row>
    <row r="185" spans="1:8">
      <c r="A185" s="5">
        <v>43202</v>
      </c>
      <c r="B185" s="6">
        <v>125.14466899999999</v>
      </c>
      <c r="G185" s="6">
        <v>182</v>
      </c>
      <c r="H185" s="7">
        <f t="shared" si="2"/>
        <v>-1.4377980000000008</v>
      </c>
    </row>
    <row r="186" spans="1:8">
      <c r="A186" s="5">
        <v>43201</v>
      </c>
      <c r="B186" s="6">
        <v>124.346878</v>
      </c>
      <c r="G186" s="6">
        <v>183</v>
      </c>
      <c r="H186" s="7">
        <f t="shared" si="2"/>
        <v>1.0333559999999977</v>
      </c>
    </row>
    <row r="187" spans="1:8">
      <c r="A187" s="5">
        <v>43200</v>
      </c>
      <c r="B187" s="6">
        <v>124.784676</v>
      </c>
      <c r="G187" s="6">
        <v>184</v>
      </c>
      <c r="H187" s="7">
        <f t="shared" si="2"/>
        <v>-0.22167199999999809</v>
      </c>
    </row>
    <row r="188" spans="1:8">
      <c r="A188" s="5">
        <v>43199</v>
      </c>
      <c r="B188" s="6">
        <v>122.75132000000001</v>
      </c>
      <c r="G188" s="6">
        <v>185</v>
      </c>
      <c r="H188" s="7">
        <f t="shared" si="2"/>
        <v>-2.9749979999999994</v>
      </c>
    </row>
    <row r="189" spans="1:8">
      <c r="A189" s="5">
        <v>43196</v>
      </c>
      <c r="B189" s="6">
        <v>121.972992</v>
      </c>
      <c r="G189" s="6">
        <v>186</v>
      </c>
      <c r="H189" s="7">
        <f t="shared" si="2"/>
        <v>-1.3502429999999919</v>
      </c>
    </row>
    <row r="190" spans="1:8">
      <c r="A190" s="5">
        <v>43195</v>
      </c>
      <c r="B190" s="6">
        <v>123.94799</v>
      </c>
      <c r="G190" s="6">
        <v>187</v>
      </c>
      <c r="H190" s="7">
        <f t="shared" si="2"/>
        <v>-1.5740200000000044</v>
      </c>
    </row>
    <row r="191" spans="1:8">
      <c r="A191" s="5">
        <v>43194</v>
      </c>
      <c r="B191" s="6">
        <v>124.298233</v>
      </c>
      <c r="G191" s="6">
        <v>188</v>
      </c>
      <c r="H191" s="7">
        <f t="shared" si="2"/>
        <v>0.71231799999999623</v>
      </c>
    </row>
    <row r="192" spans="1:8">
      <c r="A192" s="5">
        <v>43193</v>
      </c>
      <c r="B192" s="6">
        <v>124.872253</v>
      </c>
      <c r="G192" s="6">
        <v>189</v>
      </c>
      <c r="H192" s="7">
        <f t="shared" si="2"/>
        <v>-4.6775739999999928</v>
      </c>
    </row>
    <row r="193" spans="1:8">
      <c r="A193" s="5">
        <v>43192</v>
      </c>
      <c r="B193" s="6">
        <v>123.159935</v>
      </c>
      <c r="G193" s="6">
        <v>190</v>
      </c>
      <c r="H193" s="7">
        <f t="shared" si="2"/>
        <v>-2.7100000000004343E-2</v>
      </c>
    </row>
    <row r="194" spans="1:8">
      <c r="A194" s="5">
        <v>43188</v>
      </c>
      <c r="B194" s="6">
        <v>126.837509</v>
      </c>
      <c r="G194" s="6">
        <v>191</v>
      </c>
      <c r="H194" s="7">
        <f t="shared" si="2"/>
        <v>2.4234699999999947</v>
      </c>
    </row>
    <row r="195" spans="1:8">
      <c r="A195" s="5">
        <v>43187</v>
      </c>
      <c r="B195" s="6">
        <v>125.864609</v>
      </c>
      <c r="G195" s="6">
        <v>192</v>
      </c>
      <c r="H195" s="7">
        <f t="shared" si="2"/>
        <v>-0.30192599999999459</v>
      </c>
    </row>
    <row r="196" spans="1:8">
      <c r="A196" s="5">
        <v>43186</v>
      </c>
      <c r="B196" s="6">
        <v>122.44113900000001</v>
      </c>
      <c r="G196" s="6">
        <v>193</v>
      </c>
      <c r="H196" s="7">
        <f t="shared" ref="H196:H259" si="3">(B197-B198)-1</f>
        <v>1.6871260000000063</v>
      </c>
    </row>
    <row r="197" spans="1:8">
      <c r="A197" s="5">
        <v>43185</v>
      </c>
      <c r="B197" s="6">
        <v>121.743065</v>
      </c>
      <c r="G197" s="6">
        <v>194</v>
      </c>
      <c r="H197" s="7">
        <f t="shared" si="3"/>
        <v>-3.4097970000000117</v>
      </c>
    </row>
    <row r="198" spans="1:8">
      <c r="A198" s="5">
        <v>43182</v>
      </c>
      <c r="B198" s="6">
        <v>119.055939</v>
      </c>
      <c r="G198" s="6">
        <v>195</v>
      </c>
      <c r="H198" s="7">
        <f t="shared" si="3"/>
        <v>-3.1611869999999982</v>
      </c>
    </row>
    <row r="199" spans="1:8">
      <c r="A199" s="5">
        <v>43181</v>
      </c>
      <c r="B199" s="6">
        <v>121.46573600000001</v>
      </c>
      <c r="G199" s="6">
        <v>196</v>
      </c>
      <c r="H199" s="7">
        <f t="shared" si="3"/>
        <v>-0.97131299999999499</v>
      </c>
    </row>
    <row r="200" spans="1:8">
      <c r="A200" s="5">
        <v>43180</v>
      </c>
      <c r="B200" s="6">
        <v>123.62692300000001</v>
      </c>
      <c r="G200" s="6">
        <v>197</v>
      </c>
      <c r="H200" s="7">
        <f t="shared" si="3"/>
        <v>0.34834299999999985</v>
      </c>
    </row>
    <row r="201" spans="1:8">
      <c r="A201" s="5">
        <v>43179</v>
      </c>
      <c r="B201" s="6">
        <v>123.598236</v>
      </c>
      <c r="G201" s="6">
        <v>198</v>
      </c>
      <c r="H201" s="7">
        <f t="shared" si="3"/>
        <v>-2.9794849999999968</v>
      </c>
    </row>
    <row r="202" spans="1:8">
      <c r="A202" s="5">
        <v>43178</v>
      </c>
      <c r="B202" s="6">
        <v>122.249893</v>
      </c>
      <c r="G202" s="6">
        <v>199</v>
      </c>
      <c r="H202" s="7">
        <f t="shared" si="3"/>
        <v>-1.4590150000000079</v>
      </c>
    </row>
    <row r="203" spans="1:8">
      <c r="A203" s="5">
        <v>43175</v>
      </c>
      <c r="B203" s="6">
        <v>124.229378</v>
      </c>
      <c r="G203" s="6">
        <v>200</v>
      </c>
      <c r="H203" s="7">
        <f t="shared" si="3"/>
        <v>-0.62705199999999195</v>
      </c>
    </row>
    <row r="204" spans="1:8">
      <c r="A204" s="5">
        <v>43174</v>
      </c>
      <c r="B204" s="6">
        <v>124.688393</v>
      </c>
      <c r="G204" s="6">
        <v>201</v>
      </c>
      <c r="H204" s="7">
        <f t="shared" si="3"/>
        <v>-1</v>
      </c>
    </row>
    <row r="205" spans="1:8">
      <c r="A205" s="5">
        <v>43173</v>
      </c>
      <c r="B205" s="6">
        <v>124.315445</v>
      </c>
      <c r="G205" s="6">
        <v>202</v>
      </c>
      <c r="H205" s="7">
        <f t="shared" si="3"/>
        <v>-1.325127000000009</v>
      </c>
    </row>
    <row r="206" spans="1:8">
      <c r="A206" s="5">
        <v>43172</v>
      </c>
      <c r="B206" s="6">
        <v>124.315445</v>
      </c>
      <c r="G206" s="6">
        <v>203</v>
      </c>
      <c r="H206" s="7">
        <f t="shared" si="3"/>
        <v>-0.38798500000000047</v>
      </c>
    </row>
    <row r="207" spans="1:8">
      <c r="A207" s="5">
        <v>43171</v>
      </c>
      <c r="B207" s="6">
        <v>124.64057200000001</v>
      </c>
      <c r="G207" s="6">
        <v>204</v>
      </c>
      <c r="H207" s="7">
        <f t="shared" si="3"/>
        <v>-0.86611899999999764</v>
      </c>
    </row>
    <row r="208" spans="1:8">
      <c r="A208" s="5">
        <v>43168</v>
      </c>
      <c r="B208" s="6">
        <v>124.02855700000001</v>
      </c>
      <c r="G208" s="6">
        <v>205</v>
      </c>
      <c r="H208" s="7">
        <f t="shared" si="3"/>
        <v>-1.2486419999999896</v>
      </c>
    </row>
    <row r="209" spans="1:8">
      <c r="A209" s="5">
        <v>43167</v>
      </c>
      <c r="B209" s="6">
        <v>123.894676</v>
      </c>
      <c r="G209" s="6">
        <v>206</v>
      </c>
      <c r="H209" s="7">
        <f t="shared" si="3"/>
        <v>-2.4535300000000007</v>
      </c>
    </row>
    <row r="210" spans="1:8">
      <c r="A210" s="5">
        <v>43166</v>
      </c>
      <c r="B210" s="6">
        <v>124.14331799999999</v>
      </c>
      <c r="G210" s="6">
        <v>207</v>
      </c>
      <c r="H210" s="7">
        <f t="shared" si="3"/>
        <v>-0.65573100000000295</v>
      </c>
    </row>
    <row r="211" spans="1:8">
      <c r="A211" s="5">
        <v>43165</v>
      </c>
      <c r="B211" s="6">
        <v>125.59684799999999</v>
      </c>
      <c r="G211" s="6">
        <v>208</v>
      </c>
      <c r="H211" s="7">
        <f t="shared" si="3"/>
        <v>-0.62705200000000616</v>
      </c>
    </row>
    <row r="212" spans="1:8">
      <c r="A212" s="5">
        <v>43164</v>
      </c>
      <c r="B212" s="6">
        <v>125.252579</v>
      </c>
      <c r="G212" s="6">
        <v>209</v>
      </c>
      <c r="H212" s="7">
        <f t="shared" si="3"/>
        <v>-0.80876200000000154</v>
      </c>
    </row>
    <row r="213" spans="1:8">
      <c r="A213" s="5">
        <v>43161</v>
      </c>
      <c r="B213" s="6">
        <v>124.879631</v>
      </c>
      <c r="G213" s="6">
        <v>210</v>
      </c>
      <c r="H213" s="7">
        <f t="shared" si="3"/>
        <v>-5.0259009999999904</v>
      </c>
    </row>
    <row r="214" spans="1:8">
      <c r="A214" s="5">
        <v>43160</v>
      </c>
      <c r="B214" s="6">
        <v>124.688393</v>
      </c>
      <c r="G214" s="6">
        <v>211</v>
      </c>
      <c r="H214" s="7">
        <f t="shared" si="3"/>
        <v>-2.3674780000000055</v>
      </c>
    </row>
    <row r="215" spans="1:8">
      <c r="A215" s="5">
        <v>43159</v>
      </c>
      <c r="B215" s="6">
        <v>128.714294</v>
      </c>
      <c r="G215" s="6">
        <v>212</v>
      </c>
      <c r="H215" s="7">
        <f t="shared" si="3"/>
        <v>-3.2950289999999995</v>
      </c>
    </row>
    <row r="216" spans="1:8">
      <c r="A216" s="5">
        <v>43158</v>
      </c>
      <c r="B216" s="6">
        <v>130.081772</v>
      </c>
      <c r="G216" s="6">
        <v>213</v>
      </c>
      <c r="H216" s="7">
        <f t="shared" si="3"/>
        <v>0.3387610000000052</v>
      </c>
    </row>
    <row r="217" spans="1:8">
      <c r="A217" s="5">
        <v>43157</v>
      </c>
      <c r="B217" s="6">
        <v>132.376801</v>
      </c>
      <c r="G217" s="6">
        <v>214</v>
      </c>
      <c r="H217" s="7">
        <f t="shared" si="3"/>
        <v>0.72129799999999022</v>
      </c>
    </row>
    <row r="218" spans="1:8">
      <c r="A218" s="5">
        <v>43154</v>
      </c>
      <c r="B218" s="6">
        <v>131.03804</v>
      </c>
      <c r="G218" s="6">
        <v>215</v>
      </c>
      <c r="H218" s="7">
        <f t="shared" si="3"/>
        <v>-0.58880600000000527</v>
      </c>
    </row>
    <row r="219" spans="1:8">
      <c r="A219" s="5">
        <v>43153</v>
      </c>
      <c r="B219" s="6">
        <v>129.316742</v>
      </c>
      <c r="G219" s="6">
        <v>216</v>
      </c>
      <c r="H219" s="7">
        <f t="shared" si="3"/>
        <v>-2.0040889999999933</v>
      </c>
    </row>
    <row r="220" spans="1:8">
      <c r="A220" s="5">
        <v>43152</v>
      </c>
      <c r="B220" s="6">
        <v>128.90554800000001</v>
      </c>
      <c r="G220" s="6">
        <v>217</v>
      </c>
      <c r="H220" s="7">
        <f t="shared" si="3"/>
        <v>-1.3346870000000024</v>
      </c>
    </row>
    <row r="221" spans="1:8">
      <c r="A221" s="5">
        <v>43151</v>
      </c>
      <c r="B221" s="6">
        <v>129.909637</v>
      </c>
      <c r="G221" s="6">
        <v>218</v>
      </c>
      <c r="H221" s="7">
        <f t="shared" si="3"/>
        <v>-0.12023899999999799</v>
      </c>
    </row>
    <row r="222" spans="1:8">
      <c r="A222" s="5">
        <v>43147</v>
      </c>
      <c r="B222" s="6">
        <v>130.24432400000001</v>
      </c>
      <c r="G222" s="6">
        <v>219</v>
      </c>
      <c r="H222" s="7">
        <f t="shared" si="3"/>
        <v>-1.1816859999999849</v>
      </c>
    </row>
    <row r="223" spans="1:8">
      <c r="A223" s="5">
        <v>43146</v>
      </c>
      <c r="B223" s="6">
        <v>129.364563</v>
      </c>
      <c r="G223" s="6">
        <v>220</v>
      </c>
      <c r="H223" s="7">
        <f t="shared" si="3"/>
        <v>-0.58879100000001472</v>
      </c>
    </row>
    <row r="224" spans="1:8">
      <c r="A224" s="5">
        <v>43145</v>
      </c>
      <c r="B224" s="6">
        <v>129.54624899999999</v>
      </c>
      <c r="G224" s="6">
        <v>221</v>
      </c>
      <c r="H224" s="7">
        <f t="shared" si="3"/>
        <v>-4.557343000000003</v>
      </c>
    </row>
    <row r="225" spans="1:8">
      <c r="A225" s="5">
        <v>43144</v>
      </c>
      <c r="B225" s="6">
        <v>129.13504</v>
      </c>
      <c r="G225" s="6">
        <v>222</v>
      </c>
      <c r="H225" s="7">
        <f t="shared" si="3"/>
        <v>1.0942229999999995</v>
      </c>
    </row>
    <row r="226" spans="1:8">
      <c r="A226" s="5">
        <v>43143</v>
      </c>
      <c r="B226" s="6">
        <v>132.69238300000001</v>
      </c>
      <c r="G226" s="6">
        <v>223</v>
      </c>
      <c r="H226" s="7">
        <f t="shared" si="3"/>
        <v>1.046447999999998</v>
      </c>
    </row>
    <row r="227" spans="1:8">
      <c r="A227" s="5">
        <v>43140</v>
      </c>
      <c r="B227" s="6">
        <v>130.59816000000001</v>
      </c>
      <c r="G227" s="6">
        <v>224</v>
      </c>
      <c r="H227" s="7">
        <f t="shared" si="3"/>
        <v>-3.3428959999999961</v>
      </c>
    </row>
    <row r="228" spans="1:8">
      <c r="A228" s="5">
        <v>43139</v>
      </c>
      <c r="B228" s="6">
        <v>128.55171200000001</v>
      </c>
      <c r="G228" s="6">
        <v>225</v>
      </c>
      <c r="H228" s="7">
        <f t="shared" si="3"/>
        <v>-2.7977750000000015</v>
      </c>
    </row>
    <row r="229" spans="1:8">
      <c r="A229" s="5">
        <v>43138</v>
      </c>
      <c r="B229" s="6">
        <v>130.89460800000001</v>
      </c>
      <c r="G229" s="6">
        <v>226</v>
      </c>
      <c r="H229" s="7">
        <f t="shared" si="3"/>
        <v>5.5313569999999999</v>
      </c>
    </row>
    <row r="230" spans="1:8">
      <c r="A230" s="5">
        <v>43137</v>
      </c>
      <c r="B230" s="6">
        <v>132.69238300000001</v>
      </c>
      <c r="G230" s="6">
        <v>227</v>
      </c>
      <c r="H230" s="7">
        <f t="shared" si="3"/>
        <v>-5.4849239999999924</v>
      </c>
    </row>
    <row r="231" spans="1:8">
      <c r="A231" s="5">
        <v>43136</v>
      </c>
      <c r="B231" s="6">
        <v>126.16102600000001</v>
      </c>
      <c r="G231" s="6">
        <v>228</v>
      </c>
      <c r="H231" s="7">
        <f t="shared" si="3"/>
        <v>-3.0847019999999929</v>
      </c>
    </row>
    <row r="232" spans="1:8">
      <c r="A232" s="5">
        <v>43133</v>
      </c>
      <c r="B232" s="6">
        <v>130.64595</v>
      </c>
      <c r="G232" s="6">
        <v>229</v>
      </c>
      <c r="H232" s="7">
        <f t="shared" si="3"/>
        <v>-0.15846200000001431</v>
      </c>
    </row>
    <row r="233" spans="1:8">
      <c r="A233" s="5">
        <v>43132</v>
      </c>
      <c r="B233" s="6">
        <v>132.73065199999999</v>
      </c>
      <c r="G233" s="6">
        <v>230</v>
      </c>
      <c r="H233" s="7">
        <f t="shared" si="3"/>
        <v>-2.6256569999999897</v>
      </c>
    </row>
    <row r="234" spans="1:8">
      <c r="A234" s="5">
        <v>43131</v>
      </c>
      <c r="B234" s="6">
        <v>131.88911400000001</v>
      </c>
      <c r="G234" s="6">
        <v>231</v>
      </c>
      <c r="H234" s="7">
        <f t="shared" si="3"/>
        <v>-0.91393999999999664</v>
      </c>
    </row>
    <row r="235" spans="1:8">
      <c r="A235" s="5">
        <v>43130</v>
      </c>
      <c r="B235" s="6">
        <v>133.514771</v>
      </c>
      <c r="G235" s="6">
        <v>232</v>
      </c>
      <c r="H235" s="7">
        <f t="shared" si="3"/>
        <v>-1.0287020000000098</v>
      </c>
    </row>
    <row r="236" spans="1:8">
      <c r="A236" s="5">
        <v>43129</v>
      </c>
      <c r="B236" s="6">
        <v>133.42871099999999</v>
      </c>
      <c r="G236" s="6">
        <v>233</v>
      </c>
      <c r="H236" s="7">
        <f t="shared" si="3"/>
        <v>0.31965700000000652</v>
      </c>
    </row>
    <row r="237" spans="1:8">
      <c r="A237" s="5">
        <v>43126</v>
      </c>
      <c r="B237" s="6">
        <v>133.457413</v>
      </c>
      <c r="G237" s="6">
        <v>234</v>
      </c>
      <c r="H237" s="7">
        <f t="shared" si="3"/>
        <v>-1.8128210000000138</v>
      </c>
    </row>
    <row r="238" spans="1:8">
      <c r="A238" s="5">
        <v>43125</v>
      </c>
      <c r="B238" s="6">
        <v>132.137756</v>
      </c>
      <c r="G238" s="6">
        <v>235</v>
      </c>
      <c r="H238" s="7">
        <f t="shared" si="3"/>
        <v>-1.239073999999988</v>
      </c>
    </row>
    <row r="239" spans="1:8">
      <c r="A239" s="5">
        <v>43124</v>
      </c>
      <c r="B239" s="6">
        <v>132.95057700000001</v>
      </c>
      <c r="G239" s="6">
        <v>236</v>
      </c>
      <c r="H239" s="7">
        <f t="shared" si="3"/>
        <v>-1.1147469999999942</v>
      </c>
    </row>
    <row r="240" spans="1:8">
      <c r="A240" s="5">
        <v>43123</v>
      </c>
      <c r="B240" s="6">
        <v>133.189651</v>
      </c>
      <c r="G240" s="6">
        <v>237</v>
      </c>
      <c r="H240" s="7">
        <f t="shared" si="3"/>
        <v>-1.4303280000000029</v>
      </c>
    </row>
    <row r="241" spans="1:8">
      <c r="A241" s="5">
        <v>43122</v>
      </c>
      <c r="B241" s="6">
        <v>133.30439799999999</v>
      </c>
      <c r="G241" s="6">
        <v>238</v>
      </c>
      <c r="H241" s="7">
        <f t="shared" si="3"/>
        <v>0.16665699999998651</v>
      </c>
    </row>
    <row r="242" spans="1:8">
      <c r="A242" s="5">
        <v>43119</v>
      </c>
      <c r="B242" s="6">
        <v>133.73472599999999</v>
      </c>
      <c r="G242" s="6">
        <v>239</v>
      </c>
      <c r="H242" s="7">
        <f t="shared" si="3"/>
        <v>-2.9985969999999895</v>
      </c>
    </row>
    <row r="243" spans="1:8">
      <c r="A243" s="5">
        <v>43118</v>
      </c>
      <c r="B243" s="6">
        <v>132.56806900000001</v>
      </c>
      <c r="G243" s="6">
        <v>240</v>
      </c>
      <c r="H243" s="7">
        <f t="shared" si="3"/>
        <v>1.6297309999999925</v>
      </c>
    </row>
    <row r="244" spans="1:8">
      <c r="A244" s="5">
        <v>43117</v>
      </c>
      <c r="B244" s="6">
        <v>134.566666</v>
      </c>
      <c r="G244" s="6">
        <v>241</v>
      </c>
      <c r="H244" s="7">
        <f t="shared" si="3"/>
        <v>-0.26365699999999492</v>
      </c>
    </row>
    <row r="245" spans="1:8">
      <c r="A245" s="5">
        <v>43116</v>
      </c>
      <c r="B245" s="6">
        <v>131.93693500000001</v>
      </c>
      <c r="G245" s="6">
        <v>242</v>
      </c>
      <c r="H245" s="7">
        <f t="shared" si="3"/>
        <v>-0.72268700000000763</v>
      </c>
    </row>
    <row r="246" spans="1:8">
      <c r="A246" s="5">
        <v>43112</v>
      </c>
      <c r="B246" s="6">
        <v>131.200592</v>
      </c>
      <c r="G246" s="6">
        <v>243</v>
      </c>
      <c r="H246" s="7">
        <f t="shared" si="3"/>
        <v>-0.51229799999998704</v>
      </c>
    </row>
    <row r="247" spans="1:8">
      <c r="A247" s="5">
        <v>43111</v>
      </c>
      <c r="B247" s="6">
        <v>130.92327900000001</v>
      </c>
      <c r="G247" s="6">
        <v>244</v>
      </c>
      <c r="H247" s="7">
        <f t="shared" si="3"/>
        <v>1.5628049999999973</v>
      </c>
    </row>
    <row r="248" spans="1:8">
      <c r="A248" s="5">
        <v>43110</v>
      </c>
      <c r="B248" s="6">
        <v>130.43557699999999</v>
      </c>
      <c r="G248" s="6">
        <v>245</v>
      </c>
      <c r="H248" s="7">
        <f t="shared" si="3"/>
        <v>-2.0041050000000098</v>
      </c>
    </row>
    <row r="249" spans="1:8">
      <c r="A249" s="5">
        <v>43109</v>
      </c>
      <c r="B249" s="6">
        <v>127.872772</v>
      </c>
      <c r="G249" s="6">
        <v>246</v>
      </c>
      <c r="H249" s="7">
        <f t="shared" si="3"/>
        <v>-0.12977599999999256</v>
      </c>
    </row>
    <row r="250" spans="1:8">
      <c r="A250" s="5">
        <v>43108</v>
      </c>
      <c r="B250" s="6">
        <v>128.87687700000001</v>
      </c>
      <c r="G250" s="6">
        <v>247</v>
      </c>
      <c r="H250" s="7">
        <f t="shared" si="3"/>
        <v>0.62566400000000044</v>
      </c>
    </row>
    <row r="251" spans="1:8">
      <c r="A251" s="5">
        <v>43105</v>
      </c>
      <c r="B251" s="6">
        <v>128.006653</v>
      </c>
      <c r="G251" s="6">
        <v>248</v>
      </c>
      <c r="H251" s="7">
        <f t="shared" si="3"/>
        <v>0.94123100000000193</v>
      </c>
    </row>
    <row r="252" spans="1:8">
      <c r="A252" s="5">
        <v>43104</v>
      </c>
      <c r="B252" s="6">
        <v>126.380989</v>
      </c>
      <c r="G252" s="6">
        <v>249</v>
      </c>
      <c r="H252" s="7">
        <f t="shared" si="3"/>
        <v>0.68304399999999532</v>
      </c>
    </row>
    <row r="253" spans="1:8">
      <c r="A253" s="5">
        <v>43103</v>
      </c>
      <c r="B253" s="6">
        <v>124.439758</v>
      </c>
      <c r="G253" s="6">
        <v>250</v>
      </c>
      <c r="H253" s="7">
        <f t="shared" si="3"/>
        <v>0.14753000000000327</v>
      </c>
    </row>
    <row r="254" spans="1:8">
      <c r="A254" s="5">
        <v>43102</v>
      </c>
      <c r="B254" s="6">
        <v>122.756714</v>
      </c>
      <c r="G254" s="6">
        <v>251</v>
      </c>
      <c r="H254" s="7">
        <f t="shared" si="3"/>
        <v>-2.051911000000004</v>
      </c>
    </row>
    <row r="255" spans="1:8">
      <c r="A255" s="5">
        <v>43098</v>
      </c>
      <c r="B255" s="6">
        <v>121.609184</v>
      </c>
      <c r="G255" s="6">
        <v>252</v>
      </c>
      <c r="H255" s="7">
        <f t="shared" si="3"/>
        <v>-0.96173799999999687</v>
      </c>
    </row>
    <row r="256" spans="1:8">
      <c r="A256" s="5">
        <v>43097</v>
      </c>
      <c r="B256" s="6">
        <v>122.661095</v>
      </c>
      <c r="G256" s="6">
        <v>253</v>
      </c>
      <c r="H256" s="7">
        <f t="shared" si="3"/>
        <v>-0.76094100000000253</v>
      </c>
    </row>
    <row r="257" spans="1:8">
      <c r="A257" s="5">
        <v>43096</v>
      </c>
      <c r="B257" s="6">
        <v>122.622833</v>
      </c>
      <c r="G257" s="6">
        <v>254</v>
      </c>
      <c r="H257" s="7">
        <f t="shared" si="3"/>
        <v>-1.3251419999999996</v>
      </c>
    </row>
    <row r="258" spans="1:8">
      <c r="A258" s="5">
        <v>43095</v>
      </c>
      <c r="B258" s="6">
        <v>122.383774</v>
      </c>
      <c r="G258" s="6">
        <v>255</v>
      </c>
      <c r="H258" s="7">
        <f t="shared" si="3"/>
        <v>-0.96173100000000034</v>
      </c>
    </row>
    <row r="259" spans="1:8">
      <c r="A259" s="5">
        <v>43091</v>
      </c>
      <c r="B259" s="6">
        <v>122.708916</v>
      </c>
      <c r="G259" s="6">
        <v>256</v>
      </c>
      <c r="H259" s="7">
        <f t="shared" si="3"/>
        <v>-0.37842499999999291</v>
      </c>
    </row>
    <row r="260" spans="1:8">
      <c r="A260" s="5">
        <v>43090</v>
      </c>
      <c r="B260" s="6">
        <v>122.670647</v>
      </c>
      <c r="G260" s="6">
        <v>257</v>
      </c>
      <c r="H260" s="7">
        <f t="shared" ref="H260:H323" si="4">(B261-B262)-1</f>
        <v>-0.40711199999999792</v>
      </c>
    </row>
    <row r="261" spans="1:8">
      <c r="A261" s="5">
        <v>43089</v>
      </c>
      <c r="B261" s="6">
        <v>122.049072</v>
      </c>
      <c r="G261" s="6">
        <v>258</v>
      </c>
      <c r="H261" s="7">
        <f t="shared" si="4"/>
        <v>-1.2964410000000015</v>
      </c>
    </row>
    <row r="262" spans="1:8">
      <c r="A262" s="5">
        <v>43088</v>
      </c>
      <c r="B262" s="6">
        <v>121.45618399999999</v>
      </c>
      <c r="G262" s="6">
        <v>259</v>
      </c>
      <c r="H262" s="7">
        <f t="shared" si="4"/>
        <v>1.8496939999999995</v>
      </c>
    </row>
    <row r="263" spans="1:8">
      <c r="A263" s="5">
        <v>43087</v>
      </c>
      <c r="B263" s="6">
        <v>121.75262499999999</v>
      </c>
      <c r="G263" s="6">
        <v>260</v>
      </c>
      <c r="H263" s="7">
        <f t="shared" si="4"/>
        <v>-1.6311500000000052</v>
      </c>
    </row>
    <row r="264" spans="1:8">
      <c r="A264" s="5">
        <v>43084</v>
      </c>
      <c r="B264" s="6">
        <v>118.902931</v>
      </c>
      <c r="G264" s="6">
        <v>261</v>
      </c>
      <c r="H264" s="7">
        <f t="shared" si="4"/>
        <v>-0.92349199999999598</v>
      </c>
    </row>
    <row r="265" spans="1:8">
      <c r="A265" s="5">
        <v>43083</v>
      </c>
      <c r="B265" s="6">
        <v>119.534081</v>
      </c>
      <c r="G265" s="6">
        <v>262</v>
      </c>
      <c r="H265" s="7">
        <f t="shared" si="4"/>
        <v>-0.35929900000000714</v>
      </c>
    </row>
    <row r="266" spans="1:8">
      <c r="A266" s="5">
        <v>43082</v>
      </c>
      <c r="B266" s="6">
        <v>119.457573</v>
      </c>
      <c r="G266" s="6">
        <v>263</v>
      </c>
      <c r="H266" s="7">
        <f t="shared" si="4"/>
        <v>-0.69398499999999785</v>
      </c>
    </row>
    <row r="267" spans="1:8">
      <c r="A267" s="5">
        <v>43081</v>
      </c>
      <c r="B267" s="6">
        <v>118.816872</v>
      </c>
      <c r="G267" s="6">
        <v>264</v>
      </c>
      <c r="H267" s="7">
        <f t="shared" si="4"/>
        <v>-1.4972680000000054</v>
      </c>
    </row>
    <row r="268" spans="1:8">
      <c r="A268" s="5">
        <v>43080</v>
      </c>
      <c r="B268" s="6">
        <v>118.510857</v>
      </c>
      <c r="G268" s="6">
        <v>265</v>
      </c>
      <c r="H268" s="7">
        <f t="shared" si="4"/>
        <v>1.3641000000006898E-2</v>
      </c>
    </row>
    <row r="269" spans="1:8">
      <c r="A269" s="5">
        <v>43077</v>
      </c>
      <c r="B269" s="6">
        <v>119.00812500000001</v>
      </c>
      <c r="G269" s="6">
        <v>266</v>
      </c>
      <c r="H269" s="7">
        <f t="shared" si="4"/>
        <v>-0.59835800000000461</v>
      </c>
    </row>
    <row r="270" spans="1:8">
      <c r="A270" s="5">
        <v>43076</v>
      </c>
      <c r="B270" s="6">
        <v>117.994484</v>
      </c>
      <c r="G270" s="6">
        <v>267</v>
      </c>
      <c r="H270" s="7">
        <f t="shared" si="4"/>
        <v>-1.678955000000002</v>
      </c>
    </row>
    <row r="271" spans="1:8">
      <c r="A271" s="5">
        <v>43075</v>
      </c>
      <c r="B271" s="6">
        <v>117.592842</v>
      </c>
      <c r="G271" s="6">
        <v>268</v>
      </c>
      <c r="H271" s="7">
        <f t="shared" si="4"/>
        <v>-1.2294999999999874</v>
      </c>
    </row>
    <row r="272" spans="1:8">
      <c r="A272" s="5">
        <v>43074</v>
      </c>
      <c r="B272" s="6">
        <v>118.27179700000001</v>
      </c>
      <c r="G272" s="6">
        <v>269</v>
      </c>
      <c r="H272" s="7">
        <f t="shared" si="4"/>
        <v>-1.420761000000013</v>
      </c>
    </row>
    <row r="273" spans="1:8">
      <c r="A273" s="5">
        <v>43073</v>
      </c>
      <c r="B273" s="6">
        <v>118.50129699999999</v>
      </c>
      <c r="G273" s="6">
        <v>270</v>
      </c>
      <c r="H273" s="7">
        <f t="shared" si="4"/>
        <v>-2.8934169999999995</v>
      </c>
    </row>
    <row r="274" spans="1:8">
      <c r="A274" s="5">
        <v>43070</v>
      </c>
      <c r="B274" s="6">
        <v>118.92205800000001</v>
      </c>
      <c r="G274" s="6">
        <v>271</v>
      </c>
      <c r="H274" s="7">
        <f t="shared" si="4"/>
        <v>-1.2008289999999988</v>
      </c>
    </row>
    <row r="275" spans="1:8">
      <c r="A275" s="5">
        <v>43069</v>
      </c>
      <c r="B275" s="6">
        <v>120.81547500000001</v>
      </c>
      <c r="G275" s="6">
        <v>272</v>
      </c>
      <c r="H275" s="7">
        <f t="shared" si="4"/>
        <v>-1.3920669999999973</v>
      </c>
    </row>
    <row r="276" spans="1:8">
      <c r="A276" s="5">
        <v>43068</v>
      </c>
      <c r="B276" s="6">
        <v>121.01630400000001</v>
      </c>
      <c r="G276" s="6">
        <v>273</v>
      </c>
      <c r="H276" s="7">
        <f t="shared" si="4"/>
        <v>-6.2859000000003107E-2</v>
      </c>
    </row>
    <row r="277" spans="1:8">
      <c r="A277" s="5">
        <v>43067</v>
      </c>
      <c r="B277" s="6">
        <v>121.408371</v>
      </c>
      <c r="G277" s="6">
        <v>274</v>
      </c>
      <c r="H277" s="7">
        <f t="shared" si="4"/>
        <v>-1.0669399999999882</v>
      </c>
    </row>
    <row r="278" spans="1:8">
      <c r="A278" s="5">
        <v>43066</v>
      </c>
      <c r="B278" s="6">
        <v>120.47123000000001</v>
      </c>
      <c r="G278" s="6">
        <v>275</v>
      </c>
      <c r="H278" s="7">
        <f t="shared" si="4"/>
        <v>-1.0286860000000075</v>
      </c>
    </row>
    <row r="279" spans="1:8">
      <c r="A279" s="5">
        <v>43063</v>
      </c>
      <c r="B279" s="6">
        <v>120.53816999999999</v>
      </c>
      <c r="G279" s="6">
        <v>276</v>
      </c>
      <c r="H279" s="7">
        <f t="shared" si="4"/>
        <v>-0.71311199999999531</v>
      </c>
    </row>
    <row r="280" spans="1:8">
      <c r="A280" s="5">
        <v>43061</v>
      </c>
      <c r="B280" s="6">
        <v>120.566856</v>
      </c>
      <c r="G280" s="6">
        <v>277</v>
      </c>
      <c r="H280" s="7">
        <f t="shared" si="4"/>
        <v>0.42484299999999564</v>
      </c>
    </row>
    <row r="281" spans="1:8">
      <c r="A281" s="5">
        <v>43060</v>
      </c>
      <c r="B281" s="6">
        <v>120.279968</v>
      </c>
      <c r="G281" s="6">
        <v>278</v>
      </c>
      <c r="H281" s="7">
        <f t="shared" si="4"/>
        <v>-4.3732000000005655E-2</v>
      </c>
    </row>
    <row r="282" spans="1:8">
      <c r="A282" s="5">
        <v>43059</v>
      </c>
      <c r="B282" s="6">
        <v>118.855125</v>
      </c>
      <c r="G282" s="6">
        <v>279</v>
      </c>
      <c r="H282" s="7">
        <f t="shared" si="4"/>
        <v>-2.0327679999999901</v>
      </c>
    </row>
    <row r="283" spans="1:8">
      <c r="A283" s="5">
        <v>43056</v>
      </c>
      <c r="B283" s="6">
        <v>117.89885700000001</v>
      </c>
      <c r="G283" s="6">
        <v>280</v>
      </c>
      <c r="H283" s="7">
        <f t="shared" si="4"/>
        <v>-0.32105300000000625</v>
      </c>
    </row>
    <row r="284" spans="1:8">
      <c r="A284" s="5">
        <v>43055</v>
      </c>
      <c r="B284" s="6">
        <v>118.931625</v>
      </c>
      <c r="G284" s="6">
        <v>281</v>
      </c>
      <c r="H284" s="7">
        <f t="shared" si="4"/>
        <v>-2.1570820000000026</v>
      </c>
    </row>
    <row r="285" spans="1:8">
      <c r="A285" s="5">
        <v>43054</v>
      </c>
      <c r="B285" s="6">
        <v>118.252678</v>
      </c>
      <c r="G285" s="6">
        <v>282</v>
      </c>
      <c r="H285" s="7">
        <f t="shared" si="4"/>
        <v>-1.7650139999999936</v>
      </c>
    </row>
    <row r="286" spans="1:8">
      <c r="A286" s="5">
        <v>43053</v>
      </c>
      <c r="B286" s="6">
        <v>119.40976000000001</v>
      </c>
      <c r="G286" s="6">
        <v>283</v>
      </c>
      <c r="H286" s="7">
        <f t="shared" si="4"/>
        <v>0.12839499999999759</v>
      </c>
    </row>
    <row r="287" spans="1:8">
      <c r="A287" s="5">
        <v>43052</v>
      </c>
      <c r="B287" s="6">
        <v>120.174774</v>
      </c>
      <c r="G287" s="6">
        <v>284</v>
      </c>
      <c r="H287" s="7">
        <f t="shared" si="4"/>
        <v>-1.927582000000001</v>
      </c>
    </row>
    <row r="288" spans="1:8">
      <c r="A288" s="5">
        <v>43049</v>
      </c>
      <c r="B288" s="6">
        <v>119.046379</v>
      </c>
      <c r="G288" s="6">
        <v>285</v>
      </c>
      <c r="H288" s="7">
        <f t="shared" si="4"/>
        <v>-3.4098129999999998</v>
      </c>
    </row>
    <row r="289" spans="1:8">
      <c r="A289" s="5">
        <v>43048</v>
      </c>
      <c r="B289" s="6">
        <v>119.973961</v>
      </c>
      <c r="G289" s="6">
        <v>286</v>
      </c>
      <c r="H289" s="7">
        <f t="shared" si="4"/>
        <v>-0.50273099999999715</v>
      </c>
    </row>
    <row r="290" spans="1:8">
      <c r="A290" s="5">
        <v>43047</v>
      </c>
      <c r="B290" s="6">
        <v>122.383774</v>
      </c>
      <c r="G290" s="6">
        <v>287</v>
      </c>
      <c r="H290" s="7">
        <f t="shared" si="4"/>
        <v>0.74997700000000123</v>
      </c>
    </row>
    <row r="291" spans="1:8">
      <c r="A291" s="5">
        <v>43046</v>
      </c>
      <c r="B291" s="6">
        <v>121.886505</v>
      </c>
      <c r="G291" s="6">
        <v>288</v>
      </c>
      <c r="H291" s="7">
        <f t="shared" si="4"/>
        <v>-0.99044000000000665</v>
      </c>
    </row>
    <row r="292" spans="1:8">
      <c r="A292" s="5">
        <v>43045</v>
      </c>
      <c r="B292" s="6">
        <v>120.136528</v>
      </c>
      <c r="G292" s="6">
        <v>289</v>
      </c>
      <c r="H292" s="7">
        <f t="shared" si="4"/>
        <v>-0.70355299999999943</v>
      </c>
    </row>
    <row r="293" spans="1:8">
      <c r="A293" s="5">
        <v>43042</v>
      </c>
      <c r="B293" s="6">
        <v>120.12696800000001</v>
      </c>
      <c r="G293" s="6">
        <v>290</v>
      </c>
      <c r="H293" s="7">
        <f t="shared" si="4"/>
        <v>-0.15847699999999065</v>
      </c>
    </row>
    <row r="294" spans="1:8">
      <c r="A294" s="5">
        <v>43041</v>
      </c>
      <c r="B294" s="6">
        <v>119.830521</v>
      </c>
      <c r="G294" s="6">
        <v>291</v>
      </c>
      <c r="H294" s="7">
        <f t="shared" si="4"/>
        <v>-0.58880700000000274</v>
      </c>
    </row>
    <row r="295" spans="1:8">
      <c r="A295" s="5">
        <v>43040</v>
      </c>
      <c r="B295" s="6">
        <v>118.988998</v>
      </c>
      <c r="G295" s="6">
        <v>292</v>
      </c>
      <c r="H295" s="7">
        <f t="shared" si="4"/>
        <v>-1.3729469999999964</v>
      </c>
    </row>
    <row r="296" spans="1:8">
      <c r="A296" s="5">
        <v>43039</v>
      </c>
      <c r="B296" s="6">
        <v>118.577805</v>
      </c>
      <c r="G296" s="6">
        <v>293</v>
      </c>
      <c r="H296" s="7">
        <f t="shared" si="4"/>
        <v>-0.84699300000001188</v>
      </c>
    </row>
    <row r="297" spans="1:8">
      <c r="A297" s="5">
        <v>43038</v>
      </c>
      <c r="B297" s="6">
        <v>118.95075199999999</v>
      </c>
      <c r="G297" s="6">
        <v>294</v>
      </c>
      <c r="H297" s="7">
        <f t="shared" si="4"/>
        <v>-0.63661899999999605</v>
      </c>
    </row>
    <row r="298" spans="1:8">
      <c r="A298" s="5">
        <v>43035</v>
      </c>
      <c r="B298" s="6">
        <v>118.79774500000001</v>
      </c>
      <c r="G298" s="6">
        <v>295</v>
      </c>
      <c r="H298" s="7">
        <f t="shared" si="4"/>
        <v>0.44396899999999562</v>
      </c>
    </row>
    <row r="299" spans="1:8">
      <c r="A299" s="5">
        <v>43034</v>
      </c>
      <c r="B299" s="6">
        <v>118.434364</v>
      </c>
      <c r="G299" s="6">
        <v>296</v>
      </c>
      <c r="H299" s="7">
        <f t="shared" si="4"/>
        <v>-2.4726479999999924</v>
      </c>
    </row>
    <row r="300" spans="1:8">
      <c r="A300" s="5">
        <v>43033</v>
      </c>
      <c r="B300" s="6">
        <v>116.99039500000001</v>
      </c>
      <c r="G300" s="6">
        <v>297</v>
      </c>
      <c r="H300" s="7">
        <f t="shared" si="4"/>
        <v>6.1454999999995152E-2</v>
      </c>
    </row>
    <row r="301" spans="1:8">
      <c r="A301" s="5">
        <v>43032</v>
      </c>
      <c r="B301" s="6">
        <v>118.463043</v>
      </c>
      <c r="G301" s="6">
        <v>298</v>
      </c>
      <c r="H301" s="7">
        <f t="shared" si="4"/>
        <v>-1.8988879999999995</v>
      </c>
    </row>
    <row r="302" spans="1:8">
      <c r="A302" s="5">
        <v>43031</v>
      </c>
      <c r="B302" s="6">
        <v>117.401588</v>
      </c>
      <c r="G302" s="6">
        <v>299</v>
      </c>
      <c r="H302" s="7">
        <f t="shared" si="4"/>
        <v>-0.38799299999999448</v>
      </c>
    </row>
    <row r="303" spans="1:8">
      <c r="A303" s="5">
        <v>43028</v>
      </c>
      <c r="B303" s="6">
        <v>118.300476</v>
      </c>
      <c r="G303" s="6">
        <v>300</v>
      </c>
      <c r="H303" s="7">
        <f t="shared" si="4"/>
        <v>-2.1379620000000017</v>
      </c>
    </row>
    <row r="304" spans="1:8">
      <c r="A304" s="5">
        <v>43027</v>
      </c>
      <c r="B304" s="6">
        <v>117.688469</v>
      </c>
      <c r="G304" s="6">
        <v>301</v>
      </c>
      <c r="H304" s="7">
        <f t="shared" si="4"/>
        <v>-9.1537999999999897E-2</v>
      </c>
    </row>
    <row r="305" spans="1:8">
      <c r="A305" s="5">
        <v>43026</v>
      </c>
      <c r="B305" s="6">
        <v>118.826431</v>
      </c>
      <c r="G305" s="6">
        <v>302</v>
      </c>
      <c r="H305" s="7">
        <f t="shared" si="4"/>
        <v>-1.1051939999999973</v>
      </c>
    </row>
    <row r="306" spans="1:8">
      <c r="A306" s="5">
        <v>43025</v>
      </c>
      <c r="B306" s="6">
        <v>117.917969</v>
      </c>
      <c r="G306" s="6">
        <v>303</v>
      </c>
      <c r="H306" s="7">
        <f t="shared" si="4"/>
        <v>-0.9617460000000051</v>
      </c>
    </row>
    <row r="307" spans="1:8">
      <c r="A307" s="5">
        <v>43024</v>
      </c>
      <c r="B307" s="6">
        <v>118.023163</v>
      </c>
      <c r="G307" s="6">
        <v>304</v>
      </c>
      <c r="H307" s="7">
        <f t="shared" si="4"/>
        <v>-0.81831400000000087</v>
      </c>
    </row>
    <row r="308" spans="1:8">
      <c r="A308" s="5">
        <v>43021</v>
      </c>
      <c r="B308" s="6">
        <v>117.984909</v>
      </c>
      <c r="G308" s="6">
        <v>305</v>
      </c>
      <c r="H308" s="7">
        <f t="shared" si="4"/>
        <v>-1.3538199999999989</v>
      </c>
    </row>
    <row r="309" spans="1:8">
      <c r="A309" s="5">
        <v>43020</v>
      </c>
      <c r="B309" s="6">
        <v>117.803223</v>
      </c>
      <c r="G309" s="6">
        <v>306</v>
      </c>
      <c r="H309" s="7">
        <f t="shared" si="4"/>
        <v>-1.4972619999999921</v>
      </c>
    </row>
    <row r="310" spans="1:8">
      <c r="A310" s="5">
        <v>43019</v>
      </c>
      <c r="B310" s="6">
        <v>118.157043</v>
      </c>
      <c r="G310" s="6">
        <v>307</v>
      </c>
      <c r="H310" s="7">
        <f t="shared" si="4"/>
        <v>1.3046189999999882</v>
      </c>
    </row>
    <row r="311" spans="1:8">
      <c r="A311" s="5">
        <v>43018</v>
      </c>
      <c r="B311" s="6">
        <v>118.65430499999999</v>
      </c>
      <c r="G311" s="6">
        <v>308</v>
      </c>
      <c r="H311" s="7">
        <f t="shared" si="4"/>
        <v>-1.191252999999989</v>
      </c>
    </row>
    <row r="312" spans="1:8">
      <c r="A312" s="5">
        <v>43017</v>
      </c>
      <c r="B312" s="6">
        <v>116.34968600000001</v>
      </c>
      <c r="G312" s="6">
        <v>309</v>
      </c>
      <c r="H312" s="7">
        <f t="shared" si="4"/>
        <v>-1.5038000000004104E-2</v>
      </c>
    </row>
    <row r="313" spans="1:8">
      <c r="A313" s="5">
        <v>43014</v>
      </c>
      <c r="B313" s="6">
        <v>116.54093899999999</v>
      </c>
      <c r="G313" s="6">
        <v>310</v>
      </c>
      <c r="H313" s="7">
        <f t="shared" si="4"/>
        <v>-1.1243209999999948</v>
      </c>
    </row>
    <row r="314" spans="1:8">
      <c r="A314" s="5">
        <v>43013</v>
      </c>
      <c r="B314" s="6">
        <v>115.555977</v>
      </c>
      <c r="G314" s="6">
        <v>311</v>
      </c>
      <c r="H314" s="7">
        <f t="shared" si="4"/>
        <v>-0.39753699999999981</v>
      </c>
    </row>
    <row r="315" spans="1:8">
      <c r="A315" s="5">
        <v>43012</v>
      </c>
      <c r="B315" s="6">
        <v>115.68029799999999</v>
      </c>
      <c r="G315" s="6">
        <v>312</v>
      </c>
      <c r="H315" s="7">
        <f t="shared" si="4"/>
        <v>-1.5053000000008865E-2</v>
      </c>
    </row>
    <row r="316" spans="1:8">
      <c r="A316" s="5">
        <v>43011</v>
      </c>
      <c r="B316" s="6">
        <v>115.07783499999999</v>
      </c>
      <c r="G316" s="6">
        <v>313</v>
      </c>
      <c r="H316" s="7">
        <f t="shared" si="4"/>
        <v>-0.8661120000000011</v>
      </c>
    </row>
    <row r="317" spans="1:8">
      <c r="A317" s="5">
        <v>43010</v>
      </c>
      <c r="B317" s="6">
        <v>114.092888</v>
      </c>
      <c r="G317" s="6">
        <v>314</v>
      </c>
      <c r="H317" s="7">
        <f t="shared" si="4"/>
        <v>-1.4112009999999913</v>
      </c>
    </row>
    <row r="318" spans="1:8">
      <c r="A318" s="5">
        <v>43007</v>
      </c>
      <c r="B318" s="6">
        <v>113.959</v>
      </c>
      <c r="G318" s="6">
        <v>315</v>
      </c>
      <c r="H318" s="7">
        <f t="shared" si="4"/>
        <v>-1.0884929999999997</v>
      </c>
    </row>
    <row r="319" spans="1:8">
      <c r="A319" s="5">
        <v>43006</v>
      </c>
      <c r="B319" s="6">
        <v>114.37020099999999</v>
      </c>
      <c r="G319" s="6">
        <v>316</v>
      </c>
      <c r="H319" s="7">
        <f t="shared" si="4"/>
        <v>-0.84925900000000354</v>
      </c>
    </row>
    <row r="320" spans="1:8">
      <c r="A320" s="5">
        <v>43005</v>
      </c>
      <c r="B320" s="6">
        <v>114.45869399999999</v>
      </c>
      <c r="G320" s="6">
        <v>317</v>
      </c>
      <c r="H320" s="7">
        <f t="shared" si="4"/>
        <v>-0.66084999999999638</v>
      </c>
    </row>
    <row r="321" spans="1:8">
      <c r="A321" s="5">
        <v>43004</v>
      </c>
      <c r="B321" s="6">
        <v>114.307953</v>
      </c>
      <c r="G321" s="6">
        <v>318</v>
      </c>
      <c r="H321" s="7">
        <f t="shared" si="4"/>
        <v>-0.67967300000000819</v>
      </c>
    </row>
    <row r="322" spans="1:8">
      <c r="A322" s="5">
        <v>43003</v>
      </c>
      <c r="B322" s="6">
        <v>113.96880299999999</v>
      </c>
      <c r="G322" s="6">
        <v>319</v>
      </c>
      <c r="H322" s="7">
        <f t="shared" si="4"/>
        <v>-0.45355999999999597</v>
      </c>
    </row>
    <row r="323" spans="1:8">
      <c r="A323" s="5">
        <v>43000</v>
      </c>
      <c r="B323" s="6">
        <v>113.648476</v>
      </c>
      <c r="G323" s="6">
        <v>320</v>
      </c>
      <c r="H323" s="7">
        <f t="shared" si="4"/>
        <v>-1.3014749999999964</v>
      </c>
    </row>
    <row r="324" spans="1:8">
      <c r="A324" s="5">
        <v>42999</v>
      </c>
      <c r="B324" s="6">
        <v>113.102036</v>
      </c>
      <c r="G324" s="6">
        <v>321</v>
      </c>
      <c r="H324" s="7">
        <f t="shared" ref="H324:H387" si="5">(B325-B326)-1</f>
        <v>-0.70794700000000432</v>
      </c>
    </row>
    <row r="325" spans="1:8">
      <c r="A325" s="5">
        <v>42998</v>
      </c>
      <c r="B325" s="6">
        <v>113.40351099999999</v>
      </c>
      <c r="G325" s="6">
        <v>322</v>
      </c>
      <c r="H325" s="7">
        <f t="shared" si="5"/>
        <v>1.3270490000000024</v>
      </c>
    </row>
    <row r="326" spans="1:8">
      <c r="A326" s="5">
        <v>42997</v>
      </c>
      <c r="B326" s="6">
        <v>113.111458</v>
      </c>
      <c r="G326" s="6">
        <v>323</v>
      </c>
      <c r="H326" s="7">
        <f t="shared" si="5"/>
        <v>-1.0942150000000055</v>
      </c>
    </row>
    <row r="327" spans="1:8">
      <c r="A327" s="5">
        <v>42996</v>
      </c>
      <c r="B327" s="6">
        <v>110.784409</v>
      </c>
      <c r="G327" s="6">
        <v>324</v>
      </c>
      <c r="H327" s="7">
        <f t="shared" si="5"/>
        <v>-0.4441449999999918</v>
      </c>
    </row>
    <row r="328" spans="1:8">
      <c r="A328" s="5">
        <v>42993</v>
      </c>
      <c r="B328" s="6">
        <v>110.878624</v>
      </c>
      <c r="G328" s="6">
        <v>325</v>
      </c>
      <c r="H328" s="7">
        <f t="shared" si="5"/>
        <v>-0.53836100000000897</v>
      </c>
    </row>
    <row r="329" spans="1:8">
      <c r="A329" s="5">
        <v>42992</v>
      </c>
      <c r="B329" s="6">
        <v>110.32276899999999</v>
      </c>
      <c r="G329" s="6">
        <v>326</v>
      </c>
      <c r="H329" s="7">
        <f t="shared" si="5"/>
        <v>-0.93405899999999065</v>
      </c>
    </row>
    <row r="330" spans="1:8">
      <c r="A330" s="5">
        <v>42991</v>
      </c>
      <c r="B330" s="6">
        <v>109.86113</v>
      </c>
      <c r="G330" s="6">
        <v>327</v>
      </c>
      <c r="H330" s="7">
        <f t="shared" si="5"/>
        <v>-0.70794700000000432</v>
      </c>
    </row>
    <row r="331" spans="1:8">
      <c r="A331" s="5">
        <v>42990</v>
      </c>
      <c r="B331" s="6">
        <v>109.79518899999999</v>
      </c>
      <c r="G331" s="6">
        <v>328</v>
      </c>
      <c r="H331" s="7">
        <f t="shared" si="5"/>
        <v>0.18708800000000281</v>
      </c>
    </row>
    <row r="332" spans="1:8">
      <c r="A332" s="5">
        <v>42989</v>
      </c>
      <c r="B332" s="6">
        <v>109.503136</v>
      </c>
      <c r="G332" s="6">
        <v>329</v>
      </c>
      <c r="H332" s="7">
        <f t="shared" si="5"/>
        <v>-0.34992900000000304</v>
      </c>
    </row>
    <row r="333" spans="1:8">
      <c r="A333" s="5">
        <v>42986</v>
      </c>
      <c r="B333" s="6">
        <v>108.31604799999999</v>
      </c>
      <c r="G333" s="6">
        <v>330</v>
      </c>
      <c r="H333" s="7">
        <f t="shared" si="5"/>
        <v>-0.4818429999999978</v>
      </c>
    </row>
    <row r="334" spans="1:8">
      <c r="A334" s="5">
        <v>42985</v>
      </c>
      <c r="B334" s="6">
        <v>107.665977</v>
      </c>
      <c r="G334" s="6">
        <v>331</v>
      </c>
      <c r="H334" s="7">
        <f t="shared" si="5"/>
        <v>-0.89636200000001054</v>
      </c>
    </row>
    <row r="335" spans="1:8">
      <c r="A335" s="5">
        <v>42984</v>
      </c>
      <c r="B335" s="6">
        <v>107.14782</v>
      </c>
      <c r="G335" s="6">
        <v>332</v>
      </c>
      <c r="H335" s="7">
        <f t="shared" si="5"/>
        <v>-0.44413699999999778</v>
      </c>
    </row>
    <row r="336" spans="1:8">
      <c r="A336" s="5">
        <v>42983</v>
      </c>
      <c r="B336" s="6">
        <v>107.04418200000001</v>
      </c>
      <c r="G336" s="6">
        <v>333</v>
      </c>
      <c r="H336" s="7">
        <f t="shared" si="5"/>
        <v>-0.95290399999998954</v>
      </c>
    </row>
    <row r="337" spans="1:8">
      <c r="A337" s="5">
        <v>42979</v>
      </c>
      <c r="B337" s="6">
        <v>106.488319</v>
      </c>
      <c r="G337" s="6">
        <v>334</v>
      </c>
      <c r="H337" s="7">
        <f t="shared" si="5"/>
        <v>-0.34992200000000651</v>
      </c>
    </row>
    <row r="338" spans="1:8">
      <c r="A338" s="5">
        <v>42978</v>
      </c>
      <c r="B338" s="6">
        <v>106.44122299999999</v>
      </c>
      <c r="G338" s="6">
        <v>335</v>
      </c>
      <c r="H338" s="7">
        <f t="shared" si="5"/>
        <v>-0.80215499999999906</v>
      </c>
    </row>
    <row r="339" spans="1:8">
      <c r="A339" s="5">
        <v>42977</v>
      </c>
      <c r="B339" s="6">
        <v>105.791145</v>
      </c>
      <c r="G339" s="6">
        <v>336</v>
      </c>
      <c r="H339" s="7">
        <f t="shared" si="5"/>
        <v>-1.1790009999999995</v>
      </c>
    </row>
    <row r="340" spans="1:8">
      <c r="A340" s="5">
        <v>42976</v>
      </c>
      <c r="B340" s="6">
        <v>105.5933</v>
      </c>
      <c r="G340" s="6">
        <v>337</v>
      </c>
      <c r="H340" s="7">
        <f t="shared" si="5"/>
        <v>-1.5370180000000033</v>
      </c>
    </row>
    <row r="341" spans="1:8">
      <c r="A341" s="5">
        <v>42975</v>
      </c>
      <c r="B341" s="6">
        <v>105.772301</v>
      </c>
      <c r="G341" s="6">
        <v>338</v>
      </c>
      <c r="H341" s="7">
        <f t="shared" si="5"/>
        <v>-0.41588500000000295</v>
      </c>
    </row>
    <row r="342" spans="1:8">
      <c r="A342" s="5">
        <v>42972</v>
      </c>
      <c r="B342" s="6">
        <v>106.309319</v>
      </c>
      <c r="G342" s="6">
        <v>339</v>
      </c>
      <c r="H342" s="7">
        <f t="shared" si="5"/>
        <v>-1.5935369999999978</v>
      </c>
    </row>
    <row r="343" spans="1:8">
      <c r="A343" s="5">
        <v>42971</v>
      </c>
      <c r="B343" s="6">
        <v>105.72520400000001</v>
      </c>
      <c r="G343" s="6">
        <v>340</v>
      </c>
      <c r="H343" s="7">
        <f t="shared" si="5"/>
        <v>-1.0188440000000014</v>
      </c>
    </row>
    <row r="344" spans="1:8">
      <c r="A344" s="5">
        <v>42970</v>
      </c>
      <c r="B344" s="6">
        <v>106.318741</v>
      </c>
      <c r="G344" s="6">
        <v>341</v>
      </c>
      <c r="H344" s="7">
        <f t="shared" si="5"/>
        <v>-0.85868099999999004</v>
      </c>
    </row>
    <row r="345" spans="1:8">
      <c r="A345" s="5">
        <v>42969</v>
      </c>
      <c r="B345" s="6">
        <v>106.337585</v>
      </c>
      <c r="G345" s="6">
        <v>342</v>
      </c>
      <c r="H345" s="7">
        <f t="shared" si="5"/>
        <v>-6.7299000000005549E-2</v>
      </c>
    </row>
    <row r="346" spans="1:8">
      <c r="A346" s="5">
        <v>42968</v>
      </c>
      <c r="B346" s="6">
        <v>106.19626599999999</v>
      </c>
      <c r="G346" s="6">
        <v>343</v>
      </c>
      <c r="H346" s="7">
        <f t="shared" si="5"/>
        <v>-0.73619800000000168</v>
      </c>
    </row>
    <row r="347" spans="1:8">
      <c r="A347" s="5">
        <v>42965</v>
      </c>
      <c r="B347" s="6">
        <v>105.263565</v>
      </c>
      <c r="G347" s="6">
        <v>344</v>
      </c>
      <c r="H347" s="7">
        <f t="shared" si="5"/>
        <v>-1.8856049999999982</v>
      </c>
    </row>
    <row r="348" spans="1:8">
      <c r="A348" s="5">
        <v>42964</v>
      </c>
      <c r="B348" s="6">
        <v>104.999763</v>
      </c>
      <c r="G348" s="6">
        <v>345</v>
      </c>
      <c r="H348" s="7">
        <f t="shared" si="5"/>
        <v>-1.8384860000000032</v>
      </c>
    </row>
    <row r="349" spans="1:8">
      <c r="A349" s="5">
        <v>42963</v>
      </c>
      <c r="B349" s="6">
        <v>105.885368</v>
      </c>
      <c r="G349" s="6">
        <v>346</v>
      </c>
      <c r="H349" s="7">
        <f t="shared" si="5"/>
        <v>-0.76446500000000128</v>
      </c>
    </row>
    <row r="350" spans="1:8">
      <c r="A350" s="5">
        <v>42962</v>
      </c>
      <c r="B350" s="6">
        <v>106.723854</v>
      </c>
      <c r="G350" s="6">
        <v>347</v>
      </c>
      <c r="H350" s="7">
        <f t="shared" si="5"/>
        <v>-0.14268500000000017</v>
      </c>
    </row>
    <row r="351" spans="1:8">
      <c r="A351" s="5">
        <v>42961</v>
      </c>
      <c r="B351" s="6">
        <v>106.488319</v>
      </c>
      <c r="G351" s="6">
        <v>348</v>
      </c>
      <c r="H351" s="7">
        <f t="shared" si="5"/>
        <v>-1.2449419999999947</v>
      </c>
    </row>
    <row r="352" spans="1:8">
      <c r="A352" s="5">
        <v>42958</v>
      </c>
      <c r="B352" s="6">
        <v>105.631004</v>
      </c>
      <c r="G352" s="6">
        <v>349</v>
      </c>
      <c r="H352" s="7">
        <f t="shared" si="5"/>
        <v>-1.6783219999999943</v>
      </c>
    </row>
    <row r="353" spans="1:8">
      <c r="A353" s="5">
        <v>42957</v>
      </c>
      <c r="B353" s="6">
        <v>105.875946</v>
      </c>
      <c r="G353" s="6">
        <v>350</v>
      </c>
      <c r="H353" s="7">
        <f t="shared" si="5"/>
        <v>-2.0551830000000137</v>
      </c>
    </row>
    <row r="354" spans="1:8">
      <c r="A354" s="5">
        <v>42956</v>
      </c>
      <c r="B354" s="6">
        <v>106.55426799999999</v>
      </c>
      <c r="G354" s="6">
        <v>351</v>
      </c>
      <c r="H354" s="7">
        <f t="shared" si="5"/>
        <v>-0.91520699999999522</v>
      </c>
    </row>
    <row r="355" spans="1:8">
      <c r="A355" s="5">
        <v>42955</v>
      </c>
      <c r="B355" s="6">
        <v>107.60945100000001</v>
      </c>
      <c r="G355" s="6">
        <v>352</v>
      </c>
      <c r="H355" s="7">
        <f t="shared" si="5"/>
        <v>-0.53835300000000075</v>
      </c>
    </row>
    <row r="356" spans="1:8">
      <c r="A356" s="5">
        <v>42954</v>
      </c>
      <c r="B356" s="6">
        <v>107.524658</v>
      </c>
      <c r="G356" s="6">
        <v>353</v>
      </c>
      <c r="H356" s="7">
        <f t="shared" si="5"/>
        <v>-0.14267699999999195</v>
      </c>
    </row>
    <row r="357" spans="1:8">
      <c r="A357" s="5">
        <v>42951</v>
      </c>
      <c r="B357" s="6">
        <v>107.063011</v>
      </c>
      <c r="G357" s="6">
        <v>354</v>
      </c>
      <c r="H357" s="7">
        <f t="shared" si="5"/>
        <v>-2.3755040000000065</v>
      </c>
    </row>
    <row r="358" spans="1:8">
      <c r="A358" s="5">
        <v>42950</v>
      </c>
      <c r="B358" s="6">
        <v>106.20568799999999</v>
      </c>
      <c r="G358" s="6">
        <v>355</v>
      </c>
      <c r="H358" s="7">
        <f t="shared" si="5"/>
        <v>-0.98116299999999512</v>
      </c>
    </row>
    <row r="359" spans="1:8">
      <c r="A359" s="5">
        <v>42949</v>
      </c>
      <c r="B359" s="6">
        <v>107.581192</v>
      </c>
      <c r="G359" s="6">
        <v>356</v>
      </c>
      <c r="H359" s="7">
        <f t="shared" si="5"/>
        <v>0.25303599999999449</v>
      </c>
    </row>
    <row r="360" spans="1:8">
      <c r="A360" s="5">
        <v>42948</v>
      </c>
      <c r="B360" s="6">
        <v>107.562355</v>
      </c>
      <c r="G360" s="6">
        <v>357</v>
      </c>
      <c r="H360" s="7">
        <f t="shared" si="5"/>
        <v>-0.45357500000000073</v>
      </c>
    </row>
    <row r="361" spans="1:8">
      <c r="A361" s="5">
        <v>42947</v>
      </c>
      <c r="B361" s="6">
        <v>106.309319</v>
      </c>
      <c r="G361" s="6">
        <v>358</v>
      </c>
      <c r="H361" s="7">
        <f t="shared" si="5"/>
        <v>-0.4441449999999918</v>
      </c>
    </row>
    <row r="362" spans="1:8">
      <c r="A362" s="5">
        <v>42944</v>
      </c>
      <c r="B362" s="6">
        <v>105.762894</v>
      </c>
      <c r="G362" s="6">
        <v>359</v>
      </c>
      <c r="H362" s="7">
        <f t="shared" si="5"/>
        <v>-0.15208400000000211</v>
      </c>
    </row>
    <row r="363" spans="1:8">
      <c r="A363" s="5">
        <v>42943</v>
      </c>
      <c r="B363" s="6">
        <v>105.20703899999999</v>
      </c>
      <c r="G363" s="6">
        <v>360</v>
      </c>
      <c r="H363" s="7">
        <f t="shared" si="5"/>
        <v>-0.39704199999999901</v>
      </c>
    </row>
    <row r="364" spans="1:8">
      <c r="A364" s="5">
        <v>42942</v>
      </c>
      <c r="B364" s="6">
        <v>104.359123</v>
      </c>
      <c r="G364" s="6">
        <v>361</v>
      </c>
      <c r="H364" s="7">
        <f t="shared" si="5"/>
        <v>-0.32166999999999746</v>
      </c>
    </row>
    <row r="365" spans="1:8">
      <c r="A365" s="5">
        <v>42941</v>
      </c>
      <c r="B365" s="6">
        <v>103.756165</v>
      </c>
      <c r="G365" s="6">
        <v>362</v>
      </c>
      <c r="H365" s="7">
        <f t="shared" si="5"/>
        <v>-0.90579200000000526</v>
      </c>
    </row>
    <row r="366" spans="1:8">
      <c r="A366" s="5">
        <v>42940</v>
      </c>
      <c r="B366" s="6">
        <v>103.07783499999999</v>
      </c>
      <c r="G366" s="6">
        <v>363</v>
      </c>
      <c r="H366" s="7">
        <f t="shared" si="5"/>
        <v>-1.4993139999999983</v>
      </c>
    </row>
    <row r="367" spans="1:8">
      <c r="A367" s="5">
        <v>42937</v>
      </c>
      <c r="B367" s="6">
        <v>102.983627</v>
      </c>
      <c r="G367" s="6">
        <v>364</v>
      </c>
      <c r="H367" s="7">
        <f t="shared" si="5"/>
        <v>-0.86811000000000149</v>
      </c>
    </row>
    <row r="368" spans="1:8">
      <c r="A368" s="5">
        <v>42936</v>
      </c>
      <c r="B368" s="6">
        <v>103.482941</v>
      </c>
      <c r="G368" s="6">
        <v>365</v>
      </c>
      <c r="H368" s="7">
        <f t="shared" si="5"/>
        <v>-1.2826390000000032</v>
      </c>
    </row>
    <row r="369" spans="1:8">
      <c r="A369" s="5">
        <v>42935</v>
      </c>
      <c r="B369" s="6">
        <v>103.351051</v>
      </c>
      <c r="G369" s="6">
        <v>366</v>
      </c>
      <c r="H369" s="7">
        <f t="shared" si="5"/>
        <v>-1.3109050000000053</v>
      </c>
    </row>
    <row r="370" spans="1:8">
      <c r="A370" s="5">
        <v>42934</v>
      </c>
      <c r="B370" s="6">
        <v>103.63369</v>
      </c>
      <c r="G370" s="6">
        <v>367</v>
      </c>
      <c r="H370" s="7">
        <f t="shared" si="5"/>
        <v>-0.87751799999999491</v>
      </c>
    </row>
    <row r="371" spans="1:8">
      <c r="A371" s="5">
        <v>42933</v>
      </c>
      <c r="B371" s="6">
        <v>103.94459500000001</v>
      </c>
      <c r="G371" s="6">
        <v>368</v>
      </c>
      <c r="H371" s="7">
        <f t="shared" si="5"/>
        <v>-0.66082799999999509</v>
      </c>
    </row>
    <row r="372" spans="1:8">
      <c r="A372" s="5">
        <v>42930</v>
      </c>
      <c r="B372" s="6">
        <v>103.822113</v>
      </c>
      <c r="G372" s="6">
        <v>369</v>
      </c>
      <c r="H372" s="7">
        <f t="shared" si="5"/>
        <v>-1.0282669999999996</v>
      </c>
    </row>
    <row r="373" spans="1:8">
      <c r="A373" s="5">
        <v>42929</v>
      </c>
      <c r="B373" s="6">
        <v>103.482941</v>
      </c>
      <c r="G373" s="6">
        <v>370</v>
      </c>
      <c r="H373" s="7">
        <f t="shared" si="5"/>
        <v>0.5639189999999985</v>
      </c>
    </row>
    <row r="374" spans="1:8">
      <c r="A374" s="5">
        <v>42928</v>
      </c>
      <c r="B374" s="6">
        <v>103.511208</v>
      </c>
      <c r="G374" s="6">
        <v>371</v>
      </c>
      <c r="H374" s="7">
        <f t="shared" si="5"/>
        <v>-1.0094220000000007</v>
      </c>
    </row>
    <row r="375" spans="1:8">
      <c r="A375" s="5">
        <v>42927</v>
      </c>
      <c r="B375" s="6">
        <v>101.947289</v>
      </c>
      <c r="G375" s="6">
        <v>372</v>
      </c>
      <c r="H375" s="7">
        <f t="shared" si="5"/>
        <v>-1.2355340000000012</v>
      </c>
    </row>
    <row r="376" spans="1:8">
      <c r="A376" s="5">
        <v>42926</v>
      </c>
      <c r="B376" s="6">
        <v>101.956711</v>
      </c>
      <c r="G376" s="6">
        <v>373</v>
      </c>
      <c r="H376" s="7">
        <f t="shared" si="5"/>
        <v>-3.9024999999995202E-2</v>
      </c>
    </row>
    <row r="377" spans="1:8">
      <c r="A377" s="5">
        <v>42923</v>
      </c>
      <c r="B377" s="6">
        <v>102.192245</v>
      </c>
      <c r="G377" s="6">
        <v>374</v>
      </c>
      <c r="H377" s="7">
        <f t="shared" si="5"/>
        <v>-2.0175020000000075</v>
      </c>
    </row>
    <row r="378" spans="1:8">
      <c r="A378" s="5">
        <v>42922</v>
      </c>
      <c r="B378" s="6">
        <v>101.23126999999999</v>
      </c>
      <c r="G378" s="6">
        <v>375</v>
      </c>
      <c r="H378" s="7">
        <f t="shared" si="5"/>
        <v>1.355323999999996</v>
      </c>
    </row>
    <row r="379" spans="1:8">
      <c r="A379" s="5">
        <v>42921</v>
      </c>
      <c r="B379" s="6">
        <v>102.248772</v>
      </c>
      <c r="G379" s="6">
        <v>376</v>
      </c>
      <c r="H379" s="7">
        <f t="shared" si="5"/>
        <v>-4.8453999999992448E-2</v>
      </c>
    </row>
    <row r="380" spans="1:8">
      <c r="A380" s="5">
        <v>42919</v>
      </c>
      <c r="B380" s="6">
        <v>99.893448000000006</v>
      </c>
      <c r="G380" s="6">
        <v>377</v>
      </c>
      <c r="H380" s="7">
        <f t="shared" si="5"/>
        <v>-0.35935200000000123</v>
      </c>
    </row>
    <row r="381" spans="1:8">
      <c r="A381" s="5">
        <v>42916</v>
      </c>
      <c r="B381" s="6">
        <v>98.941901999999999</v>
      </c>
      <c r="G381" s="6">
        <v>378</v>
      </c>
      <c r="H381" s="7">
        <f t="shared" si="5"/>
        <v>-1.9138640000000038</v>
      </c>
    </row>
    <row r="382" spans="1:8">
      <c r="A382" s="5">
        <v>42915</v>
      </c>
      <c r="B382" s="6">
        <v>98.301254</v>
      </c>
      <c r="G382" s="6">
        <v>379</v>
      </c>
      <c r="H382" s="7">
        <f t="shared" si="5"/>
        <v>-0.27456699999999046</v>
      </c>
    </row>
    <row r="383" spans="1:8">
      <c r="A383" s="5">
        <v>42914</v>
      </c>
      <c r="B383" s="6">
        <v>99.215118000000004</v>
      </c>
      <c r="G383" s="6">
        <v>380</v>
      </c>
      <c r="H383" s="7">
        <f t="shared" si="5"/>
        <v>-1.414543000000009</v>
      </c>
    </row>
    <row r="384" spans="1:8">
      <c r="A384" s="5">
        <v>42913</v>
      </c>
      <c r="B384" s="6">
        <v>98.489684999999994</v>
      </c>
      <c r="G384" s="6">
        <v>381</v>
      </c>
      <c r="H384" s="7">
        <f t="shared" si="5"/>
        <v>-1.2449500000000029</v>
      </c>
    </row>
    <row r="385" spans="1:8">
      <c r="A385" s="5">
        <v>42912</v>
      </c>
      <c r="B385" s="6">
        <v>98.904228000000003</v>
      </c>
      <c r="G385" s="6">
        <v>382</v>
      </c>
      <c r="H385" s="7">
        <f t="shared" si="5"/>
        <v>-1.2355269999999905</v>
      </c>
    </row>
    <row r="386" spans="1:8">
      <c r="A386" s="5">
        <v>42909</v>
      </c>
      <c r="B386" s="6">
        <v>99.149178000000006</v>
      </c>
      <c r="G386" s="6">
        <v>383</v>
      </c>
      <c r="H386" s="7">
        <f t="shared" si="5"/>
        <v>-0.12382499999999652</v>
      </c>
    </row>
    <row r="387" spans="1:8">
      <c r="A387" s="5">
        <v>42908</v>
      </c>
      <c r="B387" s="6">
        <v>99.384704999999997</v>
      </c>
      <c r="G387" s="6">
        <v>384</v>
      </c>
      <c r="H387" s="7">
        <f t="shared" si="5"/>
        <v>-0.30282600000001025</v>
      </c>
    </row>
    <row r="388" spans="1:8">
      <c r="A388" s="5">
        <v>42907</v>
      </c>
      <c r="B388" s="6">
        <v>98.508529999999993</v>
      </c>
      <c r="G388" s="6">
        <v>385</v>
      </c>
      <c r="H388" s="7">
        <f t="shared" ref="H388:H451" si="6">(B389-B390)-1</f>
        <v>-1.829070999999999</v>
      </c>
    </row>
    <row r="389" spans="1:8">
      <c r="A389" s="5">
        <v>42906</v>
      </c>
      <c r="B389" s="6">
        <v>97.811356000000004</v>
      </c>
      <c r="G389" s="6">
        <v>386</v>
      </c>
      <c r="H389" s="7">
        <f t="shared" si="6"/>
        <v>-1.1884299999999968</v>
      </c>
    </row>
    <row r="390" spans="1:8">
      <c r="A390" s="5">
        <v>42905</v>
      </c>
      <c r="B390" s="6">
        <v>98.640427000000003</v>
      </c>
      <c r="G390" s="6">
        <v>387</v>
      </c>
      <c r="H390" s="7">
        <f t="shared" si="6"/>
        <v>-1.829070999999999</v>
      </c>
    </row>
    <row r="391" spans="1:8">
      <c r="A391" s="5">
        <v>42902</v>
      </c>
      <c r="B391" s="6">
        <v>98.828856999999999</v>
      </c>
      <c r="G391" s="6">
        <v>388</v>
      </c>
      <c r="H391" s="7">
        <f t="shared" si="6"/>
        <v>-1.8667530000000028</v>
      </c>
    </row>
    <row r="392" spans="1:8">
      <c r="A392" s="5">
        <v>42901</v>
      </c>
      <c r="B392" s="6">
        <v>99.657927999999998</v>
      </c>
      <c r="G392" s="6">
        <v>389</v>
      </c>
      <c r="H392" s="7">
        <f t="shared" si="6"/>
        <v>-1.6689070000000044</v>
      </c>
    </row>
    <row r="393" spans="1:8">
      <c r="A393" s="5">
        <v>42900</v>
      </c>
      <c r="B393" s="6">
        <v>100.524681</v>
      </c>
      <c r="G393" s="6">
        <v>390</v>
      </c>
      <c r="H393" s="7">
        <f t="shared" si="6"/>
        <v>-9.5551000000000386E-2</v>
      </c>
    </row>
    <row r="394" spans="1:8">
      <c r="A394" s="5">
        <v>42899</v>
      </c>
      <c r="B394" s="6">
        <v>101.19358800000001</v>
      </c>
      <c r="G394" s="6">
        <v>391</v>
      </c>
      <c r="H394" s="7">
        <f t="shared" si="6"/>
        <v>-0.33109999999999218</v>
      </c>
    </row>
    <row r="395" spans="1:8">
      <c r="A395" s="5">
        <v>42898</v>
      </c>
      <c r="B395" s="6">
        <v>100.28913900000001</v>
      </c>
      <c r="G395" s="6">
        <v>392</v>
      </c>
      <c r="H395" s="7">
        <f t="shared" si="6"/>
        <v>-1.0376890000000003</v>
      </c>
    </row>
    <row r="396" spans="1:8">
      <c r="A396" s="5">
        <v>42895</v>
      </c>
      <c r="B396" s="6">
        <v>99.620238999999998</v>
      </c>
      <c r="G396" s="6">
        <v>393</v>
      </c>
      <c r="H396" s="7">
        <f t="shared" si="6"/>
        <v>-2.6487130000000008</v>
      </c>
    </row>
    <row r="397" spans="1:8">
      <c r="A397" s="5">
        <v>42894</v>
      </c>
      <c r="B397" s="6">
        <v>99.657927999999998</v>
      </c>
      <c r="G397" s="6">
        <v>394</v>
      </c>
      <c r="H397" s="7">
        <f t="shared" si="6"/>
        <v>-1.2543710000000061</v>
      </c>
    </row>
    <row r="398" spans="1:8">
      <c r="A398" s="5">
        <v>42893</v>
      </c>
      <c r="B398" s="6">
        <v>101.306641</v>
      </c>
      <c r="G398" s="6">
        <v>395</v>
      </c>
      <c r="H398" s="7">
        <f t="shared" si="6"/>
        <v>-0.96231099999999969</v>
      </c>
    </row>
    <row r="399" spans="1:8">
      <c r="A399" s="5">
        <v>42892</v>
      </c>
      <c r="B399" s="6">
        <v>101.56101200000001</v>
      </c>
      <c r="G399" s="6">
        <v>396</v>
      </c>
      <c r="H399" s="7">
        <f t="shared" si="6"/>
        <v>-2.5168379999999928</v>
      </c>
    </row>
    <row r="400" spans="1:8">
      <c r="A400" s="5">
        <v>42891</v>
      </c>
      <c r="B400" s="6">
        <v>101.523323</v>
      </c>
      <c r="G400" s="6">
        <v>397</v>
      </c>
      <c r="H400" s="7">
        <f t="shared" si="6"/>
        <v>-8.6128000000002203E-2</v>
      </c>
    </row>
    <row r="401" spans="1:8">
      <c r="A401" s="5">
        <v>42888</v>
      </c>
      <c r="B401" s="6">
        <v>103.040161</v>
      </c>
      <c r="G401" s="6">
        <v>398</v>
      </c>
      <c r="H401" s="7">
        <f t="shared" si="6"/>
        <v>-0.18977399999999989</v>
      </c>
    </row>
    <row r="402" spans="1:8">
      <c r="A402" s="5">
        <v>42887</v>
      </c>
      <c r="B402" s="6">
        <v>102.126289</v>
      </c>
      <c r="G402" s="6">
        <v>399</v>
      </c>
      <c r="H402" s="7">
        <f t="shared" si="6"/>
        <v>-1.3203120000000013</v>
      </c>
    </row>
    <row r="403" spans="1:8">
      <c r="A403" s="5">
        <v>42886</v>
      </c>
      <c r="B403" s="6">
        <v>101.316063</v>
      </c>
      <c r="G403" s="6">
        <v>400</v>
      </c>
      <c r="H403" s="7">
        <f t="shared" si="6"/>
        <v>-0.2651520000000005</v>
      </c>
    </row>
    <row r="404" spans="1:8">
      <c r="A404" s="5">
        <v>42885</v>
      </c>
      <c r="B404" s="6">
        <v>101.636375</v>
      </c>
      <c r="G404" s="6">
        <v>401</v>
      </c>
      <c r="H404" s="7">
        <f t="shared" si="6"/>
        <v>-1.1884239999999977</v>
      </c>
    </row>
    <row r="405" spans="1:8">
      <c r="A405" s="5">
        <v>42881</v>
      </c>
      <c r="B405" s="6">
        <v>100.901527</v>
      </c>
      <c r="G405" s="6">
        <v>402</v>
      </c>
      <c r="H405" s="7">
        <f t="shared" si="6"/>
        <v>-1.0188440000000014</v>
      </c>
    </row>
    <row r="406" spans="1:8">
      <c r="A406" s="5">
        <v>42880</v>
      </c>
      <c r="B406" s="6">
        <v>101.089951</v>
      </c>
      <c r="G406" s="6">
        <v>403</v>
      </c>
      <c r="H406" s="7">
        <f t="shared" si="6"/>
        <v>-1.7160109999999946</v>
      </c>
    </row>
    <row r="407" spans="1:8">
      <c r="A407" s="5">
        <v>42879</v>
      </c>
      <c r="B407" s="6">
        <v>101.108795</v>
      </c>
      <c r="G407" s="6">
        <v>404</v>
      </c>
      <c r="H407" s="7">
        <f t="shared" si="6"/>
        <v>-0.45356800000000419</v>
      </c>
    </row>
    <row r="408" spans="1:8">
      <c r="A408" s="5">
        <v>42878</v>
      </c>
      <c r="B408" s="6">
        <v>101.824806</v>
      </c>
      <c r="G408" s="6">
        <v>405</v>
      </c>
      <c r="H408" s="7">
        <f t="shared" si="6"/>
        <v>-1.0565260000000052</v>
      </c>
    </row>
    <row r="409" spans="1:8">
      <c r="A409" s="5">
        <v>42877</v>
      </c>
      <c r="B409" s="6">
        <v>101.278374</v>
      </c>
      <c r="G409" s="6">
        <v>406</v>
      </c>
      <c r="H409" s="7">
        <f t="shared" si="6"/>
        <v>-0.25572999999999979</v>
      </c>
    </row>
    <row r="410" spans="1:8">
      <c r="A410" s="5">
        <v>42874</v>
      </c>
      <c r="B410" s="6">
        <v>101.3349</v>
      </c>
      <c r="G410" s="6">
        <v>407</v>
      </c>
      <c r="H410" s="7">
        <f t="shared" si="6"/>
        <v>-7.6712999999998033E-2</v>
      </c>
    </row>
    <row r="411" spans="1:8">
      <c r="A411" s="5">
        <v>42873</v>
      </c>
      <c r="B411" s="6">
        <v>100.59063</v>
      </c>
      <c r="G411" s="6">
        <v>408</v>
      </c>
      <c r="H411" s="7">
        <f t="shared" si="6"/>
        <v>-2.064590999999993</v>
      </c>
    </row>
    <row r="412" spans="1:8">
      <c r="A412" s="5">
        <v>42872</v>
      </c>
      <c r="B412" s="6">
        <v>99.667343000000002</v>
      </c>
      <c r="G412" s="6">
        <v>409</v>
      </c>
      <c r="H412" s="7">
        <f t="shared" si="6"/>
        <v>-0.51953100000000063</v>
      </c>
    </row>
    <row r="413" spans="1:8">
      <c r="A413" s="5">
        <v>42871</v>
      </c>
      <c r="B413" s="6">
        <v>100.731934</v>
      </c>
      <c r="G413" s="6">
        <v>410</v>
      </c>
      <c r="H413" s="7">
        <f t="shared" si="6"/>
        <v>-1.0470960000000105</v>
      </c>
    </row>
    <row r="414" spans="1:8">
      <c r="A414" s="5">
        <v>42870</v>
      </c>
      <c r="B414" s="6">
        <v>100.251465</v>
      </c>
      <c r="G414" s="6">
        <v>411</v>
      </c>
      <c r="H414" s="7">
        <f t="shared" si="6"/>
        <v>-1.3580089999999956</v>
      </c>
    </row>
    <row r="415" spans="1:8">
      <c r="A415" s="5">
        <v>42867</v>
      </c>
      <c r="B415" s="6">
        <v>100.29856100000001</v>
      </c>
      <c r="G415" s="6">
        <v>412</v>
      </c>
      <c r="H415" s="7">
        <f t="shared" si="6"/>
        <v>-2.9609999999991032E-2</v>
      </c>
    </row>
    <row r="416" spans="1:8">
      <c r="A416" s="5">
        <v>42866</v>
      </c>
      <c r="B416" s="6">
        <v>100.65657</v>
      </c>
      <c r="G416" s="6">
        <v>413</v>
      </c>
      <c r="H416" s="7">
        <f t="shared" si="6"/>
        <v>-3.4966280000000012</v>
      </c>
    </row>
    <row r="417" spans="1:8">
      <c r="A417" s="5">
        <v>42865</v>
      </c>
      <c r="B417" s="6">
        <v>99.686179999999993</v>
      </c>
      <c r="G417" s="6">
        <v>414</v>
      </c>
      <c r="H417" s="7">
        <f t="shared" si="6"/>
        <v>-2.6298900000000032</v>
      </c>
    </row>
    <row r="418" spans="1:8">
      <c r="A418" s="5">
        <v>42864</v>
      </c>
      <c r="B418" s="6">
        <v>102.18280799999999</v>
      </c>
      <c r="G418" s="6">
        <v>415</v>
      </c>
      <c r="H418" s="7">
        <f t="shared" si="6"/>
        <v>-0.7362059999999957</v>
      </c>
    </row>
    <row r="419" spans="1:8">
      <c r="A419" s="5">
        <v>42863</v>
      </c>
      <c r="B419" s="6">
        <v>103.812698</v>
      </c>
      <c r="G419" s="6">
        <v>416</v>
      </c>
      <c r="H419" s="7">
        <f t="shared" si="6"/>
        <v>-0.29340400000000955</v>
      </c>
    </row>
    <row r="420" spans="1:8">
      <c r="A420" s="5">
        <v>42860</v>
      </c>
      <c r="B420" s="6">
        <v>103.54890399999999</v>
      </c>
      <c r="G420" s="6">
        <v>417</v>
      </c>
      <c r="H420" s="7">
        <f t="shared" si="6"/>
        <v>-0.72677600000000098</v>
      </c>
    </row>
    <row r="421" spans="1:8">
      <c r="A421" s="5">
        <v>42859</v>
      </c>
      <c r="B421" s="6">
        <v>102.842308</v>
      </c>
      <c r="G421" s="6">
        <v>418</v>
      </c>
      <c r="H421" s="7">
        <f t="shared" si="6"/>
        <v>-1.3485950000000031</v>
      </c>
    </row>
    <row r="422" spans="1:8">
      <c r="A422" s="5">
        <v>42858</v>
      </c>
      <c r="B422" s="6">
        <v>102.569084</v>
      </c>
      <c r="G422" s="6">
        <v>419</v>
      </c>
      <c r="H422" s="7">
        <f t="shared" si="6"/>
        <v>-0.11440299999999581</v>
      </c>
    </row>
    <row r="423" spans="1:8">
      <c r="A423" s="5">
        <v>42857</v>
      </c>
      <c r="B423" s="6">
        <v>102.91767900000001</v>
      </c>
      <c r="G423" s="6">
        <v>420</v>
      </c>
      <c r="H423" s="7">
        <f t="shared" si="6"/>
        <v>-0.84924999999999784</v>
      </c>
    </row>
    <row r="424" spans="1:8">
      <c r="A424" s="5">
        <v>42856</v>
      </c>
      <c r="B424" s="6">
        <v>102.032082</v>
      </c>
      <c r="G424" s="6">
        <v>421</v>
      </c>
      <c r="H424" s="7">
        <f t="shared" si="6"/>
        <v>-2.1965029999999928</v>
      </c>
    </row>
    <row r="425" spans="1:8">
      <c r="A425" s="5">
        <v>42853</v>
      </c>
      <c r="B425" s="6">
        <v>101.881332</v>
      </c>
      <c r="G425" s="6">
        <v>422</v>
      </c>
      <c r="H425" s="7">
        <f t="shared" si="6"/>
        <v>-1.471069</v>
      </c>
    </row>
    <row r="426" spans="1:8">
      <c r="A426" s="5">
        <v>42852</v>
      </c>
      <c r="B426" s="6">
        <v>103.07783499999999</v>
      </c>
      <c r="G426" s="6">
        <v>423</v>
      </c>
      <c r="H426" s="7">
        <f t="shared" si="6"/>
        <v>0.12113899999999944</v>
      </c>
    </row>
    <row r="427" spans="1:8">
      <c r="A427" s="5">
        <v>42851</v>
      </c>
      <c r="B427" s="6">
        <v>103.54890399999999</v>
      </c>
      <c r="G427" s="6">
        <v>424</v>
      </c>
      <c r="H427" s="7">
        <f t="shared" si="6"/>
        <v>0.62988299999999242</v>
      </c>
    </row>
    <row r="428" spans="1:8">
      <c r="A428" s="5">
        <v>42850</v>
      </c>
      <c r="B428" s="6">
        <v>102.42776499999999</v>
      </c>
      <c r="G428" s="6">
        <v>425</v>
      </c>
      <c r="H428" s="7">
        <f t="shared" si="6"/>
        <v>-0.61373899999999537</v>
      </c>
    </row>
    <row r="429" spans="1:8">
      <c r="A429" s="5">
        <v>42849</v>
      </c>
      <c r="B429" s="6">
        <v>100.797882</v>
      </c>
      <c r="G429" s="6">
        <v>426</v>
      </c>
      <c r="H429" s="7">
        <f t="shared" si="6"/>
        <v>-0.45356800000000419</v>
      </c>
    </row>
    <row r="430" spans="1:8">
      <c r="A430" s="5">
        <v>42846</v>
      </c>
      <c r="B430" s="6">
        <v>100.411621</v>
      </c>
      <c r="G430" s="6">
        <v>427</v>
      </c>
      <c r="H430" s="7">
        <f t="shared" si="6"/>
        <v>0.30013300000000243</v>
      </c>
    </row>
    <row r="431" spans="1:8">
      <c r="A431" s="5">
        <v>42845</v>
      </c>
      <c r="B431" s="6">
        <v>99.865189000000001</v>
      </c>
      <c r="G431" s="6">
        <v>428</v>
      </c>
      <c r="H431" s="7">
        <f t="shared" si="6"/>
        <v>-1.6594920000000002</v>
      </c>
    </row>
    <row r="432" spans="1:8">
      <c r="A432" s="5">
        <v>42844</v>
      </c>
      <c r="B432" s="6">
        <v>98.565055999999998</v>
      </c>
      <c r="G432" s="6">
        <v>429</v>
      </c>
      <c r="H432" s="7">
        <f t="shared" si="6"/>
        <v>-1.7537010000000066</v>
      </c>
    </row>
    <row r="433" spans="1:8">
      <c r="A433" s="5">
        <v>42843</v>
      </c>
      <c r="B433" s="6">
        <v>99.224547999999999</v>
      </c>
      <c r="G433" s="6">
        <v>430</v>
      </c>
      <c r="H433" s="7">
        <f t="shared" si="6"/>
        <v>0.82772900000000504</v>
      </c>
    </row>
    <row r="434" spans="1:8">
      <c r="A434" s="5">
        <v>42842</v>
      </c>
      <c r="B434" s="6">
        <v>99.978249000000005</v>
      </c>
      <c r="G434" s="6">
        <v>431</v>
      </c>
      <c r="H434" s="7">
        <f t="shared" si="6"/>
        <v>-2.1870810000000063</v>
      </c>
    </row>
    <row r="435" spans="1:8">
      <c r="A435" s="5">
        <v>42838</v>
      </c>
      <c r="B435" s="6">
        <v>98.15052</v>
      </c>
      <c r="G435" s="6">
        <v>432</v>
      </c>
      <c r="H435" s="7">
        <f t="shared" si="6"/>
        <v>-1.9044339999999949</v>
      </c>
    </row>
    <row r="436" spans="1:8">
      <c r="A436" s="5">
        <v>42837</v>
      </c>
      <c r="B436" s="6">
        <v>99.337601000000006</v>
      </c>
      <c r="G436" s="6">
        <v>433</v>
      </c>
      <c r="H436" s="7">
        <f t="shared" si="6"/>
        <v>-0.60431699999999466</v>
      </c>
    </row>
    <row r="437" spans="1:8">
      <c r="A437" s="5">
        <v>42836</v>
      </c>
      <c r="B437" s="6">
        <v>100.242035</v>
      </c>
      <c r="G437" s="6">
        <v>434</v>
      </c>
      <c r="H437" s="7">
        <f t="shared" si="6"/>
        <v>-0.93405900000000486</v>
      </c>
    </row>
    <row r="438" spans="1:8">
      <c r="A438" s="5">
        <v>42835</v>
      </c>
      <c r="B438" s="6">
        <v>99.846351999999996</v>
      </c>
      <c r="G438" s="6">
        <v>435</v>
      </c>
      <c r="H438" s="7">
        <f t="shared" si="6"/>
        <v>-0.6137159999999966</v>
      </c>
    </row>
    <row r="439" spans="1:8">
      <c r="A439" s="5">
        <v>42832</v>
      </c>
      <c r="B439" s="6">
        <v>99.780411000000001</v>
      </c>
      <c r="G439" s="6">
        <v>436</v>
      </c>
      <c r="H439" s="7">
        <f t="shared" si="6"/>
        <v>-1.6029589999999985</v>
      </c>
    </row>
    <row r="440" spans="1:8">
      <c r="A440" s="5">
        <v>42831</v>
      </c>
      <c r="B440" s="6">
        <v>99.394126999999997</v>
      </c>
      <c r="G440" s="6">
        <v>437</v>
      </c>
      <c r="H440" s="7">
        <f t="shared" si="6"/>
        <v>-2.7617720000000077</v>
      </c>
    </row>
    <row r="441" spans="1:8">
      <c r="A441" s="5">
        <v>42830</v>
      </c>
      <c r="B441" s="6">
        <v>99.997085999999996</v>
      </c>
      <c r="G441" s="6">
        <v>438</v>
      </c>
      <c r="H441" s="7">
        <f t="shared" si="6"/>
        <v>-1.4804759999999959</v>
      </c>
    </row>
    <row r="442" spans="1:8">
      <c r="A442" s="5">
        <v>42829</v>
      </c>
      <c r="B442" s="6">
        <v>101.758858</v>
      </c>
      <c r="G442" s="6">
        <v>439</v>
      </c>
      <c r="H442" s="7">
        <f t="shared" si="6"/>
        <v>-1.0942229999999995</v>
      </c>
    </row>
    <row r="443" spans="1:8">
      <c r="A443" s="5">
        <v>42828</v>
      </c>
      <c r="B443" s="6">
        <v>102.239334</v>
      </c>
      <c r="G443" s="6">
        <v>440</v>
      </c>
      <c r="H443" s="7">
        <f t="shared" si="6"/>
        <v>-2.3566590000000076</v>
      </c>
    </row>
    <row r="444" spans="1:8">
      <c r="A444" s="5">
        <v>42825</v>
      </c>
      <c r="B444" s="6">
        <v>102.333557</v>
      </c>
      <c r="G444" s="6">
        <v>441</v>
      </c>
      <c r="H444" s="7">
        <f t="shared" si="6"/>
        <v>-1.1790009999999995</v>
      </c>
    </row>
    <row r="445" spans="1:8">
      <c r="A445" s="5">
        <v>42824</v>
      </c>
      <c r="B445" s="6">
        <v>103.69021600000001</v>
      </c>
      <c r="G445" s="6">
        <v>442</v>
      </c>
      <c r="H445" s="7">
        <f t="shared" si="6"/>
        <v>-1.1822969999999913</v>
      </c>
    </row>
    <row r="446" spans="1:8">
      <c r="A446" s="5">
        <v>42823</v>
      </c>
      <c r="B446" s="6">
        <v>103.86921700000001</v>
      </c>
      <c r="G446" s="6">
        <v>443</v>
      </c>
      <c r="H446" s="7">
        <f t="shared" si="6"/>
        <v>-0.37057500000000232</v>
      </c>
    </row>
    <row r="447" spans="1:8">
      <c r="A447" s="5">
        <v>42822</v>
      </c>
      <c r="B447" s="6">
        <v>104.051514</v>
      </c>
      <c r="G447" s="6">
        <v>444</v>
      </c>
      <c r="H447" s="7">
        <f t="shared" si="6"/>
        <v>-0.65750800000000709</v>
      </c>
    </row>
    <row r="448" spans="1:8">
      <c r="A448" s="5">
        <v>42821</v>
      </c>
      <c r="B448" s="6">
        <v>103.422089</v>
      </c>
      <c r="G448" s="6">
        <v>445</v>
      </c>
      <c r="H448" s="7">
        <f t="shared" si="6"/>
        <v>-0.21319599999999639</v>
      </c>
    </row>
    <row r="449" spans="1:8">
      <c r="A449" s="5">
        <v>42818</v>
      </c>
      <c r="B449" s="6">
        <v>103.07959700000001</v>
      </c>
      <c r="G449" s="6">
        <v>446</v>
      </c>
      <c r="H449" s="7">
        <f t="shared" si="6"/>
        <v>-1.296204000000003</v>
      </c>
    </row>
    <row r="450" spans="1:8">
      <c r="A450" s="5">
        <v>42817</v>
      </c>
      <c r="B450" s="6">
        <v>102.292793</v>
      </c>
      <c r="G450" s="6">
        <v>447</v>
      </c>
      <c r="H450" s="7">
        <f t="shared" si="6"/>
        <v>-1.5183490000000006</v>
      </c>
    </row>
    <row r="451" spans="1:8">
      <c r="A451" s="5">
        <v>42816</v>
      </c>
      <c r="B451" s="6">
        <v>102.58899700000001</v>
      </c>
      <c r="G451" s="6">
        <v>448</v>
      </c>
      <c r="H451" s="7">
        <f t="shared" si="6"/>
        <v>-1.5646589999999918</v>
      </c>
    </row>
    <row r="452" spans="1:8">
      <c r="A452" s="5">
        <v>42815</v>
      </c>
      <c r="B452" s="6">
        <v>103.10734600000001</v>
      </c>
      <c r="G452" s="6">
        <v>449</v>
      </c>
      <c r="H452" s="7">
        <f t="shared" ref="H452:H515" si="7">(B453-B454)-1</f>
        <v>-1.1943739999999963</v>
      </c>
    </row>
    <row r="453" spans="1:8">
      <c r="A453" s="5">
        <v>42814</v>
      </c>
      <c r="B453" s="6">
        <v>103.672005</v>
      </c>
      <c r="G453" s="6">
        <v>450</v>
      </c>
      <c r="H453" s="7">
        <f t="shared" si="7"/>
        <v>-1.9534220000000033</v>
      </c>
    </row>
    <row r="454" spans="1:8">
      <c r="A454" s="5">
        <v>42811</v>
      </c>
      <c r="B454" s="6">
        <v>103.86637899999999</v>
      </c>
      <c r="G454" s="6">
        <v>451</v>
      </c>
      <c r="H454" s="7">
        <f t="shared" si="7"/>
        <v>-1</v>
      </c>
    </row>
    <row r="455" spans="1:8">
      <c r="A455" s="5">
        <v>42810</v>
      </c>
      <c r="B455" s="6">
        <v>104.819801</v>
      </c>
      <c r="G455" s="6">
        <v>452</v>
      </c>
      <c r="H455" s="7">
        <f t="shared" si="7"/>
        <v>6.4498999999997864E-2</v>
      </c>
    </row>
    <row r="456" spans="1:8">
      <c r="A456" s="5">
        <v>42809</v>
      </c>
      <c r="B456" s="6">
        <v>104.819801</v>
      </c>
      <c r="G456" s="6">
        <v>453</v>
      </c>
      <c r="H456" s="7">
        <f t="shared" si="7"/>
        <v>-2.2126010000000065</v>
      </c>
    </row>
    <row r="457" spans="1:8">
      <c r="A457" s="5">
        <v>42808</v>
      </c>
      <c r="B457" s="6">
        <v>103.755302</v>
      </c>
      <c r="G457" s="6">
        <v>454</v>
      </c>
      <c r="H457" s="7">
        <f t="shared" si="7"/>
        <v>-0.31503299999999967</v>
      </c>
    </row>
    <row r="458" spans="1:8">
      <c r="A458" s="5">
        <v>42807</v>
      </c>
      <c r="B458" s="6">
        <v>104.96790300000001</v>
      </c>
      <c r="G458" s="6">
        <v>455</v>
      </c>
      <c r="H458" s="7">
        <f t="shared" si="7"/>
        <v>-0.56494199999998784</v>
      </c>
    </row>
    <row r="459" spans="1:8">
      <c r="A459" s="5">
        <v>42804</v>
      </c>
      <c r="B459" s="6">
        <v>104.28293600000001</v>
      </c>
      <c r="G459" s="6">
        <v>456</v>
      </c>
      <c r="H459" s="7">
        <f t="shared" si="7"/>
        <v>-0.63899200000000178</v>
      </c>
    </row>
    <row r="460" spans="1:8">
      <c r="A460" s="5">
        <v>42803</v>
      </c>
      <c r="B460" s="6">
        <v>103.84787799999999</v>
      </c>
      <c r="G460" s="6">
        <v>457</v>
      </c>
      <c r="H460" s="7">
        <f t="shared" si="7"/>
        <v>-1.7868040000000036</v>
      </c>
    </row>
    <row r="461" spans="1:8">
      <c r="A461" s="5">
        <v>42802</v>
      </c>
      <c r="B461" s="6">
        <v>103.48687</v>
      </c>
      <c r="G461" s="6">
        <v>458</v>
      </c>
      <c r="H461" s="7">
        <f t="shared" si="7"/>
        <v>-1.2406620000000004</v>
      </c>
    </row>
    <row r="462" spans="1:8">
      <c r="A462" s="5">
        <v>42801</v>
      </c>
      <c r="B462" s="6">
        <v>104.273674</v>
      </c>
      <c r="G462" s="6">
        <v>459</v>
      </c>
      <c r="H462" s="7">
        <f t="shared" si="7"/>
        <v>-1.3980250000000041</v>
      </c>
    </row>
    <row r="463" spans="1:8">
      <c r="A463" s="5">
        <v>42800</v>
      </c>
      <c r="B463" s="6">
        <v>104.514336</v>
      </c>
      <c r="G463" s="6">
        <v>460</v>
      </c>
      <c r="H463" s="7">
        <f t="shared" si="7"/>
        <v>-1.0462879999999899</v>
      </c>
    </row>
    <row r="464" spans="1:8">
      <c r="A464" s="5">
        <v>42797</v>
      </c>
      <c r="B464" s="6">
        <v>104.912361</v>
      </c>
      <c r="G464" s="6">
        <v>461</v>
      </c>
      <c r="H464" s="7">
        <f t="shared" si="7"/>
        <v>-2.2496260000000063</v>
      </c>
    </row>
    <row r="465" spans="1:8">
      <c r="A465" s="5">
        <v>42796</v>
      </c>
      <c r="B465" s="6">
        <v>104.95864899999999</v>
      </c>
      <c r="G465" s="6">
        <v>462</v>
      </c>
      <c r="H465" s="7">
        <f t="shared" si="7"/>
        <v>0.47177899999999795</v>
      </c>
    </row>
    <row r="466" spans="1:8">
      <c r="A466" s="5">
        <v>42795</v>
      </c>
      <c r="B466" s="6">
        <v>106.208275</v>
      </c>
      <c r="G466" s="6">
        <v>463</v>
      </c>
      <c r="H466" s="7">
        <f t="shared" si="7"/>
        <v>-2.0089419999999905</v>
      </c>
    </row>
    <row r="467" spans="1:8">
      <c r="A467" s="5">
        <v>42794</v>
      </c>
      <c r="B467" s="6">
        <v>104.736496</v>
      </c>
      <c r="G467" s="6">
        <v>464</v>
      </c>
      <c r="H467" s="7">
        <f t="shared" si="7"/>
        <v>-0.5649490000000128</v>
      </c>
    </row>
    <row r="468" spans="1:8">
      <c r="A468" s="5">
        <v>42793</v>
      </c>
      <c r="B468" s="6">
        <v>105.74543799999999</v>
      </c>
      <c r="G468" s="6">
        <v>465</v>
      </c>
      <c r="H468" s="7">
        <f t="shared" si="7"/>
        <v>-1.7590249999999941</v>
      </c>
    </row>
    <row r="469" spans="1:8">
      <c r="A469" s="5">
        <v>42790</v>
      </c>
      <c r="B469" s="6">
        <v>105.31038700000001</v>
      </c>
      <c r="G469" s="6">
        <v>466</v>
      </c>
      <c r="H469" s="7">
        <f t="shared" si="7"/>
        <v>-0.82412700000000427</v>
      </c>
    </row>
    <row r="470" spans="1:8">
      <c r="A470" s="5">
        <v>42789</v>
      </c>
      <c r="B470" s="6">
        <v>106.069412</v>
      </c>
      <c r="G470" s="6">
        <v>467</v>
      </c>
      <c r="H470" s="7">
        <f t="shared" si="7"/>
        <v>-0.90744800000000225</v>
      </c>
    </row>
    <row r="471" spans="1:8">
      <c r="A471" s="5">
        <v>42788</v>
      </c>
      <c r="B471" s="6">
        <v>105.893539</v>
      </c>
      <c r="G471" s="6">
        <v>468</v>
      </c>
      <c r="H471" s="7">
        <f t="shared" si="7"/>
        <v>-0.44461099999999476</v>
      </c>
    </row>
    <row r="472" spans="1:8">
      <c r="A472" s="5">
        <v>42787</v>
      </c>
      <c r="B472" s="6">
        <v>105.80098700000001</v>
      </c>
      <c r="G472" s="6">
        <v>469</v>
      </c>
      <c r="H472" s="7">
        <f t="shared" si="7"/>
        <v>-0.67602499999999566</v>
      </c>
    </row>
    <row r="473" spans="1:8">
      <c r="A473" s="5">
        <v>42783</v>
      </c>
      <c r="B473" s="6">
        <v>105.245598</v>
      </c>
      <c r="G473" s="6">
        <v>470</v>
      </c>
      <c r="H473" s="7">
        <f t="shared" si="7"/>
        <v>-1.2406689999999969</v>
      </c>
    </row>
    <row r="474" spans="1:8">
      <c r="A474" s="5">
        <v>42782</v>
      </c>
      <c r="B474" s="6">
        <v>104.921623</v>
      </c>
      <c r="G474" s="6">
        <v>471</v>
      </c>
      <c r="H474" s="7">
        <f t="shared" si="7"/>
        <v>-1.7960440000000091</v>
      </c>
    </row>
    <row r="475" spans="1:8">
      <c r="A475" s="5">
        <v>42781</v>
      </c>
      <c r="B475" s="6">
        <v>105.16229199999999</v>
      </c>
      <c r="G475" s="6">
        <v>472</v>
      </c>
      <c r="H475" s="7">
        <f t="shared" si="7"/>
        <v>-0.68528700000000242</v>
      </c>
    </row>
    <row r="476" spans="1:8">
      <c r="A476" s="5">
        <v>42780</v>
      </c>
      <c r="B476" s="6">
        <v>105.958336</v>
      </c>
      <c r="G476" s="6">
        <v>473</v>
      </c>
      <c r="H476" s="7">
        <f t="shared" si="7"/>
        <v>0.14780400000000782</v>
      </c>
    </row>
    <row r="477" spans="1:8">
      <c r="A477" s="5">
        <v>42779</v>
      </c>
      <c r="B477" s="6">
        <v>105.64362300000001</v>
      </c>
      <c r="G477" s="6">
        <v>474</v>
      </c>
      <c r="H477" s="7">
        <f t="shared" si="7"/>
        <v>-0.10212699999999586</v>
      </c>
    </row>
    <row r="478" spans="1:8">
      <c r="A478" s="5">
        <v>42776</v>
      </c>
      <c r="B478" s="6">
        <v>104.495819</v>
      </c>
      <c r="G478" s="6">
        <v>475</v>
      </c>
      <c r="H478" s="7">
        <f t="shared" si="7"/>
        <v>-2.2496190000000098</v>
      </c>
    </row>
    <row r="479" spans="1:8">
      <c r="A479" s="5">
        <v>42775</v>
      </c>
      <c r="B479" s="6">
        <v>103.59794599999999</v>
      </c>
      <c r="G479" s="6">
        <v>476</v>
      </c>
      <c r="H479" s="7">
        <f t="shared" si="7"/>
        <v>-0.78711699999999496</v>
      </c>
    </row>
    <row r="480" spans="1:8">
      <c r="A480" s="5">
        <v>42774</v>
      </c>
      <c r="B480" s="6">
        <v>104.847565</v>
      </c>
      <c r="G480" s="6">
        <v>477</v>
      </c>
      <c r="H480" s="7">
        <f t="shared" si="7"/>
        <v>-1.2499080000000049</v>
      </c>
    </row>
    <row r="481" spans="1:8">
      <c r="A481" s="5">
        <v>42773</v>
      </c>
      <c r="B481" s="6">
        <v>104.634682</v>
      </c>
      <c r="G481" s="6">
        <v>478</v>
      </c>
      <c r="H481" s="7">
        <f t="shared" si="7"/>
        <v>-2.6754299999999915</v>
      </c>
    </row>
    <row r="482" spans="1:8">
      <c r="A482" s="5">
        <v>42772</v>
      </c>
      <c r="B482" s="6">
        <v>104.88459</v>
      </c>
      <c r="G482" s="6">
        <v>479</v>
      </c>
      <c r="H482" s="7">
        <f t="shared" si="7"/>
        <v>-0.45385800000001097</v>
      </c>
    </row>
    <row r="483" spans="1:8">
      <c r="A483" s="5">
        <v>42769</v>
      </c>
      <c r="B483" s="6">
        <v>106.56001999999999</v>
      </c>
      <c r="G483" s="6">
        <v>480</v>
      </c>
      <c r="H483" s="7">
        <f t="shared" si="7"/>
        <v>-1.6757279999999923</v>
      </c>
    </row>
    <row r="484" spans="1:8">
      <c r="A484" s="5">
        <v>42768</v>
      </c>
      <c r="B484" s="6">
        <v>106.01387800000001</v>
      </c>
      <c r="G484" s="6">
        <v>481</v>
      </c>
      <c r="H484" s="7">
        <f t="shared" si="7"/>
        <v>-1.453552000000002</v>
      </c>
    </row>
    <row r="485" spans="1:8">
      <c r="A485" s="5">
        <v>42767</v>
      </c>
      <c r="B485" s="6">
        <v>106.689606</v>
      </c>
      <c r="G485" s="6">
        <v>482</v>
      </c>
      <c r="H485" s="7">
        <f t="shared" si="7"/>
        <v>-1.2962109999999996</v>
      </c>
    </row>
    <row r="486" spans="1:8">
      <c r="A486" s="5">
        <v>42766</v>
      </c>
      <c r="B486" s="6">
        <v>107.143158</v>
      </c>
      <c r="G486" s="6">
        <v>483</v>
      </c>
      <c r="H486" s="7">
        <f t="shared" si="7"/>
        <v>-1.5738989999999973</v>
      </c>
    </row>
    <row r="487" spans="1:8">
      <c r="A487" s="5">
        <v>42765</v>
      </c>
      <c r="B487" s="6">
        <v>107.439369</v>
      </c>
      <c r="G487" s="6">
        <v>484</v>
      </c>
      <c r="H487" s="7">
        <f t="shared" si="7"/>
        <v>-3.1197350000000057</v>
      </c>
    </row>
    <row r="488" spans="1:8">
      <c r="A488" s="5">
        <v>42762</v>
      </c>
      <c r="B488" s="6">
        <v>108.013268</v>
      </c>
      <c r="G488" s="6">
        <v>485</v>
      </c>
      <c r="H488" s="7">
        <f t="shared" si="7"/>
        <v>-1.0740359999999924</v>
      </c>
    </row>
    <row r="489" spans="1:8">
      <c r="A489" s="5">
        <v>42761</v>
      </c>
      <c r="B489" s="6">
        <v>110.133003</v>
      </c>
      <c r="G489" s="6">
        <v>486</v>
      </c>
      <c r="H489" s="7">
        <f t="shared" si="7"/>
        <v>0.31441499999999678</v>
      </c>
    </row>
    <row r="490" spans="1:8">
      <c r="A490" s="5">
        <v>42760</v>
      </c>
      <c r="B490" s="6">
        <v>110.20703899999999</v>
      </c>
      <c r="G490" s="6">
        <v>487</v>
      </c>
      <c r="H490" s="7">
        <f t="shared" si="7"/>
        <v>-1.6016840000000059</v>
      </c>
    </row>
    <row r="491" spans="1:8">
      <c r="A491" s="5">
        <v>42759</v>
      </c>
      <c r="B491" s="6">
        <v>108.892624</v>
      </c>
      <c r="G491" s="6">
        <v>488</v>
      </c>
      <c r="H491" s="7">
        <f t="shared" si="7"/>
        <v>-1.5831459999999993</v>
      </c>
    </row>
    <row r="492" spans="1:8">
      <c r="A492" s="5">
        <v>42758</v>
      </c>
      <c r="B492" s="6">
        <v>109.494308</v>
      </c>
      <c r="G492" s="6">
        <v>489</v>
      </c>
      <c r="H492" s="7">
        <f t="shared" si="7"/>
        <v>-1.360991999999996</v>
      </c>
    </row>
    <row r="493" spans="1:8">
      <c r="A493" s="5">
        <v>42755</v>
      </c>
      <c r="B493" s="6">
        <v>110.077454</v>
      </c>
      <c r="G493" s="6">
        <v>490</v>
      </c>
      <c r="H493" s="7">
        <f t="shared" si="7"/>
        <v>-0.51866900000000271</v>
      </c>
    </row>
    <row r="494" spans="1:8">
      <c r="A494" s="5">
        <v>42754</v>
      </c>
      <c r="B494" s="6">
        <v>110.438446</v>
      </c>
      <c r="G494" s="6">
        <v>491</v>
      </c>
      <c r="H494" s="7">
        <f t="shared" si="7"/>
        <v>-0.64826200000000256</v>
      </c>
    </row>
    <row r="495" spans="1:8">
      <c r="A495" s="5">
        <v>42753</v>
      </c>
      <c r="B495" s="6">
        <v>109.957115</v>
      </c>
      <c r="G495" s="6">
        <v>492</v>
      </c>
      <c r="H495" s="7">
        <f t="shared" si="7"/>
        <v>-2.2958909999999975</v>
      </c>
    </row>
    <row r="496" spans="1:8">
      <c r="A496" s="5">
        <v>42752</v>
      </c>
      <c r="B496" s="6">
        <v>109.605377</v>
      </c>
      <c r="G496" s="6">
        <v>493</v>
      </c>
      <c r="H496" s="7">
        <f t="shared" si="7"/>
        <v>-0.84264399999999284</v>
      </c>
    </row>
    <row r="497" spans="1:8">
      <c r="A497" s="5">
        <v>42748</v>
      </c>
      <c r="B497" s="6">
        <v>110.901268</v>
      </c>
      <c r="G497" s="6">
        <v>494</v>
      </c>
      <c r="H497" s="7">
        <f t="shared" si="7"/>
        <v>-1.2499230000000097</v>
      </c>
    </row>
    <row r="498" spans="1:8">
      <c r="A498" s="5">
        <v>42747</v>
      </c>
      <c r="B498" s="6">
        <v>110.74391199999999</v>
      </c>
      <c r="G498" s="6">
        <v>495</v>
      </c>
      <c r="H498" s="7">
        <f t="shared" si="7"/>
        <v>-0.86116099999999562</v>
      </c>
    </row>
    <row r="499" spans="1:8">
      <c r="A499" s="5">
        <v>42746</v>
      </c>
      <c r="B499" s="6">
        <v>110.993835</v>
      </c>
      <c r="G499" s="6">
        <v>496</v>
      </c>
      <c r="H499" s="7">
        <f t="shared" si="7"/>
        <v>-0.98148299999999722</v>
      </c>
    </row>
    <row r="500" spans="1:8">
      <c r="A500" s="5">
        <v>42745</v>
      </c>
      <c r="B500" s="6">
        <v>110.854996</v>
      </c>
      <c r="G500" s="6">
        <v>497</v>
      </c>
      <c r="H500" s="7">
        <f t="shared" si="7"/>
        <v>-1.3610000000000042</v>
      </c>
    </row>
    <row r="501" spans="1:8">
      <c r="A501" s="5">
        <v>42744</v>
      </c>
      <c r="B501" s="6">
        <v>110.836479</v>
      </c>
      <c r="G501" s="6">
        <v>498</v>
      </c>
      <c r="H501" s="7">
        <f t="shared" si="7"/>
        <v>-1.286957000000001</v>
      </c>
    </row>
    <row r="502" spans="1:8">
      <c r="A502" s="5">
        <v>42741</v>
      </c>
      <c r="B502" s="6">
        <v>111.197479</v>
      </c>
      <c r="G502" s="6">
        <v>499</v>
      </c>
      <c r="H502" s="7">
        <f t="shared" si="7"/>
        <v>-1.6942140000000023</v>
      </c>
    </row>
    <row r="503" spans="1:8">
      <c r="A503" s="5">
        <v>42740</v>
      </c>
      <c r="B503" s="6">
        <v>111.484436</v>
      </c>
      <c r="G503" s="6">
        <v>500</v>
      </c>
      <c r="H503" s="7">
        <f t="shared" si="7"/>
        <v>1.4436880000000087</v>
      </c>
    </row>
    <row r="504" spans="1:8">
      <c r="A504" s="5">
        <v>42739</v>
      </c>
      <c r="B504" s="6">
        <v>112.17865</v>
      </c>
    </row>
    <row r="505" spans="1:8">
      <c r="A505" s="5">
        <v>42738</v>
      </c>
      <c r="B505" s="6">
        <v>109.734962</v>
      </c>
    </row>
    <row r="506" spans="1:8">
      <c r="A506" s="2"/>
      <c r="B506" s="2"/>
    </row>
    <row r="507" spans="1:8">
      <c r="A507" s="2"/>
      <c r="B507" s="2"/>
    </row>
    <row r="508" spans="1:8">
      <c r="A508" s="2"/>
      <c r="B508" s="2"/>
    </row>
    <row r="509" spans="1:8">
      <c r="A509" s="2"/>
      <c r="B509" s="2"/>
    </row>
    <row r="510" spans="1:8">
      <c r="A510" s="2"/>
      <c r="B510" s="2"/>
    </row>
    <row r="511" spans="1:8">
      <c r="A511" s="2"/>
      <c r="B511" s="2"/>
    </row>
    <row r="512" spans="1:8">
      <c r="A512" s="2"/>
      <c r="B512" s="2"/>
    </row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  <row r="1001" s="2" customFormat="1"/>
    <row r="1002" s="2" customFormat="1"/>
    <row r="1003" s="2" customFormat="1"/>
    <row r="1004" s="2" customFormat="1"/>
    <row r="1005" s="2" customFormat="1"/>
    <row r="1006" s="2" customFormat="1"/>
    <row r="1007" s="2" customFormat="1"/>
    <row r="1008" s="2" customFormat="1"/>
    <row r="1009" s="2" customFormat="1"/>
    <row r="1010" s="2" customFormat="1"/>
    <row r="1011" s="2" customFormat="1"/>
    <row r="1012" s="2" customFormat="1"/>
    <row r="1013" s="2" customFormat="1"/>
    <row r="1014" s="2" customFormat="1"/>
    <row r="1015" s="2" customFormat="1"/>
    <row r="1016" s="2" customFormat="1"/>
    <row r="1017" s="2" customFormat="1"/>
    <row r="1018" s="2" customFormat="1"/>
    <row r="1019" s="2" customFormat="1"/>
    <row r="1020" s="2" customFormat="1"/>
    <row r="1021" s="2" customFormat="1"/>
    <row r="1022" s="2" customFormat="1"/>
    <row r="1023" s="2" customFormat="1"/>
    <row r="1024" s="2" customFormat="1"/>
    <row r="1025" s="2" customFormat="1"/>
    <row r="1026" s="2" customFormat="1"/>
    <row r="1027" s="2" customFormat="1"/>
    <row r="1028" s="2" customFormat="1"/>
    <row r="1029" s="2" customFormat="1"/>
    <row r="1030" s="2" customFormat="1"/>
    <row r="1031" s="2" customFormat="1"/>
    <row r="1032" s="2" customFormat="1"/>
    <row r="1033" s="2" customFormat="1"/>
    <row r="1034" s="2" customFormat="1"/>
    <row r="1035" s="2" customFormat="1"/>
    <row r="1036" s="2" customFormat="1"/>
    <row r="1037" s="2" customFormat="1"/>
    <row r="1038" s="2" customFormat="1"/>
    <row r="1039" s="2" customFormat="1"/>
    <row r="1040" s="2" customFormat="1"/>
    <row r="1041" s="2" customFormat="1"/>
    <row r="1042" s="2" customFormat="1"/>
    <row r="1043" s="2" customFormat="1"/>
    <row r="1044" s="2" customFormat="1"/>
    <row r="1045" s="2" customFormat="1"/>
    <row r="1046" s="2" customFormat="1"/>
    <row r="1047" s="2" customFormat="1"/>
    <row r="1048" s="2" customFormat="1"/>
    <row r="1049" s="2" customFormat="1"/>
    <row r="1050" s="2" customFormat="1"/>
    <row r="1051" s="2" customFormat="1"/>
    <row r="1052" s="2" customFormat="1"/>
    <row r="1053" s="2" customFormat="1"/>
    <row r="1054" s="2" customFormat="1"/>
    <row r="1055" s="2" customFormat="1"/>
    <row r="1056" s="2" customFormat="1"/>
    <row r="1057" s="2" customFormat="1"/>
    <row r="1058" s="2" customFormat="1"/>
    <row r="1059" s="2" customFormat="1"/>
    <row r="1060" s="2" customFormat="1"/>
    <row r="1061" s="2" customFormat="1"/>
    <row r="1062" s="2" customFormat="1"/>
    <row r="1063" s="2" customFormat="1"/>
    <row r="1064" s="2" customFormat="1"/>
    <row r="1065" s="2" customFormat="1"/>
    <row r="1066" s="2" customFormat="1"/>
    <row r="1067" s="2" customFormat="1"/>
    <row r="1068" s="2" customFormat="1"/>
    <row r="1069" s="2" customFormat="1"/>
    <row r="1070" s="2" customFormat="1"/>
    <row r="1071" s="2" customFormat="1"/>
    <row r="1072" s="2" customFormat="1"/>
    <row r="1073" s="2" customFormat="1"/>
    <row r="1074" s="2" customFormat="1"/>
    <row r="1075" s="2" customFormat="1"/>
    <row r="1076" s="2" customFormat="1"/>
    <row r="1077" s="2" customFormat="1"/>
    <row r="1078" s="2" customFormat="1"/>
    <row r="1079" s="2" customFormat="1"/>
    <row r="1080" s="2" customFormat="1"/>
    <row r="1081" s="2" customFormat="1"/>
    <row r="1082" s="2" customFormat="1"/>
    <row r="1083" s="2" customFormat="1"/>
    <row r="1084" s="2" customFormat="1"/>
    <row r="1085" s="2" customFormat="1"/>
    <row r="1086" s="2" customFormat="1"/>
    <row r="1087" s="2" customFormat="1"/>
    <row r="1088" s="2" customFormat="1"/>
    <row r="1089" s="2" customFormat="1"/>
    <row r="1090" s="2" customFormat="1"/>
    <row r="1091" s="2" customFormat="1"/>
    <row r="1092" s="2" customFormat="1"/>
    <row r="1093" s="2" customFormat="1"/>
    <row r="1094" s="2" customFormat="1"/>
    <row r="1095" s="2" customFormat="1"/>
    <row r="1096" s="2" customFormat="1"/>
    <row r="1097" s="2" customFormat="1"/>
    <row r="1098" s="2" customFormat="1"/>
    <row r="1099" s="2" customFormat="1"/>
    <row r="1100" s="2" customFormat="1"/>
    <row r="1101" s="2" customFormat="1"/>
    <row r="1102" s="2" customFormat="1"/>
    <row r="1103" s="2" customFormat="1"/>
    <row r="1104" s="2" customFormat="1"/>
    <row r="1105" s="2" customFormat="1"/>
    <row r="1106" s="2" customFormat="1"/>
    <row r="1107" s="2" customFormat="1"/>
    <row r="1108" s="2" customFormat="1"/>
    <row r="1109" s="2" customFormat="1"/>
    <row r="1110" s="2" customFormat="1"/>
    <row r="1111" s="2" customFormat="1"/>
    <row r="1112" s="2" customFormat="1"/>
    <row r="1113" s="2" customFormat="1"/>
    <row r="1114" s="2" customFormat="1"/>
    <row r="1115" s="2" customFormat="1"/>
    <row r="1116" s="2" customFormat="1"/>
    <row r="1117" s="2" customFormat="1"/>
    <row r="1118" s="2" customFormat="1"/>
    <row r="1119" s="2" customFormat="1"/>
    <row r="1120" s="2" customFormat="1"/>
    <row r="1121" s="2" customFormat="1"/>
    <row r="1122" s="2" customFormat="1"/>
    <row r="1123" s="2" customFormat="1"/>
    <row r="1124" s="2" customFormat="1"/>
    <row r="1125" s="2" customFormat="1"/>
    <row r="1126" s="2" customFormat="1"/>
    <row r="1127" s="2" customFormat="1"/>
    <row r="1128" s="2" customFormat="1"/>
    <row r="1129" s="2" customFormat="1"/>
    <row r="1130" s="2" customFormat="1"/>
    <row r="1131" s="2" customFormat="1"/>
    <row r="1132" s="2" customFormat="1"/>
    <row r="1133" s="2" customFormat="1"/>
    <row r="1134" s="2" customFormat="1"/>
    <row r="1135" s="2" customFormat="1"/>
    <row r="1136" s="2" customFormat="1"/>
    <row r="1137" s="2" customFormat="1"/>
    <row r="1138" s="2" customFormat="1"/>
    <row r="1139" s="2" customFormat="1"/>
    <row r="1140" s="2" customFormat="1"/>
    <row r="1141" s="2" customFormat="1"/>
    <row r="1142" s="2" customFormat="1"/>
    <row r="1143" s="2" customFormat="1"/>
    <row r="1144" s="2" customFormat="1"/>
    <row r="1145" s="2" customFormat="1"/>
    <row r="1146" s="2" customFormat="1"/>
    <row r="1147" s="2" customFormat="1"/>
    <row r="1148" s="2" customFormat="1"/>
    <row r="1149" s="2" customFormat="1"/>
    <row r="1150" s="2" customFormat="1"/>
    <row r="1151" s="2" customFormat="1"/>
    <row r="1152" s="2" customFormat="1"/>
    <row r="1153" s="2" customFormat="1"/>
    <row r="1154" s="2" customFormat="1"/>
    <row r="1155" s="2" customFormat="1"/>
    <row r="1156" s="2" customFormat="1"/>
    <row r="1157" s="2" customFormat="1"/>
    <row r="1158" s="2" customFormat="1"/>
    <row r="1159" s="2" customFormat="1"/>
    <row r="1160" s="2" customFormat="1"/>
    <row r="1161" s="2" customFormat="1"/>
    <row r="1162" s="2" customFormat="1"/>
    <row r="1163" s="2" customFormat="1"/>
    <row r="1164" s="2" customFormat="1"/>
    <row r="1165" s="2" customFormat="1"/>
    <row r="1166" s="2" customFormat="1"/>
    <row r="1167" s="2" customFormat="1"/>
    <row r="1168" s="2" customFormat="1"/>
    <row r="1169" s="2" customFormat="1"/>
    <row r="1170" s="2" customFormat="1"/>
    <row r="1171" s="2" customFormat="1"/>
    <row r="1172" s="2" customFormat="1"/>
    <row r="1173" s="2" customFormat="1"/>
    <row r="1174" s="2" customFormat="1"/>
    <row r="1175" s="2" customFormat="1"/>
    <row r="1176" s="2" customFormat="1"/>
    <row r="1177" s="2" customFormat="1"/>
    <row r="1178" s="2" customFormat="1"/>
    <row r="1179" s="2" customFormat="1"/>
    <row r="1180" s="2" customFormat="1"/>
    <row r="1181" s="2" customFormat="1"/>
    <row r="1182" s="2" customFormat="1"/>
    <row r="1183" s="2" customFormat="1"/>
    <row r="1184" s="2" customFormat="1"/>
    <row r="1185" s="2" customFormat="1"/>
    <row r="1186" s="2" customFormat="1"/>
    <row r="1187" s="2" customFormat="1"/>
    <row r="1188" s="2" customFormat="1"/>
    <row r="1189" s="2" customFormat="1"/>
    <row r="1190" s="2" customFormat="1"/>
    <row r="1191" s="2" customFormat="1"/>
    <row r="1192" s="2" customFormat="1"/>
    <row r="1193" s="2" customFormat="1"/>
    <row r="1194" s="2" customFormat="1"/>
    <row r="1195" s="2" customFormat="1"/>
    <row r="1196" s="2" customFormat="1"/>
    <row r="1197" s="2" customFormat="1"/>
    <row r="1198" s="2" customFormat="1"/>
    <row r="1199" s="2" customFormat="1"/>
    <row r="1200" s="2" customFormat="1"/>
    <row r="1201" s="2" customFormat="1"/>
    <row r="1202" s="2" customFormat="1"/>
    <row r="1203" s="2" customFormat="1"/>
    <row r="1204" s="2" customFormat="1"/>
    <row r="1205" s="2" customFormat="1"/>
    <row r="1206" s="2" customFormat="1"/>
    <row r="1207" s="2" customFormat="1"/>
    <row r="1208" s="2" customFormat="1"/>
    <row r="1209" s="2" customFormat="1"/>
    <row r="1210" s="2" customFormat="1"/>
    <row r="1211" s="2" customFormat="1"/>
    <row r="1212" s="2" customFormat="1"/>
    <row r="1213" s="2" customFormat="1"/>
    <row r="1214" s="2" customFormat="1"/>
    <row r="1215" s="2" customFormat="1"/>
    <row r="1216" s="2" customFormat="1"/>
    <row r="1217" s="2" customFormat="1"/>
    <row r="1218" s="2" customFormat="1"/>
    <row r="1219" s="2" customFormat="1"/>
    <row r="1220" s="2" customFormat="1"/>
    <row r="1221" s="2" customFormat="1"/>
    <row r="1222" s="2" customFormat="1"/>
    <row r="1223" s="2" customFormat="1"/>
    <row r="1224" s="2" customFormat="1"/>
    <row r="1225" s="2" customFormat="1"/>
    <row r="1226" s="2" customFormat="1"/>
    <row r="1227" s="2" customFormat="1"/>
    <row r="1228" s="2" customFormat="1"/>
    <row r="1229" s="2" customFormat="1"/>
    <row r="1230" s="2" customFormat="1"/>
    <row r="1231" s="2" customFormat="1"/>
    <row r="1232" s="2" customFormat="1"/>
    <row r="1233" s="2" customFormat="1"/>
    <row r="1234" s="2" customFormat="1"/>
    <row r="1235" s="2" customFormat="1"/>
    <row r="1236" s="2" customFormat="1"/>
    <row r="1237" s="2" customFormat="1"/>
    <row r="1238" s="2" customFormat="1"/>
    <row r="1239" s="2" customFormat="1"/>
    <row r="1240" s="2" customFormat="1"/>
    <row r="1241" s="2" customFormat="1"/>
    <row r="1242" s="2" customFormat="1"/>
    <row r="1243" s="2" customFormat="1"/>
    <row r="1244" s="2" customFormat="1"/>
    <row r="1245" s="2" customFormat="1"/>
    <row r="1246" s="2" customFormat="1"/>
    <row r="1247" s="2" customFormat="1"/>
    <row r="1248" s="2" customFormat="1"/>
    <row r="1249" s="2" customFormat="1"/>
    <row r="1250" s="2" customFormat="1"/>
    <row r="1251" s="2" customFormat="1"/>
    <row r="1252" s="2" customFormat="1"/>
    <row r="1253" s="2" customFormat="1"/>
    <row r="1254" s="2" customFormat="1"/>
    <row r="1255" s="2" customFormat="1"/>
    <row r="1256" s="2" customFormat="1"/>
    <row r="1257" s="2" customFormat="1"/>
    <row r="1258" s="2" customFormat="1"/>
    <row r="1259" s="2" customFormat="1"/>
    <row r="1260" s="2" customFormat="1"/>
    <row r="1261" s="2" customFormat="1"/>
    <row r="1262" s="2" customFormat="1"/>
    <row r="1263" s="2" customFormat="1"/>
    <row r="1264" s="2" customFormat="1"/>
    <row r="1265" s="2" customFormat="1"/>
    <row r="1266" s="2" customFormat="1"/>
    <row r="1267" s="2" customFormat="1"/>
    <row r="1268" s="2" customFormat="1"/>
    <row r="1269" s="2" customFormat="1"/>
    <row r="1270" s="2" customFormat="1"/>
    <row r="1271" s="2" customFormat="1"/>
    <row r="1272" s="2" customFormat="1"/>
    <row r="1273" s="2" customFormat="1"/>
    <row r="1274" s="2" customFormat="1"/>
    <row r="1275" s="2" customFormat="1"/>
    <row r="1276" s="2" customFormat="1"/>
    <row r="1277" s="2" customFormat="1"/>
    <row r="1278" s="2" customFormat="1"/>
    <row r="1279" s="2" customFormat="1"/>
    <row r="1280" s="2" customFormat="1"/>
    <row r="1281" s="2" customFormat="1"/>
    <row r="1282" s="2" customFormat="1"/>
    <row r="1283" s="2" customFormat="1"/>
    <row r="1284" s="2" customFormat="1"/>
    <row r="1285" s="2" customFormat="1"/>
    <row r="1286" s="2" customFormat="1"/>
    <row r="1287" s="2" customFormat="1"/>
    <row r="1288" s="2" customFormat="1"/>
    <row r="1289" s="2" customFormat="1"/>
    <row r="1290" s="2" customFormat="1"/>
    <row r="1291" s="2" customFormat="1"/>
    <row r="1292" s="2" customFormat="1"/>
    <row r="1293" s="2" customFormat="1"/>
    <row r="1294" s="2" customFormat="1"/>
    <row r="1295" s="2" customFormat="1"/>
    <row r="1296" s="2" customFormat="1"/>
    <row r="1297" s="2" customFormat="1"/>
    <row r="1298" s="2" customFormat="1"/>
    <row r="1299" s="2" customFormat="1"/>
    <row r="1300" s="2" customFormat="1"/>
    <row r="1301" s="2" customFormat="1"/>
    <row r="1302" s="2" customFormat="1"/>
    <row r="1303" s="2" customFormat="1"/>
    <row r="1304" s="2" customFormat="1"/>
    <row r="1305" s="2" customFormat="1"/>
    <row r="1306" s="2" customFormat="1"/>
    <row r="1307" s="2" customFormat="1"/>
    <row r="1308" s="2" customFormat="1"/>
    <row r="1309" s="2" customFormat="1"/>
    <row r="1310" s="2" customFormat="1"/>
    <row r="1311" s="2" customFormat="1"/>
    <row r="1312" s="2" customFormat="1"/>
    <row r="1313" s="2" customFormat="1"/>
    <row r="1314" s="2" customFormat="1"/>
    <row r="1315" s="2" customFormat="1"/>
    <row r="1316" s="2" customFormat="1"/>
    <row r="1317" s="2" customFormat="1"/>
    <row r="1318" s="2" customFormat="1"/>
    <row r="1319" s="2" customFormat="1"/>
    <row r="1320" s="2" customFormat="1"/>
    <row r="1321" s="2" customFormat="1"/>
    <row r="1322" s="2" customFormat="1"/>
    <row r="1323" s="2" customFormat="1"/>
    <row r="1324" s="2" customFormat="1"/>
    <row r="1325" s="2" customFormat="1"/>
    <row r="1326" s="2" customFormat="1"/>
    <row r="1327" s="2" customFormat="1"/>
    <row r="1328" s="2" customFormat="1"/>
    <row r="1329" s="2" customFormat="1"/>
    <row r="1330" s="2" customFormat="1"/>
    <row r="1331" s="2" customFormat="1"/>
    <row r="1332" s="2" customFormat="1"/>
    <row r="1333" s="2" customFormat="1"/>
    <row r="1334" s="2" customFormat="1"/>
    <row r="1335" s="2" customFormat="1"/>
    <row r="1336" s="2" customFormat="1"/>
    <row r="1337" s="2" customFormat="1"/>
    <row r="1338" s="2" customFormat="1"/>
    <row r="1339" s="2" customFormat="1"/>
    <row r="1340" s="2" customFormat="1"/>
    <row r="1341" s="2" customFormat="1"/>
    <row r="1342" s="2" customFormat="1"/>
    <row r="1343" s="2" customFormat="1"/>
    <row r="1344" s="2" customFormat="1"/>
    <row r="1345" s="2" customFormat="1"/>
    <row r="1346" s="2" customFormat="1"/>
    <row r="1347" s="2" customFormat="1"/>
    <row r="1348" s="2" customFormat="1"/>
    <row r="1349" s="2" customFormat="1"/>
    <row r="1350" s="2" customFormat="1"/>
    <row r="1351" s="2" customFormat="1"/>
    <row r="1352" s="2" customFormat="1"/>
    <row r="1353" s="2" customFormat="1"/>
    <row r="1354" s="2" customFormat="1"/>
    <row r="1355" s="2" customFormat="1"/>
    <row r="1356" s="2" customFormat="1"/>
    <row r="1357" s="2" customFormat="1"/>
    <row r="1358" s="2" customFormat="1"/>
    <row r="1359" s="2" customFormat="1"/>
    <row r="1360" s="2" customFormat="1"/>
    <row r="1361" s="2" customFormat="1"/>
    <row r="1362" s="2" customFormat="1"/>
    <row r="1363" s="2" customFormat="1"/>
    <row r="1364" s="2" customFormat="1"/>
    <row r="1365" s="2" customFormat="1"/>
    <row r="1366" s="2" customFormat="1"/>
    <row r="1367" s="2" customFormat="1"/>
    <row r="1368" s="2" customFormat="1"/>
    <row r="1369" s="2" customFormat="1"/>
    <row r="1370" s="2" customFormat="1"/>
    <row r="1371" s="2" customFormat="1"/>
    <row r="1372" s="2" customFormat="1"/>
    <row r="1373" s="2" customFormat="1"/>
    <row r="1374" s="2" customFormat="1"/>
    <row r="1375" s="2" customFormat="1"/>
    <row r="1376" s="2" customFormat="1"/>
    <row r="1377" s="2" customFormat="1"/>
    <row r="1378" s="2" customFormat="1"/>
    <row r="1379" s="2" customFormat="1"/>
    <row r="1380" s="2" customFormat="1"/>
    <row r="1381" s="2" customFormat="1"/>
    <row r="1382" s="2" customFormat="1"/>
    <row r="1383" s="2" customFormat="1"/>
    <row r="1384" s="2" customFormat="1"/>
    <row r="1385" s="2" customFormat="1"/>
    <row r="1386" s="2" customFormat="1"/>
    <row r="1387" s="2" customFormat="1"/>
    <row r="1388" s="2" customFormat="1"/>
    <row r="1389" s="2" customFormat="1"/>
    <row r="1390" s="2" customFormat="1"/>
    <row r="1391" s="2" customFormat="1"/>
    <row r="1392" s="2" customFormat="1"/>
    <row r="1393" s="2" customFormat="1"/>
    <row r="1394" s="2" customFormat="1"/>
    <row r="1395" s="2" customFormat="1"/>
    <row r="1396" s="2" customFormat="1"/>
    <row r="1397" s="2" customFormat="1"/>
    <row r="1398" s="2" customFormat="1"/>
    <row r="1399" s="2" customFormat="1"/>
    <row r="1400" s="2" customFormat="1"/>
    <row r="1401" s="2" customFormat="1"/>
    <row r="1402" s="2" customFormat="1"/>
    <row r="1403" s="2" customFormat="1"/>
    <row r="1404" s="2" customFormat="1"/>
    <row r="1405" s="2" customFormat="1"/>
    <row r="1406" s="2" customFormat="1"/>
    <row r="1407" s="2" customFormat="1"/>
    <row r="1408" s="2" customFormat="1"/>
    <row r="1409" s="2" customFormat="1"/>
    <row r="1410" s="2" customFormat="1"/>
    <row r="1411" s="2" customFormat="1"/>
    <row r="1412" s="2" customFormat="1"/>
    <row r="1413" s="2" customFormat="1"/>
    <row r="1414" s="2" customFormat="1"/>
    <row r="1415" s="2" customFormat="1"/>
    <row r="1416" s="2" customFormat="1"/>
    <row r="1417" s="2" customFormat="1"/>
    <row r="1418" s="2" customFormat="1"/>
    <row r="1419" s="2" customFormat="1"/>
    <row r="1420" s="2" customFormat="1"/>
    <row r="1421" s="2" customFormat="1"/>
    <row r="1422" s="2" customFormat="1"/>
    <row r="1423" s="2" customFormat="1"/>
    <row r="1424" s="2" customFormat="1"/>
    <row r="1425" s="2" customFormat="1"/>
    <row r="1426" s="2" customFormat="1"/>
    <row r="1427" s="2" customFormat="1"/>
    <row r="1428" s="2" customFormat="1"/>
    <row r="1429" s="2" customFormat="1"/>
    <row r="1430" s="2" customFormat="1"/>
    <row r="1431" s="2" customFormat="1"/>
    <row r="1432" s="2" customFormat="1"/>
    <row r="1433" s="2" customFormat="1"/>
    <row r="1434" s="2" customFormat="1"/>
    <row r="1435" s="2" customFormat="1"/>
    <row r="1436" s="2" customFormat="1"/>
    <row r="1437" s="2" customFormat="1"/>
    <row r="1438" s="2" customFormat="1"/>
    <row r="1439" s="2" customFormat="1"/>
    <row r="1440" s="2" customFormat="1"/>
    <row r="1441" s="2" customFormat="1"/>
    <row r="1442" s="2" customFormat="1"/>
    <row r="1443" s="2" customFormat="1"/>
    <row r="1444" s="2" customFormat="1"/>
    <row r="1445" s="2" customFormat="1"/>
    <row r="1446" s="2" customFormat="1"/>
    <row r="1447" s="2" customFormat="1"/>
    <row r="1448" s="2" customFormat="1"/>
    <row r="1449" s="2" customFormat="1"/>
    <row r="1450" s="2" customFormat="1"/>
    <row r="1451" s="2" customFormat="1"/>
    <row r="1452" s="2" customFormat="1"/>
    <row r="1453" s="2" customFormat="1"/>
    <row r="1454" s="2" customFormat="1"/>
    <row r="1455" s="2" customFormat="1"/>
    <row r="1456" s="2" customFormat="1"/>
    <row r="1457" s="2" customFormat="1"/>
    <row r="1458" s="2" customFormat="1"/>
    <row r="1459" s="2" customFormat="1"/>
    <row r="1460" s="2" customFormat="1"/>
    <row r="1461" s="2" customFormat="1"/>
    <row r="1462" s="2" customFormat="1"/>
    <row r="1463" s="2" customFormat="1"/>
    <row r="1464" s="2" customFormat="1"/>
    <row r="1465" s="2" customFormat="1"/>
    <row r="1466" s="2" customFormat="1"/>
    <row r="1467" s="2" customFormat="1"/>
    <row r="1468" s="2" customFormat="1"/>
    <row r="1469" s="2" customFormat="1"/>
    <row r="1470" s="2" customFormat="1"/>
    <row r="1471" s="2" customFormat="1"/>
    <row r="1472" s="2" customFormat="1"/>
    <row r="1473" s="2" customFormat="1"/>
    <row r="1474" s="2" customFormat="1"/>
    <row r="1475" s="2" customFormat="1"/>
    <row r="1476" s="2" customFormat="1"/>
    <row r="1477" s="2" customFormat="1"/>
    <row r="1478" s="2" customFormat="1"/>
    <row r="1479" s="2" customFormat="1"/>
    <row r="1480" s="2" customFormat="1"/>
    <row r="1481" s="2" customFormat="1"/>
    <row r="1482" s="2" customFormat="1"/>
    <row r="1483" s="2" customFormat="1"/>
    <row r="1484" s="2" customFormat="1"/>
    <row r="1485" s="2" customFormat="1"/>
    <row r="1486" s="2" customFormat="1"/>
    <row r="1487" s="2" customFormat="1"/>
    <row r="1488" s="2" customFormat="1"/>
    <row r="1489" s="2" customFormat="1"/>
    <row r="1490" s="2" customFormat="1"/>
    <row r="1491" s="2" customFormat="1"/>
    <row r="1492" s="2" customFormat="1"/>
    <row r="1493" s="2" customFormat="1"/>
    <row r="1494" s="2" customFormat="1"/>
    <row r="1495" s="2" customFormat="1"/>
    <row r="1496" s="2" customFormat="1"/>
    <row r="1497" s="2" customFormat="1"/>
    <row r="1498" s="2" customFormat="1"/>
    <row r="1499" s="2" customFormat="1"/>
    <row r="1500" s="2" customFormat="1"/>
    <row r="1501" s="2" customFormat="1"/>
    <row r="1502" s="2" customFormat="1"/>
    <row r="1503" s="2" customFormat="1"/>
    <row r="1504" s="2" customFormat="1"/>
    <row r="1505" s="2" customFormat="1"/>
    <row r="1506" s="2" customFormat="1"/>
    <row r="1507" s="2" customFormat="1"/>
    <row r="1508" s="2" customFormat="1"/>
    <row r="1509" s="2" customFormat="1"/>
    <row r="1510" s="2" customFormat="1"/>
    <row r="1511" s="2" customFormat="1"/>
    <row r="1512" s="2" customFormat="1"/>
    <row r="1513" s="2" customFormat="1"/>
    <row r="1514" s="2" customFormat="1"/>
    <row r="1515" s="2" customFormat="1"/>
    <row r="1516" s="2" customFormat="1"/>
    <row r="1517" s="2" customFormat="1"/>
    <row r="1518" s="2" customFormat="1"/>
    <row r="1519" s="2" customFormat="1"/>
    <row r="1520" s="2" customFormat="1"/>
    <row r="1521" s="2" customFormat="1"/>
    <row r="1522" s="2" customFormat="1"/>
    <row r="1523" s="2" customFormat="1"/>
    <row r="1524" s="2" customFormat="1"/>
    <row r="1525" s="2" customFormat="1"/>
    <row r="1526" s="2" customFormat="1"/>
    <row r="1527" s="2" customFormat="1"/>
    <row r="1528" s="2" customFormat="1"/>
    <row r="1529" s="2" customFormat="1"/>
    <row r="1530" s="2" customFormat="1"/>
    <row r="1531" s="2" customFormat="1"/>
    <row r="1532" s="2" customFormat="1"/>
    <row r="1533" s="2" customFormat="1"/>
    <row r="1534" s="2" customFormat="1"/>
    <row r="1535" s="2" customFormat="1"/>
    <row r="1536" s="2" customFormat="1"/>
    <row r="1537" s="2" customFormat="1"/>
    <row r="1538" s="2" customFormat="1"/>
    <row r="1539" s="2" customFormat="1"/>
    <row r="1540" s="2" customFormat="1"/>
    <row r="1541" s="2" customFormat="1"/>
    <row r="1542" s="2" customFormat="1"/>
    <row r="1543" s="2" customFormat="1"/>
    <row r="1544" s="2" customFormat="1"/>
    <row r="1545" s="2" customFormat="1"/>
    <row r="1546" s="2" customFormat="1"/>
    <row r="1547" s="2" customFormat="1"/>
    <row r="1548" s="2" customFormat="1"/>
    <row r="1549" s="2" customFormat="1"/>
    <row r="1550" s="2" customFormat="1"/>
    <row r="1551" s="2" customFormat="1"/>
    <row r="1552" s="2" customFormat="1"/>
    <row r="1553" s="2" customFormat="1"/>
    <row r="1554" s="2" customFormat="1"/>
    <row r="1555" s="2" customFormat="1"/>
    <row r="1556" s="2" customFormat="1"/>
    <row r="1557" s="2" customFormat="1"/>
    <row r="1558" s="2" customFormat="1"/>
    <row r="1559" s="2" customFormat="1"/>
    <row r="1560" s="2" customFormat="1"/>
    <row r="1561" s="2" customFormat="1"/>
    <row r="1562" s="2" customFormat="1"/>
    <row r="1563" s="2" customFormat="1"/>
    <row r="1564" s="2" customFormat="1"/>
    <row r="1565" s="2" customFormat="1"/>
    <row r="1566" s="2" customFormat="1"/>
    <row r="1567" s="2" customFormat="1"/>
    <row r="1568" s="2" customFormat="1"/>
    <row r="1569" s="2" customFormat="1"/>
    <row r="1570" s="2" customFormat="1"/>
    <row r="1571" s="2" customFormat="1"/>
    <row r="1572" s="2" customFormat="1"/>
    <row r="1573" s="2" customFormat="1"/>
    <row r="1574" s="2" customFormat="1"/>
    <row r="1575" s="2" customFormat="1"/>
    <row r="1576" s="2" customFormat="1"/>
    <row r="1577" s="2" customFormat="1"/>
    <row r="1578" s="2" customFormat="1"/>
    <row r="1579" s="2" customFormat="1"/>
    <row r="1580" s="2" customFormat="1"/>
    <row r="1581" s="2" customFormat="1"/>
    <row r="1582" s="2" customFormat="1"/>
    <row r="1583" s="2" customFormat="1"/>
    <row r="1584" s="2" customFormat="1"/>
    <row r="1585" s="2" customFormat="1"/>
    <row r="1586" s="2" customFormat="1"/>
    <row r="1587" s="2" customFormat="1"/>
    <row r="1588" s="2" customFormat="1"/>
    <row r="1589" s="2" customFormat="1"/>
    <row r="1590" s="2" customFormat="1"/>
    <row r="1591" s="2" customFormat="1"/>
    <row r="1592" s="2" customFormat="1"/>
    <row r="1593" s="2" customFormat="1"/>
    <row r="1594" s="2" customFormat="1"/>
    <row r="1595" s="2" customFormat="1"/>
    <row r="1596" s="2" customFormat="1"/>
    <row r="1597" s="2" customFormat="1"/>
    <row r="1598" s="2" customFormat="1"/>
    <row r="1599" s="2" customFormat="1"/>
    <row r="1600" s="2" customFormat="1"/>
    <row r="1601" s="2" customFormat="1"/>
    <row r="1602" s="2" customFormat="1"/>
    <row r="1603" s="2" customFormat="1"/>
    <row r="1604" s="2" customFormat="1"/>
    <row r="1605" s="2" customFormat="1"/>
    <row r="1606" s="2" customFormat="1"/>
    <row r="1607" s="2" customFormat="1"/>
    <row r="1608" s="2" customFormat="1"/>
    <row r="1609" s="2" customFormat="1"/>
    <row r="1610" s="2" customFormat="1"/>
    <row r="1611" s="2" customFormat="1"/>
    <row r="1612" s="2" customFormat="1"/>
    <row r="1613" s="2" customFormat="1"/>
    <row r="1614" s="2" customFormat="1"/>
    <row r="1615" s="2" customFormat="1"/>
    <row r="1616" s="2" customFormat="1"/>
    <row r="1617" s="2" customFormat="1"/>
    <row r="1618" s="2" customFormat="1"/>
    <row r="1619" s="2" customFormat="1"/>
    <row r="1620" s="2" customFormat="1"/>
    <row r="1621" s="2" customFormat="1"/>
    <row r="1622" s="2" customFormat="1"/>
    <row r="1623" s="2" customFormat="1"/>
    <row r="1624" s="2" customFormat="1"/>
    <row r="1625" s="2" customFormat="1"/>
    <row r="1626" s="2" customFormat="1"/>
    <row r="1627" s="2" customFormat="1"/>
    <row r="1628" s="2" customFormat="1"/>
    <row r="1629" s="2" customFormat="1"/>
    <row r="1630" s="2" customFormat="1"/>
    <row r="1631" s="2" customFormat="1"/>
    <row r="1632" s="2" customFormat="1"/>
    <row r="1633" s="2" customFormat="1"/>
    <row r="1634" s="2" customFormat="1"/>
    <row r="1635" s="2" customFormat="1"/>
    <row r="1636" s="2" customFormat="1"/>
    <row r="1637" s="2" customFormat="1"/>
    <row r="1638" s="2" customFormat="1"/>
    <row r="1639" s="2" customFormat="1"/>
    <row r="1640" s="2" customFormat="1"/>
    <row r="1641" s="2" customFormat="1"/>
    <row r="1642" s="2" customFormat="1"/>
    <row r="1643" s="2" customFormat="1"/>
    <row r="1644" s="2" customFormat="1"/>
    <row r="1645" s="2" customFormat="1"/>
    <row r="1646" s="2" customFormat="1"/>
    <row r="1647" s="2" customFormat="1"/>
    <row r="1648" s="2" customFormat="1"/>
    <row r="1649" s="2" customFormat="1"/>
    <row r="1650" s="2" customFormat="1"/>
    <row r="1651" s="2" customFormat="1"/>
    <row r="1652" s="2" customFormat="1"/>
    <row r="1653" s="2" customFormat="1"/>
    <row r="1654" s="2" customFormat="1"/>
    <row r="1655" s="2" customFormat="1"/>
    <row r="1656" s="2" customFormat="1"/>
    <row r="1657" s="2" customFormat="1"/>
    <row r="1658" s="2" customFormat="1"/>
    <row r="1659" s="2" customFormat="1"/>
    <row r="1660" s="2" customFormat="1"/>
    <row r="1661" s="2" customFormat="1"/>
    <row r="1662" s="2" customFormat="1"/>
    <row r="1663" s="2" customFormat="1"/>
    <row r="1664" s="2" customFormat="1"/>
    <row r="1665" s="2" customFormat="1"/>
    <row r="1666" s="2" customFormat="1"/>
    <row r="1667" s="2" customFormat="1"/>
    <row r="1668" s="2" customFormat="1"/>
    <row r="1669" s="2" customFormat="1"/>
    <row r="1670" s="2" customFormat="1"/>
    <row r="1671" s="2" customFormat="1"/>
    <row r="1672" s="2" customFormat="1"/>
    <row r="1673" s="2" customFormat="1"/>
    <row r="1674" s="2" customFormat="1"/>
    <row r="1675" s="2" customFormat="1"/>
    <row r="1676" s="2" customFormat="1"/>
    <row r="1677" s="2" customFormat="1"/>
    <row r="1678" s="2" customFormat="1"/>
    <row r="1679" s="2" customFormat="1"/>
    <row r="1680" s="2" customFormat="1"/>
    <row r="1681" s="2" customFormat="1"/>
    <row r="1682" s="2" customFormat="1"/>
    <row r="1683" s="2" customFormat="1"/>
    <row r="1684" s="2" customFormat="1"/>
    <row r="1685" s="2" customFormat="1"/>
    <row r="1686" s="2" customFormat="1"/>
    <row r="1687" s="2" customFormat="1"/>
    <row r="1688" s="2" customFormat="1"/>
    <row r="1689" s="2" customFormat="1"/>
    <row r="1690" s="2" customFormat="1"/>
    <row r="1691" s="2" customFormat="1"/>
    <row r="1692" s="2" customFormat="1"/>
    <row r="1693" s="2" customFormat="1"/>
    <row r="1694" s="2" customFormat="1"/>
    <row r="1695" s="2" customFormat="1"/>
    <row r="1696" s="2" customFormat="1"/>
    <row r="1697" s="2" customFormat="1"/>
    <row r="1698" s="2" customFormat="1"/>
    <row r="1699" s="2" customFormat="1"/>
    <row r="1700" s="2" customFormat="1"/>
    <row r="1701" s="2" customFormat="1"/>
    <row r="1702" s="2" customFormat="1"/>
    <row r="1703" s="2" customFormat="1"/>
    <row r="1704" s="2" customFormat="1"/>
    <row r="1705" s="2" customFormat="1"/>
    <row r="1706" s="2" customFormat="1"/>
    <row r="1707" s="2" customFormat="1"/>
    <row r="1708" s="2" customFormat="1"/>
    <row r="1709" s="2" customFormat="1"/>
    <row r="1710" s="2" customFormat="1"/>
    <row r="1711" s="2" customFormat="1"/>
    <row r="1712" s="2" customFormat="1"/>
    <row r="1713" s="2" customFormat="1"/>
    <row r="1714" s="2" customFormat="1"/>
    <row r="1715" s="2" customFormat="1"/>
    <row r="1716" s="2" customFormat="1"/>
    <row r="1717" s="2" customFormat="1"/>
    <row r="1718" s="2" customFormat="1"/>
    <row r="1719" s="2" customFormat="1"/>
    <row r="1720" s="2" customFormat="1"/>
    <row r="1721" s="2" customFormat="1"/>
    <row r="1722" s="2" customFormat="1"/>
    <row r="1723" s="2" customFormat="1"/>
    <row r="1724" s="2" customFormat="1"/>
    <row r="1725" s="2" customFormat="1"/>
    <row r="1726" s="2" customFormat="1"/>
    <row r="1727" s="2" customFormat="1"/>
    <row r="1728" s="2" customFormat="1"/>
    <row r="1729" s="2" customFormat="1"/>
    <row r="1730" s="2" customFormat="1"/>
    <row r="1731" s="2" customFormat="1"/>
    <row r="1732" s="2" customFormat="1"/>
    <row r="1733" s="2" customFormat="1"/>
    <row r="1734" s="2" customFormat="1"/>
    <row r="1735" s="2" customFormat="1"/>
    <row r="1736" s="2" customFormat="1"/>
    <row r="1737" s="2" customFormat="1"/>
    <row r="1738" s="2" customFormat="1"/>
    <row r="1739" s="2" customFormat="1"/>
    <row r="1740" s="2" customFormat="1"/>
    <row r="1741" s="2" customFormat="1"/>
    <row r="1742" s="2" customFormat="1"/>
    <row r="1743" s="2" customFormat="1"/>
    <row r="1744" s="2" customFormat="1"/>
    <row r="1745" s="2" customFormat="1"/>
    <row r="1746" s="2" customFormat="1"/>
    <row r="1747" s="2" customFormat="1"/>
    <row r="1748" s="2" customFormat="1"/>
    <row r="1749" s="2" customFormat="1"/>
    <row r="1750" s="2" customFormat="1"/>
    <row r="1751" s="2" customFormat="1"/>
    <row r="1752" s="2" customFormat="1"/>
    <row r="1753" s="2" customFormat="1"/>
    <row r="1754" s="2" customFormat="1"/>
    <row r="1755" s="2" customFormat="1"/>
    <row r="1756" s="2" customFormat="1"/>
    <row r="1757" s="2" customFormat="1"/>
    <row r="1758" s="2" customFormat="1"/>
    <row r="1759" s="2" customFormat="1"/>
    <row r="1760" s="2" customFormat="1"/>
    <row r="1761" s="2" customFormat="1"/>
    <row r="1762" s="2" customFormat="1"/>
    <row r="1763" s="2" customFormat="1"/>
    <row r="1764" s="2" customFormat="1"/>
    <row r="1765" s="2" customFormat="1"/>
    <row r="1766" s="2" customFormat="1"/>
    <row r="1767" s="2" customFormat="1"/>
    <row r="1768" s="2" customFormat="1"/>
    <row r="1769" s="2" customFormat="1"/>
    <row r="1770" s="2" customFormat="1"/>
    <row r="1771" s="2" customFormat="1"/>
    <row r="1772" s="2" customFormat="1"/>
    <row r="1773" s="2" customFormat="1"/>
    <row r="1774" s="2" customFormat="1"/>
    <row r="1775" s="2" customFormat="1"/>
    <row r="1776" s="2" customFormat="1"/>
    <row r="1777" s="2" customFormat="1"/>
    <row r="1778" s="2" customFormat="1"/>
    <row r="1779" s="2" customFormat="1"/>
    <row r="1780" s="2" customFormat="1"/>
    <row r="1781" s="2" customFormat="1"/>
    <row r="1782" s="2" customFormat="1"/>
    <row r="1783" s="2" customFormat="1"/>
    <row r="1784" s="2" customFormat="1"/>
    <row r="1785" s="2" customFormat="1"/>
    <row r="1786" s="2" customFormat="1"/>
    <row r="1787" s="2" customFormat="1"/>
    <row r="1788" s="2" customFormat="1"/>
    <row r="1789" s="2" customFormat="1"/>
    <row r="1790" s="2" customFormat="1"/>
    <row r="1791" s="2" customFormat="1"/>
    <row r="1792" s="2" customFormat="1"/>
    <row r="1793" s="2" customFormat="1"/>
    <row r="1794" s="2" customFormat="1"/>
    <row r="1795" s="2" customFormat="1"/>
    <row r="1796" s="2" customFormat="1"/>
    <row r="1797" s="2" customFormat="1"/>
    <row r="1798" s="2" customFormat="1"/>
    <row r="1799" s="2" customFormat="1"/>
    <row r="1800" s="2" customFormat="1"/>
    <row r="1801" s="2" customFormat="1"/>
    <row r="1802" s="2" customFormat="1"/>
    <row r="1803" s="2" customFormat="1"/>
    <row r="1804" s="2" customFormat="1"/>
    <row r="1805" s="2" customFormat="1"/>
    <row r="1806" s="2" customFormat="1"/>
    <row r="1807" s="2" customFormat="1"/>
    <row r="1808" s="2" customFormat="1"/>
    <row r="1809" s="2" customFormat="1"/>
    <row r="1810" s="2" customFormat="1"/>
    <row r="1811" s="2" customFormat="1"/>
    <row r="1812" s="2" customFormat="1"/>
    <row r="1813" s="2" customFormat="1"/>
    <row r="1814" s="2" customFormat="1"/>
    <row r="1815" s="2" customFormat="1"/>
    <row r="1816" s="2" customFormat="1"/>
    <row r="1817" s="2" customFormat="1"/>
    <row r="1818" s="2" customFormat="1"/>
    <row r="1819" s="2" customFormat="1"/>
    <row r="1820" s="2" customFormat="1"/>
    <row r="1821" s="2" customFormat="1"/>
    <row r="1822" s="2" customFormat="1"/>
    <row r="1823" s="2" customFormat="1"/>
    <row r="1824" s="2" customFormat="1"/>
    <row r="1825" s="2" customFormat="1"/>
    <row r="1826" s="2" customFormat="1"/>
    <row r="1827" s="2" customFormat="1"/>
    <row r="1828" s="2" customFormat="1"/>
    <row r="1829" s="2" customFormat="1"/>
    <row r="1830" s="2" customFormat="1"/>
    <row r="1831" s="2" customFormat="1"/>
    <row r="1832" s="2" customFormat="1"/>
    <row r="1833" s="2" customFormat="1"/>
    <row r="1834" s="2" customFormat="1"/>
    <row r="1835" s="2" customFormat="1"/>
    <row r="1836" s="2" customFormat="1"/>
    <row r="1837" s="2" customFormat="1"/>
    <row r="1838" s="2" customFormat="1"/>
    <row r="1839" s="2" customFormat="1"/>
    <row r="1840" s="2" customFormat="1"/>
    <row r="1841" s="2" customFormat="1"/>
    <row r="1842" s="2" customFormat="1"/>
    <row r="1843" s="2" customFormat="1"/>
    <row r="1844" s="2" customFormat="1"/>
    <row r="1845" s="2" customFormat="1"/>
    <row r="1846" s="2" customFormat="1"/>
    <row r="1847" s="2" customFormat="1"/>
    <row r="1848" s="2" customFormat="1"/>
    <row r="1849" s="2" customFormat="1"/>
    <row r="1850" s="2" customFormat="1"/>
    <row r="1851" s="2" customFormat="1"/>
    <row r="1852" s="2" customFormat="1"/>
    <row r="1853" s="2" customFormat="1"/>
    <row r="1854" s="2" customFormat="1"/>
    <row r="1855" s="2" customFormat="1"/>
    <row r="1856" s="2" customFormat="1"/>
    <row r="1857" s="2" customFormat="1"/>
    <row r="1858" s="2" customFormat="1"/>
    <row r="1859" s="2" customFormat="1"/>
    <row r="1860" s="2" customFormat="1"/>
    <row r="1861" s="2" customFormat="1"/>
    <row r="1862" s="2" customFormat="1"/>
    <row r="1863" s="2" customFormat="1"/>
    <row r="1864" s="2" customFormat="1"/>
    <row r="1865" s="2" customFormat="1"/>
    <row r="1866" s="2" customFormat="1"/>
    <row r="1867" s="2" customFormat="1"/>
    <row r="1868" s="2" customFormat="1"/>
    <row r="1869" s="2" customFormat="1"/>
    <row r="1870" s="2" customFormat="1"/>
    <row r="1871" s="2" customFormat="1"/>
    <row r="1872" s="2" customFormat="1"/>
    <row r="1873" s="2" customFormat="1"/>
    <row r="1874" s="2" customFormat="1"/>
    <row r="1875" s="2" customFormat="1"/>
    <row r="1876" s="2" customFormat="1"/>
    <row r="1877" s="2" customFormat="1"/>
    <row r="1878" s="2" customFormat="1"/>
    <row r="1879" s="2" customFormat="1"/>
    <row r="1880" s="2" customFormat="1"/>
    <row r="1881" s="2" customFormat="1"/>
    <row r="1882" s="2" customFormat="1"/>
    <row r="1883" s="2" customFormat="1"/>
    <row r="1884" s="2" customFormat="1"/>
    <row r="1885" s="2" customFormat="1"/>
    <row r="1886" s="2" customFormat="1"/>
    <row r="1887" s="2" customFormat="1"/>
    <row r="1888" s="2" customFormat="1"/>
    <row r="1889" s="2" customFormat="1"/>
    <row r="1890" s="2" customFormat="1"/>
    <row r="1891" s="2" customFormat="1"/>
    <row r="1892" s="2" customFormat="1"/>
    <row r="1893" s="2" customFormat="1"/>
    <row r="1894" s="2" customFormat="1"/>
    <row r="1895" s="2" customFormat="1"/>
    <row r="1896" s="2" customFormat="1"/>
    <row r="1897" s="2" customFormat="1"/>
    <row r="1898" s="2" customFormat="1"/>
    <row r="1899" s="2" customFormat="1"/>
    <row r="1900" s="2" customFormat="1"/>
    <row r="1901" s="2" customFormat="1"/>
    <row r="1902" s="2" customFormat="1"/>
    <row r="1903" s="2" customFormat="1"/>
    <row r="1904" s="2" customFormat="1"/>
    <row r="1905" s="2" customFormat="1"/>
    <row r="1906" s="2" customFormat="1"/>
    <row r="1907" s="2" customFormat="1"/>
    <row r="1908" s="2" customFormat="1"/>
    <row r="1909" s="2" customFormat="1"/>
    <row r="1910" s="2" customFormat="1"/>
    <row r="1911" s="2" customFormat="1"/>
    <row r="1912" s="2" customFormat="1"/>
    <row r="1913" s="2" customFormat="1"/>
    <row r="1914" s="2" customFormat="1"/>
    <row r="1915" s="2" customFormat="1"/>
    <row r="1916" s="2" customFormat="1"/>
    <row r="1917" s="2" customFormat="1"/>
    <row r="1918" s="2" customFormat="1"/>
    <row r="1919" s="2" customFormat="1"/>
    <row r="1920" s="2" customFormat="1"/>
    <row r="1921" s="2" customFormat="1"/>
    <row r="1922" s="2" customFormat="1"/>
    <row r="1923" s="2" customFormat="1"/>
    <row r="1924" s="2" customFormat="1"/>
    <row r="1925" s="2" customFormat="1"/>
    <row r="1926" s="2" customFormat="1"/>
    <row r="1927" s="2" customFormat="1"/>
    <row r="1928" s="2" customFormat="1"/>
    <row r="1929" s="2" customFormat="1"/>
    <row r="1930" s="2" customFormat="1"/>
    <row r="1931" s="2" customFormat="1"/>
    <row r="1932" s="2" customFormat="1"/>
    <row r="1933" s="2" customFormat="1"/>
    <row r="1934" s="2" customFormat="1"/>
    <row r="1935" s="2" customFormat="1"/>
    <row r="1936" s="2" customFormat="1"/>
    <row r="1937" s="2" customFormat="1"/>
    <row r="1938" s="2" customFormat="1"/>
    <row r="1939" s="2" customFormat="1"/>
    <row r="1940" s="2" customFormat="1"/>
    <row r="1941" s="2" customFormat="1"/>
    <row r="1942" s="2" customFormat="1"/>
    <row r="1943" s="2" customFormat="1"/>
    <row r="1944" s="2" customFormat="1"/>
    <row r="1945" s="2" customFormat="1"/>
    <row r="1946" s="2" customFormat="1"/>
    <row r="1947" s="2" customFormat="1"/>
    <row r="1948" s="2" customFormat="1"/>
    <row r="1949" s="2" customFormat="1"/>
    <row r="1950" s="2" customFormat="1"/>
    <row r="1951" s="2" customFormat="1"/>
    <row r="1952" s="2" customFormat="1"/>
    <row r="1953" s="2" customFormat="1"/>
    <row r="1954" s="2" customFormat="1"/>
    <row r="1955" s="2" customFormat="1"/>
    <row r="1956" s="2" customFormat="1"/>
    <row r="1957" s="2" customFormat="1"/>
    <row r="1958" s="2" customFormat="1"/>
    <row r="1959" s="2" customFormat="1"/>
    <row r="1960" s="2" customFormat="1"/>
    <row r="1961" s="2" customFormat="1"/>
    <row r="1962" s="2" customFormat="1"/>
    <row r="1963" s="2" customFormat="1"/>
    <row r="1964" s="2" customFormat="1"/>
    <row r="1965" s="2" customFormat="1"/>
    <row r="1966" s="2" customFormat="1"/>
    <row r="1967" s="2" customFormat="1"/>
    <row r="1968" s="2" customFormat="1"/>
    <row r="1969" s="2" customFormat="1"/>
    <row r="1970" s="2" customFormat="1"/>
    <row r="1971" s="2" customFormat="1"/>
    <row r="1972" s="2" customFormat="1"/>
    <row r="1973" s="2" customFormat="1"/>
    <row r="1974" s="2" customFormat="1"/>
    <row r="1975" s="2" customFormat="1"/>
    <row r="1976" s="2" customFormat="1"/>
    <row r="1977" s="2" customFormat="1"/>
    <row r="1978" s="2" customFormat="1"/>
    <row r="1979" s="2" customFormat="1"/>
    <row r="1980" s="2" customFormat="1"/>
    <row r="1981" s="2" customFormat="1"/>
    <row r="1982" s="2" customFormat="1"/>
    <row r="1983" s="2" customFormat="1"/>
    <row r="1984" s="2" customFormat="1"/>
    <row r="1985" s="2" customFormat="1"/>
    <row r="1986" s="2" customFormat="1"/>
    <row r="1987" s="2" customFormat="1"/>
    <row r="1988" s="2" customFormat="1"/>
    <row r="1989" s="2" customFormat="1"/>
    <row r="1990" s="2" customFormat="1"/>
    <row r="1991" s="2" customFormat="1"/>
    <row r="1992" s="2" customFormat="1"/>
    <row r="1993" s="2" customFormat="1"/>
    <row r="1994" s="2" customFormat="1"/>
    <row r="1995" s="2" customFormat="1"/>
    <row r="1996" s="2" customFormat="1"/>
    <row r="1997" s="2" customFormat="1"/>
    <row r="1998" s="2" customFormat="1"/>
    <row r="1999" s="2" customFormat="1"/>
    <row r="2000" s="2" customFormat="1"/>
    <row r="2001" s="2" customFormat="1"/>
    <row r="2002" s="2" customFormat="1"/>
    <row r="2003" s="2" customFormat="1"/>
    <row r="2004" s="2" customFormat="1"/>
    <row r="2005" s="2" customFormat="1"/>
    <row r="2006" s="2" customFormat="1"/>
    <row r="2007" s="2" customFormat="1"/>
    <row r="2008" s="2" customFormat="1"/>
    <row r="2009" s="2" customFormat="1"/>
    <row r="2010" s="2" customFormat="1"/>
    <row r="2011" s="2" customFormat="1"/>
    <row r="2012" s="2" customFormat="1"/>
    <row r="2013" s="2" customFormat="1"/>
    <row r="2014" s="2" customFormat="1"/>
    <row r="2015" s="2" customFormat="1"/>
    <row r="2016" s="2" customFormat="1"/>
    <row r="2017" s="2" customFormat="1"/>
    <row r="2018" s="2" customFormat="1"/>
    <row r="2019" s="2" customFormat="1"/>
    <row r="2020" s="2" customFormat="1"/>
    <row r="2021" s="2" customFormat="1"/>
    <row r="2022" s="2" customFormat="1"/>
    <row r="2023" s="2" customFormat="1"/>
    <row r="2024" s="2" customFormat="1"/>
    <row r="2025" s="2" customFormat="1"/>
    <row r="2026" s="2" customFormat="1"/>
    <row r="2027" s="2" customFormat="1"/>
    <row r="2028" s="2" customFormat="1"/>
    <row r="2029" s="2" customFormat="1"/>
    <row r="2030" s="2" customFormat="1"/>
    <row r="2031" s="2" customFormat="1"/>
    <row r="2032" s="2" customFormat="1"/>
    <row r="2033" s="2" customFormat="1"/>
    <row r="2034" s="2" customFormat="1"/>
    <row r="2035" s="2" customFormat="1"/>
    <row r="2036" s="2" customFormat="1"/>
    <row r="2037" s="2" customFormat="1"/>
    <row r="2038" s="2" customFormat="1"/>
    <row r="2039" s="2" customFormat="1"/>
    <row r="2040" s="2" customFormat="1"/>
    <row r="2041" s="2" customFormat="1"/>
    <row r="2042" s="2" customFormat="1"/>
    <row r="2043" s="2" customFormat="1"/>
    <row r="2044" s="2" customFormat="1"/>
    <row r="2045" s="2" customFormat="1"/>
    <row r="2046" s="2" customFormat="1"/>
    <row r="2047" s="2" customFormat="1"/>
    <row r="2048" s="2" customFormat="1"/>
    <row r="2049" s="2" customFormat="1"/>
    <row r="2050" s="2" customFormat="1"/>
    <row r="2051" s="2" customFormat="1"/>
    <row r="2052" s="2" customFormat="1"/>
    <row r="2053" s="2" customFormat="1"/>
    <row r="2054" s="2" customFormat="1"/>
    <row r="2055" s="2" customFormat="1"/>
    <row r="2056" s="2" customFormat="1"/>
    <row r="2057" s="2" customFormat="1"/>
    <row r="2058" s="2" customFormat="1"/>
    <row r="2059" s="2" customFormat="1"/>
    <row r="2060" s="2" customFormat="1"/>
    <row r="2061" s="2" customFormat="1"/>
    <row r="2062" s="2" customFormat="1"/>
    <row r="2063" s="2" customFormat="1"/>
    <row r="2064" s="2" customFormat="1"/>
    <row r="2065" s="2" customFormat="1"/>
    <row r="2066" s="2" customFormat="1"/>
    <row r="2067" s="2" customFormat="1"/>
    <row r="2068" s="2" customFormat="1"/>
    <row r="2069" s="2" customFormat="1"/>
    <row r="2070" s="2" customFormat="1"/>
    <row r="2071" s="2" customFormat="1"/>
    <row r="2072" s="2" customFormat="1"/>
    <row r="2073" s="2" customFormat="1"/>
    <row r="2074" s="2" customFormat="1"/>
    <row r="2075" s="2" customFormat="1"/>
    <row r="2076" s="2" customFormat="1"/>
    <row r="2077" s="2" customFormat="1"/>
    <row r="2078" s="2" customFormat="1"/>
    <row r="2079" s="2" customFormat="1"/>
    <row r="2080" s="2" customFormat="1"/>
    <row r="2081" s="2" customFormat="1"/>
    <row r="2082" s="2" customFormat="1"/>
    <row r="2083" s="2" customFormat="1"/>
    <row r="2084" s="2" customFormat="1"/>
    <row r="2085" s="2" customFormat="1"/>
    <row r="2086" s="2" customFormat="1"/>
    <row r="2087" s="2" customFormat="1"/>
    <row r="2088" s="2" customFormat="1"/>
    <row r="2089" s="2" customFormat="1"/>
    <row r="2090" s="2" customFormat="1"/>
    <row r="2091" s="2" customFormat="1"/>
    <row r="2092" s="2" customFormat="1"/>
    <row r="2093" s="2" customFormat="1"/>
    <row r="2094" s="2" customFormat="1"/>
    <row r="2095" s="2" customFormat="1"/>
    <row r="2096" s="2" customFormat="1"/>
    <row r="2097" s="2" customFormat="1"/>
    <row r="2098" s="2" customFormat="1"/>
    <row r="2099" s="2" customFormat="1"/>
    <row r="2100" s="2" customFormat="1"/>
    <row r="2101" s="2" customFormat="1"/>
    <row r="2102" s="2" customFormat="1"/>
    <row r="2103" s="2" customFormat="1"/>
    <row r="2104" s="2" customFormat="1"/>
    <row r="2105" s="2" customFormat="1"/>
    <row r="2106" s="2" customFormat="1"/>
    <row r="2107" s="2" customFormat="1"/>
    <row r="2108" s="2" customFormat="1"/>
    <row r="2109" s="2" customFormat="1"/>
    <row r="2110" s="2" customFormat="1"/>
    <row r="2111" s="2" customFormat="1"/>
    <row r="2112" s="2" customFormat="1"/>
    <row r="2113" s="2" customFormat="1"/>
    <row r="2114" s="2" customFormat="1"/>
    <row r="2115" s="2" customFormat="1"/>
    <row r="2116" s="2" customFormat="1"/>
    <row r="2117" s="2" customFormat="1"/>
    <row r="2118" s="2" customFormat="1"/>
    <row r="2119" s="2" customFormat="1"/>
    <row r="2120" s="2" customFormat="1"/>
    <row r="2121" s="2" customFormat="1"/>
    <row r="2122" s="2" customFormat="1"/>
    <row r="2123" s="2" customFormat="1"/>
    <row r="2124" s="2" customFormat="1"/>
    <row r="2125" s="2" customFormat="1"/>
    <row r="2126" s="2" customFormat="1"/>
    <row r="2127" s="2" customFormat="1"/>
    <row r="2128" s="2" customFormat="1"/>
    <row r="2129" s="2" customFormat="1"/>
    <row r="2130" s="2" customFormat="1"/>
    <row r="2131" s="2" customFormat="1"/>
    <row r="2132" s="2" customFormat="1"/>
    <row r="2133" s="2" customFormat="1"/>
    <row r="2134" s="2" customFormat="1"/>
    <row r="2135" s="2" customFormat="1"/>
    <row r="2136" s="2" customFormat="1"/>
    <row r="2137" s="2" customFormat="1"/>
    <row r="2138" s="2" customFormat="1"/>
    <row r="2139" s="2" customFormat="1"/>
    <row r="2140" s="2" customFormat="1"/>
    <row r="2141" s="2" customFormat="1"/>
    <row r="2142" s="2" customFormat="1"/>
    <row r="2143" s="2" customFormat="1"/>
    <row r="2144" s="2" customFormat="1"/>
    <row r="2145" s="2" customFormat="1"/>
    <row r="2146" s="2" customFormat="1"/>
    <row r="2147" s="2" customFormat="1"/>
    <row r="2148" s="2" customFormat="1"/>
    <row r="2149" s="2" customFormat="1"/>
    <row r="2150" s="2" customFormat="1"/>
    <row r="2151" s="2" customFormat="1"/>
    <row r="2152" s="2" customFormat="1"/>
    <row r="2153" s="2" customFormat="1"/>
    <row r="2154" s="2" customFormat="1"/>
    <row r="2155" s="2" customFormat="1"/>
    <row r="2156" s="2" customFormat="1"/>
    <row r="2157" s="2" customFormat="1"/>
    <row r="2158" s="2" customFormat="1"/>
    <row r="2159" s="2" customFormat="1"/>
    <row r="2160" s="2" customFormat="1"/>
    <row r="2161" s="2" customFormat="1"/>
    <row r="2162" s="2" customFormat="1"/>
    <row r="2163" s="2" customFormat="1"/>
    <row r="2164" s="2" customFormat="1"/>
    <row r="2165" s="2" customFormat="1"/>
    <row r="2166" s="2" customFormat="1"/>
    <row r="2167" s="2" customFormat="1"/>
    <row r="2168" s="2" customFormat="1"/>
    <row r="2169" s="2" customFormat="1"/>
    <row r="2170" s="2" customFormat="1"/>
    <row r="2171" s="2" customFormat="1"/>
    <row r="2172" s="2" customFormat="1"/>
    <row r="2173" s="2" customFormat="1"/>
    <row r="2174" s="2" customFormat="1"/>
    <row r="2175" s="2" customFormat="1"/>
    <row r="2176" s="2" customFormat="1"/>
    <row r="2177" s="2" customFormat="1"/>
    <row r="2178" s="2" customFormat="1"/>
    <row r="2179" s="2" customFormat="1"/>
    <row r="2180" s="2" customFormat="1"/>
    <row r="2181" s="2" customFormat="1"/>
    <row r="2182" s="2" customFormat="1"/>
    <row r="2183" s="2" customFormat="1"/>
    <row r="2184" s="2" customFormat="1"/>
    <row r="2185" s="2" customFormat="1"/>
    <row r="2186" s="2" customFormat="1"/>
    <row r="2187" s="2" customFormat="1"/>
    <row r="2188" s="2" customFormat="1"/>
    <row r="2189" s="2" customFormat="1"/>
    <row r="2190" s="2" customFormat="1"/>
    <row r="2191" s="2" customFormat="1"/>
    <row r="2192" s="2" customFormat="1"/>
    <row r="2193" s="2" customFormat="1"/>
    <row r="2194" s="2" customFormat="1"/>
    <row r="2195" s="2" customFormat="1"/>
    <row r="2196" s="2" customFormat="1"/>
    <row r="2197" s="2" customFormat="1"/>
    <row r="2198" s="2" customFormat="1"/>
    <row r="2199" s="2" customFormat="1"/>
    <row r="2200" s="2" customFormat="1"/>
    <row r="2201" s="2" customFormat="1"/>
    <row r="2202" s="2" customFormat="1"/>
    <row r="2203" s="2" customFormat="1"/>
    <row r="2204" s="2" customFormat="1"/>
    <row r="2205" s="2" customFormat="1"/>
    <row r="2206" s="2" customFormat="1"/>
    <row r="2207" s="2" customFormat="1"/>
    <row r="2208" s="2" customFormat="1"/>
    <row r="2209" s="2" customFormat="1"/>
    <row r="2210" s="2" customFormat="1"/>
    <row r="2211" s="2" customFormat="1"/>
    <row r="2212" s="2" customFormat="1"/>
    <row r="2213" s="2" customFormat="1"/>
    <row r="2214" s="2" customFormat="1"/>
    <row r="2215" s="2" customFormat="1"/>
    <row r="2216" s="2" customFormat="1"/>
    <row r="2217" s="2" customFormat="1"/>
    <row r="2218" s="2" customFormat="1"/>
    <row r="2219" s="2" customFormat="1"/>
    <row r="2220" s="2" customFormat="1"/>
    <row r="2221" s="2" customFormat="1"/>
    <row r="2222" s="2" customFormat="1"/>
    <row r="2223" s="2" customFormat="1"/>
    <row r="2224" s="2" customFormat="1"/>
    <row r="2225" s="2" customFormat="1"/>
    <row r="2226" s="2" customFormat="1"/>
    <row r="2227" s="2" customFormat="1"/>
    <row r="2228" s="2" customFormat="1"/>
    <row r="2229" s="2" customFormat="1"/>
    <row r="2230" s="2" customFormat="1"/>
    <row r="2231" s="2" customFormat="1"/>
    <row r="2232" s="2" customFormat="1"/>
    <row r="2233" s="2" customFormat="1"/>
    <row r="2234" s="2" customFormat="1"/>
    <row r="2235" s="2" customFormat="1"/>
    <row r="2236" s="2" customFormat="1"/>
    <row r="2237" s="2" customFormat="1"/>
    <row r="2238" s="2" customFormat="1"/>
    <row r="2239" s="2" customFormat="1"/>
    <row r="2240" s="2" customFormat="1"/>
    <row r="2241" s="2" customFormat="1"/>
    <row r="2242" s="2" customFormat="1"/>
    <row r="2243" s="2" customFormat="1"/>
    <row r="2244" s="2" customFormat="1"/>
    <row r="2245" s="2" customFormat="1"/>
    <row r="2246" s="2" customFormat="1"/>
    <row r="2247" s="2" customFormat="1"/>
    <row r="2248" s="2" customFormat="1"/>
    <row r="2249" s="2" customFormat="1"/>
    <row r="2250" s="2" customFormat="1"/>
    <row r="2251" s="2" customFormat="1"/>
    <row r="2252" s="2" customFormat="1"/>
    <row r="2253" s="2" customFormat="1"/>
    <row r="2254" s="2" customFormat="1"/>
    <row r="2255" s="2" customFormat="1"/>
    <row r="2256" s="2" customFormat="1"/>
    <row r="2257" s="2" customFormat="1"/>
    <row r="2258" s="2" customFormat="1"/>
    <row r="2259" s="2" customFormat="1"/>
    <row r="2260" s="2" customFormat="1"/>
    <row r="2261" s="2" customFormat="1"/>
    <row r="2262" s="2" customFormat="1"/>
    <row r="2263" s="2" customFormat="1"/>
    <row r="2264" s="2" customFormat="1"/>
    <row r="2265" s="2" customFormat="1"/>
    <row r="2266" s="2" customFormat="1"/>
    <row r="2267" s="2" customFormat="1"/>
    <row r="2268" s="2" customFormat="1"/>
    <row r="2269" s="2" customFormat="1"/>
    <row r="2270" s="2" customFormat="1"/>
    <row r="2271" s="2" customFormat="1"/>
    <row r="2272" s="2" customFormat="1"/>
    <row r="2273" s="2" customFormat="1"/>
    <row r="2274" s="2" customFormat="1"/>
    <row r="2275" s="2" customFormat="1"/>
    <row r="2276" s="2" customFormat="1"/>
    <row r="2277" s="2" customFormat="1"/>
    <row r="2278" s="2" customFormat="1"/>
    <row r="2279" s="2" customFormat="1"/>
    <row r="2280" s="2" customFormat="1"/>
    <row r="2281" s="2" customFormat="1"/>
    <row r="2282" s="2" customFormat="1"/>
    <row r="2283" s="2" customFormat="1"/>
    <row r="2284" s="2" customFormat="1"/>
    <row r="2285" s="2" customFormat="1"/>
    <row r="2286" s="2" customFormat="1"/>
    <row r="2287" s="2" customFormat="1"/>
    <row r="2288" s="2" customFormat="1"/>
    <row r="2289" s="2" customFormat="1"/>
    <row r="2290" s="2" customFormat="1"/>
    <row r="2291" s="2" customFormat="1"/>
    <row r="2292" s="2" customFormat="1"/>
    <row r="2293" s="2" customFormat="1"/>
    <row r="2294" s="2" customFormat="1"/>
    <row r="2295" s="2" customFormat="1"/>
    <row r="2296" s="2" customFormat="1"/>
    <row r="2297" s="2" customFormat="1"/>
    <row r="2298" s="2" customFormat="1"/>
    <row r="2299" s="2" customFormat="1"/>
    <row r="2300" s="2" customFormat="1"/>
    <row r="2301" s="2" customFormat="1"/>
    <row r="2302" s="2" customFormat="1"/>
    <row r="2303" s="2" customFormat="1"/>
    <row r="2304" s="2" customFormat="1"/>
    <row r="2305" s="2" customFormat="1"/>
    <row r="2306" s="2" customFormat="1"/>
    <row r="2307" s="2" customFormat="1"/>
    <row r="2308" s="2" customFormat="1"/>
    <row r="2309" s="2" customFormat="1"/>
    <row r="2310" s="2" customFormat="1"/>
    <row r="2311" s="2" customFormat="1"/>
    <row r="2312" s="2" customFormat="1"/>
    <row r="2313" s="2" customFormat="1"/>
    <row r="2314" s="2" customFormat="1"/>
    <row r="2315" s="2" customFormat="1"/>
    <row r="2316" s="2" customFormat="1"/>
    <row r="2317" s="2" customFormat="1"/>
    <row r="2318" s="2" customFormat="1"/>
    <row r="2319" s="2" customFormat="1"/>
    <row r="2320" s="2" customFormat="1"/>
    <row r="2321" s="2" customFormat="1"/>
    <row r="2322" s="2" customFormat="1"/>
    <row r="2323" s="2" customFormat="1"/>
    <row r="2324" s="2" customFormat="1"/>
    <row r="2325" s="2" customFormat="1"/>
    <row r="2326" s="2" customFormat="1"/>
    <row r="2327" s="2" customFormat="1"/>
    <row r="2328" s="2" customFormat="1"/>
    <row r="2329" s="2" customFormat="1"/>
    <row r="2330" s="2" customFormat="1"/>
    <row r="2331" s="2" customFormat="1"/>
    <row r="2332" s="2" customFormat="1"/>
    <row r="2333" s="2" customFormat="1"/>
    <row r="2334" s="2" customFormat="1"/>
    <row r="2335" s="2" customFormat="1"/>
    <row r="2336" s="2" customFormat="1"/>
    <row r="2337" s="2" customFormat="1"/>
    <row r="2338" s="2" customFormat="1"/>
    <row r="2339" s="2" customFormat="1"/>
    <row r="2340" s="2" customFormat="1"/>
    <row r="2341" s="2" customFormat="1"/>
    <row r="2342" s="2" customFormat="1"/>
    <row r="2343" s="2" customFormat="1"/>
    <row r="2344" s="2" customFormat="1"/>
    <row r="2345" s="2" customFormat="1"/>
    <row r="2346" s="2" customFormat="1"/>
    <row r="2347" s="2" customFormat="1"/>
    <row r="2348" s="2" customFormat="1"/>
    <row r="2349" s="2" customFormat="1"/>
    <row r="2350" s="2" customFormat="1"/>
    <row r="2351" s="2" customFormat="1"/>
    <row r="2352" s="2" customFormat="1"/>
    <row r="2353" s="2" customFormat="1"/>
    <row r="2354" s="2" customFormat="1"/>
    <row r="2355" s="2" customFormat="1"/>
    <row r="2356" s="2" customFormat="1"/>
    <row r="2357" s="2" customFormat="1"/>
    <row r="2358" s="2" customFormat="1"/>
    <row r="2359" s="2" customFormat="1"/>
    <row r="2360" s="2" customFormat="1"/>
    <row r="2361" s="2" customFormat="1"/>
    <row r="2362" s="2" customFormat="1"/>
    <row r="2363" s="2" customFormat="1"/>
    <row r="2364" s="2" customFormat="1"/>
    <row r="2365" s="2" customFormat="1"/>
    <row r="2366" s="2" customFormat="1"/>
    <row r="2367" s="2" customFormat="1"/>
    <row r="2368" s="2" customFormat="1"/>
    <row r="2369" s="2" customFormat="1"/>
    <row r="2370" s="2" customFormat="1"/>
    <row r="2371" s="2" customFormat="1"/>
    <row r="2372" s="2" customFormat="1"/>
    <row r="2373" s="2" customFormat="1"/>
    <row r="2374" s="2" customFormat="1"/>
    <row r="2375" s="2" customFormat="1"/>
    <row r="2376" s="2" customFormat="1"/>
    <row r="2377" s="2" customFormat="1"/>
    <row r="2378" s="2" customFormat="1"/>
    <row r="2379" s="2" customFormat="1"/>
    <row r="2380" s="2" customFormat="1"/>
    <row r="2381" s="2" customFormat="1"/>
    <row r="2382" s="2" customFormat="1"/>
    <row r="2383" s="2" customFormat="1"/>
    <row r="2384" s="2" customFormat="1"/>
    <row r="2385" s="2" customFormat="1"/>
    <row r="2386" s="2" customFormat="1"/>
    <row r="2387" s="2" customFormat="1"/>
    <row r="2388" s="2" customFormat="1"/>
    <row r="2389" s="2" customFormat="1"/>
    <row r="2390" s="2" customFormat="1"/>
    <row r="2391" s="2" customFormat="1"/>
    <row r="2392" s="2" customFormat="1"/>
    <row r="2393" s="2" customFormat="1"/>
    <row r="2394" s="2" customFormat="1"/>
    <row r="2395" s="2" customFormat="1"/>
    <row r="2396" s="2" customFormat="1"/>
    <row r="2397" s="2" customFormat="1"/>
    <row r="2398" s="2" customFormat="1"/>
    <row r="2399" s="2" customFormat="1"/>
    <row r="2400" s="2" customFormat="1"/>
    <row r="2401" s="2" customFormat="1"/>
    <row r="2402" s="2" customFormat="1"/>
    <row r="2403" s="2" customFormat="1"/>
    <row r="2404" s="2" customFormat="1"/>
    <row r="2405" s="2" customFormat="1"/>
    <row r="2406" s="2" customFormat="1"/>
    <row r="2407" s="2" customFormat="1"/>
    <row r="2408" s="2" customFormat="1"/>
    <row r="2409" s="2" customFormat="1"/>
    <row r="2410" s="2" customFormat="1"/>
    <row r="2411" s="2" customFormat="1"/>
    <row r="2412" s="2" customFormat="1"/>
    <row r="2413" s="2" customFormat="1"/>
    <row r="2414" s="2" customFormat="1"/>
    <row r="2415" s="2" customFormat="1"/>
    <row r="2416" s="2" customFormat="1"/>
    <row r="2417" s="2" customFormat="1"/>
    <row r="2418" s="2" customFormat="1"/>
    <row r="2419" s="2" customFormat="1"/>
    <row r="2420" s="2" customFormat="1"/>
    <row r="2421" s="2" customFormat="1"/>
    <row r="2422" s="2" customFormat="1"/>
    <row r="2423" s="2" customFormat="1"/>
    <row r="2424" s="2" customFormat="1"/>
    <row r="2425" s="2" customFormat="1"/>
    <row r="2426" s="2" customFormat="1"/>
    <row r="2427" s="2" customFormat="1"/>
    <row r="2428" s="2" customFormat="1"/>
    <row r="2429" s="2" customFormat="1"/>
    <row r="2430" s="2" customFormat="1"/>
    <row r="2431" s="2" customFormat="1"/>
    <row r="2432" s="2" customFormat="1"/>
    <row r="2433" s="2" customFormat="1"/>
    <row r="2434" s="2" customFormat="1"/>
    <row r="2435" s="2" customFormat="1"/>
    <row r="2436" s="2" customFormat="1"/>
    <row r="2437" s="2" customFormat="1"/>
    <row r="2438" s="2" customFormat="1"/>
    <row r="2439" s="2" customFormat="1"/>
    <row r="2440" s="2" customFormat="1"/>
    <row r="2441" s="2" customFormat="1"/>
    <row r="2442" s="2" customFormat="1"/>
    <row r="2443" s="2" customFormat="1"/>
    <row r="2444" s="2" customFormat="1"/>
    <row r="2445" s="2" customFormat="1"/>
    <row r="2446" s="2" customFormat="1"/>
    <row r="2447" s="2" customFormat="1"/>
    <row r="2448" s="2" customFormat="1"/>
    <row r="2449" s="2" customFormat="1"/>
    <row r="2450" s="2" customFormat="1"/>
    <row r="2451" s="2" customFormat="1"/>
    <row r="2452" s="2" customFormat="1"/>
    <row r="2453" s="2" customFormat="1"/>
    <row r="2454" s="2" customFormat="1"/>
    <row r="2455" s="2" customFormat="1"/>
    <row r="2456" s="2" customFormat="1"/>
    <row r="2457" s="2" customFormat="1"/>
    <row r="2458" s="2" customFormat="1"/>
    <row r="2459" s="2" customFormat="1"/>
    <row r="2460" s="2" customFormat="1"/>
    <row r="2461" s="2" customFormat="1"/>
    <row r="2462" s="2" customFormat="1"/>
    <row r="2463" s="2" customFormat="1"/>
    <row r="2464" s="2" customFormat="1"/>
    <row r="2465" s="2" customFormat="1"/>
    <row r="2466" s="2" customFormat="1"/>
    <row r="2467" s="2" customFormat="1"/>
    <row r="2468" s="2" customFormat="1"/>
    <row r="2469" s="2" customFormat="1"/>
    <row r="2470" s="2" customFormat="1"/>
    <row r="2471" s="2" customFormat="1"/>
    <row r="2472" s="2" customFormat="1"/>
    <row r="2473" s="2" customFormat="1"/>
    <row r="2474" s="2" customFormat="1"/>
    <row r="2475" s="2" customFormat="1"/>
    <row r="2476" s="2" customFormat="1"/>
    <row r="2477" s="2" customFormat="1"/>
    <row r="2478" s="2" customFormat="1"/>
    <row r="2479" s="2" customFormat="1"/>
    <row r="2480" s="2" customFormat="1"/>
    <row r="2481" s="2" customFormat="1"/>
    <row r="2482" s="2" customFormat="1"/>
    <row r="2483" s="2" customFormat="1"/>
    <row r="2484" s="2" customFormat="1"/>
    <row r="2485" s="2" customFormat="1"/>
    <row r="2486" s="2" customFormat="1"/>
    <row r="2487" s="2" customFormat="1"/>
    <row r="2488" s="2" customFormat="1"/>
    <row r="2489" s="2" customFormat="1"/>
    <row r="2490" s="2" customFormat="1"/>
    <row r="2491" s="2" customFormat="1"/>
    <row r="2492" s="2" customFormat="1"/>
    <row r="2493" s="2" customFormat="1"/>
    <row r="2494" s="2" customFormat="1"/>
    <row r="2495" s="2" customFormat="1"/>
    <row r="2496" s="2" customFormat="1"/>
    <row r="2497" s="2" customFormat="1"/>
    <row r="2498" s="2" customFormat="1"/>
    <row r="2499" s="2" customFormat="1"/>
    <row r="2500" s="2" customFormat="1"/>
    <row r="2501" s="2" customFormat="1"/>
    <row r="2502" s="2" customFormat="1"/>
    <row r="2503" s="2" customFormat="1"/>
    <row r="2504" s="2" customFormat="1"/>
    <row r="2505" s="2" customFormat="1"/>
    <row r="2506" s="2" customFormat="1"/>
    <row r="2507" s="2" customFormat="1"/>
    <row r="2508" s="2" customFormat="1"/>
    <row r="2509" s="2" customFormat="1"/>
    <row r="2510" s="2" customFormat="1"/>
    <row r="2511" s="2" customFormat="1"/>
    <row r="2512" s="2" customFormat="1"/>
    <row r="2513" s="2" customFormat="1"/>
    <row r="2514" s="2" customFormat="1"/>
    <row r="2515" s="2" customFormat="1"/>
    <row r="2516" s="2" customFormat="1"/>
    <row r="2517" s="2" customFormat="1"/>
    <row r="2518" s="2" customFormat="1"/>
    <row r="2519" s="2" customFormat="1"/>
    <row r="2520" s="2" customFormat="1"/>
    <row r="2521" s="2" customFormat="1"/>
    <row r="2522" s="2" customFormat="1"/>
    <row r="2523" s="2" customFormat="1"/>
    <row r="2524" s="2" customFormat="1"/>
    <row r="2525" s="2" customFormat="1"/>
    <row r="2526" s="2" customFormat="1"/>
    <row r="2527" s="2" customFormat="1"/>
    <row r="2528" s="2" customFormat="1"/>
    <row r="2529" s="2" customFormat="1"/>
    <row r="2530" s="2" customFormat="1"/>
    <row r="2531" s="2" customFormat="1"/>
    <row r="2532" s="2" customFormat="1"/>
    <row r="2533" s="2" customFormat="1"/>
    <row r="2534" s="2" customFormat="1"/>
    <row r="2535" s="2" customFormat="1"/>
    <row r="2536" s="2" customFormat="1"/>
    <row r="2537" s="2" customFormat="1"/>
    <row r="2538" s="2" customFormat="1"/>
    <row r="2539" s="2" customFormat="1"/>
    <row r="2540" s="2" customFormat="1"/>
    <row r="2541" s="2" customFormat="1"/>
    <row r="2542" s="2" customFormat="1"/>
    <row r="2543" s="2" customFormat="1"/>
    <row r="2544" s="2" customFormat="1"/>
    <row r="2545" s="2" customFormat="1"/>
    <row r="2546" s="2" customFormat="1"/>
    <row r="2547" s="2" customFormat="1"/>
    <row r="2548" s="2" customFormat="1"/>
    <row r="2549" s="2" customFormat="1"/>
    <row r="2550" s="2" customFormat="1"/>
    <row r="2551" s="2" customFormat="1"/>
    <row r="2552" s="2" customFormat="1"/>
    <row r="2553" s="2" customFormat="1"/>
    <row r="2554" s="2" customFormat="1"/>
    <row r="2555" s="2" customFormat="1"/>
    <row r="2556" s="2" customFormat="1"/>
    <row r="2557" s="2" customFormat="1"/>
    <row r="2558" s="2" customFormat="1"/>
    <row r="2559" s="2" customFormat="1"/>
    <row r="2560" s="2" customFormat="1"/>
    <row r="2561" s="2" customFormat="1"/>
    <row r="2562" s="2" customFormat="1"/>
    <row r="2563" s="2" customFormat="1"/>
    <row r="2564" s="2" customFormat="1"/>
    <row r="2565" s="2" customFormat="1"/>
    <row r="2566" s="2" customFormat="1"/>
    <row r="2567" s="2" customFormat="1"/>
    <row r="2568" s="2" customFormat="1"/>
    <row r="2569" s="2" customFormat="1"/>
    <row r="2570" s="2" customFormat="1"/>
    <row r="2571" s="2" customFormat="1"/>
    <row r="2572" s="2" customFormat="1"/>
    <row r="2573" s="2" customFormat="1"/>
    <row r="2574" s="2" customFormat="1"/>
    <row r="2575" s="2" customFormat="1"/>
    <row r="2576" s="2" customFormat="1"/>
    <row r="2577" s="2" customFormat="1"/>
    <row r="2578" s="2" customFormat="1"/>
    <row r="2579" s="2" customFormat="1"/>
    <row r="2580" s="2" customFormat="1"/>
    <row r="2581" s="2" customFormat="1"/>
    <row r="2582" s="2" customFormat="1"/>
    <row r="2583" s="2" customFormat="1"/>
    <row r="2584" s="2" customFormat="1"/>
    <row r="2585" s="2" customFormat="1"/>
    <row r="2586" s="2" customFormat="1"/>
    <row r="2587" s="2" customFormat="1"/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CA984-9EDF-472B-94C6-DC645B755B10}">
  <sheetPr codeName="Hoja13">
    <tabColor rgb="FF002060"/>
  </sheetPr>
  <dimension ref="A1:H27"/>
  <sheetViews>
    <sheetView topLeftCell="B1" workbookViewId="0">
      <selection activeCell="B1" sqref="B1:B2"/>
    </sheetView>
  </sheetViews>
  <sheetFormatPr baseColWidth="10" defaultRowHeight="15"/>
  <cols>
    <col min="2" max="2" width="14.28515625" customWidth="1"/>
    <col min="3" max="3" width="15" bestFit="1" customWidth="1"/>
    <col min="4" max="4" width="15" customWidth="1"/>
    <col min="5" max="5" width="15" bestFit="1" customWidth="1"/>
    <col min="7" max="7" width="40.85546875" bestFit="1" customWidth="1"/>
    <col min="261" max="261" width="11.85546875" customWidth="1"/>
    <col min="517" max="517" width="11.85546875" customWidth="1"/>
    <col min="773" max="773" width="11.85546875" customWidth="1"/>
    <col min="1029" max="1029" width="11.85546875" customWidth="1"/>
    <col min="1285" max="1285" width="11.85546875" customWidth="1"/>
    <col min="1541" max="1541" width="11.85546875" customWidth="1"/>
    <col min="1797" max="1797" width="11.85546875" customWidth="1"/>
    <col min="2053" max="2053" width="11.85546875" customWidth="1"/>
    <col min="2309" max="2309" width="11.85546875" customWidth="1"/>
    <col min="2565" max="2565" width="11.85546875" customWidth="1"/>
    <col min="2821" max="2821" width="11.85546875" customWidth="1"/>
    <col min="3077" max="3077" width="11.85546875" customWidth="1"/>
    <col min="3333" max="3333" width="11.85546875" customWidth="1"/>
    <col min="3589" max="3589" width="11.85546875" customWidth="1"/>
    <col min="3845" max="3845" width="11.85546875" customWidth="1"/>
    <col min="4101" max="4101" width="11.85546875" customWidth="1"/>
    <col min="4357" max="4357" width="11.85546875" customWidth="1"/>
    <col min="4613" max="4613" width="11.85546875" customWidth="1"/>
    <col min="4869" max="4869" width="11.85546875" customWidth="1"/>
    <col min="5125" max="5125" width="11.85546875" customWidth="1"/>
    <col min="5381" max="5381" width="11.85546875" customWidth="1"/>
    <col min="5637" max="5637" width="11.85546875" customWidth="1"/>
    <col min="5893" max="5893" width="11.85546875" customWidth="1"/>
    <col min="6149" max="6149" width="11.85546875" customWidth="1"/>
    <col min="6405" max="6405" width="11.85546875" customWidth="1"/>
    <col min="6661" max="6661" width="11.85546875" customWidth="1"/>
    <col min="6917" max="6917" width="11.85546875" customWidth="1"/>
    <col min="7173" max="7173" width="11.85546875" customWidth="1"/>
    <col min="7429" max="7429" width="11.85546875" customWidth="1"/>
    <col min="7685" max="7685" width="11.85546875" customWidth="1"/>
    <col min="7941" max="7941" width="11.85546875" customWidth="1"/>
    <col min="8197" max="8197" width="11.85546875" customWidth="1"/>
    <col min="8453" max="8453" width="11.85546875" customWidth="1"/>
    <col min="8709" max="8709" width="11.85546875" customWidth="1"/>
    <col min="8965" max="8965" width="11.85546875" customWidth="1"/>
    <col min="9221" max="9221" width="11.85546875" customWidth="1"/>
    <col min="9477" max="9477" width="11.85546875" customWidth="1"/>
    <col min="9733" max="9733" width="11.85546875" customWidth="1"/>
    <col min="9989" max="9989" width="11.85546875" customWidth="1"/>
    <col min="10245" max="10245" width="11.85546875" customWidth="1"/>
    <col min="10501" max="10501" width="11.85546875" customWidth="1"/>
    <col min="10757" max="10757" width="11.85546875" customWidth="1"/>
    <col min="11013" max="11013" width="11.85546875" customWidth="1"/>
    <col min="11269" max="11269" width="11.85546875" customWidth="1"/>
    <col min="11525" max="11525" width="11.85546875" customWidth="1"/>
    <col min="11781" max="11781" width="11.85546875" customWidth="1"/>
    <col min="12037" max="12037" width="11.85546875" customWidth="1"/>
    <col min="12293" max="12293" width="11.85546875" customWidth="1"/>
    <col min="12549" max="12549" width="11.85546875" customWidth="1"/>
    <col min="12805" max="12805" width="11.85546875" customWidth="1"/>
    <col min="13061" max="13061" width="11.85546875" customWidth="1"/>
    <col min="13317" max="13317" width="11.85546875" customWidth="1"/>
    <col min="13573" max="13573" width="11.85546875" customWidth="1"/>
    <col min="13829" max="13829" width="11.85546875" customWidth="1"/>
    <col min="14085" max="14085" width="11.85546875" customWidth="1"/>
    <col min="14341" max="14341" width="11.85546875" customWidth="1"/>
    <col min="14597" max="14597" width="11.85546875" customWidth="1"/>
    <col min="14853" max="14853" width="11.85546875" customWidth="1"/>
    <col min="15109" max="15109" width="11.85546875" customWidth="1"/>
    <col min="15365" max="15365" width="11.85546875" customWidth="1"/>
    <col min="15621" max="15621" width="11.85546875" customWidth="1"/>
    <col min="15877" max="15877" width="11.85546875" customWidth="1"/>
    <col min="16133" max="16133" width="11.85546875" customWidth="1"/>
  </cols>
  <sheetData>
    <row r="1" spans="1:8" ht="23.25">
      <c r="B1" s="1" t="s">
        <v>0</v>
      </c>
    </row>
    <row r="2" spans="1:8" ht="15.75">
      <c r="B2" s="4" t="s">
        <v>1</v>
      </c>
    </row>
    <row r="3" spans="1:8" ht="15.75">
      <c r="A3" t="s">
        <v>2</v>
      </c>
      <c r="B3" s="67" t="s">
        <v>202</v>
      </c>
      <c r="C3" s="67" t="s">
        <v>162</v>
      </c>
      <c r="D3" s="67" t="s">
        <v>203</v>
      </c>
      <c r="E3" s="67" t="s">
        <v>162</v>
      </c>
    </row>
    <row r="4" spans="1:8">
      <c r="A4" s="73">
        <v>43435</v>
      </c>
      <c r="B4" s="111">
        <v>114.544304</v>
      </c>
      <c r="C4" s="112">
        <f>(B4-B5)/B5</f>
        <v>-4.4451761826596631E-2</v>
      </c>
      <c r="D4" s="111">
        <v>23327.460940000001</v>
      </c>
      <c r="E4" s="113">
        <f>(D4-D5)/D5</f>
        <v>-8.6575303233601977E-2</v>
      </c>
    </row>
    <row r="5" spans="1:8" ht="15.75">
      <c r="A5" s="73">
        <v>43405</v>
      </c>
      <c r="B5" s="111">
        <v>119.87286400000001</v>
      </c>
      <c r="C5" s="112">
        <f t="shared" ref="C5:C26" si="0">(B5-B6)/B6</f>
        <v>3.7847067438240095E-2</v>
      </c>
      <c r="D5" s="111">
        <v>25538.460940000001</v>
      </c>
      <c r="E5" s="113">
        <f t="shared" ref="E5:E26" si="1">(D5-D6)/D6</f>
        <v>1.6830116782089299E-2</v>
      </c>
      <c r="G5" s="115" t="s">
        <v>156</v>
      </c>
      <c r="H5" s="116">
        <f>COVAR(C4:C26,E4:E26)</f>
        <v>7.9102094157188906E-4</v>
      </c>
    </row>
    <row r="6" spans="1:8" ht="15.75">
      <c r="A6" s="73">
        <v>43374</v>
      </c>
      <c r="B6" s="111">
        <v>115.50147200000001</v>
      </c>
      <c r="C6" s="112">
        <f t="shared" si="0"/>
        <v>-4.5289539699781084E-2</v>
      </c>
      <c r="D6" s="111">
        <v>25115.759770000001</v>
      </c>
      <c r="E6" s="113">
        <f t="shared" si="1"/>
        <v>-5.0742120418569125E-2</v>
      </c>
      <c r="G6" s="115" t="s">
        <v>163</v>
      </c>
      <c r="H6" s="116">
        <f>_xlfn.VAR.P(E4:E26)</f>
        <v>1.144933439602854E-3</v>
      </c>
    </row>
    <row r="7" spans="1:8" ht="15.75">
      <c r="A7" s="73">
        <v>43344</v>
      </c>
      <c r="B7" s="111">
        <v>120.98062899999999</v>
      </c>
      <c r="C7" s="112">
        <f t="shared" si="0"/>
        <v>2.1759813033270545E-3</v>
      </c>
      <c r="D7" s="111">
        <v>26458.310549999998</v>
      </c>
      <c r="E7" s="113">
        <f t="shared" si="1"/>
        <v>1.9006110348852984E-2</v>
      </c>
      <c r="G7" s="115" t="s">
        <v>164</v>
      </c>
      <c r="H7" s="111">
        <f>H5/H6</f>
        <v>0.69088814616705796</v>
      </c>
    </row>
    <row r="8" spans="1:8">
      <c r="A8" s="73">
        <v>43313</v>
      </c>
      <c r="B8" s="111">
        <v>120.717949</v>
      </c>
      <c r="C8" s="112">
        <f t="shared" si="0"/>
        <v>-5.8859110795417148E-2</v>
      </c>
      <c r="D8" s="111">
        <v>25964.820309999999</v>
      </c>
      <c r="E8" s="113">
        <f t="shared" si="1"/>
        <v>2.1626077628943169E-2</v>
      </c>
    </row>
    <row r="9" spans="1:8" ht="15.75">
      <c r="A9" s="73">
        <v>43282</v>
      </c>
      <c r="B9" s="111">
        <v>128.26767000000001</v>
      </c>
      <c r="C9" s="112">
        <f t="shared" si="0"/>
        <v>2.3522959001730837E-2</v>
      </c>
      <c r="D9" s="111">
        <v>25415.189450000002</v>
      </c>
      <c r="E9" s="113">
        <f t="shared" si="1"/>
        <v>4.7124550343802613E-2</v>
      </c>
      <c r="G9" s="115" t="s">
        <v>165</v>
      </c>
      <c r="H9" s="114">
        <v>1.7899999999999999E-2</v>
      </c>
    </row>
    <row r="10" spans="1:8">
      <c r="A10" s="73">
        <v>43252</v>
      </c>
      <c r="B10" s="111">
        <v>125.319778</v>
      </c>
      <c r="C10" s="112">
        <f t="shared" si="0"/>
        <v>6.564018641193884E-3</v>
      </c>
      <c r="D10" s="111">
        <v>24271.410159999999</v>
      </c>
      <c r="E10" s="113">
        <f t="shared" si="1"/>
        <v>-5.9154090519296714E-3</v>
      </c>
    </row>
    <row r="11" spans="1:8">
      <c r="A11" s="73">
        <v>43221</v>
      </c>
      <c r="B11" s="111">
        <v>124.50254099999999</v>
      </c>
      <c r="C11" s="112">
        <f t="shared" si="0"/>
        <v>-2.2980566177406025E-2</v>
      </c>
      <c r="D11" s="111">
        <v>24415.839840000001</v>
      </c>
      <c r="E11" s="113">
        <f t="shared" si="1"/>
        <v>1.0457636770103374E-2</v>
      </c>
    </row>
    <row r="12" spans="1:8">
      <c r="A12" s="73">
        <v>43191</v>
      </c>
      <c r="B12" s="111">
        <v>127.430977</v>
      </c>
      <c r="C12" s="112">
        <f t="shared" si="0"/>
        <v>2.2152365742001925E-2</v>
      </c>
      <c r="D12" s="111">
        <v>24163.150389999999</v>
      </c>
      <c r="E12" s="113">
        <f t="shared" si="1"/>
        <v>2.4910068262735145E-3</v>
      </c>
    </row>
    <row r="13" spans="1:8">
      <c r="A13" s="73">
        <v>43160</v>
      </c>
      <c r="B13" s="111">
        <v>124.669258</v>
      </c>
      <c r="C13" s="112">
        <f t="shared" si="0"/>
        <v>-3.1426470784977435E-2</v>
      </c>
      <c r="D13" s="111">
        <v>24103.109380000002</v>
      </c>
      <c r="E13" s="113">
        <f t="shared" si="1"/>
        <v>-3.7000378312542631E-2</v>
      </c>
    </row>
    <row r="14" spans="1:8">
      <c r="A14" s="73">
        <v>43132</v>
      </c>
      <c r="B14" s="111">
        <v>128.714294</v>
      </c>
      <c r="C14" s="112">
        <f t="shared" si="0"/>
        <v>-2.4071888146886867E-2</v>
      </c>
      <c r="D14" s="111">
        <v>25029.199219999999</v>
      </c>
      <c r="E14" s="113">
        <f t="shared" si="1"/>
        <v>-4.2838145861604081E-2</v>
      </c>
    </row>
    <row r="15" spans="1:8">
      <c r="A15" s="73">
        <v>43101</v>
      </c>
      <c r="B15" s="111">
        <v>131.88911400000001</v>
      </c>
      <c r="C15" s="112">
        <f t="shared" si="0"/>
        <v>8.453251359699944E-2</v>
      </c>
      <c r="D15" s="111">
        <v>26149.390630000002</v>
      </c>
      <c r="E15" s="113">
        <f t="shared" si="1"/>
        <v>5.7856594564892568E-2</v>
      </c>
    </row>
    <row r="16" spans="1:8">
      <c r="A16" s="73">
        <v>43070</v>
      </c>
      <c r="B16" s="111">
        <v>121.609184</v>
      </c>
      <c r="C16" s="112">
        <f t="shared" si="0"/>
        <v>6.5695971480474059E-3</v>
      </c>
      <c r="D16" s="111">
        <v>24719.220700000002</v>
      </c>
      <c r="E16" s="113">
        <f t="shared" si="1"/>
        <v>1.8410705892926555E-2</v>
      </c>
    </row>
    <row r="17" spans="1:8" ht="15.75">
      <c r="A17" s="73">
        <v>43040</v>
      </c>
      <c r="B17" s="111">
        <v>120.81547500000001</v>
      </c>
      <c r="C17" s="112">
        <f t="shared" si="0"/>
        <v>1.887090084016995E-2</v>
      </c>
      <c r="D17" s="111">
        <v>24272.349610000001</v>
      </c>
      <c r="E17" s="113">
        <f t="shared" si="1"/>
        <v>3.8289779768413738E-2</v>
      </c>
      <c r="G17" s="115" t="s">
        <v>166</v>
      </c>
      <c r="H17" s="114">
        <f>H9+H7*(C4-H9)</f>
        <v>-2.5178093138627275E-2</v>
      </c>
    </row>
    <row r="18" spans="1:8">
      <c r="A18" s="73">
        <v>43009</v>
      </c>
      <c r="B18" s="111">
        <v>118.577805</v>
      </c>
      <c r="C18" s="112">
        <f t="shared" si="0"/>
        <v>5.6156360136711062E-2</v>
      </c>
      <c r="D18" s="111">
        <v>23377.240229999999</v>
      </c>
      <c r="E18" s="113">
        <f t="shared" si="1"/>
        <v>4.3389711754889301E-2</v>
      </c>
    </row>
    <row r="19" spans="1:8">
      <c r="A19" s="73">
        <v>42979</v>
      </c>
      <c r="B19" s="111">
        <v>112.272964</v>
      </c>
      <c r="C19" s="112">
        <f t="shared" si="0"/>
        <v>5.4788368976181424E-2</v>
      </c>
      <c r="D19" s="111">
        <v>22405.089840000001</v>
      </c>
      <c r="E19" s="113">
        <f t="shared" si="1"/>
        <v>2.0821403133772245E-2</v>
      </c>
    </row>
    <row r="20" spans="1:8">
      <c r="A20" s="73">
        <v>42948</v>
      </c>
      <c r="B20" s="111">
        <v>106.44122299999999</v>
      </c>
      <c r="C20" s="112">
        <f t="shared" si="0"/>
        <v>1.2407567016772215E-3</v>
      </c>
      <c r="D20" s="111">
        <v>21948.099610000001</v>
      </c>
      <c r="E20" s="113">
        <f t="shared" si="1"/>
        <v>2.6029034712933478E-3</v>
      </c>
    </row>
    <row r="21" spans="1:8">
      <c r="A21" s="73">
        <v>42917</v>
      </c>
      <c r="B21" s="111">
        <v>106.309319</v>
      </c>
      <c r="C21" s="112">
        <f t="shared" si="0"/>
        <v>7.446205147744181E-2</v>
      </c>
      <c r="D21" s="111">
        <v>21891.119139999999</v>
      </c>
      <c r="E21" s="113">
        <f t="shared" si="1"/>
        <v>2.5362887234482035E-2</v>
      </c>
    </row>
    <row r="22" spans="1:8">
      <c r="A22" s="73">
        <v>42887</v>
      </c>
      <c r="B22" s="111">
        <v>98.941901999999999</v>
      </c>
      <c r="C22" s="112">
        <f t="shared" si="0"/>
        <v>-2.3433214139005783E-2</v>
      </c>
      <c r="D22" s="111">
        <v>21349.630860000001</v>
      </c>
      <c r="E22" s="113">
        <f t="shared" si="1"/>
        <v>1.6230479524867863E-2</v>
      </c>
    </row>
    <row r="23" spans="1:8">
      <c r="A23" s="73">
        <v>42856</v>
      </c>
      <c r="B23" s="111">
        <v>101.316063</v>
      </c>
      <c r="C23" s="112">
        <f t="shared" si="0"/>
        <v>-5.5483079078707045E-3</v>
      </c>
      <c r="D23" s="111">
        <v>21008.650389999999</v>
      </c>
      <c r="E23" s="113">
        <f t="shared" si="1"/>
        <v>3.2540096085730726E-3</v>
      </c>
    </row>
    <row r="24" spans="1:8">
      <c r="A24" s="73">
        <v>42826</v>
      </c>
      <c r="B24" s="111">
        <v>101.881332</v>
      </c>
      <c r="C24" s="112">
        <f t="shared" si="0"/>
        <v>1.3307664799461858E-2</v>
      </c>
      <c r="D24" s="111">
        <v>20940.509770000001</v>
      </c>
      <c r="E24" s="113">
        <f t="shared" si="1"/>
        <v>1.341945062804265E-2</v>
      </c>
    </row>
    <row r="25" spans="1:8">
      <c r="A25" s="73">
        <v>42795</v>
      </c>
      <c r="B25" s="111">
        <v>100.543335</v>
      </c>
      <c r="C25" s="112">
        <f t="shared" si="0"/>
        <v>-4.0035337825317388E-2</v>
      </c>
      <c r="D25" s="111">
        <v>20663.220700000002</v>
      </c>
      <c r="E25" s="113">
        <f t="shared" si="1"/>
        <v>-7.1601869069910194E-3</v>
      </c>
    </row>
    <row r="26" spans="1:8">
      <c r="A26" s="73">
        <v>42767</v>
      </c>
      <c r="B26" s="111">
        <v>104.736496</v>
      </c>
      <c r="C26" s="112">
        <f t="shared" si="0"/>
        <v>-2.2462115593046054E-2</v>
      </c>
      <c r="D26" s="111">
        <v>20812.240229999999</v>
      </c>
      <c r="E26" s="113">
        <f t="shared" si="1"/>
        <v>4.7731881885205912E-2</v>
      </c>
    </row>
    <row r="27" spans="1:8">
      <c r="A27" s="73">
        <v>42736</v>
      </c>
      <c r="B27" s="111">
        <v>107.143158</v>
      </c>
      <c r="C27" s="111"/>
      <c r="D27" s="111">
        <v>19864.089840000001</v>
      </c>
      <c r="E27" s="114"/>
    </row>
  </sheetData>
  <pageMargins left="0.7" right="0.7" top="0.75" bottom="0.75" header="0.3" footer="0.3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4D2F9-3ACA-48D5-A41B-43A29A178479}">
  <sheetPr codeName="Hoja4">
    <tabColor rgb="FFFF0000"/>
  </sheetPr>
  <dimension ref="A2:C40"/>
  <sheetViews>
    <sheetView workbookViewId="0">
      <selection activeCell="A3" sqref="A3:C40"/>
    </sheetView>
  </sheetViews>
  <sheetFormatPr baseColWidth="10" defaultRowHeight="15"/>
  <cols>
    <col min="1" max="1" width="15.5703125" customWidth="1"/>
  </cols>
  <sheetData>
    <row r="2" spans="1:3" ht="15.75" thickBot="1"/>
    <row r="3" spans="1:3">
      <c r="A3" s="180" t="s">
        <v>16</v>
      </c>
      <c r="B3" s="21">
        <v>2018</v>
      </c>
      <c r="C3" s="22">
        <v>2017</v>
      </c>
    </row>
    <row r="4" spans="1:3" ht="15.75" thickBot="1">
      <c r="A4" s="181"/>
      <c r="B4" s="23">
        <v>43921</v>
      </c>
      <c r="C4" s="24">
        <v>43921</v>
      </c>
    </row>
    <row r="5" spans="1:3" ht="25.5" thickTop="1" thickBot="1">
      <c r="A5" s="25" t="s">
        <v>17</v>
      </c>
      <c r="B5" s="26">
        <v>29379510</v>
      </c>
      <c r="C5" s="27">
        <v>27597193</v>
      </c>
    </row>
    <row r="6" spans="1:3" ht="29.25" thickTop="1">
      <c r="A6" s="28" t="s">
        <v>18</v>
      </c>
      <c r="B6" s="29">
        <v>29379510</v>
      </c>
      <c r="C6" s="30">
        <v>27597193</v>
      </c>
    </row>
    <row r="7" spans="1:3" ht="43.5" thickBot="1">
      <c r="A7" s="31" t="s">
        <v>19</v>
      </c>
      <c r="B7" s="32" t="s">
        <v>20</v>
      </c>
      <c r="C7" s="33" t="s">
        <v>20</v>
      </c>
    </row>
    <row r="8" spans="1:3" ht="15.75" thickBot="1">
      <c r="A8" s="34" t="s">
        <v>21</v>
      </c>
      <c r="B8" s="35">
        <v>23889153</v>
      </c>
      <c r="C8" s="36">
        <v>22734336</v>
      </c>
    </row>
    <row r="9" spans="1:3" ht="15.75" thickBot="1">
      <c r="A9" s="37" t="s">
        <v>22</v>
      </c>
      <c r="B9" s="35">
        <v>5490357</v>
      </c>
      <c r="C9" s="36">
        <v>4862857</v>
      </c>
    </row>
    <row r="10" spans="1:3" ht="24.75" thickBot="1">
      <c r="A10" s="38" t="s">
        <v>23</v>
      </c>
      <c r="B10" s="39">
        <v>26979648</v>
      </c>
      <c r="C10" s="40">
        <v>25602821</v>
      </c>
    </row>
    <row r="11" spans="1:3" ht="114.75" thickTop="1">
      <c r="A11" s="28" t="s">
        <v>24</v>
      </c>
      <c r="B11" s="29">
        <v>3090495</v>
      </c>
      <c r="C11" s="30">
        <v>2868485</v>
      </c>
    </row>
    <row r="12" spans="1:3" ht="57">
      <c r="A12" s="31" t="s">
        <v>25</v>
      </c>
      <c r="B12" s="32" t="s">
        <v>20</v>
      </c>
      <c r="C12" s="33" t="s">
        <v>20</v>
      </c>
    </row>
    <row r="13" spans="1:3" ht="57">
      <c r="A13" s="31" t="s">
        <v>26</v>
      </c>
      <c r="B13" s="32" t="s">
        <v>20</v>
      </c>
      <c r="C13" s="33" t="s">
        <v>20</v>
      </c>
    </row>
    <row r="14" spans="1:3" ht="57">
      <c r="A14" s="31" t="s">
        <v>27</v>
      </c>
      <c r="B14" s="32" t="s">
        <v>20</v>
      </c>
      <c r="C14" s="33" t="s">
        <v>20</v>
      </c>
    </row>
    <row r="15" spans="1:3" ht="57">
      <c r="A15" s="31" t="s">
        <v>28</v>
      </c>
      <c r="B15" s="32" t="s">
        <v>20</v>
      </c>
      <c r="C15" s="33" t="s">
        <v>20</v>
      </c>
    </row>
    <row r="16" spans="1:3" ht="57.75" thickBot="1">
      <c r="A16" s="31" t="s">
        <v>29</v>
      </c>
      <c r="B16" s="32" t="s">
        <v>20</v>
      </c>
      <c r="C16" s="33" t="s">
        <v>20</v>
      </c>
    </row>
    <row r="17" spans="1:3" ht="24.75" thickBot="1">
      <c r="A17" s="37" t="s">
        <v>30</v>
      </c>
      <c r="B17" s="35">
        <v>2399862</v>
      </c>
      <c r="C17" s="36">
        <v>1994372</v>
      </c>
    </row>
    <row r="18" spans="1:3" ht="72.75" thickBot="1">
      <c r="A18" s="34" t="s">
        <v>31</v>
      </c>
      <c r="B18" s="35">
        <v>174619</v>
      </c>
      <c r="C18" s="36">
        <v>163231</v>
      </c>
    </row>
    <row r="19" spans="1:3" ht="36.75" thickBot="1">
      <c r="A19" s="34" t="s">
        <v>32</v>
      </c>
      <c r="B19" s="35" t="s">
        <v>20</v>
      </c>
      <c r="C19" s="36" t="s">
        <v>20</v>
      </c>
    </row>
    <row r="20" spans="1:3" ht="15.75" thickBot="1">
      <c r="A20" s="34" t="s">
        <v>33</v>
      </c>
      <c r="B20" s="35">
        <v>45948</v>
      </c>
      <c r="C20" s="36">
        <v>36222</v>
      </c>
    </row>
    <row r="21" spans="1:3" ht="48.75" thickBot="1">
      <c r="A21" s="37" t="s">
        <v>34</v>
      </c>
      <c r="B21" s="35">
        <v>2620429</v>
      </c>
      <c r="C21" s="36">
        <v>2193825</v>
      </c>
    </row>
    <row r="22" spans="1:3" ht="36.75" thickBot="1">
      <c r="A22" s="34" t="s">
        <v>35</v>
      </c>
      <c r="B22" s="35">
        <v>504406</v>
      </c>
      <c r="C22" s="36">
        <v>628900</v>
      </c>
    </row>
    <row r="23" spans="1:3" ht="48.75" thickBot="1">
      <c r="A23" s="37" t="s">
        <v>36</v>
      </c>
      <c r="B23" s="35">
        <v>2116023</v>
      </c>
      <c r="C23" s="36">
        <v>1564925</v>
      </c>
    </row>
    <row r="24" spans="1:3" ht="24.75" thickBot="1">
      <c r="A24" s="34" t="s">
        <v>37</v>
      </c>
      <c r="B24" s="35">
        <v>-92123</v>
      </c>
      <c r="C24" s="36">
        <v>-95876</v>
      </c>
    </row>
    <row r="25" spans="1:3" ht="48.75" thickBot="1">
      <c r="A25" s="34" t="s">
        <v>38</v>
      </c>
      <c r="B25" s="35">
        <v>470083</v>
      </c>
      <c r="C25" s="36">
        <v>362060</v>
      </c>
    </row>
    <row r="26" spans="1:3" ht="24.75" thickBot="1">
      <c r="A26" s="34" t="s">
        <v>39</v>
      </c>
      <c r="B26" s="35" t="s">
        <v>20</v>
      </c>
      <c r="C26" s="36" t="s">
        <v>20</v>
      </c>
    </row>
    <row r="27" spans="1:3" ht="36.75" thickBot="1">
      <c r="A27" s="37" t="s">
        <v>40</v>
      </c>
      <c r="B27" s="35">
        <v>2493983</v>
      </c>
      <c r="C27" s="36">
        <v>1831109</v>
      </c>
    </row>
    <row r="28" spans="1:3" ht="24.75" thickBot="1">
      <c r="A28" s="34" t="s">
        <v>41</v>
      </c>
      <c r="B28" s="35" t="s">
        <v>20</v>
      </c>
      <c r="C28" s="36" t="s">
        <v>20</v>
      </c>
    </row>
    <row r="29" spans="1:3" ht="15.75" thickBot="1">
      <c r="A29" s="37" t="s">
        <v>42</v>
      </c>
      <c r="B29" s="35">
        <v>2493983</v>
      </c>
      <c r="C29" s="36">
        <v>1831109</v>
      </c>
    </row>
    <row r="30" spans="1:3" ht="24.75" thickBot="1">
      <c r="A30" s="34" t="s">
        <v>43</v>
      </c>
      <c r="B30" s="35">
        <v>-12291</v>
      </c>
      <c r="C30" s="36">
        <v>-9795</v>
      </c>
    </row>
    <row r="31" spans="1:3" ht="60.75" thickBot="1">
      <c r="A31" s="37" t="s">
        <v>44</v>
      </c>
      <c r="B31" s="35">
        <v>2481692</v>
      </c>
      <c r="C31" s="36">
        <v>1821314</v>
      </c>
    </row>
    <row r="32" spans="1:3" ht="24.75" thickBot="1">
      <c r="A32" s="34" t="s">
        <v>45</v>
      </c>
      <c r="B32" s="35">
        <v>12287</v>
      </c>
      <c r="C32" s="36">
        <v>9789</v>
      </c>
    </row>
    <row r="33" spans="1:3" ht="24.75" thickBot="1">
      <c r="A33" s="34" t="s">
        <v>46</v>
      </c>
      <c r="B33" s="35">
        <v>2493979</v>
      </c>
      <c r="C33" s="36">
        <v>1831103</v>
      </c>
    </row>
    <row r="34" spans="1:3" ht="48.75" thickBot="1">
      <c r="A34" s="34" t="s">
        <v>47</v>
      </c>
      <c r="B34" s="35">
        <v>2994.77</v>
      </c>
      <c r="C34" s="36">
        <v>3055.83</v>
      </c>
    </row>
    <row r="35" spans="1:3" ht="72.75" thickBot="1">
      <c r="A35" s="37" t="s">
        <v>48</v>
      </c>
      <c r="B35" s="35">
        <v>832.78</v>
      </c>
      <c r="C35" s="36">
        <v>599.22</v>
      </c>
    </row>
    <row r="36" spans="1:3" ht="72.75" thickBot="1">
      <c r="A36" s="34" t="s">
        <v>49</v>
      </c>
      <c r="B36" s="35">
        <v>220</v>
      </c>
      <c r="C36" s="36">
        <v>210</v>
      </c>
    </row>
    <row r="37" spans="1:3" ht="36.75" thickBot="1">
      <c r="A37" s="41" t="s">
        <v>50</v>
      </c>
      <c r="B37" s="42">
        <v>832.78</v>
      </c>
      <c r="C37" s="43">
        <v>599.22</v>
      </c>
    </row>
    <row r="38" spans="1:3">
      <c r="A38" s="44" t="s">
        <v>51</v>
      </c>
      <c r="B38" s="45">
        <v>2493983</v>
      </c>
      <c r="C38" s="45">
        <v>1831109</v>
      </c>
    </row>
    <row r="39" spans="1:3">
      <c r="A39" s="46"/>
    </row>
    <row r="40" spans="1:3">
      <c r="A40" s="47" t="s">
        <v>52</v>
      </c>
    </row>
  </sheetData>
  <mergeCells count="1">
    <mergeCell ref="A3:A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4E73A-4DAC-4472-A97B-FA4684AA95F8}">
  <sheetPr codeName="Hoja5">
    <tabColor rgb="FFFF0000"/>
  </sheetPr>
  <dimension ref="A2:C53"/>
  <sheetViews>
    <sheetView workbookViewId="0">
      <selection activeCell="A3" sqref="A3:C53"/>
    </sheetView>
  </sheetViews>
  <sheetFormatPr baseColWidth="10" defaultRowHeight="15"/>
  <cols>
    <col min="1" max="1" width="19.5703125" customWidth="1"/>
  </cols>
  <sheetData>
    <row r="2" spans="1:3" ht="15.75" thickBot="1"/>
    <row r="3" spans="1:3">
      <c r="A3" s="182" t="s">
        <v>16</v>
      </c>
      <c r="B3" s="55">
        <v>2018</v>
      </c>
      <c r="C3" s="54">
        <v>2017</v>
      </c>
    </row>
    <row r="4" spans="1:3" ht="15.75" thickBot="1">
      <c r="A4" s="183"/>
      <c r="B4" s="53">
        <v>43921</v>
      </c>
      <c r="C4" s="52">
        <v>43921</v>
      </c>
    </row>
    <row r="5" spans="1:3" ht="25.5" thickTop="1" thickBot="1">
      <c r="A5" s="25" t="s">
        <v>96</v>
      </c>
      <c r="B5" s="26">
        <v>18152656</v>
      </c>
      <c r="C5" s="27">
        <v>17833695</v>
      </c>
    </row>
    <row r="6" spans="1:3" ht="43.5" thickTop="1">
      <c r="A6" s="28" t="s">
        <v>95</v>
      </c>
      <c r="B6" s="29">
        <v>5721873</v>
      </c>
      <c r="C6" s="30">
        <v>5899327</v>
      </c>
    </row>
    <row r="7" spans="1:3">
      <c r="A7" s="51" t="s">
        <v>94</v>
      </c>
      <c r="B7" s="32" t="s">
        <v>20</v>
      </c>
      <c r="C7" s="33" t="s">
        <v>20</v>
      </c>
    </row>
    <row r="8" spans="1:3" ht="42.75">
      <c r="A8" s="51" t="s">
        <v>93</v>
      </c>
      <c r="B8" s="32">
        <v>3052269</v>
      </c>
      <c r="C8" s="33">
        <v>2995075</v>
      </c>
    </row>
    <row r="9" spans="1:3" ht="28.5">
      <c r="A9" s="51" t="s">
        <v>75</v>
      </c>
      <c r="B9" s="32">
        <v>2669604</v>
      </c>
      <c r="C9" s="33">
        <v>2904252</v>
      </c>
    </row>
    <row r="10" spans="1:3" ht="28.5">
      <c r="A10" s="31" t="s">
        <v>92</v>
      </c>
      <c r="B10" s="32">
        <v>9057206</v>
      </c>
      <c r="C10" s="33">
        <v>8749454</v>
      </c>
    </row>
    <row r="11" spans="1:3" ht="57">
      <c r="A11" s="51" t="s">
        <v>91</v>
      </c>
      <c r="B11" s="32">
        <v>8567868</v>
      </c>
      <c r="C11" s="33">
        <v>8312587</v>
      </c>
    </row>
    <row r="12" spans="1:3" ht="28.5">
      <c r="A12" s="31" t="s">
        <v>90</v>
      </c>
      <c r="B12" s="32">
        <v>2539789</v>
      </c>
      <c r="C12" s="33">
        <v>2388617</v>
      </c>
    </row>
    <row r="13" spans="1:3" ht="28.5">
      <c r="A13" s="31" t="s">
        <v>89</v>
      </c>
      <c r="B13" s="32">
        <v>833788</v>
      </c>
      <c r="C13" s="33">
        <v>796297</v>
      </c>
    </row>
    <row r="14" spans="1:3" ht="29.25" thickBot="1">
      <c r="A14" s="31" t="s">
        <v>88</v>
      </c>
      <c r="B14" s="32" t="s">
        <v>20</v>
      </c>
      <c r="C14" s="33">
        <v>74303</v>
      </c>
    </row>
    <row r="15" spans="1:3" ht="15.75" thickBot="1">
      <c r="A15" s="38" t="s">
        <v>87</v>
      </c>
      <c r="B15" s="39">
        <v>50308249</v>
      </c>
      <c r="C15" s="40">
        <v>48750186</v>
      </c>
    </row>
    <row r="16" spans="1:3" ht="43.5" thickTop="1">
      <c r="A16" s="28" t="s">
        <v>86</v>
      </c>
      <c r="B16" s="29">
        <v>10267673</v>
      </c>
      <c r="C16" s="30">
        <v>10197109</v>
      </c>
    </row>
    <row r="17" spans="1:3" ht="57">
      <c r="A17" s="51" t="s">
        <v>85</v>
      </c>
      <c r="B17" s="32">
        <v>24043989</v>
      </c>
      <c r="C17" s="33">
        <v>23649094</v>
      </c>
    </row>
    <row r="18" spans="1:3" ht="57">
      <c r="A18" s="51" t="s">
        <v>84</v>
      </c>
      <c r="B18" s="32">
        <v>-13776316</v>
      </c>
      <c r="C18" s="33">
        <v>-13451985</v>
      </c>
    </row>
    <row r="19" spans="1:3" ht="28.5">
      <c r="A19" s="31" t="s">
        <v>63</v>
      </c>
      <c r="B19" s="32" t="s">
        <v>20</v>
      </c>
      <c r="C19" s="33" t="s">
        <v>20</v>
      </c>
    </row>
    <row r="20" spans="1:3" ht="28.5">
      <c r="A20" s="31" t="s">
        <v>83</v>
      </c>
      <c r="B20" s="32" t="s">
        <v>20</v>
      </c>
      <c r="C20" s="33" t="s">
        <v>20</v>
      </c>
    </row>
    <row r="21" spans="1:3" ht="28.5">
      <c r="A21" s="31" t="s">
        <v>82</v>
      </c>
      <c r="B21" s="32">
        <v>11162240</v>
      </c>
      <c r="C21" s="33">
        <v>10525567</v>
      </c>
    </row>
    <row r="22" spans="1:3" ht="42.75">
      <c r="A22" s="31" t="s">
        <v>81</v>
      </c>
      <c r="B22" s="32">
        <v>9504180</v>
      </c>
      <c r="C22" s="33">
        <v>9037409</v>
      </c>
    </row>
    <row r="23" spans="1:3" ht="42.75">
      <c r="A23" s="31" t="s">
        <v>80</v>
      </c>
      <c r="B23" s="32">
        <v>1221500</v>
      </c>
      <c r="C23" s="33">
        <v>1156406</v>
      </c>
    </row>
    <row r="24" spans="1:3" ht="29.25" thickBot="1">
      <c r="A24" s="31" t="s">
        <v>79</v>
      </c>
      <c r="B24" s="32" t="s">
        <v>20</v>
      </c>
      <c r="C24" s="33" t="s">
        <v>20</v>
      </c>
    </row>
    <row r="25" spans="1:3" ht="24.75" thickBot="1">
      <c r="A25" s="38" t="s">
        <v>78</v>
      </c>
      <c r="B25" s="39">
        <v>17796891</v>
      </c>
      <c r="C25" s="40">
        <v>17318965</v>
      </c>
    </row>
    <row r="26" spans="1:3" ht="29.25" thickTop="1">
      <c r="A26" s="28" t="s">
        <v>77</v>
      </c>
      <c r="B26" s="29">
        <v>2586657</v>
      </c>
      <c r="C26" s="30">
        <v>2566382</v>
      </c>
    </row>
    <row r="27" spans="1:3" ht="42.75">
      <c r="A27" s="31" t="s">
        <v>76</v>
      </c>
      <c r="B27" s="32" t="s">
        <v>20</v>
      </c>
      <c r="C27" s="33" t="s">
        <v>20</v>
      </c>
    </row>
    <row r="28" spans="1:3" ht="28.5">
      <c r="A28" s="31" t="s">
        <v>75</v>
      </c>
      <c r="B28" s="32">
        <v>3104260</v>
      </c>
      <c r="C28" s="33">
        <v>3137827</v>
      </c>
    </row>
    <row r="29" spans="1:3" ht="57">
      <c r="A29" s="31" t="s">
        <v>74</v>
      </c>
      <c r="B29" s="32">
        <v>5154913</v>
      </c>
      <c r="C29" s="33">
        <v>4953682</v>
      </c>
    </row>
    <row r="30" spans="1:3" ht="85.5">
      <c r="A30" s="31" t="s">
        <v>73</v>
      </c>
      <c r="B30" s="32">
        <v>4186277</v>
      </c>
      <c r="C30" s="33">
        <v>4290449</v>
      </c>
    </row>
    <row r="31" spans="1:3" ht="29.25" thickBot="1">
      <c r="A31" s="31" t="s">
        <v>72</v>
      </c>
      <c r="B31" s="32">
        <v>2764784</v>
      </c>
      <c r="C31" s="33">
        <v>2370625</v>
      </c>
    </row>
    <row r="32" spans="1:3" ht="15.75" thickBot="1">
      <c r="A32" s="38" t="s">
        <v>71</v>
      </c>
      <c r="B32" s="39">
        <v>31080293</v>
      </c>
      <c r="C32" s="40">
        <v>30749497</v>
      </c>
    </row>
    <row r="33" spans="1:3" ht="29.25" thickTop="1">
      <c r="A33" s="28" t="s">
        <v>70</v>
      </c>
      <c r="B33" s="29">
        <v>10006374</v>
      </c>
      <c r="C33" s="30">
        <v>9911596</v>
      </c>
    </row>
    <row r="34" spans="1:3" ht="28.5">
      <c r="A34" s="51" t="s">
        <v>69</v>
      </c>
      <c r="B34" s="32">
        <v>9991544</v>
      </c>
      <c r="C34" s="33">
        <v>9893990</v>
      </c>
    </row>
    <row r="35" spans="1:3" ht="71.25">
      <c r="A35" s="51" t="s">
        <v>68</v>
      </c>
      <c r="B35" s="32">
        <v>14830</v>
      </c>
      <c r="C35" s="33">
        <v>17606</v>
      </c>
    </row>
    <row r="36" spans="1:3" ht="42.75">
      <c r="A36" s="31" t="s">
        <v>67</v>
      </c>
      <c r="B36" s="32">
        <v>1118165</v>
      </c>
      <c r="C36" s="33">
        <v>1423726</v>
      </c>
    </row>
    <row r="37" spans="1:3" ht="28.5">
      <c r="A37" s="31" t="s">
        <v>37</v>
      </c>
      <c r="B37" s="32">
        <v>694120</v>
      </c>
      <c r="C37" s="33">
        <v>668264</v>
      </c>
    </row>
    <row r="38" spans="1:3" ht="29.25" thickBot="1">
      <c r="A38" s="31" t="s">
        <v>66</v>
      </c>
      <c r="B38" s="32">
        <v>1464743</v>
      </c>
      <c r="C38" s="33">
        <v>1426946</v>
      </c>
    </row>
    <row r="39" spans="1:3" ht="15.75" thickBot="1">
      <c r="A39" s="38" t="s">
        <v>65</v>
      </c>
      <c r="B39" s="39">
        <v>19227956</v>
      </c>
      <c r="C39" s="40">
        <v>18000689</v>
      </c>
    </row>
    <row r="40" spans="1:3" ht="43.5" thickTop="1">
      <c r="A40" s="28" t="s">
        <v>64</v>
      </c>
      <c r="B40" s="29">
        <v>491974</v>
      </c>
      <c r="C40" s="30">
        <v>485877</v>
      </c>
    </row>
    <row r="41" spans="1:3" ht="28.5">
      <c r="A41" s="31" t="s">
        <v>63</v>
      </c>
      <c r="B41" s="32" t="s">
        <v>20</v>
      </c>
      <c r="C41" s="33" t="s">
        <v>20</v>
      </c>
    </row>
    <row r="42" spans="1:3" ht="28.5">
      <c r="A42" s="31" t="s">
        <v>62</v>
      </c>
      <c r="B42" s="32">
        <v>397050</v>
      </c>
      <c r="C42" s="33">
        <v>397050</v>
      </c>
    </row>
    <row r="43" spans="1:3" ht="28.5">
      <c r="A43" s="31" t="s">
        <v>61</v>
      </c>
      <c r="B43" s="32">
        <v>487502</v>
      </c>
      <c r="C43" s="33">
        <v>484013</v>
      </c>
    </row>
    <row r="44" spans="1:3" ht="42.75">
      <c r="A44" s="31" t="s">
        <v>60</v>
      </c>
      <c r="B44" s="32">
        <v>19473464</v>
      </c>
      <c r="C44" s="33">
        <v>17601070</v>
      </c>
    </row>
    <row r="45" spans="1:3" ht="57">
      <c r="A45" s="31" t="s">
        <v>59</v>
      </c>
      <c r="B45" s="32">
        <v>-2057733</v>
      </c>
      <c r="C45" s="33">
        <v>-1608243</v>
      </c>
    </row>
    <row r="46" spans="1:3" ht="42.75">
      <c r="A46" s="31" t="s">
        <v>58</v>
      </c>
      <c r="B46" s="32" t="s">
        <v>20</v>
      </c>
      <c r="C46" s="33" t="s">
        <v>20</v>
      </c>
    </row>
    <row r="47" spans="1:3" ht="42.75">
      <c r="A47" s="31" t="s">
        <v>57</v>
      </c>
      <c r="B47" s="32">
        <v>1329584</v>
      </c>
      <c r="C47" s="33">
        <v>1426003</v>
      </c>
    </row>
    <row r="48" spans="1:3" ht="43.5" thickBot="1">
      <c r="A48" s="31" t="s">
        <v>56</v>
      </c>
      <c r="B48" s="32">
        <v>-893885</v>
      </c>
      <c r="C48" s="33">
        <v>-785081</v>
      </c>
    </row>
    <row r="49" spans="1:3" ht="24.75" thickBot="1">
      <c r="A49" s="37" t="s">
        <v>55</v>
      </c>
      <c r="B49" s="35">
        <v>50308249</v>
      </c>
      <c r="C49" s="36">
        <v>48750186</v>
      </c>
    </row>
    <row r="50" spans="1:3" ht="36.75" thickBot="1">
      <c r="A50" s="37" t="s">
        <v>54</v>
      </c>
      <c r="B50" s="35">
        <v>2909.92</v>
      </c>
      <c r="C50" s="36">
        <v>2974.72</v>
      </c>
    </row>
    <row r="51" spans="1:3" ht="36.75" thickBot="1">
      <c r="A51" s="50" t="s">
        <v>53</v>
      </c>
      <c r="B51" s="49">
        <v>47.1</v>
      </c>
      <c r="C51" s="48">
        <v>47.1</v>
      </c>
    </row>
    <row r="53" spans="1:3">
      <c r="A53" s="47" t="s">
        <v>52</v>
      </c>
    </row>
  </sheetData>
  <mergeCells count="1">
    <mergeCell ref="A3:A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62A48-902D-44BB-B0D7-0853A94F9787}">
  <sheetPr codeName="Hoja6">
    <tabColor rgb="FFFF0000"/>
  </sheetPr>
  <dimension ref="A2:C33"/>
  <sheetViews>
    <sheetView workbookViewId="0">
      <selection activeCell="A3" sqref="A3:C33"/>
    </sheetView>
  </sheetViews>
  <sheetFormatPr baseColWidth="10" defaultRowHeight="15"/>
  <cols>
    <col min="1" max="1" width="18.85546875" customWidth="1"/>
  </cols>
  <sheetData>
    <row r="2" spans="1:3" ht="15.75" thickBot="1"/>
    <row r="3" spans="1:3">
      <c r="A3" s="180" t="s">
        <v>16</v>
      </c>
      <c r="B3" s="21">
        <v>2018</v>
      </c>
      <c r="C3" s="22">
        <v>2017</v>
      </c>
    </row>
    <row r="4" spans="1:3" ht="15.75" thickBot="1">
      <c r="A4" s="184"/>
      <c r="B4" s="23">
        <v>43921</v>
      </c>
      <c r="C4" s="24">
        <v>43921</v>
      </c>
    </row>
    <row r="5" spans="1:3" ht="15.75" thickBot="1">
      <c r="A5" s="56" t="s">
        <v>97</v>
      </c>
      <c r="B5" s="57" t="s">
        <v>98</v>
      </c>
      <c r="C5" s="58" t="s">
        <v>98</v>
      </c>
    </row>
    <row r="6" spans="1:3" ht="16.5" thickTop="1" thickBot="1">
      <c r="A6" s="59" t="s">
        <v>99</v>
      </c>
      <c r="B6" s="60">
        <v>2586106</v>
      </c>
      <c r="C6" s="61">
        <v>1926985</v>
      </c>
    </row>
    <row r="7" spans="1:3" ht="48.75" thickBot="1">
      <c r="A7" s="38" t="s">
        <v>100</v>
      </c>
      <c r="B7" s="39">
        <v>4223128</v>
      </c>
      <c r="C7" s="40">
        <v>3414237</v>
      </c>
    </row>
    <row r="8" spans="1:3" ht="15.75" thickTop="1">
      <c r="A8" s="28" t="s">
        <v>101</v>
      </c>
      <c r="B8" s="29">
        <v>1734033</v>
      </c>
      <c r="C8" s="30">
        <v>1610950</v>
      </c>
    </row>
    <row r="9" spans="1:3">
      <c r="A9" s="31" t="s">
        <v>102</v>
      </c>
      <c r="B9" s="32" t="s">
        <v>20</v>
      </c>
      <c r="C9" s="33" t="s">
        <v>20</v>
      </c>
    </row>
    <row r="10" spans="1:3" ht="28.5">
      <c r="A10" s="31" t="s">
        <v>103</v>
      </c>
      <c r="B10" s="32">
        <v>-237961</v>
      </c>
      <c r="C10" s="33">
        <v>-53299</v>
      </c>
    </row>
    <row r="11" spans="1:3" ht="57">
      <c r="A11" s="31" t="s">
        <v>104</v>
      </c>
      <c r="B11" s="32">
        <v>-353593</v>
      </c>
      <c r="C11" s="33">
        <v>-202395</v>
      </c>
    </row>
    <row r="12" spans="1:3" ht="28.5">
      <c r="A12" s="31" t="s">
        <v>105</v>
      </c>
      <c r="B12" s="32" t="s">
        <v>20</v>
      </c>
      <c r="C12" s="33" t="s">
        <v>20</v>
      </c>
    </row>
    <row r="13" spans="1:3" ht="28.5">
      <c r="A13" s="31" t="s">
        <v>106</v>
      </c>
      <c r="B13" s="32" t="s">
        <v>20</v>
      </c>
      <c r="C13" s="33" t="s">
        <v>20</v>
      </c>
    </row>
    <row r="14" spans="1:3" ht="57">
      <c r="A14" s="31" t="s">
        <v>107</v>
      </c>
      <c r="B14" s="32">
        <v>500214</v>
      </c>
      <c r="C14" s="33">
        <v>854600</v>
      </c>
    </row>
    <row r="15" spans="1:3" ht="28.5">
      <c r="A15" s="31" t="s">
        <v>108</v>
      </c>
      <c r="B15" s="32">
        <v>422720</v>
      </c>
      <c r="C15" s="33">
        <v>362602</v>
      </c>
    </row>
    <row r="16" spans="1:3" ht="43.5" thickBot="1">
      <c r="A16" s="31" t="s">
        <v>109</v>
      </c>
      <c r="B16" s="32">
        <v>494543</v>
      </c>
      <c r="C16" s="33">
        <v>131996</v>
      </c>
    </row>
    <row r="17" spans="1:3" ht="48.75" thickBot="1">
      <c r="A17" s="38" t="s">
        <v>110</v>
      </c>
      <c r="B17" s="39">
        <v>-3660092</v>
      </c>
      <c r="C17" s="40">
        <v>-2969939</v>
      </c>
    </row>
    <row r="18" spans="1:3" ht="57.75" thickTop="1">
      <c r="A18" s="28" t="s">
        <v>111</v>
      </c>
      <c r="B18" s="29">
        <v>-3598707</v>
      </c>
      <c r="C18" s="30">
        <v>-3541437</v>
      </c>
    </row>
    <row r="19" spans="1:3" ht="43.5" thickBot="1">
      <c r="A19" s="31" t="s">
        <v>112</v>
      </c>
      <c r="B19" s="32">
        <v>-61385</v>
      </c>
      <c r="C19" s="33">
        <v>571498</v>
      </c>
    </row>
    <row r="20" spans="1:3" ht="48.75" thickBot="1">
      <c r="A20" s="38" t="s">
        <v>113</v>
      </c>
      <c r="B20" s="39">
        <v>-449135</v>
      </c>
      <c r="C20" s="40">
        <v>-375165</v>
      </c>
    </row>
    <row r="21" spans="1:3" ht="114.75" thickTop="1">
      <c r="A21" s="28" t="s">
        <v>114</v>
      </c>
      <c r="B21" s="29">
        <v>-63764</v>
      </c>
      <c r="C21" s="30">
        <v>-63936</v>
      </c>
    </row>
    <row r="22" spans="1:3" ht="28.5">
      <c r="A22" s="31" t="s">
        <v>115</v>
      </c>
      <c r="B22" s="32">
        <v>-626892</v>
      </c>
      <c r="C22" s="33">
        <v>-638172</v>
      </c>
    </row>
    <row r="23" spans="1:3" ht="42.75">
      <c r="A23" s="31" t="s">
        <v>116</v>
      </c>
      <c r="B23" s="32">
        <v>-447818</v>
      </c>
      <c r="C23" s="33">
        <v>-703986</v>
      </c>
    </row>
    <row r="24" spans="1:3" ht="29.25" thickBot="1">
      <c r="A24" s="31" t="s">
        <v>117</v>
      </c>
      <c r="B24" s="32">
        <v>689339</v>
      </c>
      <c r="C24" s="33">
        <v>1030929</v>
      </c>
    </row>
    <row r="25" spans="1:3" ht="72.75" thickBot="1">
      <c r="A25" s="34" t="s">
        <v>118</v>
      </c>
      <c r="B25" s="35">
        <v>-43588</v>
      </c>
      <c r="C25" s="36">
        <v>-13486</v>
      </c>
    </row>
    <row r="26" spans="1:3" ht="36.75" thickBot="1">
      <c r="A26" s="37" t="s">
        <v>119</v>
      </c>
      <c r="B26" s="35">
        <v>70313</v>
      </c>
      <c r="C26" s="36">
        <v>55647</v>
      </c>
    </row>
    <row r="27" spans="1:3" ht="24.75" thickBot="1">
      <c r="A27" s="34" t="s">
        <v>120</v>
      </c>
      <c r="B27" s="35">
        <v>2981956</v>
      </c>
      <c r="C27" s="36">
        <v>2939428</v>
      </c>
    </row>
    <row r="28" spans="1:3" ht="24.75" thickBot="1">
      <c r="A28" s="34" t="s">
        <v>121</v>
      </c>
      <c r="B28" s="35">
        <v>3052269</v>
      </c>
      <c r="C28" s="36">
        <v>2995075</v>
      </c>
    </row>
    <row r="29" spans="1:3" ht="15.75" thickBot="1">
      <c r="A29" s="34" t="s">
        <v>122</v>
      </c>
      <c r="B29" s="35">
        <v>624421</v>
      </c>
      <c r="C29" s="36">
        <v>-127200</v>
      </c>
    </row>
    <row r="30" spans="1:3" ht="24.75" thickBot="1">
      <c r="A30" s="34" t="s">
        <v>123</v>
      </c>
      <c r="B30" s="35" t="s">
        <v>20</v>
      </c>
      <c r="C30" s="36" t="s">
        <v>20</v>
      </c>
    </row>
    <row r="31" spans="1:3" ht="24.75" thickBot="1">
      <c r="A31" s="41" t="s">
        <v>124</v>
      </c>
      <c r="B31" s="42" t="s">
        <v>20</v>
      </c>
      <c r="C31" s="43" t="s">
        <v>20</v>
      </c>
    </row>
    <row r="33" spans="1:1">
      <c r="A33" s="47" t="s">
        <v>52</v>
      </c>
    </row>
  </sheetData>
  <mergeCells count="1">
    <mergeCell ref="A3:A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7CFE1-A83F-4B04-850F-3383193CC4E9}">
  <sheetPr codeName="Hoja7">
    <tabColor rgb="FFFF0000"/>
  </sheetPr>
  <dimension ref="A1:D18"/>
  <sheetViews>
    <sheetView workbookViewId="0">
      <selection activeCell="B2" sqref="B2"/>
    </sheetView>
  </sheetViews>
  <sheetFormatPr baseColWidth="10" defaultRowHeight="15"/>
  <cols>
    <col min="1" max="1" width="19.85546875" bestFit="1" customWidth="1"/>
    <col min="2" max="3" width="12.5703125" bestFit="1" customWidth="1"/>
  </cols>
  <sheetData>
    <row r="1" spans="1:4">
      <c r="A1" s="185" t="s">
        <v>125</v>
      </c>
      <c r="B1" s="185"/>
      <c r="C1" s="185"/>
    </row>
    <row r="2" spans="1:4">
      <c r="A2" s="62"/>
      <c r="B2" s="63">
        <v>2017</v>
      </c>
      <c r="C2" s="63">
        <v>2018</v>
      </c>
      <c r="D2" s="62"/>
    </row>
    <row r="3" spans="1:4">
      <c r="A3" s="64" t="s">
        <v>126</v>
      </c>
    </row>
    <row r="4" spans="1:4">
      <c r="A4" t="s">
        <v>127</v>
      </c>
      <c r="B4" s="65">
        <f>(Balance!C5-Balance!C12)/Balance!C25</f>
        <v>0.89180144425489627</v>
      </c>
      <c r="C4" s="65">
        <f>(Balance!B5-Balance!B12)/Balance!B25</f>
        <v>0.8772805879408937</v>
      </c>
    </row>
    <row r="5" spans="1:4">
      <c r="A5" t="s">
        <v>128</v>
      </c>
      <c r="B5" s="65">
        <f>(Balance!C5-Balance!C10-Balance!C12)/Balance!C25</f>
        <v>0.38660647446311025</v>
      </c>
      <c r="C5" s="65">
        <f>(Balance!B5-Balance!B10-Balance!B12)/Balance!B25</f>
        <v>0.36835990061410162</v>
      </c>
    </row>
    <row r="7" spans="1:4">
      <c r="A7" s="64" t="s">
        <v>129</v>
      </c>
    </row>
    <row r="8" spans="1:4">
      <c r="A8" t="s">
        <v>130</v>
      </c>
      <c r="B8" s="65">
        <f>Balance!C15/Balance!C32</f>
        <v>1.5853978359385845</v>
      </c>
      <c r="C8" s="65">
        <f>Balance!B15/Balance!B32</f>
        <v>1.6186542707303306</v>
      </c>
    </row>
    <row r="9" spans="1:4">
      <c r="A9" t="s">
        <v>131</v>
      </c>
      <c r="B9" s="65">
        <f>Balance!C5-Balance!C25</f>
        <v>514730</v>
      </c>
      <c r="C9" s="65">
        <f>Balance!B5-Balance!B25</f>
        <v>355765</v>
      </c>
    </row>
    <row r="11" spans="1:4">
      <c r="A11" s="64" t="s">
        <v>132</v>
      </c>
    </row>
    <row r="12" spans="1:4">
      <c r="A12" t="s">
        <v>132</v>
      </c>
      <c r="B12" s="65">
        <f>Balance!C32/Balance!C39</f>
        <v>1.7082400012577297</v>
      </c>
      <c r="C12" s="65">
        <f>Balance!B32/Balance!B39</f>
        <v>1.6164116976344236</v>
      </c>
    </row>
    <row r="13" spans="1:4">
      <c r="A13" t="s">
        <v>133</v>
      </c>
      <c r="B13" s="65">
        <f>Balance!C32/Balance!C15</f>
        <v>0.63075650624184287</v>
      </c>
      <c r="C13" s="65">
        <f>Balance!B32/Balance!B15</f>
        <v>0.61779715290826365</v>
      </c>
    </row>
    <row r="15" spans="1:4">
      <c r="A15" s="64" t="s">
        <v>134</v>
      </c>
    </row>
    <row r="16" spans="1:4">
      <c r="A16" t="s">
        <v>135</v>
      </c>
      <c r="B16" s="65">
        <f>'[3]Cuenta de Resutados'!C36/'[3]Cuenta de Resutados'!C3</f>
        <v>6.6351277102711131E-2</v>
      </c>
      <c r="C16" s="65">
        <f>'[3]Cuenta de Resutados'!B36/'[3]Cuenta de Resutados'!B3</f>
        <v>8.4888515839780854E-2</v>
      </c>
    </row>
    <row r="17" spans="1:3">
      <c r="A17" t="s">
        <v>136</v>
      </c>
      <c r="B17" s="65">
        <f>'[3]Cuenta de Resutados'!C36/Balance!C15</f>
        <v>3.7561066946493291E-2</v>
      </c>
      <c r="C17" s="65">
        <f>'[3]Cuenta de Resutados'!B36/Balance!B15</f>
        <v>4.9574037053048699E-2</v>
      </c>
    </row>
    <row r="18" spans="1:3">
      <c r="A18" t="s">
        <v>137</v>
      </c>
      <c r="B18" s="66">
        <f>'[3]Cuenta de Resutados'!C36/Ratios!B9</f>
        <v>3.5574165096264059</v>
      </c>
      <c r="C18" s="66">
        <f>'[3]Cuenta de Resutados'!B36/Ratios!C9</f>
        <v>7.0101977428920774</v>
      </c>
    </row>
  </sheetData>
  <mergeCells count="1">
    <mergeCell ref="A1:C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09661-2F59-4699-BF55-01E353A9FE86}">
  <sheetPr codeName="Hoja8">
    <tabColor rgb="FFFF0066"/>
  </sheetPr>
  <dimension ref="A1:G504"/>
  <sheetViews>
    <sheetView workbookViewId="0">
      <selection activeCell="A4" sqref="A4:G504"/>
    </sheetView>
  </sheetViews>
  <sheetFormatPr baseColWidth="10" defaultRowHeight="15"/>
  <cols>
    <col min="2" max="6" width="11.5703125" bestFit="1" customWidth="1"/>
    <col min="7" max="7" width="14.140625" bestFit="1" customWidth="1"/>
  </cols>
  <sheetData>
    <row r="1" spans="1:7" ht="23.25">
      <c r="A1" s="1" t="s">
        <v>0</v>
      </c>
    </row>
    <row r="2" spans="1:7" ht="13.5" customHeight="1">
      <c r="A2" s="4" t="s">
        <v>1</v>
      </c>
    </row>
    <row r="3" spans="1:7">
      <c r="A3" s="117" t="s">
        <v>2</v>
      </c>
      <c r="B3" s="118" t="s">
        <v>3</v>
      </c>
      <c r="C3" s="118" t="s">
        <v>4</v>
      </c>
      <c r="D3" s="118" t="s">
        <v>5</v>
      </c>
      <c r="E3" s="118" t="s">
        <v>6</v>
      </c>
      <c r="F3" s="118" t="s">
        <v>7</v>
      </c>
      <c r="G3" s="119" t="s">
        <v>8</v>
      </c>
    </row>
    <row r="4" spans="1:7">
      <c r="A4" s="120">
        <v>43462</v>
      </c>
      <c r="B4" s="123">
        <v>26.299999</v>
      </c>
      <c r="C4" s="123">
        <v>26.700001</v>
      </c>
      <c r="D4" s="123">
        <v>26.17</v>
      </c>
      <c r="E4" s="123">
        <v>26.41</v>
      </c>
      <c r="F4" s="123">
        <v>25.411451</v>
      </c>
      <c r="G4" s="124">
        <v>1105000</v>
      </c>
    </row>
    <row r="5" spans="1:7">
      <c r="A5" s="120">
        <v>43461</v>
      </c>
      <c r="B5" s="123">
        <v>25.65</v>
      </c>
      <c r="C5" s="123">
        <v>26.190000999999999</v>
      </c>
      <c r="D5" s="123">
        <v>25.57</v>
      </c>
      <c r="E5" s="123">
        <v>26.18</v>
      </c>
      <c r="F5" s="123">
        <v>25.190147</v>
      </c>
      <c r="G5" s="124">
        <v>1281300</v>
      </c>
    </row>
    <row r="6" spans="1:7">
      <c r="A6" s="120">
        <v>43460</v>
      </c>
      <c r="B6" s="123">
        <v>25.6</v>
      </c>
      <c r="C6" s="123">
        <v>26.02</v>
      </c>
      <c r="D6" s="123">
        <v>25.299999</v>
      </c>
      <c r="E6" s="123">
        <v>26.01</v>
      </c>
      <c r="F6" s="123">
        <v>24.784925000000001</v>
      </c>
      <c r="G6" s="124">
        <v>1076400</v>
      </c>
    </row>
    <row r="7" spans="1:7">
      <c r="A7" s="120">
        <v>43458</v>
      </c>
      <c r="B7" s="123">
        <v>25.68</v>
      </c>
      <c r="C7" s="123">
        <v>25.870000999999998</v>
      </c>
      <c r="D7" s="123">
        <v>25.440000999999999</v>
      </c>
      <c r="E7" s="123">
        <v>25.469999000000001</v>
      </c>
      <c r="F7" s="123">
        <v>24.270358999999999</v>
      </c>
      <c r="G7" s="124">
        <v>610400</v>
      </c>
    </row>
    <row r="8" spans="1:7">
      <c r="A8" s="120">
        <v>43455</v>
      </c>
      <c r="B8" s="123">
        <v>26.190000999999999</v>
      </c>
      <c r="C8" s="123">
        <v>26.43</v>
      </c>
      <c r="D8" s="123">
        <v>25.9</v>
      </c>
      <c r="E8" s="123">
        <v>25.9</v>
      </c>
      <c r="F8" s="123">
        <v>24.680107</v>
      </c>
      <c r="G8" s="124">
        <v>1362300</v>
      </c>
    </row>
    <row r="9" spans="1:7">
      <c r="A9" s="120">
        <v>43454</v>
      </c>
      <c r="B9" s="123">
        <v>26.629999000000002</v>
      </c>
      <c r="C9" s="123">
        <v>26.67</v>
      </c>
      <c r="D9" s="123">
        <v>26.32</v>
      </c>
      <c r="E9" s="123">
        <v>26.51</v>
      </c>
      <c r="F9" s="123">
        <v>25.261375000000001</v>
      </c>
      <c r="G9" s="124">
        <v>1041700</v>
      </c>
    </row>
    <row r="10" spans="1:7">
      <c r="A10" s="120">
        <v>43453</v>
      </c>
      <c r="B10" s="123">
        <v>27.1</v>
      </c>
      <c r="C10" s="123">
        <v>27.440000999999999</v>
      </c>
      <c r="D10" s="123">
        <v>26.629999000000002</v>
      </c>
      <c r="E10" s="123">
        <v>26.76</v>
      </c>
      <c r="F10" s="123">
        <v>25.499600999999998</v>
      </c>
      <c r="G10" s="124">
        <v>1067200</v>
      </c>
    </row>
    <row r="11" spans="1:7">
      <c r="A11" s="120">
        <v>43452</v>
      </c>
      <c r="B11" s="123">
        <v>26.9</v>
      </c>
      <c r="C11" s="123">
        <v>27.15</v>
      </c>
      <c r="D11" s="123">
        <v>26.809999000000001</v>
      </c>
      <c r="E11" s="123">
        <v>26.879999000000002</v>
      </c>
      <c r="F11" s="123">
        <v>25.613951</v>
      </c>
      <c r="G11" s="124">
        <v>929600</v>
      </c>
    </row>
    <row r="12" spans="1:7">
      <c r="A12" s="120">
        <v>43451</v>
      </c>
      <c r="B12" s="123">
        <v>26.77</v>
      </c>
      <c r="C12" s="123">
        <v>26.860001</v>
      </c>
      <c r="D12" s="123">
        <v>26.42</v>
      </c>
      <c r="E12" s="123">
        <v>26.540001</v>
      </c>
      <c r="F12" s="123">
        <v>25.289964999999999</v>
      </c>
      <c r="G12" s="124">
        <v>1062200</v>
      </c>
    </row>
    <row r="13" spans="1:7">
      <c r="A13" s="120">
        <v>43448</v>
      </c>
      <c r="B13" s="123">
        <v>26.940000999999999</v>
      </c>
      <c r="C13" s="123">
        <v>27.110001</v>
      </c>
      <c r="D13" s="123">
        <v>26.860001</v>
      </c>
      <c r="E13" s="123">
        <v>26.91</v>
      </c>
      <c r="F13" s="123">
        <v>25.642534000000001</v>
      </c>
      <c r="G13" s="124">
        <v>771200</v>
      </c>
    </row>
    <row r="14" spans="1:7">
      <c r="A14" s="120">
        <v>43447</v>
      </c>
      <c r="B14" s="123">
        <v>27.4</v>
      </c>
      <c r="C14" s="123">
        <v>27.440000999999999</v>
      </c>
      <c r="D14" s="123">
        <v>27.1</v>
      </c>
      <c r="E14" s="123">
        <v>27.23</v>
      </c>
      <c r="F14" s="123">
        <v>25.947464</v>
      </c>
      <c r="G14" s="124">
        <v>771900</v>
      </c>
    </row>
    <row r="15" spans="1:7">
      <c r="A15" s="120">
        <v>43446</v>
      </c>
      <c r="B15" s="123">
        <v>27.299999</v>
      </c>
      <c r="C15" s="123">
        <v>27.469999000000001</v>
      </c>
      <c r="D15" s="123">
        <v>27.25</v>
      </c>
      <c r="E15" s="123">
        <v>27.26</v>
      </c>
      <c r="F15" s="123">
        <v>25.976049</v>
      </c>
      <c r="G15" s="124">
        <v>550900</v>
      </c>
    </row>
    <row r="16" spans="1:7">
      <c r="A16" s="120">
        <v>43445</v>
      </c>
      <c r="B16" s="123">
        <v>27.1</v>
      </c>
      <c r="C16" s="123">
        <v>27.17</v>
      </c>
      <c r="D16" s="123">
        <v>26.620000999999998</v>
      </c>
      <c r="E16" s="123">
        <v>26.77</v>
      </c>
      <c r="F16" s="123">
        <v>25.509129999999999</v>
      </c>
      <c r="G16" s="124">
        <v>1373500</v>
      </c>
    </row>
    <row r="17" spans="1:7">
      <c r="A17" s="120">
        <v>43444</v>
      </c>
      <c r="B17" s="123">
        <v>26.9</v>
      </c>
      <c r="C17" s="123">
        <v>26.91</v>
      </c>
      <c r="D17" s="123">
        <v>26.41</v>
      </c>
      <c r="E17" s="123">
        <v>26.799999</v>
      </c>
      <c r="F17" s="123">
        <v>25.537716</v>
      </c>
      <c r="G17" s="124">
        <v>878900</v>
      </c>
    </row>
    <row r="18" spans="1:7">
      <c r="A18" s="120">
        <v>43441</v>
      </c>
      <c r="B18" s="123">
        <v>27.219999000000001</v>
      </c>
      <c r="C18" s="123">
        <v>27.5</v>
      </c>
      <c r="D18" s="123">
        <v>26.82</v>
      </c>
      <c r="E18" s="123">
        <v>26.889999</v>
      </c>
      <c r="F18" s="123">
        <v>25.623477999999999</v>
      </c>
      <c r="G18" s="124">
        <v>979200</v>
      </c>
    </row>
    <row r="19" spans="1:7">
      <c r="A19" s="120">
        <v>43440</v>
      </c>
      <c r="B19" s="123">
        <v>27.15</v>
      </c>
      <c r="C19" s="123">
        <v>27.26</v>
      </c>
      <c r="D19" s="123">
        <v>26.719999000000001</v>
      </c>
      <c r="E19" s="123">
        <v>27.25</v>
      </c>
      <c r="F19" s="123">
        <v>25.966524</v>
      </c>
      <c r="G19" s="124">
        <v>1138300</v>
      </c>
    </row>
    <row r="20" spans="1:7">
      <c r="A20" s="120">
        <v>43438</v>
      </c>
      <c r="B20" s="123">
        <v>28.309999000000001</v>
      </c>
      <c r="C20" s="123">
        <v>28.34</v>
      </c>
      <c r="D20" s="123">
        <v>27.6</v>
      </c>
      <c r="E20" s="123">
        <v>27.68</v>
      </c>
      <c r="F20" s="123">
        <v>26.376268</v>
      </c>
      <c r="G20" s="124">
        <v>902200</v>
      </c>
    </row>
    <row r="21" spans="1:7">
      <c r="A21" s="120">
        <v>43437</v>
      </c>
      <c r="B21" s="123">
        <v>28.719999000000001</v>
      </c>
      <c r="C21" s="123">
        <v>28.780000999999999</v>
      </c>
      <c r="D21" s="123">
        <v>28.59</v>
      </c>
      <c r="E21" s="123">
        <v>28.719999000000001</v>
      </c>
      <c r="F21" s="123">
        <v>27.367284999999999</v>
      </c>
      <c r="G21" s="124">
        <v>629700</v>
      </c>
    </row>
    <row r="22" spans="1:7">
      <c r="A22" s="120">
        <v>43434</v>
      </c>
      <c r="B22" s="123">
        <v>28.049999</v>
      </c>
      <c r="C22" s="123">
        <v>28.209999</v>
      </c>
      <c r="D22" s="123">
        <v>27.98</v>
      </c>
      <c r="E22" s="123">
        <v>28.17</v>
      </c>
      <c r="F22" s="123">
        <v>26.843191000000001</v>
      </c>
      <c r="G22" s="124">
        <v>556600</v>
      </c>
    </row>
    <row r="23" spans="1:7">
      <c r="A23" s="120">
        <v>43433</v>
      </c>
      <c r="B23" s="123">
        <v>27.82</v>
      </c>
      <c r="C23" s="123">
        <v>27.950001</v>
      </c>
      <c r="D23" s="123">
        <v>27.700001</v>
      </c>
      <c r="E23" s="123">
        <v>27.82</v>
      </c>
      <c r="F23" s="123">
        <v>26.509675999999999</v>
      </c>
      <c r="G23" s="124">
        <v>633500</v>
      </c>
    </row>
    <row r="24" spans="1:7">
      <c r="A24" s="120">
        <v>43432</v>
      </c>
      <c r="B24" s="123">
        <v>27.879999000000002</v>
      </c>
      <c r="C24" s="123">
        <v>28.040001</v>
      </c>
      <c r="D24" s="123">
        <v>27.57</v>
      </c>
      <c r="E24" s="123">
        <v>28.040001</v>
      </c>
      <c r="F24" s="123">
        <v>26.719315000000002</v>
      </c>
      <c r="G24" s="124">
        <v>828700</v>
      </c>
    </row>
    <row r="25" spans="1:7">
      <c r="A25" s="120">
        <v>43431</v>
      </c>
      <c r="B25" s="123">
        <v>28.290001</v>
      </c>
      <c r="C25" s="123">
        <v>28.360001</v>
      </c>
      <c r="D25" s="123">
        <v>27.959999</v>
      </c>
      <c r="E25" s="123">
        <v>28.030000999999999</v>
      </c>
      <c r="F25" s="123">
        <v>26.709783999999999</v>
      </c>
      <c r="G25" s="124">
        <v>677500</v>
      </c>
    </row>
    <row r="26" spans="1:7">
      <c r="A26" s="120">
        <v>43430</v>
      </c>
      <c r="B26" s="123">
        <v>28</v>
      </c>
      <c r="C26" s="123">
        <v>28.32</v>
      </c>
      <c r="D26" s="123">
        <v>28</v>
      </c>
      <c r="E26" s="123">
        <v>28.290001</v>
      </c>
      <c r="F26" s="123">
        <v>26.957540999999999</v>
      </c>
      <c r="G26" s="124">
        <v>842900</v>
      </c>
    </row>
    <row r="27" spans="1:7">
      <c r="A27" s="120">
        <v>43427</v>
      </c>
      <c r="B27" s="123">
        <v>27.84</v>
      </c>
      <c r="C27" s="123">
        <v>27.889999</v>
      </c>
      <c r="D27" s="123">
        <v>27.74</v>
      </c>
      <c r="E27" s="123">
        <v>27.76</v>
      </c>
      <c r="F27" s="123">
        <v>26.452501000000002</v>
      </c>
      <c r="G27" s="124">
        <v>298500</v>
      </c>
    </row>
    <row r="28" spans="1:7">
      <c r="A28" s="120">
        <v>43425</v>
      </c>
      <c r="B28" s="123">
        <v>27.91</v>
      </c>
      <c r="C28" s="123">
        <v>28.110001</v>
      </c>
      <c r="D28" s="123">
        <v>27.91</v>
      </c>
      <c r="E28" s="123">
        <v>27.93</v>
      </c>
      <c r="F28" s="123">
        <v>26.614491999999998</v>
      </c>
      <c r="G28" s="124">
        <v>466100</v>
      </c>
    </row>
    <row r="29" spans="1:7">
      <c r="A29" s="120">
        <v>43424</v>
      </c>
      <c r="B29" s="123">
        <v>27.77</v>
      </c>
      <c r="C29" s="123">
        <v>27.860001</v>
      </c>
      <c r="D29" s="123">
        <v>27.52</v>
      </c>
      <c r="E29" s="123">
        <v>27.6</v>
      </c>
      <c r="F29" s="123">
        <v>26.300039000000002</v>
      </c>
      <c r="G29" s="124">
        <v>665400</v>
      </c>
    </row>
    <row r="30" spans="1:7">
      <c r="A30" s="120">
        <v>43423</v>
      </c>
      <c r="B30" s="123">
        <v>28.190000999999999</v>
      </c>
      <c r="C30" s="123">
        <v>28.370000999999998</v>
      </c>
      <c r="D30" s="123">
        <v>28</v>
      </c>
      <c r="E30" s="123">
        <v>28.049999</v>
      </c>
      <c r="F30" s="123">
        <v>26.728842</v>
      </c>
      <c r="G30" s="124">
        <v>935600</v>
      </c>
    </row>
    <row r="31" spans="1:7">
      <c r="A31" s="120">
        <v>43420</v>
      </c>
      <c r="B31" s="123">
        <v>28.07</v>
      </c>
      <c r="C31" s="123">
        <v>28.280000999999999</v>
      </c>
      <c r="D31" s="123">
        <v>27.98</v>
      </c>
      <c r="E31" s="123">
        <v>28.209999</v>
      </c>
      <c r="F31" s="123">
        <v>26.881304</v>
      </c>
      <c r="G31" s="124">
        <v>486800</v>
      </c>
    </row>
    <row r="32" spans="1:7">
      <c r="A32" s="120">
        <v>43419</v>
      </c>
      <c r="B32" s="123">
        <v>28.139999</v>
      </c>
      <c r="C32" s="123">
        <v>28.23</v>
      </c>
      <c r="D32" s="123">
        <v>27.84</v>
      </c>
      <c r="E32" s="123">
        <v>28.219999000000001</v>
      </c>
      <c r="F32" s="123">
        <v>26.890834999999999</v>
      </c>
      <c r="G32" s="124">
        <v>944700</v>
      </c>
    </row>
    <row r="33" spans="1:7">
      <c r="A33" s="120">
        <v>43418</v>
      </c>
      <c r="B33" s="123">
        <v>28.34</v>
      </c>
      <c r="C33" s="123">
        <v>28.48</v>
      </c>
      <c r="D33" s="123">
        <v>28.1</v>
      </c>
      <c r="E33" s="123">
        <v>28.299999</v>
      </c>
      <c r="F33" s="123">
        <v>26.967068000000001</v>
      </c>
      <c r="G33" s="124">
        <v>721100</v>
      </c>
    </row>
    <row r="34" spans="1:7">
      <c r="A34" s="120">
        <v>43417</v>
      </c>
      <c r="B34" s="123">
        <v>28.200001</v>
      </c>
      <c r="C34" s="123">
        <v>28.49</v>
      </c>
      <c r="D34" s="123">
        <v>28.059999000000001</v>
      </c>
      <c r="E34" s="123">
        <v>28.139999</v>
      </c>
      <c r="F34" s="123">
        <v>26.814602000000001</v>
      </c>
      <c r="G34" s="124">
        <v>736600</v>
      </c>
    </row>
    <row r="35" spans="1:7">
      <c r="A35" s="120">
        <v>43416</v>
      </c>
      <c r="B35" s="123">
        <v>28.469999000000001</v>
      </c>
      <c r="C35" s="123">
        <v>28.530000999999999</v>
      </c>
      <c r="D35" s="123">
        <v>28.15</v>
      </c>
      <c r="E35" s="123">
        <v>28.16</v>
      </c>
      <c r="F35" s="123">
        <v>26.833659999999998</v>
      </c>
      <c r="G35" s="124">
        <v>1000000</v>
      </c>
    </row>
    <row r="36" spans="1:7">
      <c r="A36" s="120">
        <v>43413</v>
      </c>
      <c r="B36" s="123">
        <v>28.549999</v>
      </c>
      <c r="C36" s="123">
        <v>28.57</v>
      </c>
      <c r="D36" s="123">
        <v>28.33</v>
      </c>
      <c r="E36" s="123">
        <v>28.5</v>
      </c>
      <c r="F36" s="123">
        <v>27.157646</v>
      </c>
      <c r="G36" s="124">
        <v>691200</v>
      </c>
    </row>
    <row r="37" spans="1:7">
      <c r="A37" s="120">
        <v>43412</v>
      </c>
      <c r="B37" s="123">
        <v>28.65</v>
      </c>
      <c r="C37" s="123">
        <v>28.73</v>
      </c>
      <c r="D37" s="123">
        <v>28.379999000000002</v>
      </c>
      <c r="E37" s="123">
        <v>28.459999</v>
      </c>
      <c r="F37" s="123">
        <v>27.119530000000001</v>
      </c>
      <c r="G37" s="124">
        <v>649100</v>
      </c>
    </row>
    <row r="38" spans="1:7">
      <c r="A38" s="120">
        <v>43411</v>
      </c>
      <c r="B38" s="123">
        <v>28.82</v>
      </c>
      <c r="C38" s="123">
        <v>28.91</v>
      </c>
      <c r="D38" s="123">
        <v>28.700001</v>
      </c>
      <c r="E38" s="123">
        <v>28.889999</v>
      </c>
      <c r="F38" s="123">
        <v>27.529278000000001</v>
      </c>
      <c r="G38" s="124">
        <v>1143800</v>
      </c>
    </row>
    <row r="39" spans="1:7">
      <c r="A39" s="120">
        <v>43410</v>
      </c>
      <c r="B39" s="123">
        <v>29.09</v>
      </c>
      <c r="C39" s="123">
        <v>29.32</v>
      </c>
      <c r="D39" s="123">
        <v>29.07</v>
      </c>
      <c r="E39" s="123">
        <v>29.299999</v>
      </c>
      <c r="F39" s="123">
        <v>27.919965999999999</v>
      </c>
      <c r="G39" s="124">
        <v>989600</v>
      </c>
    </row>
    <row r="40" spans="1:7">
      <c r="A40" s="120">
        <v>43409</v>
      </c>
      <c r="B40" s="123">
        <v>28.41</v>
      </c>
      <c r="C40" s="123">
        <v>28.73</v>
      </c>
      <c r="D40" s="123">
        <v>28.41</v>
      </c>
      <c r="E40" s="123">
        <v>28.6</v>
      </c>
      <c r="F40" s="123">
        <v>27.252936999999999</v>
      </c>
      <c r="G40" s="124">
        <v>890200</v>
      </c>
    </row>
    <row r="41" spans="1:7">
      <c r="A41" s="120">
        <v>43406</v>
      </c>
      <c r="B41" s="123">
        <v>28.85</v>
      </c>
      <c r="C41" s="123">
        <v>28.969999000000001</v>
      </c>
      <c r="D41" s="123">
        <v>28.209999</v>
      </c>
      <c r="E41" s="123">
        <v>28.43</v>
      </c>
      <c r="F41" s="123">
        <v>27.090941999999998</v>
      </c>
      <c r="G41" s="124">
        <v>1032700</v>
      </c>
    </row>
    <row r="42" spans="1:7">
      <c r="A42" s="120">
        <v>43405</v>
      </c>
      <c r="B42" s="123">
        <v>28.65</v>
      </c>
      <c r="C42" s="123">
        <v>28.85</v>
      </c>
      <c r="D42" s="123">
        <v>28.57</v>
      </c>
      <c r="E42" s="123">
        <v>28.84</v>
      </c>
      <c r="F42" s="123">
        <v>27.481632000000001</v>
      </c>
      <c r="G42" s="124">
        <v>1117300</v>
      </c>
    </row>
    <row r="43" spans="1:7">
      <c r="A43" s="120">
        <v>43404</v>
      </c>
      <c r="B43" s="123">
        <v>28.530000999999999</v>
      </c>
      <c r="C43" s="123">
        <v>28.68</v>
      </c>
      <c r="D43" s="123">
        <v>28.440000999999999</v>
      </c>
      <c r="E43" s="123">
        <v>28.5</v>
      </c>
      <c r="F43" s="123">
        <v>27.157646</v>
      </c>
      <c r="G43" s="124">
        <v>1770100</v>
      </c>
    </row>
    <row r="44" spans="1:7">
      <c r="A44" s="120">
        <v>43403</v>
      </c>
      <c r="B44" s="123">
        <v>27.200001</v>
      </c>
      <c r="C44" s="123">
        <v>27.870000999999998</v>
      </c>
      <c r="D44" s="123">
        <v>26.99</v>
      </c>
      <c r="E44" s="123">
        <v>27.809999000000001</v>
      </c>
      <c r="F44" s="123">
        <v>26.500145</v>
      </c>
      <c r="G44" s="124">
        <v>1722700</v>
      </c>
    </row>
    <row r="45" spans="1:7">
      <c r="A45" s="120">
        <v>43402</v>
      </c>
      <c r="B45" s="123">
        <v>27.040001</v>
      </c>
      <c r="C45" s="123">
        <v>27.27</v>
      </c>
      <c r="D45" s="123">
        <v>26.34</v>
      </c>
      <c r="E45" s="123">
        <v>26.700001</v>
      </c>
      <c r="F45" s="123">
        <v>25.442426999999999</v>
      </c>
      <c r="G45" s="124">
        <v>1562600</v>
      </c>
    </row>
    <row r="46" spans="1:7">
      <c r="A46" s="120">
        <v>43399</v>
      </c>
      <c r="B46" s="123">
        <v>26.379999000000002</v>
      </c>
      <c r="C46" s="123">
        <v>27.02</v>
      </c>
      <c r="D46" s="123">
        <v>26.360001</v>
      </c>
      <c r="E46" s="123">
        <v>26.75</v>
      </c>
      <c r="F46" s="123">
        <v>25.490072000000001</v>
      </c>
      <c r="G46" s="124">
        <v>1089800</v>
      </c>
    </row>
    <row r="47" spans="1:7">
      <c r="A47" s="120">
        <v>43398</v>
      </c>
      <c r="B47" s="123">
        <v>26.32</v>
      </c>
      <c r="C47" s="123">
        <v>26.809999000000001</v>
      </c>
      <c r="D47" s="123">
        <v>26.26</v>
      </c>
      <c r="E47" s="123">
        <v>26.629999000000002</v>
      </c>
      <c r="F47" s="123">
        <v>25.375724999999999</v>
      </c>
      <c r="G47" s="124">
        <v>961800</v>
      </c>
    </row>
    <row r="48" spans="1:7">
      <c r="A48" s="120">
        <v>43397</v>
      </c>
      <c r="B48" s="123">
        <v>26.82</v>
      </c>
      <c r="C48" s="123">
        <v>26.84</v>
      </c>
      <c r="D48" s="123">
        <v>26.040001</v>
      </c>
      <c r="E48" s="123">
        <v>26.040001</v>
      </c>
      <c r="F48" s="123">
        <v>24.813513</v>
      </c>
      <c r="G48" s="124">
        <v>1250100</v>
      </c>
    </row>
    <row r="49" spans="1:7">
      <c r="A49" s="120">
        <v>43396</v>
      </c>
      <c r="B49" s="123">
        <v>26.639999</v>
      </c>
      <c r="C49" s="123">
        <v>27.25</v>
      </c>
      <c r="D49" s="123">
        <v>26.469999000000001</v>
      </c>
      <c r="E49" s="123">
        <v>27.18</v>
      </c>
      <c r="F49" s="123">
        <v>25.899819999999998</v>
      </c>
      <c r="G49" s="124">
        <v>951300</v>
      </c>
    </row>
    <row r="50" spans="1:7">
      <c r="A50" s="120">
        <v>43395</v>
      </c>
      <c r="B50" s="123">
        <v>27.35</v>
      </c>
      <c r="C50" s="123">
        <v>27.35</v>
      </c>
      <c r="D50" s="123">
        <v>26.959999</v>
      </c>
      <c r="E50" s="123">
        <v>27.08</v>
      </c>
      <c r="F50" s="123">
        <v>25.804528999999999</v>
      </c>
      <c r="G50" s="124">
        <v>690300</v>
      </c>
    </row>
    <row r="51" spans="1:7">
      <c r="A51" s="120">
        <v>43392</v>
      </c>
      <c r="B51" s="123">
        <v>27.1</v>
      </c>
      <c r="C51" s="123">
        <v>27.379999000000002</v>
      </c>
      <c r="D51" s="123">
        <v>27.09</v>
      </c>
      <c r="E51" s="123">
        <v>27.17</v>
      </c>
      <c r="F51" s="123">
        <v>25.890288999999999</v>
      </c>
      <c r="G51" s="124">
        <v>589300</v>
      </c>
    </row>
    <row r="52" spans="1:7">
      <c r="A52" s="120">
        <v>43391</v>
      </c>
      <c r="B52" s="123">
        <v>27.58</v>
      </c>
      <c r="C52" s="123">
        <v>27.6</v>
      </c>
      <c r="D52" s="123">
        <v>27.030000999999999</v>
      </c>
      <c r="E52" s="123">
        <v>27.129999000000002</v>
      </c>
      <c r="F52" s="123">
        <v>25.852174999999999</v>
      </c>
      <c r="G52" s="124">
        <v>867900</v>
      </c>
    </row>
    <row r="53" spans="1:7">
      <c r="A53" s="120">
        <v>43390</v>
      </c>
      <c r="B53" s="123">
        <v>27.65</v>
      </c>
      <c r="C53" s="123">
        <v>27.65</v>
      </c>
      <c r="D53" s="123">
        <v>27.379999000000002</v>
      </c>
      <c r="E53" s="123">
        <v>27.58</v>
      </c>
      <c r="F53" s="123">
        <v>26.280977</v>
      </c>
      <c r="G53" s="124">
        <v>720700</v>
      </c>
    </row>
    <row r="54" spans="1:7">
      <c r="A54" s="120">
        <v>43389</v>
      </c>
      <c r="B54" s="123">
        <v>27.469999000000001</v>
      </c>
      <c r="C54" s="123">
        <v>27.709999</v>
      </c>
      <c r="D54" s="123">
        <v>27.41</v>
      </c>
      <c r="E54" s="123">
        <v>27.700001</v>
      </c>
      <c r="F54" s="123">
        <v>26.395330000000001</v>
      </c>
      <c r="G54" s="124">
        <v>666600</v>
      </c>
    </row>
    <row r="55" spans="1:7">
      <c r="A55" s="120">
        <v>43388</v>
      </c>
      <c r="B55" s="123">
        <v>26.969999000000001</v>
      </c>
      <c r="C55" s="123">
        <v>27.26</v>
      </c>
      <c r="D55" s="123">
        <v>26.809999000000001</v>
      </c>
      <c r="E55" s="123">
        <v>27.049999</v>
      </c>
      <c r="F55" s="123">
        <v>25.775943999999999</v>
      </c>
      <c r="G55" s="124">
        <v>1035100</v>
      </c>
    </row>
    <row r="56" spans="1:7">
      <c r="A56" s="120">
        <v>43385</v>
      </c>
      <c r="B56" s="123">
        <v>27.4</v>
      </c>
      <c r="C56" s="123">
        <v>27.4</v>
      </c>
      <c r="D56" s="123">
        <v>26.9</v>
      </c>
      <c r="E56" s="123">
        <v>27.209999</v>
      </c>
      <c r="F56" s="123">
        <v>25.928404</v>
      </c>
      <c r="G56" s="124">
        <v>1075700</v>
      </c>
    </row>
    <row r="57" spans="1:7">
      <c r="A57" s="120">
        <v>43384</v>
      </c>
      <c r="B57" s="123">
        <v>27.559999000000001</v>
      </c>
      <c r="C57" s="123">
        <v>27.780000999999999</v>
      </c>
      <c r="D57" s="123">
        <v>26.959999</v>
      </c>
      <c r="E57" s="123">
        <v>27.139999</v>
      </c>
      <c r="F57" s="123">
        <v>25.861702000000001</v>
      </c>
      <c r="G57" s="124">
        <v>1065900</v>
      </c>
    </row>
    <row r="58" spans="1:7">
      <c r="A58" s="120">
        <v>43383</v>
      </c>
      <c r="B58" s="123">
        <v>28.299999</v>
      </c>
      <c r="C58" s="123">
        <v>28.299999</v>
      </c>
      <c r="D58" s="123">
        <v>27.84</v>
      </c>
      <c r="E58" s="123">
        <v>27.84</v>
      </c>
      <c r="F58" s="123">
        <v>26.528729999999999</v>
      </c>
      <c r="G58" s="124">
        <v>1234500</v>
      </c>
    </row>
    <row r="59" spans="1:7">
      <c r="A59" s="120">
        <v>43382</v>
      </c>
      <c r="B59" s="123">
        <v>28.440000999999999</v>
      </c>
      <c r="C59" s="123">
        <v>28.49</v>
      </c>
      <c r="D59" s="123">
        <v>28.17</v>
      </c>
      <c r="E59" s="123">
        <v>28.280000999999999</v>
      </c>
      <c r="F59" s="123">
        <v>26.948008999999999</v>
      </c>
      <c r="G59" s="124">
        <v>760000</v>
      </c>
    </row>
    <row r="60" spans="1:7">
      <c r="A60" s="120">
        <v>43381</v>
      </c>
      <c r="B60" s="123">
        <v>28.790001</v>
      </c>
      <c r="C60" s="123">
        <v>28.969999000000001</v>
      </c>
      <c r="D60" s="123">
        <v>28.629999000000002</v>
      </c>
      <c r="E60" s="123">
        <v>28.940000999999999</v>
      </c>
      <c r="F60" s="123">
        <v>27.576924999999999</v>
      </c>
      <c r="G60" s="124">
        <v>507800</v>
      </c>
    </row>
    <row r="61" spans="1:7">
      <c r="A61" s="120">
        <v>43378</v>
      </c>
      <c r="B61" s="123">
        <v>29.17</v>
      </c>
      <c r="C61" s="123">
        <v>29.219999000000001</v>
      </c>
      <c r="D61" s="123">
        <v>28.780000999999999</v>
      </c>
      <c r="E61" s="123">
        <v>28.85</v>
      </c>
      <c r="F61" s="123">
        <v>27.491161000000002</v>
      </c>
      <c r="G61" s="124">
        <v>619400</v>
      </c>
    </row>
    <row r="62" spans="1:7">
      <c r="A62" s="120">
        <v>43377</v>
      </c>
      <c r="B62" s="123">
        <v>29.4</v>
      </c>
      <c r="C62" s="123">
        <v>29.459999</v>
      </c>
      <c r="D62" s="123">
        <v>29.09</v>
      </c>
      <c r="E62" s="123">
        <v>29.15</v>
      </c>
      <c r="F62" s="123">
        <v>27.777031000000001</v>
      </c>
      <c r="G62" s="124">
        <v>621800</v>
      </c>
    </row>
    <row r="63" spans="1:7">
      <c r="A63" s="120">
        <v>43376</v>
      </c>
      <c r="B63" s="123">
        <v>29.700001</v>
      </c>
      <c r="C63" s="123">
        <v>29.73</v>
      </c>
      <c r="D63" s="123">
        <v>29.32</v>
      </c>
      <c r="E63" s="123">
        <v>29.370000999999998</v>
      </c>
      <c r="F63" s="123">
        <v>27.98667</v>
      </c>
      <c r="G63" s="124">
        <v>1006600</v>
      </c>
    </row>
    <row r="64" spans="1:7">
      <c r="A64" s="120">
        <v>43375</v>
      </c>
      <c r="B64" s="123">
        <v>30.450001</v>
      </c>
      <c r="C64" s="123">
        <v>30.57</v>
      </c>
      <c r="D64" s="123">
        <v>30.389999</v>
      </c>
      <c r="E64" s="123">
        <v>30.459999</v>
      </c>
      <c r="F64" s="123">
        <v>29.02533</v>
      </c>
      <c r="G64" s="124">
        <v>661800</v>
      </c>
    </row>
    <row r="65" spans="1:7">
      <c r="A65" s="120">
        <v>43374</v>
      </c>
      <c r="B65" s="123">
        <v>30.379999000000002</v>
      </c>
      <c r="C65" s="123">
        <v>30.42</v>
      </c>
      <c r="D65" s="123">
        <v>30.24</v>
      </c>
      <c r="E65" s="123">
        <v>30.42</v>
      </c>
      <c r="F65" s="123">
        <v>28.987217000000001</v>
      </c>
      <c r="G65" s="124">
        <v>792000</v>
      </c>
    </row>
    <row r="66" spans="1:7">
      <c r="A66" s="120">
        <v>43371</v>
      </c>
      <c r="B66" s="123">
        <v>30.23</v>
      </c>
      <c r="C66" s="123">
        <v>30.23</v>
      </c>
      <c r="D66" s="123">
        <v>30</v>
      </c>
      <c r="E66" s="123">
        <v>30.08</v>
      </c>
      <c r="F66" s="123">
        <v>28.663226999999999</v>
      </c>
      <c r="G66" s="124">
        <v>528700</v>
      </c>
    </row>
    <row r="67" spans="1:7">
      <c r="A67" s="120">
        <v>43370</v>
      </c>
      <c r="B67" s="123">
        <v>30.299999</v>
      </c>
      <c r="C67" s="123">
        <v>30.549999</v>
      </c>
      <c r="D67" s="123">
        <v>30.26</v>
      </c>
      <c r="E67" s="123">
        <v>30.35</v>
      </c>
      <c r="F67" s="123">
        <v>28.920511000000001</v>
      </c>
      <c r="G67" s="124">
        <v>613600</v>
      </c>
    </row>
    <row r="68" spans="1:7">
      <c r="A68" s="120">
        <v>43369</v>
      </c>
      <c r="B68" s="123">
        <v>30.299999</v>
      </c>
      <c r="C68" s="123">
        <v>30.440000999999999</v>
      </c>
      <c r="D68" s="123">
        <v>30.17</v>
      </c>
      <c r="E68" s="123">
        <v>30.299999</v>
      </c>
      <c r="F68" s="123">
        <v>28.872865999999998</v>
      </c>
      <c r="G68" s="124">
        <v>553800</v>
      </c>
    </row>
    <row r="69" spans="1:7">
      <c r="A69" s="120">
        <v>43368</v>
      </c>
      <c r="B69" s="123">
        <v>31</v>
      </c>
      <c r="C69" s="123">
        <v>31.040001</v>
      </c>
      <c r="D69" s="123">
        <v>30.690000999999999</v>
      </c>
      <c r="E69" s="123">
        <v>30.73</v>
      </c>
      <c r="F69" s="123">
        <v>29.048651</v>
      </c>
      <c r="G69" s="124">
        <v>751300</v>
      </c>
    </row>
    <row r="70" spans="1:7">
      <c r="A70" s="120">
        <v>43367</v>
      </c>
      <c r="B70" s="123">
        <v>30.719999000000001</v>
      </c>
      <c r="C70" s="123">
        <v>30.799999</v>
      </c>
      <c r="D70" s="123">
        <v>30.51</v>
      </c>
      <c r="E70" s="123">
        <v>30.66</v>
      </c>
      <c r="F70" s="123">
        <v>28.982479000000001</v>
      </c>
      <c r="G70" s="124">
        <v>420600</v>
      </c>
    </row>
    <row r="71" spans="1:7">
      <c r="A71" s="120">
        <v>43364</v>
      </c>
      <c r="B71" s="123">
        <v>30.83</v>
      </c>
      <c r="C71" s="123">
        <v>30.940000999999999</v>
      </c>
      <c r="D71" s="123">
        <v>30.82</v>
      </c>
      <c r="E71" s="123">
        <v>30.870000999999998</v>
      </c>
      <c r="F71" s="123">
        <v>29.180992</v>
      </c>
      <c r="G71" s="124">
        <v>436300</v>
      </c>
    </row>
    <row r="72" spans="1:7">
      <c r="A72" s="120">
        <v>43363</v>
      </c>
      <c r="B72" s="123">
        <v>30.540001</v>
      </c>
      <c r="C72" s="123">
        <v>30.68</v>
      </c>
      <c r="D72" s="123">
        <v>30.450001</v>
      </c>
      <c r="E72" s="123">
        <v>30.6</v>
      </c>
      <c r="F72" s="123">
        <v>28.925764000000001</v>
      </c>
      <c r="G72" s="124">
        <v>451900</v>
      </c>
    </row>
    <row r="73" spans="1:7">
      <c r="A73" s="120">
        <v>43362</v>
      </c>
      <c r="B73" s="123">
        <v>30.219999000000001</v>
      </c>
      <c r="C73" s="123">
        <v>30.379999000000002</v>
      </c>
      <c r="D73" s="123">
        <v>30.18</v>
      </c>
      <c r="E73" s="123">
        <v>30.280000999999999</v>
      </c>
      <c r="F73" s="123">
        <v>28.623273999999999</v>
      </c>
      <c r="G73" s="124">
        <v>487100</v>
      </c>
    </row>
    <row r="74" spans="1:7">
      <c r="A74" s="120">
        <v>43361</v>
      </c>
      <c r="B74" s="123">
        <v>29.5</v>
      </c>
      <c r="C74" s="123">
        <v>29.73</v>
      </c>
      <c r="D74" s="123">
        <v>29.4</v>
      </c>
      <c r="E74" s="123">
        <v>29.690000999999999</v>
      </c>
      <c r="F74" s="123">
        <v>28.065553999999999</v>
      </c>
      <c r="G74" s="124">
        <v>649600</v>
      </c>
    </row>
    <row r="75" spans="1:7">
      <c r="A75" s="120">
        <v>43360</v>
      </c>
      <c r="B75" s="123">
        <v>29.059999000000001</v>
      </c>
      <c r="C75" s="123">
        <v>29.120000999999998</v>
      </c>
      <c r="D75" s="123">
        <v>28.950001</v>
      </c>
      <c r="E75" s="123">
        <v>28.98</v>
      </c>
      <c r="F75" s="123">
        <v>27.394400000000001</v>
      </c>
      <c r="G75" s="124">
        <v>460400</v>
      </c>
    </row>
    <row r="76" spans="1:7">
      <c r="A76" s="120">
        <v>43357</v>
      </c>
      <c r="B76" s="123">
        <v>28.85</v>
      </c>
      <c r="C76" s="123">
        <v>28.940000999999999</v>
      </c>
      <c r="D76" s="123">
        <v>28.799999</v>
      </c>
      <c r="E76" s="123">
        <v>28.9</v>
      </c>
      <c r="F76" s="123">
        <v>27.318774999999999</v>
      </c>
      <c r="G76" s="124">
        <v>484000</v>
      </c>
    </row>
    <row r="77" spans="1:7">
      <c r="A77" s="120">
        <v>43356</v>
      </c>
      <c r="B77" s="123">
        <v>28.719999000000001</v>
      </c>
      <c r="C77" s="123">
        <v>28.76</v>
      </c>
      <c r="D77" s="123">
        <v>28.469999000000001</v>
      </c>
      <c r="E77" s="123">
        <v>28.6</v>
      </c>
      <c r="F77" s="123">
        <v>27.035191000000001</v>
      </c>
      <c r="G77" s="124">
        <v>439200</v>
      </c>
    </row>
    <row r="78" spans="1:7">
      <c r="A78" s="120">
        <v>43355</v>
      </c>
      <c r="B78" s="123">
        <v>28.07</v>
      </c>
      <c r="C78" s="123">
        <v>28.309999000000001</v>
      </c>
      <c r="D78" s="123">
        <v>28</v>
      </c>
      <c r="E78" s="123">
        <v>28.16</v>
      </c>
      <c r="F78" s="123">
        <v>26.619264999999999</v>
      </c>
      <c r="G78" s="124">
        <v>667200</v>
      </c>
    </row>
    <row r="79" spans="1:7">
      <c r="A79" s="120">
        <v>43354</v>
      </c>
      <c r="B79" s="123">
        <v>28.379999000000002</v>
      </c>
      <c r="C79" s="123">
        <v>28.440000999999999</v>
      </c>
      <c r="D79" s="123">
        <v>28.190000999999999</v>
      </c>
      <c r="E79" s="123">
        <v>28.440000999999999</v>
      </c>
      <c r="F79" s="123">
        <v>26.883945000000001</v>
      </c>
      <c r="G79" s="124">
        <v>545700</v>
      </c>
    </row>
    <row r="80" spans="1:7">
      <c r="A80" s="120">
        <v>43353</v>
      </c>
      <c r="B80" s="123">
        <v>28.66</v>
      </c>
      <c r="C80" s="123">
        <v>28.719999000000001</v>
      </c>
      <c r="D80" s="123">
        <v>28.540001</v>
      </c>
      <c r="E80" s="123">
        <v>28.57</v>
      </c>
      <c r="F80" s="123">
        <v>27.006834000000001</v>
      </c>
      <c r="G80" s="124">
        <v>366600</v>
      </c>
    </row>
    <row r="81" spans="1:7">
      <c r="A81" s="120">
        <v>43350</v>
      </c>
      <c r="B81" s="123">
        <v>28.73</v>
      </c>
      <c r="C81" s="123">
        <v>28.75</v>
      </c>
      <c r="D81" s="123">
        <v>28.549999</v>
      </c>
      <c r="E81" s="123">
        <v>28.65</v>
      </c>
      <c r="F81" s="123">
        <v>27.082457000000002</v>
      </c>
      <c r="G81" s="124">
        <v>465800</v>
      </c>
    </row>
    <row r="82" spans="1:7">
      <c r="A82" s="120">
        <v>43349</v>
      </c>
      <c r="B82" s="123">
        <v>28.74</v>
      </c>
      <c r="C82" s="123">
        <v>28.799999</v>
      </c>
      <c r="D82" s="123">
        <v>28.559999000000001</v>
      </c>
      <c r="E82" s="123">
        <v>28.75</v>
      </c>
      <c r="F82" s="123">
        <v>27.176983</v>
      </c>
      <c r="G82" s="124">
        <v>658200</v>
      </c>
    </row>
    <row r="83" spans="1:7">
      <c r="A83" s="120">
        <v>43348</v>
      </c>
      <c r="B83" s="123">
        <v>28.709999</v>
      </c>
      <c r="C83" s="123">
        <v>28.85</v>
      </c>
      <c r="D83" s="123">
        <v>28.549999</v>
      </c>
      <c r="E83" s="123">
        <v>28.67</v>
      </c>
      <c r="F83" s="123">
        <v>27.101362000000002</v>
      </c>
      <c r="G83" s="124">
        <v>794700</v>
      </c>
    </row>
    <row r="84" spans="1:7">
      <c r="A84" s="120">
        <v>43347</v>
      </c>
      <c r="B84" s="123">
        <v>29.1</v>
      </c>
      <c r="C84" s="123">
        <v>29.139999</v>
      </c>
      <c r="D84" s="123">
        <v>28.860001</v>
      </c>
      <c r="E84" s="123">
        <v>28.98</v>
      </c>
      <c r="F84" s="123">
        <v>27.394400000000001</v>
      </c>
      <c r="G84" s="124">
        <v>681500</v>
      </c>
    </row>
    <row r="85" spans="1:7">
      <c r="A85" s="120">
        <v>43343</v>
      </c>
      <c r="B85" s="123">
        <v>29.74</v>
      </c>
      <c r="C85" s="123">
        <v>29.83</v>
      </c>
      <c r="D85" s="123">
        <v>29.51</v>
      </c>
      <c r="E85" s="123">
        <v>29.629999000000002</v>
      </c>
      <c r="F85" s="123">
        <v>28.008835000000001</v>
      </c>
      <c r="G85" s="124">
        <v>673500</v>
      </c>
    </row>
    <row r="86" spans="1:7">
      <c r="A86" s="120">
        <v>43342</v>
      </c>
      <c r="B86" s="123">
        <v>30.129999000000002</v>
      </c>
      <c r="C86" s="123">
        <v>30.16</v>
      </c>
      <c r="D86" s="123">
        <v>29.959999</v>
      </c>
      <c r="E86" s="123">
        <v>30.030000999999999</v>
      </c>
      <c r="F86" s="123">
        <v>28.386951</v>
      </c>
      <c r="G86" s="124">
        <v>579500</v>
      </c>
    </row>
    <row r="87" spans="1:7">
      <c r="A87" s="120">
        <v>43341</v>
      </c>
      <c r="B87" s="123">
        <v>30.5</v>
      </c>
      <c r="C87" s="123">
        <v>30.629999000000002</v>
      </c>
      <c r="D87" s="123">
        <v>30.4</v>
      </c>
      <c r="E87" s="123">
        <v>30.540001</v>
      </c>
      <c r="F87" s="123">
        <v>28.869045</v>
      </c>
      <c r="G87" s="124">
        <v>278100</v>
      </c>
    </row>
    <row r="88" spans="1:7">
      <c r="A88" s="120">
        <v>43340</v>
      </c>
      <c r="B88" s="123">
        <v>30.52</v>
      </c>
      <c r="C88" s="123">
        <v>30.639999</v>
      </c>
      <c r="D88" s="123">
        <v>30.469999000000001</v>
      </c>
      <c r="E88" s="123">
        <v>30.48</v>
      </c>
      <c r="F88" s="123">
        <v>28.812329999999999</v>
      </c>
      <c r="G88" s="124">
        <v>493000</v>
      </c>
    </row>
    <row r="89" spans="1:7">
      <c r="A89" s="120">
        <v>43339</v>
      </c>
      <c r="B89" s="123">
        <v>30.15</v>
      </c>
      <c r="C89" s="123">
        <v>30.469999000000001</v>
      </c>
      <c r="D89" s="123">
        <v>30.02</v>
      </c>
      <c r="E89" s="123">
        <v>30.43</v>
      </c>
      <c r="F89" s="123">
        <v>28.765066000000001</v>
      </c>
      <c r="G89" s="124">
        <v>767600</v>
      </c>
    </row>
    <row r="90" spans="1:7">
      <c r="A90" s="120">
        <v>43336</v>
      </c>
      <c r="B90" s="123">
        <v>29.68</v>
      </c>
      <c r="C90" s="123">
        <v>29.84</v>
      </c>
      <c r="D90" s="123">
        <v>29.639999</v>
      </c>
      <c r="E90" s="123">
        <v>29.68</v>
      </c>
      <c r="F90" s="123">
        <v>28.056099</v>
      </c>
      <c r="G90" s="124">
        <v>578900</v>
      </c>
    </row>
    <row r="91" spans="1:7">
      <c r="A91" s="120">
        <v>43335</v>
      </c>
      <c r="B91" s="123">
        <v>30.040001</v>
      </c>
      <c r="C91" s="123">
        <v>30.049999</v>
      </c>
      <c r="D91" s="123">
        <v>29.83</v>
      </c>
      <c r="E91" s="123">
        <v>29.959999</v>
      </c>
      <c r="F91" s="123">
        <v>28.320779999999999</v>
      </c>
      <c r="G91" s="124">
        <v>416300</v>
      </c>
    </row>
    <row r="92" spans="1:7">
      <c r="A92" s="120">
        <v>43334</v>
      </c>
      <c r="B92" s="123">
        <v>30.700001</v>
      </c>
      <c r="C92" s="123">
        <v>30.700001</v>
      </c>
      <c r="D92" s="123">
        <v>30.450001</v>
      </c>
      <c r="E92" s="123">
        <v>30.48</v>
      </c>
      <c r="F92" s="123">
        <v>28.812329999999999</v>
      </c>
      <c r="G92" s="124">
        <v>400500</v>
      </c>
    </row>
    <row r="93" spans="1:7">
      <c r="A93" s="120">
        <v>43333</v>
      </c>
      <c r="B93" s="123">
        <v>30.25</v>
      </c>
      <c r="C93" s="123">
        <v>30.41</v>
      </c>
      <c r="D93" s="123">
        <v>30.25</v>
      </c>
      <c r="E93" s="123">
        <v>30.33</v>
      </c>
      <c r="F93" s="123">
        <v>28.670535999999998</v>
      </c>
      <c r="G93" s="124">
        <v>331100</v>
      </c>
    </row>
    <row r="94" spans="1:7">
      <c r="A94" s="120">
        <v>43332</v>
      </c>
      <c r="B94" s="123">
        <v>30.040001</v>
      </c>
      <c r="C94" s="123">
        <v>30.26</v>
      </c>
      <c r="D94" s="123">
        <v>30.02</v>
      </c>
      <c r="E94" s="123">
        <v>30.219999000000001</v>
      </c>
      <c r="F94" s="123">
        <v>28.566555000000001</v>
      </c>
      <c r="G94" s="124">
        <v>302000</v>
      </c>
    </row>
    <row r="95" spans="1:7">
      <c r="A95" s="120">
        <v>43329</v>
      </c>
      <c r="B95" s="123">
        <v>29.790001</v>
      </c>
      <c r="C95" s="123">
        <v>30.059999000000001</v>
      </c>
      <c r="D95" s="123">
        <v>29.74</v>
      </c>
      <c r="E95" s="123">
        <v>30</v>
      </c>
      <c r="F95" s="123">
        <v>28.358592999999999</v>
      </c>
      <c r="G95" s="124">
        <v>349700</v>
      </c>
    </row>
    <row r="96" spans="1:7">
      <c r="A96" s="120">
        <v>43328</v>
      </c>
      <c r="B96" s="123">
        <v>29.59</v>
      </c>
      <c r="C96" s="123">
        <v>29.879999000000002</v>
      </c>
      <c r="D96" s="123">
        <v>29.58</v>
      </c>
      <c r="E96" s="123">
        <v>29.790001</v>
      </c>
      <c r="F96" s="123">
        <v>28.160081999999999</v>
      </c>
      <c r="G96" s="124">
        <v>314000</v>
      </c>
    </row>
    <row r="97" spans="1:7">
      <c r="A97" s="120">
        <v>43327</v>
      </c>
      <c r="B97" s="123">
        <v>29.459999</v>
      </c>
      <c r="C97" s="123">
        <v>29.48</v>
      </c>
      <c r="D97" s="123">
        <v>29.200001</v>
      </c>
      <c r="E97" s="123">
        <v>29.43</v>
      </c>
      <c r="F97" s="123">
        <v>27.819780000000002</v>
      </c>
      <c r="G97" s="124">
        <v>496500</v>
      </c>
    </row>
    <row r="98" spans="1:7">
      <c r="A98" s="120">
        <v>43326</v>
      </c>
      <c r="B98" s="123">
        <v>29.91</v>
      </c>
      <c r="C98" s="123">
        <v>30.02</v>
      </c>
      <c r="D98" s="123">
        <v>29.870000999999998</v>
      </c>
      <c r="E98" s="123">
        <v>29.940000999999999</v>
      </c>
      <c r="F98" s="123">
        <v>28.301876</v>
      </c>
      <c r="G98" s="124">
        <v>442000</v>
      </c>
    </row>
    <row r="99" spans="1:7">
      <c r="A99" s="120">
        <v>43325</v>
      </c>
      <c r="B99" s="123">
        <v>29.799999</v>
      </c>
      <c r="C99" s="123">
        <v>29.99</v>
      </c>
      <c r="D99" s="123">
        <v>29.629999000000002</v>
      </c>
      <c r="E99" s="123">
        <v>29.690000999999999</v>
      </c>
      <c r="F99" s="123">
        <v>28.065553999999999</v>
      </c>
      <c r="G99" s="124">
        <v>516500</v>
      </c>
    </row>
    <row r="100" spans="1:7">
      <c r="A100" s="120">
        <v>43322</v>
      </c>
      <c r="B100" s="123">
        <v>30.200001</v>
      </c>
      <c r="C100" s="123">
        <v>30.24</v>
      </c>
      <c r="D100" s="123">
        <v>29.959999</v>
      </c>
      <c r="E100" s="123">
        <v>30.09</v>
      </c>
      <c r="F100" s="123">
        <v>28.443666</v>
      </c>
      <c r="G100" s="124">
        <v>924400</v>
      </c>
    </row>
    <row r="101" spans="1:7">
      <c r="A101" s="120">
        <v>43321</v>
      </c>
      <c r="B101" s="123">
        <v>30.549999</v>
      </c>
      <c r="C101" s="123">
        <v>30.549999</v>
      </c>
      <c r="D101" s="123">
        <v>30.18</v>
      </c>
      <c r="E101" s="123">
        <v>30.24</v>
      </c>
      <c r="F101" s="123">
        <v>28.585459</v>
      </c>
      <c r="G101" s="124">
        <v>564200</v>
      </c>
    </row>
    <row r="102" spans="1:7">
      <c r="A102" s="120">
        <v>43320</v>
      </c>
      <c r="B102" s="123">
        <v>30.74</v>
      </c>
      <c r="C102" s="123">
        <v>30.77</v>
      </c>
      <c r="D102" s="123">
        <v>30.67</v>
      </c>
      <c r="E102" s="123">
        <v>30.73</v>
      </c>
      <c r="F102" s="123">
        <v>29.048651</v>
      </c>
      <c r="G102" s="124">
        <v>1166300</v>
      </c>
    </row>
    <row r="103" spans="1:7">
      <c r="A103" s="120">
        <v>43319</v>
      </c>
      <c r="B103" s="123">
        <v>30.75</v>
      </c>
      <c r="C103" s="123">
        <v>30.790001</v>
      </c>
      <c r="D103" s="123">
        <v>30.67</v>
      </c>
      <c r="E103" s="123">
        <v>30.73</v>
      </c>
      <c r="F103" s="123">
        <v>29.048651</v>
      </c>
      <c r="G103" s="124">
        <v>532200</v>
      </c>
    </row>
    <row r="104" spans="1:7">
      <c r="A104" s="120">
        <v>43318</v>
      </c>
      <c r="B104" s="123">
        <v>30.450001</v>
      </c>
      <c r="C104" s="123">
        <v>30.469999000000001</v>
      </c>
      <c r="D104" s="123">
        <v>30.27</v>
      </c>
      <c r="E104" s="123">
        <v>30.290001</v>
      </c>
      <c r="F104" s="123">
        <v>28.632722999999999</v>
      </c>
      <c r="G104" s="124">
        <v>524600</v>
      </c>
    </row>
    <row r="105" spans="1:7">
      <c r="A105" s="120">
        <v>43315</v>
      </c>
      <c r="B105" s="123">
        <v>30.190000999999999</v>
      </c>
      <c r="C105" s="123">
        <v>30.66</v>
      </c>
      <c r="D105" s="123">
        <v>30.190000999999999</v>
      </c>
      <c r="E105" s="123">
        <v>30.66</v>
      </c>
      <c r="F105" s="123">
        <v>28.982479000000001</v>
      </c>
      <c r="G105" s="124">
        <v>530100</v>
      </c>
    </row>
    <row r="106" spans="1:7">
      <c r="A106" s="120">
        <v>43314</v>
      </c>
      <c r="B106" s="123">
        <v>30.110001</v>
      </c>
      <c r="C106" s="123">
        <v>30.139999</v>
      </c>
      <c r="D106" s="123">
        <v>29.93</v>
      </c>
      <c r="E106" s="123">
        <v>30.110001</v>
      </c>
      <c r="F106" s="123">
        <v>28.462574</v>
      </c>
      <c r="G106" s="124">
        <v>519900</v>
      </c>
    </row>
    <row r="107" spans="1:7">
      <c r="A107" s="120">
        <v>43313</v>
      </c>
      <c r="B107" s="123">
        <v>30.85</v>
      </c>
      <c r="C107" s="123">
        <v>30.950001</v>
      </c>
      <c r="D107" s="123">
        <v>30.450001</v>
      </c>
      <c r="E107" s="123">
        <v>30.6</v>
      </c>
      <c r="F107" s="123">
        <v>28.925764000000001</v>
      </c>
      <c r="G107" s="124">
        <v>535200</v>
      </c>
    </row>
    <row r="108" spans="1:7">
      <c r="A108" s="120">
        <v>43312</v>
      </c>
      <c r="B108" s="123">
        <v>30.85</v>
      </c>
      <c r="C108" s="123">
        <v>30.889999</v>
      </c>
      <c r="D108" s="123">
        <v>30.360001</v>
      </c>
      <c r="E108" s="123">
        <v>30.66</v>
      </c>
      <c r="F108" s="123">
        <v>28.982479000000001</v>
      </c>
      <c r="G108" s="124">
        <v>658100</v>
      </c>
    </row>
    <row r="109" spans="1:7">
      <c r="A109" s="120">
        <v>43311</v>
      </c>
      <c r="B109" s="123">
        <v>30.440000999999999</v>
      </c>
      <c r="C109" s="123">
        <v>30.57</v>
      </c>
      <c r="D109" s="123">
        <v>30.379999000000002</v>
      </c>
      <c r="E109" s="123">
        <v>30.43</v>
      </c>
      <c r="F109" s="123">
        <v>28.765066000000001</v>
      </c>
      <c r="G109" s="124">
        <v>676500</v>
      </c>
    </row>
    <row r="110" spans="1:7">
      <c r="A110" s="120">
        <v>43308</v>
      </c>
      <c r="B110" s="123">
        <v>30.299999</v>
      </c>
      <c r="C110" s="123">
        <v>30.43</v>
      </c>
      <c r="D110" s="123">
        <v>30.26</v>
      </c>
      <c r="E110" s="123">
        <v>30.33</v>
      </c>
      <c r="F110" s="123">
        <v>28.670535999999998</v>
      </c>
      <c r="G110" s="124">
        <v>696600</v>
      </c>
    </row>
    <row r="111" spans="1:7">
      <c r="A111" s="120">
        <v>43307</v>
      </c>
      <c r="B111" s="123">
        <v>30.07</v>
      </c>
      <c r="C111" s="123">
        <v>30.139999</v>
      </c>
      <c r="D111" s="123">
        <v>29.99</v>
      </c>
      <c r="E111" s="123">
        <v>29.99</v>
      </c>
      <c r="F111" s="123">
        <v>28.349139999999998</v>
      </c>
      <c r="G111" s="124">
        <v>625900</v>
      </c>
    </row>
    <row r="112" spans="1:7">
      <c r="A112" s="120">
        <v>43306</v>
      </c>
      <c r="B112" s="123">
        <v>29.790001</v>
      </c>
      <c r="C112" s="123">
        <v>29.91</v>
      </c>
      <c r="D112" s="123">
        <v>29.08</v>
      </c>
      <c r="E112" s="123">
        <v>29.860001</v>
      </c>
      <c r="F112" s="123">
        <v>28.226254000000001</v>
      </c>
      <c r="G112" s="124">
        <v>924200</v>
      </c>
    </row>
    <row r="113" spans="1:7">
      <c r="A113" s="120">
        <v>43305</v>
      </c>
      <c r="B113" s="123">
        <v>29.73</v>
      </c>
      <c r="C113" s="123">
        <v>29.73</v>
      </c>
      <c r="D113" s="123">
        <v>29.6</v>
      </c>
      <c r="E113" s="123">
        <v>29.65</v>
      </c>
      <c r="F113" s="123">
        <v>28.027740000000001</v>
      </c>
      <c r="G113" s="124">
        <v>411000</v>
      </c>
    </row>
    <row r="114" spans="1:7">
      <c r="A114" s="120">
        <v>43304</v>
      </c>
      <c r="B114" s="123">
        <v>29.26</v>
      </c>
      <c r="C114" s="123">
        <v>29.35</v>
      </c>
      <c r="D114" s="123">
        <v>29.23</v>
      </c>
      <c r="E114" s="123">
        <v>29.26</v>
      </c>
      <c r="F114" s="123">
        <v>27.659081</v>
      </c>
      <c r="G114" s="124">
        <v>390000</v>
      </c>
    </row>
    <row r="115" spans="1:7">
      <c r="A115" s="120">
        <v>43301</v>
      </c>
      <c r="B115" s="123">
        <v>29.26</v>
      </c>
      <c r="C115" s="123">
        <v>29.290001</v>
      </c>
      <c r="D115" s="123">
        <v>29.15</v>
      </c>
      <c r="E115" s="123">
        <v>29.190000999999999</v>
      </c>
      <c r="F115" s="123">
        <v>27.592911000000001</v>
      </c>
      <c r="G115" s="124">
        <v>355700</v>
      </c>
    </row>
    <row r="116" spans="1:7">
      <c r="A116" s="120">
        <v>43300</v>
      </c>
      <c r="B116" s="123">
        <v>29.42</v>
      </c>
      <c r="C116" s="123">
        <v>29.49</v>
      </c>
      <c r="D116" s="123">
        <v>29.27</v>
      </c>
      <c r="E116" s="123">
        <v>29.379999000000002</v>
      </c>
      <c r="F116" s="123">
        <v>27.772514000000001</v>
      </c>
      <c r="G116" s="124">
        <v>545500</v>
      </c>
    </row>
    <row r="117" spans="1:7">
      <c r="A117" s="120">
        <v>43299</v>
      </c>
      <c r="B117" s="123">
        <v>29.58</v>
      </c>
      <c r="C117" s="123">
        <v>29.610001</v>
      </c>
      <c r="D117" s="123">
        <v>29.469999000000001</v>
      </c>
      <c r="E117" s="123">
        <v>29.52</v>
      </c>
      <c r="F117" s="123">
        <v>27.904855999999999</v>
      </c>
      <c r="G117" s="124">
        <v>472900</v>
      </c>
    </row>
    <row r="118" spans="1:7">
      <c r="A118" s="120">
        <v>43298</v>
      </c>
      <c r="B118" s="123">
        <v>29.48</v>
      </c>
      <c r="C118" s="123">
        <v>29.700001</v>
      </c>
      <c r="D118" s="123">
        <v>29.370000999999998</v>
      </c>
      <c r="E118" s="123">
        <v>29.639999</v>
      </c>
      <c r="F118" s="123">
        <v>28.018287999999998</v>
      </c>
      <c r="G118" s="124">
        <v>742500</v>
      </c>
    </row>
    <row r="119" spans="1:7">
      <c r="A119" s="120">
        <v>43297</v>
      </c>
      <c r="B119" s="123">
        <v>29.27</v>
      </c>
      <c r="C119" s="123">
        <v>29.389999</v>
      </c>
      <c r="D119" s="123">
        <v>29.07</v>
      </c>
      <c r="E119" s="123">
        <v>29.15</v>
      </c>
      <c r="F119" s="123">
        <v>27.555098000000001</v>
      </c>
      <c r="G119" s="124">
        <v>594800</v>
      </c>
    </row>
    <row r="120" spans="1:7">
      <c r="A120" s="120">
        <v>43294</v>
      </c>
      <c r="B120" s="123">
        <v>29.280000999999999</v>
      </c>
      <c r="C120" s="123">
        <v>29.34</v>
      </c>
      <c r="D120" s="123">
        <v>29.25</v>
      </c>
      <c r="E120" s="123">
        <v>29.299999</v>
      </c>
      <c r="F120" s="123">
        <v>27.696888000000001</v>
      </c>
      <c r="G120" s="124">
        <v>264400</v>
      </c>
    </row>
    <row r="121" spans="1:7">
      <c r="A121" s="120">
        <v>43293</v>
      </c>
      <c r="B121" s="123">
        <v>29.18</v>
      </c>
      <c r="C121" s="123">
        <v>29.27</v>
      </c>
      <c r="D121" s="123">
        <v>29.129999000000002</v>
      </c>
      <c r="E121" s="123">
        <v>29.18</v>
      </c>
      <c r="F121" s="123">
        <v>27.583456000000002</v>
      </c>
      <c r="G121" s="124">
        <v>339900</v>
      </c>
    </row>
    <row r="122" spans="1:7">
      <c r="A122" s="120">
        <v>43292</v>
      </c>
      <c r="B122" s="123">
        <v>29.25</v>
      </c>
      <c r="C122" s="123">
        <v>29.280000999999999</v>
      </c>
      <c r="D122" s="123">
        <v>29</v>
      </c>
      <c r="E122" s="123">
        <v>29.01</v>
      </c>
      <c r="F122" s="123">
        <v>27.422758000000002</v>
      </c>
      <c r="G122" s="124">
        <v>523900</v>
      </c>
    </row>
    <row r="123" spans="1:7">
      <c r="A123" s="120">
        <v>43291</v>
      </c>
      <c r="B123" s="123">
        <v>29.51</v>
      </c>
      <c r="C123" s="123">
        <v>29.67</v>
      </c>
      <c r="D123" s="123">
        <v>29.51</v>
      </c>
      <c r="E123" s="123">
        <v>29.610001</v>
      </c>
      <c r="F123" s="123">
        <v>27.989930999999999</v>
      </c>
      <c r="G123" s="124">
        <v>472800</v>
      </c>
    </row>
    <row r="124" spans="1:7">
      <c r="A124" s="120">
        <v>43290</v>
      </c>
      <c r="B124" s="123">
        <v>29.33</v>
      </c>
      <c r="C124" s="123">
        <v>29.48</v>
      </c>
      <c r="D124" s="123">
        <v>29.299999</v>
      </c>
      <c r="E124" s="123">
        <v>29.450001</v>
      </c>
      <c r="F124" s="123">
        <v>27.838684000000001</v>
      </c>
      <c r="G124" s="124">
        <v>416000</v>
      </c>
    </row>
    <row r="125" spans="1:7">
      <c r="A125" s="120">
        <v>43287</v>
      </c>
      <c r="B125" s="123">
        <v>29.25</v>
      </c>
      <c r="C125" s="123">
        <v>29.25</v>
      </c>
      <c r="D125" s="123">
        <v>29.129999000000002</v>
      </c>
      <c r="E125" s="123">
        <v>29.190000999999999</v>
      </c>
      <c r="F125" s="123">
        <v>27.592911000000001</v>
      </c>
      <c r="G125" s="124">
        <v>472900</v>
      </c>
    </row>
    <row r="126" spans="1:7">
      <c r="A126" s="120">
        <v>43286</v>
      </c>
      <c r="B126" s="123">
        <v>29.049999</v>
      </c>
      <c r="C126" s="123">
        <v>29.190000999999999</v>
      </c>
      <c r="D126" s="123">
        <v>28.99</v>
      </c>
      <c r="E126" s="123">
        <v>29.120000999999998</v>
      </c>
      <c r="F126" s="123">
        <v>27.526738999999999</v>
      </c>
      <c r="G126" s="124">
        <v>523200</v>
      </c>
    </row>
    <row r="127" spans="1:7">
      <c r="A127" s="120">
        <v>43284</v>
      </c>
      <c r="B127" s="123">
        <v>29.07</v>
      </c>
      <c r="C127" s="123">
        <v>29.200001</v>
      </c>
      <c r="D127" s="123">
        <v>28.9</v>
      </c>
      <c r="E127" s="123">
        <v>28.9</v>
      </c>
      <c r="F127" s="123">
        <v>27.318774999999999</v>
      </c>
      <c r="G127" s="124">
        <v>263600</v>
      </c>
    </row>
    <row r="128" spans="1:7">
      <c r="A128" s="120">
        <v>43283</v>
      </c>
      <c r="B128" s="123">
        <v>28.860001</v>
      </c>
      <c r="C128" s="123">
        <v>29.02</v>
      </c>
      <c r="D128" s="123">
        <v>28.77</v>
      </c>
      <c r="E128" s="123">
        <v>29</v>
      </c>
      <c r="F128" s="123">
        <v>27.413305000000001</v>
      </c>
      <c r="G128" s="124">
        <v>441000</v>
      </c>
    </row>
    <row r="129" spans="1:7">
      <c r="A129" s="120">
        <v>43280</v>
      </c>
      <c r="B129" s="123">
        <v>29.440000999999999</v>
      </c>
      <c r="C129" s="123">
        <v>29.5</v>
      </c>
      <c r="D129" s="123">
        <v>29.27</v>
      </c>
      <c r="E129" s="123">
        <v>29.27</v>
      </c>
      <c r="F129" s="123">
        <v>27.668531000000002</v>
      </c>
      <c r="G129" s="124">
        <v>341000</v>
      </c>
    </row>
    <row r="130" spans="1:7">
      <c r="A130" s="120">
        <v>43279</v>
      </c>
      <c r="B130" s="123">
        <v>29.17</v>
      </c>
      <c r="C130" s="123">
        <v>29.379999000000002</v>
      </c>
      <c r="D130" s="123">
        <v>29.110001</v>
      </c>
      <c r="E130" s="123">
        <v>29.309999000000001</v>
      </c>
      <c r="F130" s="123">
        <v>27.706343</v>
      </c>
      <c r="G130" s="124">
        <v>403700</v>
      </c>
    </row>
    <row r="131" spans="1:7">
      <c r="A131" s="120">
        <v>43278</v>
      </c>
      <c r="B131" s="123">
        <v>29.620000999999998</v>
      </c>
      <c r="C131" s="123">
        <v>29.74</v>
      </c>
      <c r="D131" s="123">
        <v>29.26</v>
      </c>
      <c r="E131" s="123">
        <v>29.280000999999999</v>
      </c>
      <c r="F131" s="123">
        <v>27.677987999999999</v>
      </c>
      <c r="G131" s="124">
        <v>908200</v>
      </c>
    </row>
    <row r="132" spans="1:7">
      <c r="A132" s="120">
        <v>43277</v>
      </c>
      <c r="B132" s="123">
        <v>30.18</v>
      </c>
      <c r="C132" s="123">
        <v>30.26</v>
      </c>
      <c r="D132" s="123">
        <v>30.07</v>
      </c>
      <c r="E132" s="123">
        <v>30.120000999999998</v>
      </c>
      <c r="F132" s="123">
        <v>28.242611</v>
      </c>
      <c r="G132" s="124">
        <v>622800</v>
      </c>
    </row>
    <row r="133" spans="1:7">
      <c r="A133" s="120">
        <v>43276</v>
      </c>
      <c r="B133" s="123">
        <v>30.33</v>
      </c>
      <c r="C133" s="123">
        <v>30.33</v>
      </c>
      <c r="D133" s="123">
        <v>29.93</v>
      </c>
      <c r="E133" s="123">
        <v>30.040001</v>
      </c>
      <c r="F133" s="123">
        <v>28.167597000000001</v>
      </c>
      <c r="G133" s="124">
        <v>446600</v>
      </c>
    </row>
    <row r="134" spans="1:7">
      <c r="A134" s="120">
        <v>43273</v>
      </c>
      <c r="B134" s="123">
        <v>30.620000999999998</v>
      </c>
      <c r="C134" s="123">
        <v>30.77</v>
      </c>
      <c r="D134" s="123">
        <v>30.52</v>
      </c>
      <c r="E134" s="123">
        <v>30.540001</v>
      </c>
      <c r="F134" s="123">
        <v>28.636431000000002</v>
      </c>
      <c r="G134" s="124">
        <v>393000</v>
      </c>
    </row>
    <row r="135" spans="1:7">
      <c r="A135" s="120">
        <v>43272</v>
      </c>
      <c r="B135" s="123">
        <v>30.9</v>
      </c>
      <c r="C135" s="123">
        <v>30.9</v>
      </c>
      <c r="D135" s="123">
        <v>30.530000999999999</v>
      </c>
      <c r="E135" s="123">
        <v>30.65</v>
      </c>
      <c r="F135" s="123">
        <v>28.739574000000001</v>
      </c>
      <c r="G135" s="124">
        <v>514000</v>
      </c>
    </row>
    <row r="136" spans="1:7">
      <c r="A136" s="120">
        <v>43271</v>
      </c>
      <c r="B136" s="123">
        <v>31.110001</v>
      </c>
      <c r="C136" s="123">
        <v>31.139999</v>
      </c>
      <c r="D136" s="123">
        <v>31</v>
      </c>
      <c r="E136" s="123">
        <v>31.030000999999999</v>
      </c>
      <c r="F136" s="123">
        <v>29.095886</v>
      </c>
      <c r="G136" s="124">
        <v>575500</v>
      </c>
    </row>
    <row r="137" spans="1:7">
      <c r="A137" s="120">
        <v>43270</v>
      </c>
      <c r="B137" s="123">
        <v>31.280000999999999</v>
      </c>
      <c r="C137" s="123">
        <v>31.370000999999998</v>
      </c>
      <c r="D137" s="123">
        <v>31.18</v>
      </c>
      <c r="E137" s="123">
        <v>31.290001</v>
      </c>
      <c r="F137" s="123">
        <v>29.339682</v>
      </c>
      <c r="G137" s="124">
        <v>826000</v>
      </c>
    </row>
    <row r="138" spans="1:7">
      <c r="A138" s="120">
        <v>43269</v>
      </c>
      <c r="B138" s="123">
        <v>31.5</v>
      </c>
      <c r="C138" s="123">
        <v>31.68</v>
      </c>
      <c r="D138" s="123">
        <v>31.48</v>
      </c>
      <c r="E138" s="123">
        <v>31.67</v>
      </c>
      <c r="F138" s="123">
        <v>29.695999</v>
      </c>
      <c r="G138" s="124">
        <v>409400</v>
      </c>
    </row>
    <row r="139" spans="1:7">
      <c r="A139" s="120">
        <v>43266</v>
      </c>
      <c r="B139" s="123">
        <v>31.91</v>
      </c>
      <c r="C139" s="123">
        <v>31.950001</v>
      </c>
      <c r="D139" s="123">
        <v>31.65</v>
      </c>
      <c r="E139" s="123">
        <v>31.82</v>
      </c>
      <c r="F139" s="123">
        <v>29.836645000000001</v>
      </c>
      <c r="G139" s="124">
        <v>347100</v>
      </c>
    </row>
    <row r="140" spans="1:7">
      <c r="A140" s="120">
        <v>43265</v>
      </c>
      <c r="B140" s="123">
        <v>32.369999</v>
      </c>
      <c r="C140" s="123">
        <v>32.369999</v>
      </c>
      <c r="D140" s="123">
        <v>32.119999</v>
      </c>
      <c r="E140" s="123">
        <v>32.119999</v>
      </c>
      <c r="F140" s="123">
        <v>30.117947000000001</v>
      </c>
      <c r="G140" s="124">
        <v>349500</v>
      </c>
    </row>
    <row r="141" spans="1:7">
      <c r="A141" s="120">
        <v>43264</v>
      </c>
      <c r="B141" s="123">
        <v>32.439999</v>
      </c>
      <c r="C141" s="123">
        <v>32.509998000000003</v>
      </c>
      <c r="D141" s="123">
        <v>32.330002</v>
      </c>
      <c r="E141" s="123">
        <v>32.400002000000001</v>
      </c>
      <c r="F141" s="123">
        <v>30.380499</v>
      </c>
      <c r="G141" s="124">
        <v>283600</v>
      </c>
    </row>
    <row r="142" spans="1:7">
      <c r="A142" s="120">
        <v>43263</v>
      </c>
      <c r="B142" s="123">
        <v>32.330002</v>
      </c>
      <c r="C142" s="123">
        <v>32.330002</v>
      </c>
      <c r="D142" s="123">
        <v>32.150002000000001</v>
      </c>
      <c r="E142" s="123">
        <v>32.159999999999997</v>
      </c>
      <c r="F142" s="123">
        <v>30.155455</v>
      </c>
      <c r="G142" s="124">
        <v>337900</v>
      </c>
    </row>
    <row r="143" spans="1:7">
      <c r="A143" s="120">
        <v>43262</v>
      </c>
      <c r="B143" s="123">
        <v>32.490001999999997</v>
      </c>
      <c r="C143" s="123">
        <v>32.759998000000003</v>
      </c>
      <c r="D143" s="123">
        <v>32.490001999999997</v>
      </c>
      <c r="E143" s="123">
        <v>32.669998</v>
      </c>
      <c r="F143" s="123">
        <v>30.633662999999999</v>
      </c>
      <c r="G143" s="124">
        <v>355600</v>
      </c>
    </row>
    <row r="144" spans="1:7">
      <c r="A144" s="120">
        <v>43259</v>
      </c>
      <c r="B144" s="123">
        <v>32.060001</v>
      </c>
      <c r="C144" s="123">
        <v>32.189999</v>
      </c>
      <c r="D144" s="123">
        <v>31.959999</v>
      </c>
      <c r="E144" s="123">
        <v>32.159999999999997</v>
      </c>
      <c r="F144" s="123">
        <v>30.155455</v>
      </c>
      <c r="G144" s="124">
        <v>378800</v>
      </c>
    </row>
    <row r="145" spans="1:7">
      <c r="A145" s="120">
        <v>43258</v>
      </c>
      <c r="B145" s="123">
        <v>32.220001000000003</v>
      </c>
      <c r="C145" s="123">
        <v>32.409999999999997</v>
      </c>
      <c r="D145" s="123">
        <v>32.119999</v>
      </c>
      <c r="E145" s="123">
        <v>32.130001</v>
      </c>
      <c r="F145" s="123">
        <v>30.127324999999999</v>
      </c>
      <c r="G145" s="124">
        <v>615500</v>
      </c>
    </row>
    <row r="146" spans="1:7">
      <c r="A146" s="120">
        <v>43257</v>
      </c>
      <c r="B146" s="123">
        <v>32.060001</v>
      </c>
      <c r="C146" s="123">
        <v>32.240001999999997</v>
      </c>
      <c r="D146" s="123">
        <v>31.91</v>
      </c>
      <c r="E146" s="123">
        <v>32.209999000000003</v>
      </c>
      <c r="F146" s="123">
        <v>30.202335000000001</v>
      </c>
      <c r="G146" s="124">
        <v>668000</v>
      </c>
    </row>
    <row r="147" spans="1:7">
      <c r="A147" s="120">
        <v>43256</v>
      </c>
      <c r="B147" s="123">
        <v>31.99</v>
      </c>
      <c r="C147" s="123">
        <v>32</v>
      </c>
      <c r="D147" s="123">
        <v>31.82</v>
      </c>
      <c r="E147" s="123">
        <v>31.950001</v>
      </c>
      <c r="F147" s="123">
        <v>29.958544</v>
      </c>
      <c r="G147" s="124">
        <v>338400</v>
      </c>
    </row>
    <row r="148" spans="1:7">
      <c r="A148" s="120">
        <v>43255</v>
      </c>
      <c r="B148" s="123">
        <v>32.189999</v>
      </c>
      <c r="C148" s="123">
        <v>32.340000000000003</v>
      </c>
      <c r="D148" s="123">
        <v>32.060001</v>
      </c>
      <c r="E148" s="123">
        <v>32.169998</v>
      </c>
      <c r="F148" s="123">
        <v>30.164829000000001</v>
      </c>
      <c r="G148" s="124">
        <v>579400</v>
      </c>
    </row>
    <row r="149" spans="1:7">
      <c r="A149" s="120">
        <v>43252</v>
      </c>
      <c r="B149" s="123">
        <v>31.889999</v>
      </c>
      <c r="C149" s="123">
        <v>32.07</v>
      </c>
      <c r="D149" s="123">
        <v>31.889999</v>
      </c>
      <c r="E149" s="123">
        <v>32.009998000000003</v>
      </c>
      <c r="F149" s="123">
        <v>30.014803000000001</v>
      </c>
      <c r="G149" s="124">
        <v>335400</v>
      </c>
    </row>
    <row r="150" spans="1:7">
      <c r="A150" s="120">
        <v>43251</v>
      </c>
      <c r="B150" s="123">
        <v>31.709999</v>
      </c>
      <c r="C150" s="123">
        <v>31.799999</v>
      </c>
      <c r="D150" s="123">
        <v>31.57</v>
      </c>
      <c r="E150" s="123">
        <v>31.76</v>
      </c>
      <c r="F150" s="123">
        <v>29.780387999999999</v>
      </c>
      <c r="G150" s="124">
        <v>579400</v>
      </c>
    </row>
    <row r="151" spans="1:7">
      <c r="A151" s="120">
        <v>43250</v>
      </c>
      <c r="B151" s="123">
        <v>31.459999</v>
      </c>
      <c r="C151" s="123">
        <v>31.559999000000001</v>
      </c>
      <c r="D151" s="123">
        <v>31.370000999999998</v>
      </c>
      <c r="E151" s="123">
        <v>31.530000999999999</v>
      </c>
      <c r="F151" s="123">
        <v>29.564722</v>
      </c>
      <c r="G151" s="124">
        <v>1175800</v>
      </c>
    </row>
    <row r="152" spans="1:7">
      <c r="A152" s="120">
        <v>43249</v>
      </c>
      <c r="B152" s="123">
        <v>31.98</v>
      </c>
      <c r="C152" s="123">
        <v>32.159999999999997</v>
      </c>
      <c r="D152" s="123">
        <v>31.52</v>
      </c>
      <c r="E152" s="123">
        <v>31.73</v>
      </c>
      <c r="F152" s="123">
        <v>29.752255999999999</v>
      </c>
      <c r="G152" s="124">
        <v>1473300</v>
      </c>
    </row>
    <row r="153" spans="1:7">
      <c r="A153" s="120">
        <v>43245</v>
      </c>
      <c r="B153" s="123">
        <v>31.93</v>
      </c>
      <c r="C153" s="123">
        <v>32.119999</v>
      </c>
      <c r="D153" s="123">
        <v>31.790001</v>
      </c>
      <c r="E153" s="123">
        <v>32.040000999999997</v>
      </c>
      <c r="F153" s="123">
        <v>30.042936000000001</v>
      </c>
      <c r="G153" s="124">
        <v>534600</v>
      </c>
    </row>
    <row r="154" spans="1:7">
      <c r="A154" s="120">
        <v>43244</v>
      </c>
      <c r="B154" s="123">
        <v>32.279998999999997</v>
      </c>
      <c r="C154" s="123">
        <v>32.409999999999997</v>
      </c>
      <c r="D154" s="123">
        <v>32.099997999999999</v>
      </c>
      <c r="E154" s="123">
        <v>32.380001</v>
      </c>
      <c r="F154" s="123">
        <v>30.361744000000002</v>
      </c>
      <c r="G154" s="124">
        <v>624200</v>
      </c>
    </row>
    <row r="155" spans="1:7">
      <c r="A155" s="120">
        <v>43243</v>
      </c>
      <c r="B155" s="123">
        <v>32.900002000000001</v>
      </c>
      <c r="C155" s="123">
        <v>33.020000000000003</v>
      </c>
      <c r="D155" s="123">
        <v>32.75</v>
      </c>
      <c r="E155" s="123">
        <v>33.020000000000003</v>
      </c>
      <c r="F155" s="123">
        <v>30.961850999999999</v>
      </c>
      <c r="G155" s="124">
        <v>389800</v>
      </c>
    </row>
    <row r="156" spans="1:7">
      <c r="A156" s="120">
        <v>43242</v>
      </c>
      <c r="B156" s="123">
        <v>33.259998000000003</v>
      </c>
      <c r="C156" s="123">
        <v>33.310001</v>
      </c>
      <c r="D156" s="123">
        <v>32.970001000000003</v>
      </c>
      <c r="E156" s="123">
        <v>33.049999</v>
      </c>
      <c r="F156" s="123">
        <v>30.989979000000002</v>
      </c>
      <c r="G156" s="124">
        <v>767300</v>
      </c>
    </row>
    <row r="157" spans="1:7">
      <c r="A157" s="120">
        <v>43241</v>
      </c>
      <c r="B157" s="123">
        <v>33.130001</v>
      </c>
      <c r="C157" s="123">
        <v>33.259998000000003</v>
      </c>
      <c r="D157" s="123">
        <v>33.060001</v>
      </c>
      <c r="E157" s="123">
        <v>33.240001999999997</v>
      </c>
      <c r="F157" s="123">
        <v>31.168140000000001</v>
      </c>
      <c r="G157" s="124">
        <v>232600</v>
      </c>
    </row>
    <row r="158" spans="1:7">
      <c r="A158" s="120">
        <v>43238</v>
      </c>
      <c r="B158" s="123">
        <v>33.220001000000003</v>
      </c>
      <c r="C158" s="123">
        <v>33.299999</v>
      </c>
      <c r="D158" s="123">
        <v>32.840000000000003</v>
      </c>
      <c r="E158" s="123">
        <v>32.979999999999997</v>
      </c>
      <c r="F158" s="123">
        <v>30.924347000000001</v>
      </c>
      <c r="G158" s="124">
        <v>751000</v>
      </c>
    </row>
    <row r="159" spans="1:7">
      <c r="A159" s="120">
        <v>43237</v>
      </c>
      <c r="B159" s="123">
        <v>33.099997999999999</v>
      </c>
      <c r="C159" s="123">
        <v>33.25</v>
      </c>
      <c r="D159" s="123">
        <v>33.049999</v>
      </c>
      <c r="E159" s="123">
        <v>33.099997999999999</v>
      </c>
      <c r="F159" s="123">
        <v>31.036867000000001</v>
      </c>
      <c r="G159" s="124">
        <v>266000</v>
      </c>
    </row>
    <row r="160" spans="1:7">
      <c r="A160" s="120">
        <v>43236</v>
      </c>
      <c r="B160" s="123">
        <v>33.040000999999997</v>
      </c>
      <c r="C160" s="123">
        <v>33.150002000000001</v>
      </c>
      <c r="D160" s="123">
        <v>32.959999000000003</v>
      </c>
      <c r="E160" s="123">
        <v>33.150002000000001</v>
      </c>
      <c r="F160" s="123">
        <v>31.083749999999998</v>
      </c>
      <c r="G160" s="124">
        <v>284100</v>
      </c>
    </row>
    <row r="161" spans="1:7">
      <c r="A161" s="120">
        <v>43235</v>
      </c>
      <c r="B161" s="123">
        <v>33.040000999999997</v>
      </c>
      <c r="C161" s="123">
        <v>33.060001</v>
      </c>
      <c r="D161" s="123">
        <v>32.790000999999997</v>
      </c>
      <c r="E161" s="123">
        <v>32.849997999999999</v>
      </c>
      <c r="F161" s="123">
        <v>30.802446</v>
      </c>
      <c r="G161" s="124">
        <v>701300</v>
      </c>
    </row>
    <row r="162" spans="1:7">
      <c r="A162" s="120">
        <v>43234</v>
      </c>
      <c r="B162" s="123">
        <v>33.419998</v>
      </c>
      <c r="C162" s="123">
        <v>33.5</v>
      </c>
      <c r="D162" s="123">
        <v>33.310001</v>
      </c>
      <c r="E162" s="123">
        <v>33.310001</v>
      </c>
      <c r="F162" s="123">
        <v>31.233771999999998</v>
      </c>
      <c r="G162" s="124">
        <v>490400</v>
      </c>
    </row>
    <row r="163" spans="1:7">
      <c r="A163" s="120">
        <v>43231</v>
      </c>
      <c r="B163" s="123">
        <v>33.049999</v>
      </c>
      <c r="C163" s="123">
        <v>33.189999</v>
      </c>
      <c r="D163" s="123">
        <v>33</v>
      </c>
      <c r="E163" s="123">
        <v>33.080002</v>
      </c>
      <c r="F163" s="123">
        <v>31.018114000000001</v>
      </c>
      <c r="G163" s="124">
        <v>366000</v>
      </c>
    </row>
    <row r="164" spans="1:7">
      <c r="A164" s="120">
        <v>43230</v>
      </c>
      <c r="B164" s="123">
        <v>32.599997999999999</v>
      </c>
      <c r="C164" s="123">
        <v>32.93</v>
      </c>
      <c r="D164" s="123">
        <v>32.529998999999997</v>
      </c>
      <c r="E164" s="123">
        <v>32.82</v>
      </c>
      <c r="F164" s="123">
        <v>30.774312999999999</v>
      </c>
      <c r="G164" s="124">
        <v>958400</v>
      </c>
    </row>
    <row r="165" spans="1:7">
      <c r="A165" s="120">
        <v>43229</v>
      </c>
      <c r="B165" s="123">
        <v>32.400002000000001</v>
      </c>
      <c r="C165" s="123">
        <v>32.659999999999997</v>
      </c>
      <c r="D165" s="123">
        <v>32.270000000000003</v>
      </c>
      <c r="E165" s="123">
        <v>32.610000999999997</v>
      </c>
      <c r="F165" s="123">
        <v>30.577404000000001</v>
      </c>
      <c r="G165" s="124">
        <v>1025300</v>
      </c>
    </row>
    <row r="166" spans="1:7">
      <c r="A166" s="120">
        <v>43228</v>
      </c>
      <c r="B166" s="123">
        <v>33.25</v>
      </c>
      <c r="C166" s="123">
        <v>33.279998999999997</v>
      </c>
      <c r="D166" s="123">
        <v>32.990001999999997</v>
      </c>
      <c r="E166" s="123">
        <v>33.139999000000003</v>
      </c>
      <c r="F166" s="123">
        <v>31.074370999999999</v>
      </c>
      <c r="G166" s="124">
        <v>571200</v>
      </c>
    </row>
    <row r="167" spans="1:7">
      <c r="A167" s="120">
        <v>43227</v>
      </c>
      <c r="B167" s="123">
        <v>33.200001</v>
      </c>
      <c r="C167" s="123">
        <v>33.299999</v>
      </c>
      <c r="D167" s="123">
        <v>33.119999</v>
      </c>
      <c r="E167" s="123">
        <v>33.220001000000003</v>
      </c>
      <c r="F167" s="123">
        <v>31.149384000000001</v>
      </c>
      <c r="G167" s="124">
        <v>378000</v>
      </c>
    </row>
    <row r="168" spans="1:7">
      <c r="A168" s="120">
        <v>43224</v>
      </c>
      <c r="B168" s="123">
        <v>33.200001</v>
      </c>
      <c r="C168" s="123">
        <v>33.520000000000003</v>
      </c>
      <c r="D168" s="123">
        <v>33.080002</v>
      </c>
      <c r="E168" s="123">
        <v>33.470001000000003</v>
      </c>
      <c r="F168" s="123">
        <v>31.383804000000001</v>
      </c>
      <c r="G168" s="124">
        <v>479300</v>
      </c>
    </row>
    <row r="169" spans="1:7">
      <c r="A169" s="120">
        <v>43223</v>
      </c>
      <c r="B169" s="123">
        <v>33.07</v>
      </c>
      <c r="C169" s="123">
        <v>33.290000999999997</v>
      </c>
      <c r="D169" s="123">
        <v>32.909999999999997</v>
      </c>
      <c r="E169" s="123">
        <v>33.259998000000003</v>
      </c>
      <c r="F169" s="123">
        <v>31.186888</v>
      </c>
      <c r="G169" s="124">
        <v>459900</v>
      </c>
    </row>
    <row r="170" spans="1:7">
      <c r="A170" s="120">
        <v>43222</v>
      </c>
      <c r="B170" s="123">
        <v>33.18</v>
      </c>
      <c r="C170" s="123">
        <v>33.389999000000003</v>
      </c>
      <c r="D170" s="123">
        <v>33.07</v>
      </c>
      <c r="E170" s="123">
        <v>33.18</v>
      </c>
      <c r="F170" s="123">
        <v>31.111878999999998</v>
      </c>
      <c r="G170" s="124">
        <v>1093600</v>
      </c>
    </row>
    <row r="171" spans="1:7">
      <c r="A171" s="120">
        <v>43221</v>
      </c>
      <c r="B171" s="123">
        <v>34</v>
      </c>
      <c r="C171" s="123">
        <v>34.049999</v>
      </c>
      <c r="D171" s="123">
        <v>33.740001999999997</v>
      </c>
      <c r="E171" s="123">
        <v>33.909999999999997</v>
      </c>
      <c r="F171" s="123">
        <v>31.796372999999999</v>
      </c>
      <c r="G171" s="124">
        <v>390700</v>
      </c>
    </row>
    <row r="172" spans="1:7">
      <c r="A172" s="120">
        <v>43220</v>
      </c>
      <c r="B172" s="123">
        <v>34.270000000000003</v>
      </c>
      <c r="C172" s="123">
        <v>34.650002000000001</v>
      </c>
      <c r="D172" s="123">
        <v>34.270000000000003</v>
      </c>
      <c r="E172" s="123">
        <v>34.360000999999997</v>
      </c>
      <c r="F172" s="123">
        <v>32.218327000000002</v>
      </c>
      <c r="G172" s="124">
        <v>505800</v>
      </c>
    </row>
    <row r="173" spans="1:7">
      <c r="A173" s="120">
        <v>43217</v>
      </c>
      <c r="B173" s="123">
        <v>34.590000000000003</v>
      </c>
      <c r="C173" s="123">
        <v>34.590000000000003</v>
      </c>
      <c r="D173" s="123">
        <v>34.209999000000003</v>
      </c>
      <c r="E173" s="123">
        <v>34.209999000000003</v>
      </c>
      <c r="F173" s="123">
        <v>32.077679000000003</v>
      </c>
      <c r="G173" s="124">
        <v>339600</v>
      </c>
    </row>
    <row r="174" spans="1:7">
      <c r="A174" s="120">
        <v>43216</v>
      </c>
      <c r="B174" s="123">
        <v>34.740001999999997</v>
      </c>
      <c r="C174" s="123">
        <v>34.779998999999997</v>
      </c>
      <c r="D174" s="123">
        <v>34.479999999999997</v>
      </c>
      <c r="E174" s="123">
        <v>34.759998000000003</v>
      </c>
      <c r="F174" s="123">
        <v>32.593390999999997</v>
      </c>
      <c r="G174" s="124">
        <v>502700</v>
      </c>
    </row>
    <row r="175" spans="1:7">
      <c r="A175" s="120">
        <v>43215</v>
      </c>
      <c r="B175" s="123">
        <v>34.5</v>
      </c>
      <c r="C175" s="123">
        <v>34.619999</v>
      </c>
      <c r="D175" s="123">
        <v>34.409999999999997</v>
      </c>
      <c r="E175" s="123">
        <v>34.599997999999999</v>
      </c>
      <c r="F175" s="123">
        <v>32.443370999999999</v>
      </c>
      <c r="G175" s="124">
        <v>571000</v>
      </c>
    </row>
    <row r="176" spans="1:7">
      <c r="A176" s="120">
        <v>43214</v>
      </c>
      <c r="B176" s="123">
        <v>34.369999</v>
      </c>
      <c r="C176" s="123">
        <v>34.459999000000003</v>
      </c>
      <c r="D176" s="123">
        <v>34.029998999999997</v>
      </c>
      <c r="E176" s="123">
        <v>34.159999999999997</v>
      </c>
      <c r="F176" s="123">
        <v>32.030791999999998</v>
      </c>
      <c r="G176" s="124">
        <v>558400</v>
      </c>
    </row>
    <row r="177" spans="1:7">
      <c r="A177" s="120">
        <v>43213</v>
      </c>
      <c r="B177" s="123">
        <v>34.169998</v>
      </c>
      <c r="C177" s="123">
        <v>34.279998999999997</v>
      </c>
      <c r="D177" s="123">
        <v>34.07</v>
      </c>
      <c r="E177" s="123">
        <v>34.159999999999997</v>
      </c>
      <c r="F177" s="123">
        <v>32.030791999999998</v>
      </c>
      <c r="G177" s="124">
        <v>435900</v>
      </c>
    </row>
    <row r="178" spans="1:7">
      <c r="A178" s="120">
        <v>43210</v>
      </c>
      <c r="B178" s="123">
        <v>34.240001999999997</v>
      </c>
      <c r="C178" s="123">
        <v>34.270000000000003</v>
      </c>
      <c r="D178" s="123">
        <v>34.07</v>
      </c>
      <c r="E178" s="123">
        <v>34.18</v>
      </c>
      <c r="F178" s="123">
        <v>32.049545000000002</v>
      </c>
      <c r="G178" s="124">
        <v>408600</v>
      </c>
    </row>
    <row r="179" spans="1:7">
      <c r="A179" s="120">
        <v>43209</v>
      </c>
      <c r="B179" s="123">
        <v>34.360000999999997</v>
      </c>
      <c r="C179" s="123">
        <v>34.419998</v>
      </c>
      <c r="D179" s="123">
        <v>34.159999999999997</v>
      </c>
      <c r="E179" s="123">
        <v>34.220001000000003</v>
      </c>
      <c r="F179" s="123">
        <v>32.087051000000002</v>
      </c>
      <c r="G179" s="124">
        <v>547400</v>
      </c>
    </row>
    <row r="180" spans="1:7">
      <c r="A180" s="120">
        <v>43208</v>
      </c>
      <c r="B180" s="123">
        <v>34.75</v>
      </c>
      <c r="C180" s="123">
        <v>34.810001</v>
      </c>
      <c r="D180" s="123">
        <v>34.57</v>
      </c>
      <c r="E180" s="123">
        <v>34.639999000000003</v>
      </c>
      <c r="F180" s="123">
        <v>32.480877</v>
      </c>
      <c r="G180" s="124">
        <v>738000</v>
      </c>
    </row>
    <row r="181" spans="1:7">
      <c r="A181" s="120">
        <v>43207</v>
      </c>
      <c r="B181" s="123">
        <v>35.150002000000001</v>
      </c>
      <c r="C181" s="123">
        <v>35.150002000000001</v>
      </c>
      <c r="D181" s="123">
        <v>34.93</v>
      </c>
      <c r="E181" s="123">
        <v>34.979999999999997</v>
      </c>
      <c r="F181" s="123">
        <v>32.799683000000002</v>
      </c>
      <c r="G181" s="124">
        <v>764300</v>
      </c>
    </row>
    <row r="182" spans="1:7">
      <c r="A182" s="120">
        <v>43206</v>
      </c>
      <c r="B182" s="123">
        <v>35.18</v>
      </c>
      <c r="C182" s="123">
        <v>35.209999000000003</v>
      </c>
      <c r="D182" s="123">
        <v>35.029998999999997</v>
      </c>
      <c r="E182" s="123">
        <v>35.080002</v>
      </c>
      <c r="F182" s="123">
        <v>32.893452000000003</v>
      </c>
      <c r="G182" s="124">
        <v>552200</v>
      </c>
    </row>
    <row r="183" spans="1:7">
      <c r="A183" s="120">
        <v>43203</v>
      </c>
      <c r="B183" s="123">
        <v>35.169998</v>
      </c>
      <c r="C183" s="123">
        <v>35.209999000000003</v>
      </c>
      <c r="D183" s="123">
        <v>34.919998</v>
      </c>
      <c r="E183" s="123">
        <v>34.979999999999997</v>
      </c>
      <c r="F183" s="123">
        <v>32.799683000000002</v>
      </c>
      <c r="G183" s="124">
        <v>569700</v>
      </c>
    </row>
    <row r="184" spans="1:7">
      <c r="A184" s="120">
        <v>43202</v>
      </c>
      <c r="B184" s="123">
        <v>35.130001</v>
      </c>
      <c r="C184" s="123">
        <v>35.130001</v>
      </c>
      <c r="D184" s="123">
        <v>34.830002</v>
      </c>
      <c r="E184" s="123">
        <v>34.939999</v>
      </c>
      <c r="F184" s="123">
        <v>32.762172999999997</v>
      </c>
      <c r="G184" s="124">
        <v>531900</v>
      </c>
    </row>
    <row r="185" spans="1:7">
      <c r="A185" s="120">
        <v>43201</v>
      </c>
      <c r="B185" s="123">
        <v>35.259998000000003</v>
      </c>
      <c r="C185" s="123">
        <v>35.419998</v>
      </c>
      <c r="D185" s="123">
        <v>35.18</v>
      </c>
      <c r="E185" s="123">
        <v>35.200001</v>
      </c>
      <c r="F185" s="123">
        <v>33.005969999999998</v>
      </c>
      <c r="G185" s="124">
        <v>655000</v>
      </c>
    </row>
    <row r="186" spans="1:7">
      <c r="A186" s="120">
        <v>43200</v>
      </c>
      <c r="B186" s="123">
        <v>35.330002</v>
      </c>
      <c r="C186" s="123">
        <v>35.439999</v>
      </c>
      <c r="D186" s="123">
        <v>35.220001000000003</v>
      </c>
      <c r="E186" s="123">
        <v>35.369999</v>
      </c>
      <c r="F186" s="123">
        <v>33.165374999999997</v>
      </c>
      <c r="G186" s="124">
        <v>806100</v>
      </c>
    </row>
    <row r="187" spans="1:7">
      <c r="A187" s="120">
        <v>43199</v>
      </c>
      <c r="B187" s="123">
        <v>34.43</v>
      </c>
      <c r="C187" s="123">
        <v>34.639999000000003</v>
      </c>
      <c r="D187" s="123">
        <v>34.290000999999997</v>
      </c>
      <c r="E187" s="123">
        <v>34.299999</v>
      </c>
      <c r="F187" s="123">
        <v>32.162067</v>
      </c>
      <c r="G187" s="124">
        <v>373200</v>
      </c>
    </row>
    <row r="188" spans="1:7">
      <c r="A188" s="120">
        <v>43196</v>
      </c>
      <c r="B188" s="123">
        <v>34.520000000000003</v>
      </c>
      <c r="C188" s="123">
        <v>34.610000999999997</v>
      </c>
      <c r="D188" s="123">
        <v>34.060001</v>
      </c>
      <c r="E188" s="123">
        <v>34.229999999999997</v>
      </c>
      <c r="F188" s="123">
        <v>32.096428000000003</v>
      </c>
      <c r="G188" s="124">
        <v>667600</v>
      </c>
    </row>
    <row r="189" spans="1:7">
      <c r="A189" s="120">
        <v>43195</v>
      </c>
      <c r="B189" s="123">
        <v>34.770000000000003</v>
      </c>
      <c r="C189" s="123">
        <v>35.049999</v>
      </c>
      <c r="D189" s="123">
        <v>34.68</v>
      </c>
      <c r="E189" s="123">
        <v>34.880001</v>
      </c>
      <c r="F189" s="123">
        <v>32.705914</v>
      </c>
      <c r="G189" s="124">
        <v>639100</v>
      </c>
    </row>
    <row r="190" spans="1:7">
      <c r="A190" s="120">
        <v>43194</v>
      </c>
      <c r="B190" s="123">
        <v>34.020000000000003</v>
      </c>
      <c r="C190" s="123">
        <v>34.729999999999997</v>
      </c>
      <c r="D190" s="123">
        <v>34.020000000000003</v>
      </c>
      <c r="E190" s="123">
        <v>34.659999999999997</v>
      </c>
      <c r="F190" s="123">
        <v>32.499625999999999</v>
      </c>
      <c r="G190" s="124">
        <v>609900</v>
      </c>
    </row>
    <row r="191" spans="1:7">
      <c r="A191" s="120">
        <v>43193</v>
      </c>
      <c r="B191" s="123">
        <v>34.25</v>
      </c>
      <c r="C191" s="123">
        <v>34.529998999999997</v>
      </c>
      <c r="D191" s="123">
        <v>34.090000000000003</v>
      </c>
      <c r="E191" s="123">
        <v>34.479999999999997</v>
      </c>
      <c r="F191" s="123">
        <v>32.330840999999999</v>
      </c>
      <c r="G191" s="124">
        <v>746400</v>
      </c>
    </row>
    <row r="192" spans="1:7">
      <c r="A192" s="120">
        <v>43192</v>
      </c>
      <c r="B192" s="123">
        <v>34.380001</v>
      </c>
      <c r="C192" s="123">
        <v>34.450001</v>
      </c>
      <c r="D192" s="123">
        <v>33.779998999999997</v>
      </c>
      <c r="E192" s="123">
        <v>34</v>
      </c>
      <c r="F192" s="123">
        <v>31.880766000000001</v>
      </c>
      <c r="G192" s="124">
        <v>625100</v>
      </c>
    </row>
    <row r="193" spans="1:7">
      <c r="A193" s="120">
        <v>43188</v>
      </c>
      <c r="B193" s="123">
        <v>34.560001</v>
      </c>
      <c r="C193" s="123">
        <v>34.909999999999997</v>
      </c>
      <c r="D193" s="123">
        <v>34.330002</v>
      </c>
      <c r="E193" s="123">
        <v>34.729999999999997</v>
      </c>
      <c r="F193" s="123">
        <v>32.565266000000001</v>
      </c>
      <c r="G193" s="124">
        <v>535800</v>
      </c>
    </row>
    <row r="194" spans="1:7">
      <c r="A194" s="120">
        <v>43187</v>
      </c>
      <c r="B194" s="123">
        <v>34.349997999999999</v>
      </c>
      <c r="C194" s="123">
        <v>34.619999</v>
      </c>
      <c r="D194" s="123">
        <v>34.189999</v>
      </c>
      <c r="E194" s="123">
        <v>34.419998</v>
      </c>
      <c r="F194" s="123">
        <v>32.274590000000003</v>
      </c>
      <c r="G194" s="124">
        <v>1409200</v>
      </c>
    </row>
    <row r="195" spans="1:7">
      <c r="A195" s="120">
        <v>43186</v>
      </c>
      <c r="B195" s="123">
        <v>33.990001999999997</v>
      </c>
      <c r="C195" s="123">
        <v>34.270000000000003</v>
      </c>
      <c r="D195" s="123">
        <v>33.540000999999997</v>
      </c>
      <c r="E195" s="123">
        <v>33.729999999999997</v>
      </c>
      <c r="F195" s="123">
        <v>31.395475000000001</v>
      </c>
      <c r="G195" s="124">
        <v>1439700</v>
      </c>
    </row>
    <row r="196" spans="1:7">
      <c r="A196" s="120">
        <v>43185</v>
      </c>
      <c r="B196" s="123">
        <v>33.369999</v>
      </c>
      <c r="C196" s="123">
        <v>33.659999999999997</v>
      </c>
      <c r="D196" s="123">
        <v>33.060001</v>
      </c>
      <c r="E196" s="123">
        <v>33.639999000000003</v>
      </c>
      <c r="F196" s="123">
        <v>31.311705</v>
      </c>
      <c r="G196" s="124">
        <v>801700</v>
      </c>
    </row>
    <row r="197" spans="1:7">
      <c r="A197" s="120">
        <v>43182</v>
      </c>
      <c r="B197" s="123">
        <v>33.380001</v>
      </c>
      <c r="C197" s="123">
        <v>33.5</v>
      </c>
      <c r="D197" s="123">
        <v>32.860000999999997</v>
      </c>
      <c r="E197" s="123">
        <v>32.909999999999997</v>
      </c>
      <c r="F197" s="123">
        <v>30.632231000000001</v>
      </c>
      <c r="G197" s="124">
        <v>1074900</v>
      </c>
    </row>
    <row r="198" spans="1:7">
      <c r="A198" s="120">
        <v>43181</v>
      </c>
      <c r="B198" s="123">
        <v>34.279998999999997</v>
      </c>
      <c r="C198" s="123">
        <v>34.389999000000003</v>
      </c>
      <c r="D198" s="123">
        <v>33.939999</v>
      </c>
      <c r="E198" s="123">
        <v>33.939999</v>
      </c>
      <c r="F198" s="123">
        <v>31.590945999999999</v>
      </c>
      <c r="G198" s="124">
        <v>563900</v>
      </c>
    </row>
    <row r="199" spans="1:7">
      <c r="A199" s="120">
        <v>43180</v>
      </c>
      <c r="B199" s="123">
        <v>34.419998</v>
      </c>
      <c r="C199" s="123">
        <v>34.729999999999997</v>
      </c>
      <c r="D199" s="123">
        <v>34.330002</v>
      </c>
      <c r="E199" s="123">
        <v>34.490001999999997</v>
      </c>
      <c r="F199" s="123">
        <v>32.102874999999997</v>
      </c>
      <c r="G199" s="124">
        <v>490800</v>
      </c>
    </row>
    <row r="200" spans="1:7">
      <c r="A200" s="120">
        <v>43179</v>
      </c>
      <c r="B200" s="123">
        <v>34.279998999999997</v>
      </c>
      <c r="C200" s="123">
        <v>34.5</v>
      </c>
      <c r="D200" s="123">
        <v>34.279998999999997</v>
      </c>
      <c r="E200" s="123">
        <v>34.419998</v>
      </c>
      <c r="F200" s="123">
        <v>32.037723999999997</v>
      </c>
      <c r="G200" s="124">
        <v>316700</v>
      </c>
    </row>
    <row r="201" spans="1:7">
      <c r="A201" s="120">
        <v>43178</v>
      </c>
      <c r="B201" s="123">
        <v>34.419998</v>
      </c>
      <c r="C201" s="123">
        <v>34.459999000000003</v>
      </c>
      <c r="D201" s="123">
        <v>33.939999</v>
      </c>
      <c r="E201" s="123">
        <v>34.119999</v>
      </c>
      <c r="F201" s="123">
        <v>31.758486000000001</v>
      </c>
      <c r="G201" s="124">
        <v>556800</v>
      </c>
    </row>
    <row r="202" spans="1:7">
      <c r="A202" s="120">
        <v>43175</v>
      </c>
      <c r="B202" s="123">
        <v>34.650002000000001</v>
      </c>
      <c r="C202" s="123">
        <v>34.830002</v>
      </c>
      <c r="D202" s="123">
        <v>34.610000999999997</v>
      </c>
      <c r="E202" s="123">
        <v>34.759998000000003</v>
      </c>
      <c r="F202" s="123">
        <v>32.354191</v>
      </c>
      <c r="G202" s="124">
        <v>488700</v>
      </c>
    </row>
    <row r="203" spans="1:7">
      <c r="A203" s="120">
        <v>43174</v>
      </c>
      <c r="B203" s="123">
        <v>34.840000000000003</v>
      </c>
      <c r="C203" s="123">
        <v>34.93</v>
      </c>
      <c r="D203" s="123">
        <v>34.619999</v>
      </c>
      <c r="E203" s="123">
        <v>34.729999999999997</v>
      </c>
      <c r="F203" s="123">
        <v>32.326259999999998</v>
      </c>
      <c r="G203" s="124">
        <v>534700</v>
      </c>
    </row>
    <row r="204" spans="1:7">
      <c r="A204" s="120">
        <v>43173</v>
      </c>
      <c r="B204" s="123">
        <v>34.860000999999997</v>
      </c>
      <c r="C204" s="123">
        <v>34.860000999999997</v>
      </c>
      <c r="D204" s="123">
        <v>34.490001999999997</v>
      </c>
      <c r="E204" s="123">
        <v>34.599997999999999</v>
      </c>
      <c r="F204" s="123">
        <v>32.205264999999997</v>
      </c>
      <c r="G204" s="124">
        <v>602400</v>
      </c>
    </row>
    <row r="205" spans="1:7">
      <c r="A205" s="120">
        <v>43172</v>
      </c>
      <c r="B205" s="123">
        <v>34.909999999999997</v>
      </c>
      <c r="C205" s="123">
        <v>34.979999999999997</v>
      </c>
      <c r="D205" s="123">
        <v>34.549999</v>
      </c>
      <c r="E205" s="123">
        <v>34.610000999999997</v>
      </c>
      <c r="F205" s="123">
        <v>32.214573000000001</v>
      </c>
      <c r="G205" s="124">
        <v>726000</v>
      </c>
    </row>
    <row r="206" spans="1:7">
      <c r="A206" s="120">
        <v>43171</v>
      </c>
      <c r="B206" s="123">
        <v>35.009998000000003</v>
      </c>
      <c r="C206" s="123">
        <v>35.220001000000003</v>
      </c>
      <c r="D206" s="123">
        <v>34.959999000000003</v>
      </c>
      <c r="E206" s="123">
        <v>35.049999</v>
      </c>
      <c r="F206" s="123">
        <v>32.624115000000003</v>
      </c>
      <c r="G206" s="124">
        <v>406000</v>
      </c>
    </row>
    <row r="207" spans="1:7">
      <c r="A207" s="120">
        <v>43168</v>
      </c>
      <c r="B207" s="123">
        <v>34.299999</v>
      </c>
      <c r="C207" s="123">
        <v>34.720001000000003</v>
      </c>
      <c r="D207" s="123">
        <v>34.139999000000003</v>
      </c>
      <c r="E207" s="123">
        <v>34.650002000000001</v>
      </c>
      <c r="F207" s="123">
        <v>32.251804</v>
      </c>
      <c r="G207" s="124">
        <v>1049600</v>
      </c>
    </row>
    <row r="208" spans="1:7">
      <c r="A208" s="120">
        <v>43167</v>
      </c>
      <c r="B208" s="123">
        <v>34.82</v>
      </c>
      <c r="C208" s="123">
        <v>34.990001999999997</v>
      </c>
      <c r="D208" s="123">
        <v>34.790000999999997</v>
      </c>
      <c r="E208" s="123">
        <v>34.93</v>
      </c>
      <c r="F208" s="123">
        <v>32.512421000000003</v>
      </c>
      <c r="G208" s="124">
        <v>517700</v>
      </c>
    </row>
    <row r="209" spans="1:7">
      <c r="A209" s="120">
        <v>43166</v>
      </c>
      <c r="B209" s="123">
        <v>34.560001</v>
      </c>
      <c r="C209" s="123">
        <v>34.830002</v>
      </c>
      <c r="D209" s="123">
        <v>34.479999999999997</v>
      </c>
      <c r="E209" s="123">
        <v>34.759998000000003</v>
      </c>
      <c r="F209" s="123">
        <v>32.354191</v>
      </c>
      <c r="G209" s="124">
        <v>659700</v>
      </c>
    </row>
    <row r="210" spans="1:7">
      <c r="A210" s="120">
        <v>43165</v>
      </c>
      <c r="B210" s="123">
        <v>34.990001999999997</v>
      </c>
      <c r="C210" s="123">
        <v>35.130001</v>
      </c>
      <c r="D210" s="123">
        <v>34.880001</v>
      </c>
      <c r="E210" s="123">
        <v>34.939999</v>
      </c>
      <c r="F210" s="123">
        <v>32.521732</v>
      </c>
      <c r="G210" s="124">
        <v>623500</v>
      </c>
    </row>
    <row r="211" spans="1:7">
      <c r="A211" s="120">
        <v>43164</v>
      </c>
      <c r="B211" s="123">
        <v>34.270000000000003</v>
      </c>
      <c r="C211" s="123">
        <v>34.909999999999997</v>
      </c>
      <c r="D211" s="123">
        <v>34.119999</v>
      </c>
      <c r="E211" s="123">
        <v>34.779998999999997</v>
      </c>
      <c r="F211" s="123">
        <v>32.372807000000002</v>
      </c>
      <c r="G211" s="124">
        <v>937500</v>
      </c>
    </row>
    <row r="212" spans="1:7">
      <c r="A212" s="120">
        <v>43161</v>
      </c>
      <c r="B212" s="123">
        <v>34.360000999999997</v>
      </c>
      <c r="C212" s="123">
        <v>34.869999</v>
      </c>
      <c r="D212" s="123">
        <v>34.220001000000003</v>
      </c>
      <c r="E212" s="123">
        <v>34.830002</v>
      </c>
      <c r="F212" s="123">
        <v>32.419350000000001</v>
      </c>
      <c r="G212" s="124">
        <v>736400</v>
      </c>
    </row>
    <row r="213" spans="1:7">
      <c r="A213" s="120">
        <v>43160</v>
      </c>
      <c r="B213" s="123">
        <v>35.939999</v>
      </c>
      <c r="C213" s="123">
        <v>36.009998000000003</v>
      </c>
      <c r="D213" s="123">
        <v>35</v>
      </c>
      <c r="E213" s="123">
        <v>35.119999</v>
      </c>
      <c r="F213" s="123">
        <v>32.689278000000002</v>
      </c>
      <c r="G213" s="124">
        <v>1110900</v>
      </c>
    </row>
    <row r="214" spans="1:7">
      <c r="A214" s="120">
        <v>43159</v>
      </c>
      <c r="B214" s="123">
        <v>36.580002</v>
      </c>
      <c r="C214" s="123">
        <v>36.580002</v>
      </c>
      <c r="D214" s="123">
        <v>36.080002</v>
      </c>
      <c r="E214" s="123">
        <v>36.090000000000003</v>
      </c>
      <c r="F214" s="123">
        <v>33.592140000000001</v>
      </c>
      <c r="G214" s="124">
        <v>587500</v>
      </c>
    </row>
    <row r="215" spans="1:7">
      <c r="A215" s="120">
        <v>43158</v>
      </c>
      <c r="B215" s="123">
        <v>36.950001</v>
      </c>
      <c r="C215" s="123">
        <v>37.049999</v>
      </c>
      <c r="D215" s="123">
        <v>36.57</v>
      </c>
      <c r="E215" s="123">
        <v>36.580002</v>
      </c>
      <c r="F215" s="123">
        <v>34.048228999999999</v>
      </c>
      <c r="G215" s="124">
        <v>1201000</v>
      </c>
    </row>
    <row r="216" spans="1:7">
      <c r="A216" s="120">
        <v>43157</v>
      </c>
      <c r="B216" s="123">
        <v>36.470001000000003</v>
      </c>
      <c r="C216" s="123">
        <v>36.770000000000003</v>
      </c>
      <c r="D216" s="123">
        <v>36.389999000000003</v>
      </c>
      <c r="E216" s="123">
        <v>36.729999999999997</v>
      </c>
      <c r="F216" s="123">
        <v>34.187843000000001</v>
      </c>
      <c r="G216" s="124">
        <v>611200</v>
      </c>
    </row>
    <row r="217" spans="1:7">
      <c r="A217" s="120">
        <v>43154</v>
      </c>
      <c r="B217" s="123">
        <v>35.849997999999999</v>
      </c>
      <c r="C217" s="123">
        <v>36.189999</v>
      </c>
      <c r="D217" s="123">
        <v>35.810001</v>
      </c>
      <c r="E217" s="123">
        <v>36.18</v>
      </c>
      <c r="F217" s="123">
        <v>33.675915000000003</v>
      </c>
      <c r="G217" s="124">
        <v>1326100</v>
      </c>
    </row>
    <row r="218" spans="1:7">
      <c r="A218" s="120">
        <v>43153</v>
      </c>
      <c r="B218" s="123">
        <v>35.599997999999999</v>
      </c>
      <c r="C218" s="123">
        <v>35.799999</v>
      </c>
      <c r="D218" s="123">
        <v>35.490001999999997</v>
      </c>
      <c r="E218" s="123">
        <v>35.57</v>
      </c>
      <c r="F218" s="123">
        <v>33.108131</v>
      </c>
      <c r="G218" s="124">
        <v>523400</v>
      </c>
    </row>
    <row r="219" spans="1:7">
      <c r="A219" s="120">
        <v>43152</v>
      </c>
      <c r="B219" s="123">
        <v>35.689999</v>
      </c>
      <c r="C219" s="123">
        <v>35.889999000000003</v>
      </c>
      <c r="D219" s="123">
        <v>35.43</v>
      </c>
      <c r="E219" s="123">
        <v>35.43</v>
      </c>
      <c r="F219" s="123">
        <v>32.977820999999999</v>
      </c>
      <c r="G219" s="124">
        <v>1153900</v>
      </c>
    </row>
    <row r="220" spans="1:7">
      <c r="A220" s="120">
        <v>43151</v>
      </c>
      <c r="B220" s="123">
        <v>35.799999</v>
      </c>
      <c r="C220" s="123">
        <v>35.840000000000003</v>
      </c>
      <c r="D220" s="123">
        <v>35.470001000000003</v>
      </c>
      <c r="E220" s="123">
        <v>35.590000000000003</v>
      </c>
      <c r="F220" s="123">
        <v>33.126747000000002</v>
      </c>
      <c r="G220" s="124">
        <v>586300</v>
      </c>
    </row>
    <row r="221" spans="1:7">
      <c r="A221" s="120">
        <v>43147</v>
      </c>
      <c r="B221" s="123">
        <v>35.57</v>
      </c>
      <c r="C221" s="123">
        <v>35.880001</v>
      </c>
      <c r="D221" s="123">
        <v>35.560001</v>
      </c>
      <c r="E221" s="123">
        <v>35.639999000000003</v>
      </c>
      <c r="F221" s="123">
        <v>33.173285999999997</v>
      </c>
      <c r="G221" s="124">
        <v>729100</v>
      </c>
    </row>
    <row r="222" spans="1:7">
      <c r="A222" s="120">
        <v>43146</v>
      </c>
      <c r="B222" s="123">
        <v>35.529998999999997</v>
      </c>
      <c r="C222" s="123">
        <v>35.590000000000003</v>
      </c>
      <c r="D222" s="123">
        <v>35.099997999999999</v>
      </c>
      <c r="E222" s="123">
        <v>35.529998999999997</v>
      </c>
      <c r="F222" s="123">
        <v>33.070895999999998</v>
      </c>
      <c r="G222" s="124">
        <v>1316500</v>
      </c>
    </row>
    <row r="223" spans="1:7">
      <c r="A223" s="120">
        <v>43145</v>
      </c>
      <c r="B223" s="123">
        <v>34.299999</v>
      </c>
      <c r="C223" s="123">
        <v>35.099997999999999</v>
      </c>
      <c r="D223" s="123">
        <v>34.139999000000003</v>
      </c>
      <c r="E223" s="123">
        <v>35.07</v>
      </c>
      <c r="F223" s="123">
        <v>32.642735000000002</v>
      </c>
      <c r="G223" s="124">
        <v>693100</v>
      </c>
    </row>
    <row r="224" spans="1:7">
      <c r="A224" s="120">
        <v>43144</v>
      </c>
      <c r="B224" s="123">
        <v>34.43</v>
      </c>
      <c r="C224" s="123">
        <v>34.659999999999997</v>
      </c>
      <c r="D224" s="123">
        <v>34.310001</v>
      </c>
      <c r="E224" s="123">
        <v>34.599997999999999</v>
      </c>
      <c r="F224" s="123">
        <v>32.205264999999997</v>
      </c>
      <c r="G224" s="124">
        <v>552500</v>
      </c>
    </row>
    <row r="225" spans="1:7">
      <c r="A225" s="120">
        <v>43143</v>
      </c>
      <c r="B225" s="123">
        <v>34.970001000000003</v>
      </c>
      <c r="C225" s="123">
        <v>35.389999000000003</v>
      </c>
      <c r="D225" s="123">
        <v>34.720001000000003</v>
      </c>
      <c r="E225" s="123">
        <v>35.270000000000003</v>
      </c>
      <c r="F225" s="123">
        <v>32.828896</v>
      </c>
      <c r="G225" s="124">
        <v>971500</v>
      </c>
    </row>
    <row r="226" spans="1:7">
      <c r="A226" s="120">
        <v>43140</v>
      </c>
      <c r="B226" s="123">
        <v>35</v>
      </c>
      <c r="C226" s="123">
        <v>35.060001</v>
      </c>
      <c r="D226" s="123">
        <v>33.849997999999999</v>
      </c>
      <c r="E226" s="123">
        <v>34.610000999999997</v>
      </c>
      <c r="F226" s="123">
        <v>32.214573000000001</v>
      </c>
      <c r="G226" s="124">
        <v>2123300</v>
      </c>
    </row>
    <row r="227" spans="1:7">
      <c r="A227" s="120">
        <v>43139</v>
      </c>
      <c r="B227" s="123">
        <v>35.540000999999997</v>
      </c>
      <c r="C227" s="123">
        <v>35.57</v>
      </c>
      <c r="D227" s="123">
        <v>34.389999000000003</v>
      </c>
      <c r="E227" s="123">
        <v>34.400002000000001</v>
      </c>
      <c r="F227" s="123">
        <v>32.019108000000003</v>
      </c>
      <c r="G227" s="124">
        <v>1911900</v>
      </c>
    </row>
    <row r="228" spans="1:7">
      <c r="A228" s="120">
        <v>43138</v>
      </c>
      <c r="B228" s="123">
        <v>35.790000999999997</v>
      </c>
      <c r="C228" s="123">
        <v>36.220001000000003</v>
      </c>
      <c r="D228" s="123">
        <v>35.669998</v>
      </c>
      <c r="E228" s="123">
        <v>35.669998</v>
      </c>
      <c r="F228" s="123">
        <v>33.201205999999999</v>
      </c>
      <c r="G228" s="124">
        <v>1099300</v>
      </c>
    </row>
    <row r="229" spans="1:7">
      <c r="A229" s="120">
        <v>43137</v>
      </c>
      <c r="B229" s="123">
        <v>34.979999999999997</v>
      </c>
      <c r="C229" s="123">
        <v>36.259998000000003</v>
      </c>
      <c r="D229" s="123">
        <v>34.810001</v>
      </c>
      <c r="E229" s="123">
        <v>36.159999999999997</v>
      </c>
      <c r="F229" s="123">
        <v>33.657291000000001</v>
      </c>
      <c r="G229" s="124">
        <v>1655400</v>
      </c>
    </row>
    <row r="230" spans="1:7">
      <c r="A230" s="120">
        <v>43136</v>
      </c>
      <c r="B230" s="123">
        <v>35.830002</v>
      </c>
      <c r="C230" s="123">
        <v>36.080002</v>
      </c>
      <c r="D230" s="123">
        <v>34.659999999999997</v>
      </c>
      <c r="E230" s="123">
        <v>34.849997999999999</v>
      </c>
      <c r="F230" s="123">
        <v>32.437958000000002</v>
      </c>
      <c r="G230" s="124">
        <v>1871400</v>
      </c>
    </row>
    <row r="231" spans="1:7">
      <c r="A231" s="120">
        <v>43133</v>
      </c>
      <c r="B231" s="123">
        <v>36.909999999999997</v>
      </c>
      <c r="C231" s="123">
        <v>37.290000999999997</v>
      </c>
      <c r="D231" s="123">
        <v>36.159999999999997</v>
      </c>
      <c r="E231" s="123">
        <v>36.159999999999997</v>
      </c>
      <c r="F231" s="123">
        <v>33.657291000000001</v>
      </c>
      <c r="G231" s="124">
        <v>1347200</v>
      </c>
    </row>
    <row r="232" spans="1:7">
      <c r="A232" s="120">
        <v>43132</v>
      </c>
      <c r="B232" s="123">
        <v>35.099997999999999</v>
      </c>
      <c r="C232" s="123">
        <v>35.229999999999997</v>
      </c>
      <c r="D232" s="123">
        <v>35</v>
      </c>
      <c r="E232" s="123">
        <v>35.169998</v>
      </c>
      <c r="F232" s="123">
        <v>32.735813</v>
      </c>
      <c r="G232" s="124">
        <v>676300</v>
      </c>
    </row>
    <row r="233" spans="1:7">
      <c r="A233" s="120">
        <v>43131</v>
      </c>
      <c r="B233" s="123">
        <v>35.439999</v>
      </c>
      <c r="C233" s="123">
        <v>35.459999000000003</v>
      </c>
      <c r="D233" s="123">
        <v>35.189999</v>
      </c>
      <c r="E233" s="123">
        <v>35.290000999999997</v>
      </c>
      <c r="F233" s="123">
        <v>32.847510999999997</v>
      </c>
      <c r="G233" s="124">
        <v>433700</v>
      </c>
    </row>
    <row r="234" spans="1:7">
      <c r="A234" s="120">
        <v>43130</v>
      </c>
      <c r="B234" s="123">
        <v>35.779998999999997</v>
      </c>
      <c r="C234" s="123">
        <v>35.970001000000003</v>
      </c>
      <c r="D234" s="123">
        <v>35.759998000000003</v>
      </c>
      <c r="E234" s="123">
        <v>35.830002</v>
      </c>
      <c r="F234" s="123">
        <v>33.350135999999999</v>
      </c>
      <c r="G234" s="124">
        <v>500000</v>
      </c>
    </row>
    <row r="235" spans="1:7">
      <c r="A235" s="120">
        <v>43129</v>
      </c>
      <c r="B235" s="123">
        <v>36.029998999999997</v>
      </c>
      <c r="C235" s="123">
        <v>36.150002000000001</v>
      </c>
      <c r="D235" s="123">
        <v>35.970001000000003</v>
      </c>
      <c r="E235" s="123">
        <v>36.020000000000003</v>
      </c>
      <c r="F235" s="123">
        <v>33.526980999999999</v>
      </c>
      <c r="G235" s="124">
        <v>331800</v>
      </c>
    </row>
    <row r="236" spans="1:7">
      <c r="A236" s="120">
        <v>43126</v>
      </c>
      <c r="B236" s="123">
        <v>36.099997999999999</v>
      </c>
      <c r="C236" s="123">
        <v>36.220001000000003</v>
      </c>
      <c r="D236" s="123">
        <v>35.990001999999997</v>
      </c>
      <c r="E236" s="123">
        <v>36.209999000000003</v>
      </c>
      <c r="F236" s="123">
        <v>33.703831000000001</v>
      </c>
      <c r="G236" s="124">
        <v>409000</v>
      </c>
    </row>
    <row r="237" spans="1:7">
      <c r="A237" s="120">
        <v>43125</v>
      </c>
      <c r="B237" s="123">
        <v>36.259998000000003</v>
      </c>
      <c r="C237" s="123">
        <v>36.259998000000003</v>
      </c>
      <c r="D237" s="123">
        <v>35.860000999999997</v>
      </c>
      <c r="E237" s="123">
        <v>35.900002000000001</v>
      </c>
      <c r="F237" s="123">
        <v>33.415286999999999</v>
      </c>
      <c r="G237" s="124">
        <v>404900</v>
      </c>
    </row>
    <row r="238" spans="1:7">
      <c r="A238" s="120">
        <v>43124</v>
      </c>
      <c r="B238" s="123">
        <v>36.419998</v>
      </c>
      <c r="C238" s="123">
        <v>36.419998</v>
      </c>
      <c r="D238" s="123">
        <v>36.119999</v>
      </c>
      <c r="E238" s="123">
        <v>36.330002</v>
      </c>
      <c r="F238" s="123">
        <v>33.815525000000001</v>
      </c>
      <c r="G238" s="124">
        <v>414600</v>
      </c>
    </row>
    <row r="239" spans="1:7">
      <c r="A239" s="120">
        <v>43123</v>
      </c>
      <c r="B239" s="123">
        <v>36.389999000000003</v>
      </c>
      <c r="C239" s="123">
        <v>36.5</v>
      </c>
      <c r="D239" s="123">
        <v>36.380001</v>
      </c>
      <c r="E239" s="123">
        <v>36.470001000000003</v>
      </c>
      <c r="F239" s="123">
        <v>33.945835000000002</v>
      </c>
      <c r="G239" s="124">
        <v>376500</v>
      </c>
    </row>
    <row r="240" spans="1:7">
      <c r="A240" s="120">
        <v>43122</v>
      </c>
      <c r="B240" s="123">
        <v>36</v>
      </c>
      <c r="C240" s="123">
        <v>36.209999000000003</v>
      </c>
      <c r="D240" s="123">
        <v>35.889999000000003</v>
      </c>
      <c r="E240" s="123">
        <v>36.18</v>
      </c>
      <c r="F240" s="123">
        <v>33.675915000000003</v>
      </c>
      <c r="G240" s="124">
        <v>456100</v>
      </c>
    </row>
    <row r="241" spans="1:7">
      <c r="A241" s="120">
        <v>43119</v>
      </c>
      <c r="B241" s="123">
        <v>36.099997999999999</v>
      </c>
      <c r="C241" s="123">
        <v>36.290000999999997</v>
      </c>
      <c r="D241" s="123">
        <v>36.099997999999999</v>
      </c>
      <c r="E241" s="123">
        <v>36.240001999999997</v>
      </c>
      <c r="F241" s="123">
        <v>33.731762000000003</v>
      </c>
      <c r="G241" s="124">
        <v>372400</v>
      </c>
    </row>
    <row r="242" spans="1:7">
      <c r="A242" s="120">
        <v>43118</v>
      </c>
      <c r="B242" s="123">
        <v>35.869999</v>
      </c>
      <c r="C242" s="123">
        <v>35.909999999999997</v>
      </c>
      <c r="D242" s="123">
        <v>35.740001999999997</v>
      </c>
      <c r="E242" s="123">
        <v>35.860000999999997</v>
      </c>
      <c r="F242" s="123">
        <v>33.378056000000001</v>
      </c>
      <c r="G242" s="124">
        <v>303500</v>
      </c>
    </row>
    <row r="243" spans="1:7">
      <c r="A243" s="120">
        <v>43117</v>
      </c>
      <c r="B243" s="123">
        <v>36.139999000000003</v>
      </c>
      <c r="C243" s="123">
        <v>36.450001</v>
      </c>
      <c r="D243" s="123">
        <v>36.099997999999999</v>
      </c>
      <c r="E243" s="123">
        <v>36.330002</v>
      </c>
      <c r="F243" s="123">
        <v>33.815525000000001</v>
      </c>
      <c r="G243" s="124">
        <v>563300</v>
      </c>
    </row>
    <row r="244" spans="1:7">
      <c r="A244" s="120">
        <v>43116</v>
      </c>
      <c r="B244" s="123">
        <v>36.049999</v>
      </c>
      <c r="C244" s="123">
        <v>36.119999</v>
      </c>
      <c r="D244" s="123">
        <v>35.659999999999997</v>
      </c>
      <c r="E244" s="123">
        <v>35.729999999999997</v>
      </c>
      <c r="F244" s="123">
        <v>33.25705</v>
      </c>
      <c r="G244" s="124">
        <v>514400</v>
      </c>
    </row>
    <row r="245" spans="1:7">
      <c r="A245" s="120">
        <v>43112</v>
      </c>
      <c r="B245" s="123">
        <v>35.770000000000003</v>
      </c>
      <c r="C245" s="123">
        <v>35.939999</v>
      </c>
      <c r="D245" s="123">
        <v>35.669998</v>
      </c>
      <c r="E245" s="123">
        <v>35.93</v>
      </c>
      <c r="F245" s="123">
        <v>33.443213999999998</v>
      </c>
      <c r="G245" s="124">
        <v>2198700</v>
      </c>
    </row>
    <row r="246" spans="1:7">
      <c r="A246" s="120">
        <v>43111</v>
      </c>
      <c r="B246" s="123">
        <v>35.900002000000001</v>
      </c>
      <c r="C246" s="123">
        <v>36.090000000000003</v>
      </c>
      <c r="D246" s="123">
        <v>35.82</v>
      </c>
      <c r="E246" s="123">
        <v>36.090000000000003</v>
      </c>
      <c r="F246" s="123">
        <v>33.592140000000001</v>
      </c>
      <c r="G246" s="124">
        <v>987600</v>
      </c>
    </row>
    <row r="247" spans="1:7">
      <c r="A247" s="120">
        <v>43110</v>
      </c>
      <c r="B247" s="123">
        <v>36.340000000000003</v>
      </c>
      <c r="C247" s="123">
        <v>36.520000000000003</v>
      </c>
      <c r="D247" s="123">
        <v>36.209999000000003</v>
      </c>
      <c r="E247" s="123">
        <v>36.279998999999997</v>
      </c>
      <c r="F247" s="123">
        <v>33.768985999999998</v>
      </c>
      <c r="G247" s="124">
        <v>713700</v>
      </c>
    </row>
    <row r="248" spans="1:7">
      <c r="A248" s="120">
        <v>43109</v>
      </c>
      <c r="B248" s="123">
        <v>35.639999000000003</v>
      </c>
      <c r="C248" s="123">
        <v>35.639999000000003</v>
      </c>
      <c r="D248" s="123">
        <v>35.459999000000003</v>
      </c>
      <c r="E248" s="123">
        <v>35.520000000000003</v>
      </c>
      <c r="F248" s="123">
        <v>33.061596000000002</v>
      </c>
      <c r="G248" s="124">
        <v>378100</v>
      </c>
    </row>
    <row r="249" spans="1:7">
      <c r="A249" s="120">
        <v>43108</v>
      </c>
      <c r="B249" s="123">
        <v>35.580002</v>
      </c>
      <c r="C249" s="123">
        <v>35.799999</v>
      </c>
      <c r="D249" s="123">
        <v>35.580002</v>
      </c>
      <c r="E249" s="123">
        <v>35.799999</v>
      </c>
      <c r="F249" s="123">
        <v>33.322208000000003</v>
      </c>
      <c r="G249" s="124">
        <v>287100</v>
      </c>
    </row>
    <row r="250" spans="1:7">
      <c r="A250" s="120">
        <v>43105</v>
      </c>
      <c r="B250" s="123">
        <v>35.580002</v>
      </c>
      <c r="C250" s="123">
        <v>35.639999000000003</v>
      </c>
      <c r="D250" s="123">
        <v>35.389999000000003</v>
      </c>
      <c r="E250" s="123">
        <v>35.619999</v>
      </c>
      <c r="F250" s="123">
        <v>33.154671</v>
      </c>
      <c r="G250" s="124">
        <v>337400</v>
      </c>
    </row>
    <row r="251" spans="1:7">
      <c r="A251" s="120">
        <v>43104</v>
      </c>
      <c r="B251" s="123">
        <v>35.090000000000003</v>
      </c>
      <c r="C251" s="123">
        <v>35.529998999999997</v>
      </c>
      <c r="D251" s="123">
        <v>35.060001</v>
      </c>
      <c r="E251" s="123">
        <v>35.459999000000003</v>
      </c>
      <c r="F251" s="123">
        <v>33.005737000000003</v>
      </c>
      <c r="G251" s="124">
        <v>550300</v>
      </c>
    </row>
    <row r="252" spans="1:7">
      <c r="A252" s="120">
        <v>43103</v>
      </c>
      <c r="B252" s="123">
        <v>34.439999</v>
      </c>
      <c r="C252" s="123">
        <v>34.830002</v>
      </c>
      <c r="D252" s="123">
        <v>34.439999</v>
      </c>
      <c r="E252" s="123">
        <v>34.790000999999997</v>
      </c>
      <c r="F252" s="123">
        <v>32.382117999999998</v>
      </c>
      <c r="G252" s="124">
        <v>404200</v>
      </c>
    </row>
    <row r="253" spans="1:7">
      <c r="A253" s="120">
        <v>43102</v>
      </c>
      <c r="B253" s="123">
        <v>34.310001</v>
      </c>
      <c r="C253" s="123">
        <v>34.479999999999997</v>
      </c>
      <c r="D253" s="123">
        <v>34.090000000000003</v>
      </c>
      <c r="E253" s="123">
        <v>34.479999999999997</v>
      </c>
      <c r="F253" s="123">
        <v>32.093563000000003</v>
      </c>
      <c r="G253" s="124">
        <v>414900</v>
      </c>
    </row>
    <row r="254" spans="1:7">
      <c r="A254" s="120">
        <v>43098</v>
      </c>
      <c r="B254" s="123">
        <v>34.330002</v>
      </c>
      <c r="C254" s="123">
        <v>34.330002</v>
      </c>
      <c r="D254" s="123">
        <v>34.060001</v>
      </c>
      <c r="E254" s="123">
        <v>34.080002</v>
      </c>
      <c r="F254" s="123">
        <v>31.721256</v>
      </c>
      <c r="G254" s="124">
        <v>234600</v>
      </c>
    </row>
    <row r="255" spans="1:7">
      <c r="A255" s="120">
        <v>43097</v>
      </c>
      <c r="B255" s="123">
        <v>34.349997999999999</v>
      </c>
      <c r="C255" s="123">
        <v>34.360000999999997</v>
      </c>
      <c r="D255" s="123">
        <v>34.099997999999999</v>
      </c>
      <c r="E255" s="123">
        <v>34.240001999999997</v>
      </c>
      <c r="F255" s="123">
        <v>31.870177999999999</v>
      </c>
      <c r="G255" s="124">
        <v>221300</v>
      </c>
    </row>
    <row r="256" spans="1:7">
      <c r="A256" s="120">
        <v>43096</v>
      </c>
      <c r="B256" s="123">
        <v>34.349997999999999</v>
      </c>
      <c r="C256" s="123">
        <v>34.349997999999999</v>
      </c>
      <c r="D256" s="123">
        <v>34.220001000000003</v>
      </c>
      <c r="E256" s="123">
        <v>34.32</v>
      </c>
      <c r="F256" s="123">
        <v>31.944647</v>
      </c>
      <c r="G256" s="124">
        <v>286800</v>
      </c>
    </row>
    <row r="257" spans="1:7">
      <c r="A257" s="120">
        <v>43095</v>
      </c>
      <c r="B257" s="123">
        <v>34.32</v>
      </c>
      <c r="C257" s="123">
        <v>34.409999999999997</v>
      </c>
      <c r="D257" s="123">
        <v>34.310001</v>
      </c>
      <c r="E257" s="123">
        <v>34.400002000000001</v>
      </c>
      <c r="F257" s="123">
        <v>31.801493000000001</v>
      </c>
      <c r="G257" s="124">
        <v>235700</v>
      </c>
    </row>
    <row r="258" spans="1:7">
      <c r="A258" s="120">
        <v>43091</v>
      </c>
      <c r="B258" s="123">
        <v>34.290000999999997</v>
      </c>
      <c r="C258" s="123">
        <v>34.32</v>
      </c>
      <c r="D258" s="123">
        <v>34.139999000000003</v>
      </c>
      <c r="E258" s="123">
        <v>34.299999</v>
      </c>
      <c r="F258" s="123">
        <v>31.709047000000002</v>
      </c>
      <c r="G258" s="124">
        <v>710500</v>
      </c>
    </row>
    <row r="259" spans="1:7">
      <c r="A259" s="120">
        <v>43090</v>
      </c>
      <c r="B259" s="123">
        <v>34.240001999999997</v>
      </c>
      <c r="C259" s="123">
        <v>34.349997999999999</v>
      </c>
      <c r="D259" s="123">
        <v>34.159999999999997</v>
      </c>
      <c r="E259" s="123">
        <v>34.18</v>
      </c>
      <c r="F259" s="123">
        <v>31.598108</v>
      </c>
      <c r="G259" s="124">
        <v>507400</v>
      </c>
    </row>
    <row r="260" spans="1:7">
      <c r="A260" s="120">
        <v>43089</v>
      </c>
      <c r="B260" s="123">
        <v>34.299999</v>
      </c>
      <c r="C260" s="123">
        <v>34.310001</v>
      </c>
      <c r="D260" s="123">
        <v>34.07</v>
      </c>
      <c r="E260" s="123">
        <v>34.119999</v>
      </c>
      <c r="F260" s="123">
        <v>31.542645</v>
      </c>
      <c r="G260" s="124">
        <v>501800</v>
      </c>
    </row>
    <row r="261" spans="1:7">
      <c r="A261" s="120">
        <v>43088</v>
      </c>
      <c r="B261" s="123">
        <v>34.450001</v>
      </c>
      <c r="C261" s="123">
        <v>34.450001</v>
      </c>
      <c r="D261" s="123">
        <v>34.169998</v>
      </c>
      <c r="E261" s="123">
        <v>34.279998999999997</v>
      </c>
      <c r="F261" s="123">
        <v>31.690553999999999</v>
      </c>
      <c r="G261" s="124">
        <v>550000</v>
      </c>
    </row>
    <row r="262" spans="1:7">
      <c r="A262" s="120">
        <v>43087</v>
      </c>
      <c r="B262" s="123">
        <v>33.909999999999997</v>
      </c>
      <c r="C262" s="123">
        <v>34.090000000000003</v>
      </c>
      <c r="D262" s="123">
        <v>33.909999999999997</v>
      </c>
      <c r="E262" s="123">
        <v>34.029998999999997</v>
      </c>
      <c r="F262" s="123">
        <v>31.459444000000001</v>
      </c>
      <c r="G262" s="124">
        <v>403600</v>
      </c>
    </row>
    <row r="263" spans="1:7">
      <c r="A263" s="120">
        <v>43084</v>
      </c>
      <c r="B263" s="123">
        <v>33.619999</v>
      </c>
      <c r="C263" s="123">
        <v>33.740001999999997</v>
      </c>
      <c r="D263" s="123">
        <v>33.619999</v>
      </c>
      <c r="E263" s="123">
        <v>33.68</v>
      </c>
      <c r="F263" s="123">
        <v>31.13588</v>
      </c>
      <c r="G263" s="124">
        <v>446700</v>
      </c>
    </row>
    <row r="264" spans="1:7">
      <c r="A264" s="120">
        <v>43083</v>
      </c>
      <c r="B264" s="123">
        <v>33.779998999999997</v>
      </c>
      <c r="C264" s="123">
        <v>33.810001</v>
      </c>
      <c r="D264" s="123">
        <v>33.630001</v>
      </c>
      <c r="E264" s="123">
        <v>33.659999999999997</v>
      </c>
      <c r="F264" s="123">
        <v>31.117387999999998</v>
      </c>
      <c r="G264" s="124">
        <v>512900</v>
      </c>
    </row>
    <row r="265" spans="1:7">
      <c r="A265" s="120">
        <v>43082</v>
      </c>
      <c r="B265" s="123">
        <v>33.689999</v>
      </c>
      <c r="C265" s="123">
        <v>33.790000999999997</v>
      </c>
      <c r="D265" s="123">
        <v>33.689999</v>
      </c>
      <c r="E265" s="123">
        <v>33.729999999999997</v>
      </c>
      <c r="F265" s="123">
        <v>31.182098</v>
      </c>
      <c r="G265" s="124">
        <v>490300</v>
      </c>
    </row>
    <row r="266" spans="1:7">
      <c r="A266" s="120">
        <v>43081</v>
      </c>
      <c r="B266" s="123">
        <v>33.400002000000001</v>
      </c>
      <c r="C266" s="123">
        <v>33.540000999999997</v>
      </c>
      <c r="D266" s="123">
        <v>33.389999000000003</v>
      </c>
      <c r="E266" s="123">
        <v>33.520000000000003</v>
      </c>
      <c r="F266" s="123">
        <v>30.987963000000001</v>
      </c>
      <c r="G266" s="124">
        <v>258700</v>
      </c>
    </row>
    <row r="267" spans="1:7">
      <c r="A267" s="120">
        <v>43080</v>
      </c>
      <c r="B267" s="123">
        <v>33.299999</v>
      </c>
      <c r="C267" s="123">
        <v>33.380001</v>
      </c>
      <c r="D267" s="123">
        <v>33.25</v>
      </c>
      <c r="E267" s="123">
        <v>33.330002</v>
      </c>
      <c r="F267" s="123">
        <v>30.812321000000001</v>
      </c>
      <c r="G267" s="124">
        <v>238400</v>
      </c>
    </row>
    <row r="268" spans="1:7">
      <c r="A268" s="120">
        <v>43077</v>
      </c>
      <c r="B268" s="123">
        <v>33.400002000000001</v>
      </c>
      <c r="C268" s="123">
        <v>33.400002000000001</v>
      </c>
      <c r="D268" s="123">
        <v>33.159999999999997</v>
      </c>
      <c r="E268" s="123">
        <v>33.290000999999997</v>
      </c>
      <c r="F268" s="123">
        <v>30.775337</v>
      </c>
      <c r="G268" s="124">
        <v>448400</v>
      </c>
    </row>
    <row r="269" spans="1:7">
      <c r="A269" s="120">
        <v>43076</v>
      </c>
      <c r="B269" s="123">
        <v>33.189999</v>
      </c>
      <c r="C269" s="123">
        <v>33.419998</v>
      </c>
      <c r="D269" s="123">
        <v>33.189999</v>
      </c>
      <c r="E269" s="123">
        <v>33.349997999999999</v>
      </c>
      <c r="F269" s="123">
        <v>30.830808999999999</v>
      </c>
      <c r="G269" s="124">
        <v>684600</v>
      </c>
    </row>
    <row r="270" spans="1:7">
      <c r="A270" s="120">
        <v>43075</v>
      </c>
      <c r="B270" s="123">
        <v>33.090000000000003</v>
      </c>
      <c r="C270" s="123">
        <v>33.220001000000003</v>
      </c>
      <c r="D270" s="123">
        <v>33.040000999999997</v>
      </c>
      <c r="E270" s="123">
        <v>33.130001</v>
      </c>
      <c r="F270" s="123">
        <v>30.627427999999998</v>
      </c>
      <c r="G270" s="124">
        <v>636900</v>
      </c>
    </row>
    <row r="271" spans="1:7">
      <c r="A271" s="120">
        <v>43074</v>
      </c>
      <c r="B271" s="123">
        <v>33.32</v>
      </c>
      <c r="C271" s="123">
        <v>33.340000000000003</v>
      </c>
      <c r="D271" s="123">
        <v>33.169998</v>
      </c>
      <c r="E271" s="123">
        <v>33.200001</v>
      </c>
      <c r="F271" s="123">
        <v>30.692140999999999</v>
      </c>
      <c r="G271" s="124">
        <v>392600</v>
      </c>
    </row>
    <row r="272" spans="1:7">
      <c r="A272" s="120">
        <v>43073</v>
      </c>
      <c r="B272" s="123">
        <v>33.5</v>
      </c>
      <c r="C272" s="123">
        <v>33.599997999999999</v>
      </c>
      <c r="D272" s="123">
        <v>33.369999</v>
      </c>
      <c r="E272" s="123">
        <v>33.400002000000001</v>
      </c>
      <c r="F272" s="123">
        <v>30.877029</v>
      </c>
      <c r="G272" s="124">
        <v>552000</v>
      </c>
    </row>
    <row r="273" spans="1:7">
      <c r="A273" s="120">
        <v>43070</v>
      </c>
      <c r="B273" s="123">
        <v>33.400002000000001</v>
      </c>
      <c r="C273" s="123">
        <v>33.470001000000003</v>
      </c>
      <c r="D273" s="123">
        <v>33.119999</v>
      </c>
      <c r="E273" s="123">
        <v>33.380001</v>
      </c>
      <c r="F273" s="123">
        <v>30.858540999999999</v>
      </c>
      <c r="G273" s="124">
        <v>678000</v>
      </c>
    </row>
    <row r="274" spans="1:7">
      <c r="A274" s="120">
        <v>43069</v>
      </c>
      <c r="B274" s="123">
        <v>33.439999</v>
      </c>
      <c r="C274" s="123">
        <v>33.490001999999997</v>
      </c>
      <c r="D274" s="123">
        <v>33.330002</v>
      </c>
      <c r="E274" s="123">
        <v>33.340000000000003</v>
      </c>
      <c r="F274" s="123">
        <v>30.821563999999999</v>
      </c>
      <c r="G274" s="124">
        <v>728900</v>
      </c>
    </row>
    <row r="275" spans="1:7">
      <c r="A275" s="120">
        <v>43068</v>
      </c>
      <c r="B275" s="123">
        <v>33.340000000000003</v>
      </c>
      <c r="C275" s="123">
        <v>33.419998</v>
      </c>
      <c r="D275" s="123">
        <v>33.150002000000001</v>
      </c>
      <c r="E275" s="123">
        <v>33.200001</v>
      </c>
      <c r="F275" s="123">
        <v>30.692140999999999</v>
      </c>
      <c r="G275" s="124">
        <v>538500</v>
      </c>
    </row>
    <row r="276" spans="1:7">
      <c r="A276" s="120">
        <v>43067</v>
      </c>
      <c r="B276" s="123">
        <v>33.310001</v>
      </c>
      <c r="C276" s="123">
        <v>33.43</v>
      </c>
      <c r="D276" s="123">
        <v>33.240001999999997</v>
      </c>
      <c r="E276" s="123">
        <v>33.400002000000001</v>
      </c>
      <c r="F276" s="123">
        <v>30.877029</v>
      </c>
      <c r="G276" s="124">
        <v>752100</v>
      </c>
    </row>
    <row r="277" spans="1:7">
      <c r="A277" s="120">
        <v>43066</v>
      </c>
      <c r="B277" s="123">
        <v>33.110000999999997</v>
      </c>
      <c r="C277" s="123">
        <v>33.110000999999997</v>
      </c>
      <c r="D277" s="123">
        <v>32.959999000000003</v>
      </c>
      <c r="E277" s="123">
        <v>32.979999999999997</v>
      </c>
      <c r="F277" s="123">
        <v>30.488752000000002</v>
      </c>
      <c r="G277" s="124">
        <v>829400</v>
      </c>
    </row>
    <row r="278" spans="1:7">
      <c r="A278" s="120">
        <v>43063</v>
      </c>
      <c r="B278" s="123">
        <v>33.159999999999997</v>
      </c>
      <c r="C278" s="123">
        <v>33.18</v>
      </c>
      <c r="D278" s="123">
        <v>33.049999</v>
      </c>
      <c r="E278" s="123">
        <v>33.130001</v>
      </c>
      <c r="F278" s="123">
        <v>30.627427999999998</v>
      </c>
      <c r="G278" s="124">
        <v>203000</v>
      </c>
    </row>
    <row r="279" spans="1:7">
      <c r="A279" s="120">
        <v>43061</v>
      </c>
      <c r="B279" s="123">
        <v>33.139999000000003</v>
      </c>
      <c r="C279" s="123">
        <v>33.240001999999997</v>
      </c>
      <c r="D279" s="123">
        <v>33.080002</v>
      </c>
      <c r="E279" s="123">
        <v>33.159999999999997</v>
      </c>
      <c r="F279" s="123">
        <v>30.655156999999999</v>
      </c>
      <c r="G279" s="124">
        <v>379400</v>
      </c>
    </row>
    <row r="280" spans="1:7">
      <c r="A280" s="120">
        <v>43060</v>
      </c>
      <c r="B280" s="123">
        <v>33</v>
      </c>
      <c r="C280" s="123">
        <v>33.130001</v>
      </c>
      <c r="D280" s="123">
        <v>33</v>
      </c>
      <c r="E280" s="123">
        <v>33.119999</v>
      </c>
      <c r="F280" s="123">
        <v>30.618181</v>
      </c>
      <c r="G280" s="124">
        <v>389000</v>
      </c>
    </row>
    <row r="281" spans="1:7">
      <c r="A281" s="120">
        <v>43059</v>
      </c>
      <c r="B281" s="123">
        <v>32.909999999999997</v>
      </c>
      <c r="C281" s="123">
        <v>32.939999</v>
      </c>
      <c r="D281" s="123">
        <v>32.82</v>
      </c>
      <c r="E281" s="123">
        <v>32.919998</v>
      </c>
      <c r="F281" s="123">
        <v>30.433287</v>
      </c>
      <c r="G281" s="124">
        <v>635500</v>
      </c>
    </row>
    <row r="282" spans="1:7">
      <c r="A282" s="120">
        <v>43056</v>
      </c>
      <c r="B282" s="123">
        <v>32.529998999999997</v>
      </c>
      <c r="C282" s="123">
        <v>32.68</v>
      </c>
      <c r="D282" s="123">
        <v>32.470001000000003</v>
      </c>
      <c r="E282" s="123">
        <v>32.619999</v>
      </c>
      <c r="F282" s="123">
        <v>30.155949</v>
      </c>
      <c r="G282" s="124">
        <v>647100</v>
      </c>
    </row>
    <row r="283" spans="1:7">
      <c r="A283" s="120">
        <v>43055</v>
      </c>
      <c r="B283" s="123">
        <v>32.520000000000003</v>
      </c>
      <c r="C283" s="123">
        <v>32.659999999999997</v>
      </c>
      <c r="D283" s="123">
        <v>32.459999000000003</v>
      </c>
      <c r="E283" s="123">
        <v>32.599997999999999</v>
      </c>
      <c r="F283" s="123">
        <v>30.137459</v>
      </c>
      <c r="G283" s="124">
        <v>1171400</v>
      </c>
    </row>
    <row r="284" spans="1:7">
      <c r="A284" s="120">
        <v>43054</v>
      </c>
      <c r="B284" s="123">
        <v>31.92</v>
      </c>
      <c r="C284" s="123">
        <v>32.209999000000003</v>
      </c>
      <c r="D284" s="123">
        <v>31.790001</v>
      </c>
      <c r="E284" s="123">
        <v>32.159999999999997</v>
      </c>
      <c r="F284" s="123">
        <v>29.730695999999998</v>
      </c>
      <c r="G284" s="124">
        <v>1945500</v>
      </c>
    </row>
    <row r="285" spans="1:7">
      <c r="A285" s="120">
        <v>43053</v>
      </c>
      <c r="B285" s="123">
        <v>32.630001</v>
      </c>
      <c r="C285" s="123">
        <v>32.729999999999997</v>
      </c>
      <c r="D285" s="123">
        <v>32.490001999999997</v>
      </c>
      <c r="E285" s="123">
        <v>32.490001999999997</v>
      </c>
      <c r="F285" s="123">
        <v>30.035768999999998</v>
      </c>
      <c r="G285" s="124">
        <v>2241500</v>
      </c>
    </row>
    <row r="286" spans="1:7">
      <c r="A286" s="120">
        <v>43052</v>
      </c>
      <c r="B286" s="123">
        <v>32.540000999999997</v>
      </c>
      <c r="C286" s="123">
        <v>32.830002</v>
      </c>
      <c r="D286" s="123">
        <v>32.509998000000003</v>
      </c>
      <c r="E286" s="123">
        <v>32.810001</v>
      </c>
      <c r="F286" s="123">
        <v>30.331598</v>
      </c>
      <c r="G286" s="124">
        <v>1049500</v>
      </c>
    </row>
    <row r="287" spans="1:7">
      <c r="A287" s="120">
        <v>43049</v>
      </c>
      <c r="B287" s="123">
        <v>33</v>
      </c>
      <c r="C287" s="123">
        <v>33</v>
      </c>
      <c r="D287" s="123">
        <v>32.849997999999999</v>
      </c>
      <c r="E287" s="123">
        <v>32.93</v>
      </c>
      <c r="F287" s="123">
        <v>30.442533000000001</v>
      </c>
      <c r="G287" s="124">
        <v>1053600</v>
      </c>
    </row>
    <row r="288" spans="1:7">
      <c r="A288" s="120">
        <v>43048</v>
      </c>
      <c r="B288" s="123">
        <v>33.049999</v>
      </c>
      <c r="C288" s="123">
        <v>33.700001</v>
      </c>
      <c r="D288" s="123">
        <v>32.689999</v>
      </c>
      <c r="E288" s="123">
        <v>32.970001000000003</v>
      </c>
      <c r="F288" s="123">
        <v>30.479510999999999</v>
      </c>
      <c r="G288" s="124">
        <v>1019800</v>
      </c>
    </row>
    <row r="289" spans="1:7">
      <c r="A289" s="120">
        <v>43047</v>
      </c>
      <c r="B289" s="123">
        <v>33.580002</v>
      </c>
      <c r="C289" s="123">
        <v>33.75</v>
      </c>
      <c r="D289" s="123">
        <v>33.580002</v>
      </c>
      <c r="E289" s="123">
        <v>33.639999000000003</v>
      </c>
      <c r="F289" s="123">
        <v>31.098896</v>
      </c>
      <c r="G289" s="124">
        <v>634800</v>
      </c>
    </row>
    <row r="290" spans="1:7">
      <c r="A290" s="120">
        <v>43046</v>
      </c>
      <c r="B290" s="123">
        <v>33.450001</v>
      </c>
      <c r="C290" s="123">
        <v>33.590000000000003</v>
      </c>
      <c r="D290" s="123">
        <v>33.409999999999997</v>
      </c>
      <c r="E290" s="123">
        <v>33.529998999999997</v>
      </c>
      <c r="F290" s="123">
        <v>30.997211</v>
      </c>
      <c r="G290" s="124">
        <v>838500</v>
      </c>
    </row>
    <row r="291" spans="1:7">
      <c r="A291" s="120">
        <v>43045</v>
      </c>
      <c r="B291" s="123">
        <v>33.389999000000003</v>
      </c>
      <c r="C291" s="123">
        <v>33.580002</v>
      </c>
      <c r="D291" s="123">
        <v>33.32</v>
      </c>
      <c r="E291" s="123">
        <v>33.520000000000003</v>
      </c>
      <c r="F291" s="123">
        <v>30.987963000000001</v>
      </c>
      <c r="G291" s="124">
        <v>1008400</v>
      </c>
    </row>
    <row r="292" spans="1:7">
      <c r="A292" s="120">
        <v>43042</v>
      </c>
      <c r="B292" s="123">
        <v>32.799999</v>
      </c>
      <c r="C292" s="123">
        <v>32.889999000000003</v>
      </c>
      <c r="D292" s="123">
        <v>32.650002000000001</v>
      </c>
      <c r="E292" s="123">
        <v>32.869999</v>
      </c>
      <c r="F292" s="123">
        <v>30.387063999999999</v>
      </c>
      <c r="G292" s="124">
        <v>485700</v>
      </c>
    </row>
    <row r="293" spans="1:7">
      <c r="A293" s="120">
        <v>43041</v>
      </c>
      <c r="B293" s="123">
        <v>32.759998000000003</v>
      </c>
      <c r="C293" s="123">
        <v>32.939999</v>
      </c>
      <c r="D293" s="123">
        <v>32.669998</v>
      </c>
      <c r="E293" s="123">
        <v>32.799999</v>
      </c>
      <c r="F293" s="123">
        <v>30.322351000000001</v>
      </c>
      <c r="G293" s="124">
        <v>969600</v>
      </c>
    </row>
    <row r="294" spans="1:7">
      <c r="A294" s="120">
        <v>43040</v>
      </c>
      <c r="B294" s="123">
        <v>31.709999</v>
      </c>
      <c r="C294" s="123">
        <v>31.870000999999998</v>
      </c>
      <c r="D294" s="123">
        <v>31.58</v>
      </c>
      <c r="E294" s="123">
        <v>31.870000999999998</v>
      </c>
      <c r="F294" s="123">
        <v>29.462605</v>
      </c>
      <c r="G294" s="124">
        <v>830400</v>
      </c>
    </row>
    <row r="295" spans="1:7">
      <c r="A295" s="120">
        <v>43039</v>
      </c>
      <c r="B295" s="123">
        <v>31.059999000000001</v>
      </c>
      <c r="C295" s="123">
        <v>31.15</v>
      </c>
      <c r="D295" s="123">
        <v>30.93</v>
      </c>
      <c r="E295" s="123">
        <v>31.09</v>
      </c>
      <c r="F295" s="123">
        <v>28.741522</v>
      </c>
      <c r="G295" s="124">
        <v>577000</v>
      </c>
    </row>
    <row r="296" spans="1:7">
      <c r="A296" s="120">
        <v>43038</v>
      </c>
      <c r="B296" s="123">
        <v>31</v>
      </c>
      <c r="C296" s="123">
        <v>31.1</v>
      </c>
      <c r="D296" s="123">
        <v>30.940000999999999</v>
      </c>
      <c r="E296" s="123">
        <v>31.1</v>
      </c>
      <c r="F296" s="123">
        <v>28.750768999999998</v>
      </c>
      <c r="G296" s="124">
        <v>933200</v>
      </c>
    </row>
    <row r="297" spans="1:7">
      <c r="A297" s="120">
        <v>43035</v>
      </c>
      <c r="B297" s="123">
        <v>30.860001</v>
      </c>
      <c r="C297" s="123">
        <v>30.93</v>
      </c>
      <c r="D297" s="123">
        <v>30.77</v>
      </c>
      <c r="E297" s="123">
        <v>30.93</v>
      </c>
      <c r="F297" s="123">
        <v>28.593609000000001</v>
      </c>
      <c r="G297" s="124">
        <v>544400</v>
      </c>
    </row>
    <row r="298" spans="1:7">
      <c r="A298" s="120">
        <v>43034</v>
      </c>
      <c r="B298" s="123">
        <v>30.77</v>
      </c>
      <c r="C298" s="123">
        <v>30.9</v>
      </c>
      <c r="D298" s="123">
        <v>30.77</v>
      </c>
      <c r="E298" s="123">
        <v>30.799999</v>
      </c>
      <c r="F298" s="123">
        <v>28.473427000000001</v>
      </c>
      <c r="G298" s="124">
        <v>472800</v>
      </c>
    </row>
    <row r="299" spans="1:7">
      <c r="A299" s="120">
        <v>43033</v>
      </c>
      <c r="B299" s="123">
        <v>30.65</v>
      </c>
      <c r="C299" s="123">
        <v>30.65</v>
      </c>
      <c r="D299" s="123">
        <v>30.34</v>
      </c>
      <c r="E299" s="123">
        <v>30.459999</v>
      </c>
      <c r="F299" s="123">
        <v>28.159110999999999</v>
      </c>
      <c r="G299" s="124">
        <v>392000</v>
      </c>
    </row>
    <row r="300" spans="1:7">
      <c r="A300" s="120">
        <v>43032</v>
      </c>
      <c r="B300" s="123">
        <v>30.629999000000002</v>
      </c>
      <c r="C300" s="123">
        <v>30.76</v>
      </c>
      <c r="D300" s="123">
        <v>30.629999000000002</v>
      </c>
      <c r="E300" s="123">
        <v>30.74</v>
      </c>
      <c r="F300" s="123">
        <v>28.417960999999998</v>
      </c>
      <c r="G300" s="124">
        <v>435600</v>
      </c>
    </row>
    <row r="301" spans="1:7">
      <c r="A301" s="120">
        <v>43031</v>
      </c>
      <c r="B301" s="123">
        <v>30.540001</v>
      </c>
      <c r="C301" s="123">
        <v>30.559999000000001</v>
      </c>
      <c r="D301" s="123">
        <v>30.35</v>
      </c>
      <c r="E301" s="123">
        <v>30.370000999999998</v>
      </c>
      <c r="F301" s="123">
        <v>28.075911000000001</v>
      </c>
      <c r="G301" s="124">
        <v>416600</v>
      </c>
    </row>
    <row r="302" spans="1:7">
      <c r="A302" s="120">
        <v>43028</v>
      </c>
      <c r="B302" s="123">
        <v>30.309999000000001</v>
      </c>
      <c r="C302" s="123">
        <v>30.309999000000001</v>
      </c>
      <c r="D302" s="123">
        <v>30.190000999999999</v>
      </c>
      <c r="E302" s="123">
        <v>30.23</v>
      </c>
      <c r="F302" s="123">
        <v>27.946487000000001</v>
      </c>
      <c r="G302" s="124">
        <v>505200</v>
      </c>
    </row>
    <row r="303" spans="1:7">
      <c r="A303" s="120">
        <v>43027</v>
      </c>
      <c r="B303" s="123">
        <v>30.4</v>
      </c>
      <c r="C303" s="123">
        <v>30.450001</v>
      </c>
      <c r="D303" s="123">
        <v>30.32</v>
      </c>
      <c r="E303" s="123">
        <v>30.440000999999999</v>
      </c>
      <c r="F303" s="123">
        <v>28.140625</v>
      </c>
      <c r="G303" s="124">
        <v>400200</v>
      </c>
    </row>
    <row r="304" spans="1:7">
      <c r="A304" s="120">
        <v>43026</v>
      </c>
      <c r="B304" s="123">
        <v>30.41</v>
      </c>
      <c r="C304" s="123">
        <v>30.5</v>
      </c>
      <c r="D304" s="123">
        <v>30.35</v>
      </c>
      <c r="E304" s="123">
        <v>30.459999</v>
      </c>
      <c r="F304" s="123">
        <v>28.159110999999999</v>
      </c>
      <c r="G304" s="124">
        <v>425500</v>
      </c>
    </row>
    <row r="305" spans="1:7">
      <c r="A305" s="120">
        <v>43025</v>
      </c>
      <c r="B305" s="123">
        <v>30.389999</v>
      </c>
      <c r="C305" s="123">
        <v>30.42</v>
      </c>
      <c r="D305" s="123">
        <v>30.33</v>
      </c>
      <c r="E305" s="123">
        <v>30.41</v>
      </c>
      <c r="F305" s="123">
        <v>28.112886</v>
      </c>
      <c r="G305" s="124">
        <v>429400</v>
      </c>
    </row>
    <row r="306" spans="1:7">
      <c r="A306" s="120">
        <v>43024</v>
      </c>
      <c r="B306" s="123">
        <v>30.35</v>
      </c>
      <c r="C306" s="123">
        <v>30.42</v>
      </c>
      <c r="D306" s="123">
        <v>30.27</v>
      </c>
      <c r="E306" s="123">
        <v>30.41</v>
      </c>
      <c r="F306" s="123">
        <v>28.112886</v>
      </c>
      <c r="G306" s="124">
        <v>402900</v>
      </c>
    </row>
    <row r="307" spans="1:7">
      <c r="A307" s="120">
        <v>43021</v>
      </c>
      <c r="B307" s="123">
        <v>30.32</v>
      </c>
      <c r="C307" s="123">
        <v>30.32</v>
      </c>
      <c r="D307" s="123">
        <v>30.16</v>
      </c>
      <c r="E307" s="123">
        <v>30.26</v>
      </c>
      <c r="F307" s="123">
        <v>27.974218</v>
      </c>
      <c r="G307" s="124">
        <v>446700</v>
      </c>
    </row>
    <row r="308" spans="1:7">
      <c r="A308" s="120">
        <v>43020</v>
      </c>
      <c r="B308" s="123">
        <v>30.26</v>
      </c>
      <c r="C308" s="123">
        <v>30.290001</v>
      </c>
      <c r="D308" s="123">
        <v>30.120000999999998</v>
      </c>
      <c r="E308" s="123">
        <v>30.18</v>
      </c>
      <c r="F308" s="123">
        <v>27.900265000000001</v>
      </c>
      <c r="G308" s="124">
        <v>695200</v>
      </c>
    </row>
    <row r="309" spans="1:7">
      <c r="A309" s="120">
        <v>43019</v>
      </c>
      <c r="B309" s="123">
        <v>30.290001</v>
      </c>
      <c r="C309" s="123">
        <v>30.34</v>
      </c>
      <c r="D309" s="123">
        <v>30.200001</v>
      </c>
      <c r="E309" s="123">
        <v>30.309999000000001</v>
      </c>
      <c r="F309" s="123">
        <v>28.020443</v>
      </c>
      <c r="G309" s="124">
        <v>363800</v>
      </c>
    </row>
    <row r="310" spans="1:7">
      <c r="A310" s="120">
        <v>43018</v>
      </c>
      <c r="B310" s="123">
        <v>30.190000999999999</v>
      </c>
      <c r="C310" s="123">
        <v>30.309999000000001</v>
      </c>
      <c r="D310" s="123">
        <v>30.139999</v>
      </c>
      <c r="E310" s="123">
        <v>30.290001</v>
      </c>
      <c r="F310" s="123">
        <v>28.001953</v>
      </c>
      <c r="G310" s="124">
        <v>288700</v>
      </c>
    </row>
    <row r="311" spans="1:7">
      <c r="A311" s="120">
        <v>43017</v>
      </c>
      <c r="B311" s="123">
        <v>30.120000999999998</v>
      </c>
      <c r="C311" s="123">
        <v>30.200001</v>
      </c>
      <c r="D311" s="123">
        <v>30.02</v>
      </c>
      <c r="E311" s="123">
        <v>30.09</v>
      </c>
      <c r="F311" s="123">
        <v>27.817059</v>
      </c>
      <c r="G311" s="124">
        <v>344300</v>
      </c>
    </row>
    <row r="312" spans="1:7">
      <c r="A312" s="120">
        <v>43014</v>
      </c>
      <c r="B312" s="123">
        <v>30.040001</v>
      </c>
      <c r="C312" s="123">
        <v>30.09</v>
      </c>
      <c r="D312" s="123">
        <v>29.940000999999999</v>
      </c>
      <c r="E312" s="123">
        <v>30.09</v>
      </c>
      <c r="F312" s="123">
        <v>27.817059</v>
      </c>
      <c r="G312" s="124">
        <v>274300</v>
      </c>
    </row>
    <row r="313" spans="1:7">
      <c r="A313" s="120">
        <v>43013</v>
      </c>
      <c r="B313" s="123">
        <v>30.049999</v>
      </c>
      <c r="C313" s="123">
        <v>30.16</v>
      </c>
      <c r="D313" s="123">
        <v>30.049999</v>
      </c>
      <c r="E313" s="123">
        <v>30.08</v>
      </c>
      <c r="F313" s="123">
        <v>27.807814</v>
      </c>
      <c r="G313" s="124">
        <v>213700</v>
      </c>
    </row>
    <row r="314" spans="1:7">
      <c r="A314" s="120">
        <v>43012</v>
      </c>
      <c r="B314" s="123">
        <v>30.02</v>
      </c>
      <c r="C314" s="123">
        <v>30.09</v>
      </c>
      <c r="D314" s="123">
        <v>30</v>
      </c>
      <c r="E314" s="123">
        <v>30.049999</v>
      </c>
      <c r="F314" s="123">
        <v>27.780080999999999</v>
      </c>
      <c r="G314" s="124">
        <v>252200</v>
      </c>
    </row>
    <row r="315" spans="1:7">
      <c r="A315" s="120">
        <v>43011</v>
      </c>
      <c r="B315" s="123">
        <v>29.950001</v>
      </c>
      <c r="C315" s="123">
        <v>30.200001</v>
      </c>
      <c r="D315" s="123">
        <v>29.860001</v>
      </c>
      <c r="E315" s="123">
        <v>30.200001</v>
      </c>
      <c r="F315" s="123">
        <v>27.918755000000001</v>
      </c>
      <c r="G315" s="124">
        <v>551500</v>
      </c>
    </row>
    <row r="316" spans="1:7">
      <c r="A316" s="120">
        <v>43010</v>
      </c>
      <c r="B316" s="123">
        <v>29.559999000000001</v>
      </c>
      <c r="C316" s="123">
        <v>29.799999</v>
      </c>
      <c r="D316" s="123">
        <v>29.559999000000001</v>
      </c>
      <c r="E316" s="123">
        <v>29.780000999999999</v>
      </c>
      <c r="F316" s="123">
        <v>27.530477999999999</v>
      </c>
      <c r="G316" s="124">
        <v>365000</v>
      </c>
    </row>
    <row r="317" spans="1:7">
      <c r="A317" s="120">
        <v>43007</v>
      </c>
      <c r="B317" s="123">
        <v>29.66</v>
      </c>
      <c r="C317" s="123">
        <v>29.67</v>
      </c>
      <c r="D317" s="123">
        <v>29.559999000000001</v>
      </c>
      <c r="E317" s="123">
        <v>29.559999000000001</v>
      </c>
      <c r="F317" s="123">
        <v>27.327095</v>
      </c>
      <c r="G317" s="124">
        <v>320200</v>
      </c>
    </row>
    <row r="318" spans="1:7">
      <c r="A318" s="120">
        <v>43006</v>
      </c>
      <c r="B318" s="123">
        <v>29.709999</v>
      </c>
      <c r="C318" s="123">
        <v>29.76</v>
      </c>
      <c r="D318" s="123">
        <v>29.639999</v>
      </c>
      <c r="E318" s="123">
        <v>29.690000999999999</v>
      </c>
      <c r="F318" s="123">
        <v>27.447277</v>
      </c>
      <c r="G318" s="124">
        <v>579600</v>
      </c>
    </row>
    <row r="319" spans="1:7">
      <c r="A319" s="120">
        <v>43005</v>
      </c>
      <c r="B319" s="123">
        <v>29.950001</v>
      </c>
      <c r="C319" s="123">
        <v>29.950001</v>
      </c>
      <c r="D319" s="123">
        <v>29.73</v>
      </c>
      <c r="E319" s="123">
        <v>29.85</v>
      </c>
      <c r="F319" s="123">
        <v>27.595192000000001</v>
      </c>
      <c r="G319" s="124">
        <v>410900</v>
      </c>
    </row>
    <row r="320" spans="1:7">
      <c r="A320" s="120">
        <v>43004</v>
      </c>
      <c r="B320" s="123">
        <v>29.950001</v>
      </c>
      <c r="C320" s="123">
        <v>30.040001</v>
      </c>
      <c r="D320" s="123">
        <v>29.940000999999999</v>
      </c>
      <c r="E320" s="123">
        <v>30.01</v>
      </c>
      <c r="F320" s="123">
        <v>27.545248000000001</v>
      </c>
      <c r="G320" s="124">
        <v>290800</v>
      </c>
    </row>
    <row r="321" spans="1:7">
      <c r="A321" s="120">
        <v>43003</v>
      </c>
      <c r="B321" s="123">
        <v>29.85</v>
      </c>
      <c r="C321" s="123">
        <v>29.98</v>
      </c>
      <c r="D321" s="123">
        <v>29.809999000000001</v>
      </c>
      <c r="E321" s="123">
        <v>29.93</v>
      </c>
      <c r="F321" s="123">
        <v>27.278313000000001</v>
      </c>
      <c r="G321" s="124">
        <v>379800</v>
      </c>
    </row>
    <row r="322" spans="1:7">
      <c r="A322" s="120">
        <v>43000</v>
      </c>
      <c r="B322" s="123">
        <v>29.82</v>
      </c>
      <c r="C322" s="123">
        <v>29.950001</v>
      </c>
      <c r="D322" s="123">
        <v>29.82</v>
      </c>
      <c r="E322" s="123">
        <v>29.91</v>
      </c>
      <c r="F322" s="123">
        <v>27.260088</v>
      </c>
      <c r="G322" s="124">
        <v>368000</v>
      </c>
    </row>
    <row r="323" spans="1:7">
      <c r="A323" s="120">
        <v>42999</v>
      </c>
      <c r="B323" s="123">
        <v>29.65</v>
      </c>
      <c r="C323" s="123">
        <v>29.75</v>
      </c>
      <c r="D323" s="123">
        <v>29.59</v>
      </c>
      <c r="E323" s="123">
        <v>29.73</v>
      </c>
      <c r="F323" s="123">
        <v>27.096029000000001</v>
      </c>
      <c r="G323" s="124">
        <v>401800</v>
      </c>
    </row>
    <row r="324" spans="1:7">
      <c r="A324" s="120">
        <v>42998</v>
      </c>
      <c r="B324" s="123">
        <v>29.6</v>
      </c>
      <c r="C324" s="123">
        <v>29.700001</v>
      </c>
      <c r="D324" s="123">
        <v>29.57</v>
      </c>
      <c r="E324" s="123">
        <v>29.65</v>
      </c>
      <c r="F324" s="123">
        <v>27.023122999999998</v>
      </c>
      <c r="G324" s="124">
        <v>367800</v>
      </c>
    </row>
    <row r="325" spans="1:7">
      <c r="A325" s="120">
        <v>42997</v>
      </c>
      <c r="B325" s="123">
        <v>29.49</v>
      </c>
      <c r="C325" s="123">
        <v>29.59</v>
      </c>
      <c r="D325" s="123">
        <v>29.450001</v>
      </c>
      <c r="E325" s="123">
        <v>29.540001</v>
      </c>
      <c r="F325" s="123">
        <v>26.922868999999999</v>
      </c>
      <c r="G325" s="124">
        <v>437300</v>
      </c>
    </row>
    <row r="326" spans="1:7">
      <c r="A326" s="120">
        <v>42996</v>
      </c>
      <c r="B326" s="123">
        <v>29.48</v>
      </c>
      <c r="C326" s="123">
        <v>29.48</v>
      </c>
      <c r="D326" s="123">
        <v>29.35</v>
      </c>
      <c r="E326" s="123">
        <v>29.43</v>
      </c>
      <c r="F326" s="123">
        <v>26.822614999999999</v>
      </c>
      <c r="G326" s="124">
        <v>318300</v>
      </c>
    </row>
    <row r="327" spans="1:7">
      <c r="A327" s="120">
        <v>42993</v>
      </c>
      <c r="B327" s="123">
        <v>29.309999000000001</v>
      </c>
      <c r="C327" s="123">
        <v>29.450001</v>
      </c>
      <c r="D327" s="123">
        <v>29.309999000000001</v>
      </c>
      <c r="E327" s="123">
        <v>29.34</v>
      </c>
      <c r="F327" s="123">
        <v>26.740584999999999</v>
      </c>
      <c r="G327" s="124">
        <v>403500</v>
      </c>
    </row>
    <row r="328" spans="1:7">
      <c r="A328" s="120">
        <v>42992</v>
      </c>
      <c r="B328" s="123">
        <v>29.17</v>
      </c>
      <c r="C328" s="123">
        <v>29.290001</v>
      </c>
      <c r="D328" s="123">
        <v>29.1</v>
      </c>
      <c r="E328" s="123">
        <v>29.23</v>
      </c>
      <c r="F328" s="123">
        <v>26.640332999999998</v>
      </c>
      <c r="G328" s="124">
        <v>289700</v>
      </c>
    </row>
    <row r="329" spans="1:7">
      <c r="A329" s="120">
        <v>42991</v>
      </c>
      <c r="B329" s="123">
        <v>29.200001</v>
      </c>
      <c r="C329" s="123">
        <v>29.290001</v>
      </c>
      <c r="D329" s="123">
        <v>29.18</v>
      </c>
      <c r="E329" s="123">
        <v>29.219999000000001</v>
      </c>
      <c r="F329" s="123">
        <v>26.631218000000001</v>
      </c>
      <c r="G329" s="124">
        <v>346900</v>
      </c>
    </row>
    <row r="330" spans="1:7">
      <c r="A330" s="120">
        <v>42990</v>
      </c>
      <c r="B330" s="123">
        <v>29.07</v>
      </c>
      <c r="C330" s="123">
        <v>29.27</v>
      </c>
      <c r="D330" s="123">
        <v>29.059999000000001</v>
      </c>
      <c r="E330" s="123">
        <v>29.200001</v>
      </c>
      <c r="F330" s="123">
        <v>26.612991000000001</v>
      </c>
      <c r="G330" s="124">
        <v>441300</v>
      </c>
    </row>
    <row r="331" spans="1:7">
      <c r="A331" s="120">
        <v>42989</v>
      </c>
      <c r="B331" s="123">
        <v>28.74</v>
      </c>
      <c r="C331" s="123">
        <v>28.889999</v>
      </c>
      <c r="D331" s="123">
        <v>28.73</v>
      </c>
      <c r="E331" s="123">
        <v>28.889999</v>
      </c>
      <c r="F331" s="123">
        <v>26.330454</v>
      </c>
      <c r="G331" s="124">
        <v>377100</v>
      </c>
    </row>
    <row r="332" spans="1:7">
      <c r="A332" s="120">
        <v>42986</v>
      </c>
      <c r="B332" s="123">
        <v>28.4</v>
      </c>
      <c r="C332" s="123">
        <v>28.5</v>
      </c>
      <c r="D332" s="123">
        <v>28.389999</v>
      </c>
      <c r="E332" s="123">
        <v>28.459999</v>
      </c>
      <c r="F332" s="123">
        <v>25.938551</v>
      </c>
      <c r="G332" s="124">
        <v>317700</v>
      </c>
    </row>
    <row r="333" spans="1:7">
      <c r="A333" s="120">
        <v>42985</v>
      </c>
      <c r="B333" s="123">
        <v>28.33</v>
      </c>
      <c r="C333" s="123">
        <v>28.379999000000002</v>
      </c>
      <c r="D333" s="123">
        <v>28.129999000000002</v>
      </c>
      <c r="E333" s="123">
        <v>28.219999000000001</v>
      </c>
      <c r="F333" s="123">
        <v>25.719812000000001</v>
      </c>
      <c r="G333" s="124">
        <v>335300</v>
      </c>
    </row>
    <row r="334" spans="1:7">
      <c r="A334" s="120">
        <v>42984</v>
      </c>
      <c r="B334" s="123">
        <v>28.049999</v>
      </c>
      <c r="C334" s="123">
        <v>28.120000999999998</v>
      </c>
      <c r="D334" s="123">
        <v>28.01</v>
      </c>
      <c r="E334" s="123">
        <v>28.08</v>
      </c>
      <c r="F334" s="123">
        <v>25.592216000000001</v>
      </c>
      <c r="G334" s="124">
        <v>408200</v>
      </c>
    </row>
    <row r="335" spans="1:7">
      <c r="A335" s="120">
        <v>42983</v>
      </c>
      <c r="B335" s="123">
        <v>28.09</v>
      </c>
      <c r="C335" s="123">
        <v>28.120000999999998</v>
      </c>
      <c r="D335" s="123">
        <v>27.91</v>
      </c>
      <c r="E335" s="123">
        <v>28.049999</v>
      </c>
      <c r="F335" s="123">
        <v>25.564872999999999</v>
      </c>
      <c r="G335" s="124">
        <v>651800</v>
      </c>
    </row>
    <row r="336" spans="1:7">
      <c r="A336" s="120">
        <v>42979</v>
      </c>
      <c r="B336" s="123">
        <v>28.190000999999999</v>
      </c>
      <c r="C336" s="123">
        <v>28.309999000000001</v>
      </c>
      <c r="D336" s="123">
        <v>28.16</v>
      </c>
      <c r="E336" s="123">
        <v>28.209999</v>
      </c>
      <c r="F336" s="123">
        <v>25.710701</v>
      </c>
      <c r="G336" s="124">
        <v>447100</v>
      </c>
    </row>
    <row r="337" spans="1:7">
      <c r="A337" s="120">
        <v>42978</v>
      </c>
      <c r="B337" s="123">
        <v>27.9</v>
      </c>
      <c r="C337" s="123">
        <v>28.120000999999998</v>
      </c>
      <c r="D337" s="123">
        <v>27.879999000000002</v>
      </c>
      <c r="E337" s="123">
        <v>28.1</v>
      </c>
      <c r="F337" s="123">
        <v>25.610444999999999</v>
      </c>
      <c r="G337" s="124">
        <v>558700</v>
      </c>
    </row>
    <row r="338" spans="1:7">
      <c r="A338" s="120">
        <v>42977</v>
      </c>
      <c r="B338" s="123">
        <v>27.75</v>
      </c>
      <c r="C338" s="123">
        <v>27.75</v>
      </c>
      <c r="D338" s="123">
        <v>27.549999</v>
      </c>
      <c r="E338" s="123">
        <v>27.65</v>
      </c>
      <c r="F338" s="123">
        <v>25.200315</v>
      </c>
      <c r="G338" s="124">
        <v>470000</v>
      </c>
    </row>
    <row r="339" spans="1:7">
      <c r="A339" s="120">
        <v>42976</v>
      </c>
      <c r="B339" s="123">
        <v>27.780000999999999</v>
      </c>
      <c r="C339" s="123">
        <v>27.870000999999998</v>
      </c>
      <c r="D339" s="123">
        <v>27.780000999999999</v>
      </c>
      <c r="E339" s="123">
        <v>27.860001</v>
      </c>
      <c r="F339" s="123">
        <v>25.391708000000001</v>
      </c>
      <c r="G339" s="124">
        <v>328900</v>
      </c>
    </row>
    <row r="340" spans="1:7">
      <c r="A340" s="120">
        <v>42975</v>
      </c>
      <c r="B340" s="123">
        <v>27.969999000000001</v>
      </c>
      <c r="C340" s="123">
        <v>28</v>
      </c>
      <c r="D340" s="123">
        <v>27.790001</v>
      </c>
      <c r="E340" s="123">
        <v>27.809999000000001</v>
      </c>
      <c r="F340" s="123">
        <v>25.346139999999998</v>
      </c>
      <c r="G340" s="124">
        <v>285100</v>
      </c>
    </row>
    <row r="341" spans="1:7">
      <c r="A341" s="120">
        <v>42972</v>
      </c>
      <c r="B341" s="123">
        <v>27.77</v>
      </c>
      <c r="C341" s="123">
        <v>28.02</v>
      </c>
      <c r="D341" s="123">
        <v>27.77</v>
      </c>
      <c r="E341" s="123">
        <v>27.969999000000001</v>
      </c>
      <c r="F341" s="123">
        <v>25.491966000000001</v>
      </c>
      <c r="G341" s="124">
        <v>390500</v>
      </c>
    </row>
    <row r="342" spans="1:7">
      <c r="A342" s="120">
        <v>42971</v>
      </c>
      <c r="B342" s="123">
        <v>27.790001</v>
      </c>
      <c r="C342" s="123">
        <v>27.91</v>
      </c>
      <c r="D342" s="123">
        <v>27.77</v>
      </c>
      <c r="E342" s="123">
        <v>27.77</v>
      </c>
      <c r="F342" s="123">
        <v>25.309685000000002</v>
      </c>
      <c r="G342" s="124">
        <v>430500</v>
      </c>
    </row>
    <row r="343" spans="1:7">
      <c r="A343" s="120">
        <v>42970</v>
      </c>
      <c r="B343" s="123">
        <v>27.700001</v>
      </c>
      <c r="C343" s="123">
        <v>27.780000999999999</v>
      </c>
      <c r="D343" s="123">
        <v>27.639999</v>
      </c>
      <c r="E343" s="123">
        <v>27.73</v>
      </c>
      <c r="F343" s="123">
        <v>25.273226000000001</v>
      </c>
      <c r="G343" s="124">
        <v>393400</v>
      </c>
    </row>
    <row r="344" spans="1:7">
      <c r="A344" s="120">
        <v>42969</v>
      </c>
      <c r="B344" s="123">
        <v>27.68</v>
      </c>
      <c r="C344" s="123">
        <v>27.950001</v>
      </c>
      <c r="D344" s="123">
        <v>27.66</v>
      </c>
      <c r="E344" s="123">
        <v>27.879999000000002</v>
      </c>
      <c r="F344" s="123">
        <v>25.409932999999999</v>
      </c>
      <c r="G344" s="124">
        <v>761300</v>
      </c>
    </row>
    <row r="345" spans="1:7">
      <c r="A345" s="120">
        <v>42968</v>
      </c>
      <c r="B345" s="123">
        <v>27.540001</v>
      </c>
      <c r="C345" s="123">
        <v>27.549999</v>
      </c>
      <c r="D345" s="123">
        <v>27.41</v>
      </c>
      <c r="E345" s="123">
        <v>27.540001</v>
      </c>
      <c r="F345" s="123">
        <v>25.100059999999999</v>
      </c>
      <c r="G345" s="124">
        <v>379300</v>
      </c>
    </row>
    <row r="346" spans="1:7">
      <c r="A346" s="120">
        <v>42965</v>
      </c>
      <c r="B346" s="123">
        <v>27.48</v>
      </c>
      <c r="C346" s="123">
        <v>27.620000999999998</v>
      </c>
      <c r="D346" s="123">
        <v>27.450001</v>
      </c>
      <c r="E346" s="123">
        <v>27.540001</v>
      </c>
      <c r="F346" s="123">
        <v>25.100059999999999</v>
      </c>
      <c r="G346" s="124">
        <v>510000</v>
      </c>
    </row>
    <row r="347" spans="1:7">
      <c r="A347" s="120">
        <v>42964</v>
      </c>
      <c r="B347" s="123">
        <v>27.65</v>
      </c>
      <c r="C347" s="123">
        <v>27.67</v>
      </c>
      <c r="D347" s="123">
        <v>27.360001</v>
      </c>
      <c r="E347" s="123">
        <v>27.360001</v>
      </c>
      <c r="F347" s="123">
        <v>24.936008000000001</v>
      </c>
      <c r="G347" s="124">
        <v>372800</v>
      </c>
    </row>
    <row r="348" spans="1:7">
      <c r="A348" s="120">
        <v>42963</v>
      </c>
      <c r="B348" s="123">
        <v>27.77</v>
      </c>
      <c r="C348" s="123">
        <v>27.780000999999999</v>
      </c>
      <c r="D348" s="123">
        <v>27.66</v>
      </c>
      <c r="E348" s="123">
        <v>27.719999000000001</v>
      </c>
      <c r="F348" s="123">
        <v>25.264112000000001</v>
      </c>
      <c r="G348" s="124">
        <v>409300</v>
      </c>
    </row>
    <row r="349" spans="1:7">
      <c r="A349" s="120">
        <v>42962</v>
      </c>
      <c r="B349" s="123">
        <v>27.780000999999999</v>
      </c>
      <c r="C349" s="123">
        <v>27.780000999999999</v>
      </c>
      <c r="D349" s="123">
        <v>27.620000999999998</v>
      </c>
      <c r="E349" s="123">
        <v>27.65</v>
      </c>
      <c r="F349" s="123">
        <v>25.200315</v>
      </c>
      <c r="G349" s="124">
        <v>479900</v>
      </c>
    </row>
    <row r="350" spans="1:7">
      <c r="A350" s="120">
        <v>42961</v>
      </c>
      <c r="B350" s="123">
        <v>27.73</v>
      </c>
      <c r="C350" s="123">
        <v>27.809999000000001</v>
      </c>
      <c r="D350" s="123">
        <v>27.719999000000001</v>
      </c>
      <c r="E350" s="123">
        <v>27.74</v>
      </c>
      <c r="F350" s="123">
        <v>25.282339</v>
      </c>
      <c r="G350" s="124">
        <v>389100</v>
      </c>
    </row>
    <row r="351" spans="1:7">
      <c r="A351" s="120">
        <v>42958</v>
      </c>
      <c r="B351" s="123">
        <v>27.52</v>
      </c>
      <c r="C351" s="123">
        <v>27.639999</v>
      </c>
      <c r="D351" s="123">
        <v>27.52</v>
      </c>
      <c r="E351" s="123">
        <v>27.559999000000001</v>
      </c>
      <c r="F351" s="123">
        <v>25.118286000000001</v>
      </c>
      <c r="G351" s="124">
        <v>388900</v>
      </c>
    </row>
    <row r="352" spans="1:7">
      <c r="A352" s="120">
        <v>42957</v>
      </c>
      <c r="B352" s="123">
        <v>27.940000999999999</v>
      </c>
      <c r="C352" s="123">
        <v>27.940000999999999</v>
      </c>
      <c r="D352" s="123">
        <v>27.57</v>
      </c>
      <c r="E352" s="123">
        <v>27.58</v>
      </c>
      <c r="F352" s="123">
        <v>25.136513000000001</v>
      </c>
      <c r="G352" s="124">
        <v>364100</v>
      </c>
    </row>
    <row r="353" spans="1:7">
      <c r="A353" s="120">
        <v>42956</v>
      </c>
      <c r="B353" s="123">
        <v>27.969999000000001</v>
      </c>
      <c r="C353" s="123">
        <v>27.98</v>
      </c>
      <c r="D353" s="123">
        <v>27.799999</v>
      </c>
      <c r="E353" s="123">
        <v>27.870000999999998</v>
      </c>
      <c r="F353" s="123">
        <v>25.400825999999999</v>
      </c>
      <c r="G353" s="124">
        <v>355600</v>
      </c>
    </row>
    <row r="354" spans="1:7">
      <c r="A354" s="120">
        <v>42955</v>
      </c>
      <c r="B354" s="123">
        <v>28.16</v>
      </c>
      <c r="C354" s="123">
        <v>28.25</v>
      </c>
      <c r="D354" s="123">
        <v>28.049999</v>
      </c>
      <c r="E354" s="123">
        <v>28.059999000000001</v>
      </c>
      <c r="F354" s="123">
        <v>25.573992000000001</v>
      </c>
      <c r="G354" s="124">
        <v>353500</v>
      </c>
    </row>
    <row r="355" spans="1:7">
      <c r="A355" s="120">
        <v>42954</v>
      </c>
      <c r="B355" s="123">
        <v>28.26</v>
      </c>
      <c r="C355" s="123">
        <v>28.280000999999999</v>
      </c>
      <c r="D355" s="123">
        <v>28.18</v>
      </c>
      <c r="E355" s="123">
        <v>28.18</v>
      </c>
      <c r="F355" s="123">
        <v>25.683357000000001</v>
      </c>
      <c r="G355" s="124">
        <v>380800</v>
      </c>
    </row>
    <row r="356" spans="1:7">
      <c r="A356" s="120">
        <v>42951</v>
      </c>
      <c r="B356" s="123">
        <v>28.5</v>
      </c>
      <c r="C356" s="123">
        <v>28.5</v>
      </c>
      <c r="D356" s="123">
        <v>28.32</v>
      </c>
      <c r="E356" s="123">
        <v>28.370000999999998</v>
      </c>
      <c r="F356" s="123">
        <v>25.856525000000001</v>
      </c>
      <c r="G356" s="124">
        <v>443400</v>
      </c>
    </row>
    <row r="357" spans="1:7">
      <c r="A357" s="120">
        <v>42950</v>
      </c>
      <c r="B357" s="123">
        <v>28.76</v>
      </c>
      <c r="C357" s="123">
        <v>28.780000999999999</v>
      </c>
      <c r="D357" s="123">
        <v>28.620000999999998</v>
      </c>
      <c r="E357" s="123">
        <v>28.67</v>
      </c>
      <c r="F357" s="123">
        <v>26.129947999999999</v>
      </c>
      <c r="G357" s="124">
        <v>803200</v>
      </c>
    </row>
    <row r="358" spans="1:7">
      <c r="A358" s="120">
        <v>42949</v>
      </c>
      <c r="B358" s="123">
        <v>28.9</v>
      </c>
      <c r="C358" s="123">
        <v>28.950001</v>
      </c>
      <c r="D358" s="123">
        <v>28.68</v>
      </c>
      <c r="E358" s="123">
        <v>28.85</v>
      </c>
      <c r="F358" s="123">
        <v>26.294003</v>
      </c>
      <c r="G358" s="124">
        <v>1043500</v>
      </c>
    </row>
    <row r="359" spans="1:7">
      <c r="A359" s="120">
        <v>42948</v>
      </c>
      <c r="B359" s="123">
        <v>28.799999</v>
      </c>
      <c r="C359" s="123">
        <v>28.809999000000001</v>
      </c>
      <c r="D359" s="123">
        <v>28.33</v>
      </c>
      <c r="E359" s="123">
        <v>28.639999</v>
      </c>
      <c r="F359" s="123">
        <v>26.102603999999999</v>
      </c>
      <c r="G359" s="124">
        <v>977300</v>
      </c>
    </row>
    <row r="360" spans="1:7">
      <c r="A360" s="120">
        <v>42947</v>
      </c>
      <c r="B360" s="123">
        <v>28.08</v>
      </c>
      <c r="C360" s="123">
        <v>28.129999000000002</v>
      </c>
      <c r="D360" s="123">
        <v>27.98</v>
      </c>
      <c r="E360" s="123">
        <v>28.02</v>
      </c>
      <c r="F360" s="123">
        <v>25.537538999999999</v>
      </c>
      <c r="G360" s="124">
        <v>691300</v>
      </c>
    </row>
    <row r="361" spans="1:7">
      <c r="A361" s="120">
        <v>42944</v>
      </c>
      <c r="B361" s="123">
        <v>27.700001</v>
      </c>
      <c r="C361" s="123">
        <v>27.700001</v>
      </c>
      <c r="D361" s="123">
        <v>27.610001</v>
      </c>
      <c r="E361" s="123">
        <v>27.66</v>
      </c>
      <c r="F361" s="123">
        <v>25.209430999999999</v>
      </c>
      <c r="G361" s="124">
        <v>376200</v>
      </c>
    </row>
    <row r="362" spans="1:7">
      <c r="A362" s="120">
        <v>42943</v>
      </c>
      <c r="B362" s="123">
        <v>27.690000999999999</v>
      </c>
      <c r="C362" s="123">
        <v>27.719999000000001</v>
      </c>
      <c r="D362" s="123">
        <v>27.559999000000001</v>
      </c>
      <c r="E362" s="123">
        <v>27.67</v>
      </c>
      <c r="F362" s="123">
        <v>25.218540000000001</v>
      </c>
      <c r="G362" s="124">
        <v>347400</v>
      </c>
    </row>
    <row r="363" spans="1:7">
      <c r="A363" s="120">
        <v>42942</v>
      </c>
      <c r="B363" s="123">
        <v>27.610001</v>
      </c>
      <c r="C363" s="123">
        <v>27.610001</v>
      </c>
      <c r="D363" s="123">
        <v>27.51</v>
      </c>
      <c r="E363" s="123">
        <v>27.6</v>
      </c>
      <c r="F363" s="123">
        <v>25.154744999999998</v>
      </c>
      <c r="G363" s="124">
        <v>333900</v>
      </c>
    </row>
    <row r="364" spans="1:7">
      <c r="A364" s="120">
        <v>42941</v>
      </c>
      <c r="B364" s="123">
        <v>27.58</v>
      </c>
      <c r="C364" s="123">
        <v>27.690000999999999</v>
      </c>
      <c r="D364" s="123">
        <v>27.57</v>
      </c>
      <c r="E364" s="123">
        <v>27.6</v>
      </c>
      <c r="F364" s="123">
        <v>25.154744999999998</v>
      </c>
      <c r="G364" s="124">
        <v>530900</v>
      </c>
    </row>
    <row r="365" spans="1:7">
      <c r="A365" s="120">
        <v>42940</v>
      </c>
      <c r="B365" s="123">
        <v>27.49</v>
      </c>
      <c r="C365" s="123">
        <v>27.49</v>
      </c>
      <c r="D365" s="123">
        <v>27.360001</v>
      </c>
      <c r="E365" s="123">
        <v>27.41</v>
      </c>
      <c r="F365" s="123">
        <v>24.981577000000001</v>
      </c>
      <c r="G365" s="124">
        <v>351500</v>
      </c>
    </row>
    <row r="366" spans="1:7">
      <c r="A366" s="120">
        <v>42937</v>
      </c>
      <c r="B366" s="123">
        <v>27.559999000000001</v>
      </c>
      <c r="C366" s="123">
        <v>27.559999000000001</v>
      </c>
      <c r="D366" s="123">
        <v>27.450001</v>
      </c>
      <c r="E366" s="123">
        <v>27.52</v>
      </c>
      <c r="F366" s="123">
        <v>25.081831000000001</v>
      </c>
      <c r="G366" s="124">
        <v>307100</v>
      </c>
    </row>
    <row r="367" spans="1:7">
      <c r="A367" s="120">
        <v>42936</v>
      </c>
      <c r="B367" s="123">
        <v>27.76</v>
      </c>
      <c r="C367" s="123">
        <v>27.780000999999999</v>
      </c>
      <c r="D367" s="123">
        <v>27.67</v>
      </c>
      <c r="E367" s="123">
        <v>27.700001</v>
      </c>
      <c r="F367" s="123">
        <v>25.245888000000001</v>
      </c>
      <c r="G367" s="124">
        <v>499500</v>
      </c>
    </row>
    <row r="368" spans="1:7">
      <c r="A368" s="120">
        <v>42935</v>
      </c>
      <c r="B368" s="123">
        <v>27.67</v>
      </c>
      <c r="C368" s="123">
        <v>27.77</v>
      </c>
      <c r="D368" s="123">
        <v>27.639999</v>
      </c>
      <c r="E368" s="123">
        <v>27.73</v>
      </c>
      <c r="F368" s="123">
        <v>25.273226000000001</v>
      </c>
      <c r="G368" s="124">
        <v>294200</v>
      </c>
    </row>
    <row r="369" spans="1:7">
      <c r="A369" s="120">
        <v>42934</v>
      </c>
      <c r="B369" s="123">
        <v>27.610001</v>
      </c>
      <c r="C369" s="123">
        <v>27.67</v>
      </c>
      <c r="D369" s="123">
        <v>27.540001</v>
      </c>
      <c r="E369" s="123">
        <v>27.66</v>
      </c>
      <c r="F369" s="123">
        <v>25.209430999999999</v>
      </c>
      <c r="G369" s="124">
        <v>463900</v>
      </c>
    </row>
    <row r="370" spans="1:7">
      <c r="A370" s="120">
        <v>42933</v>
      </c>
      <c r="B370" s="123">
        <v>27.620000999999998</v>
      </c>
      <c r="C370" s="123">
        <v>27.77</v>
      </c>
      <c r="D370" s="123">
        <v>27.6</v>
      </c>
      <c r="E370" s="123">
        <v>27.719999000000001</v>
      </c>
      <c r="F370" s="123">
        <v>25.264112000000001</v>
      </c>
      <c r="G370" s="124">
        <v>640100</v>
      </c>
    </row>
    <row r="371" spans="1:7">
      <c r="A371" s="120">
        <v>42930</v>
      </c>
      <c r="B371" s="123">
        <v>27.73</v>
      </c>
      <c r="C371" s="123">
        <v>27.790001</v>
      </c>
      <c r="D371" s="123">
        <v>27.620000999999998</v>
      </c>
      <c r="E371" s="123">
        <v>27.629999000000002</v>
      </c>
      <c r="F371" s="123">
        <v>25.182085000000001</v>
      </c>
      <c r="G371" s="124">
        <v>480900</v>
      </c>
    </row>
    <row r="372" spans="1:7">
      <c r="A372" s="120">
        <v>42929</v>
      </c>
      <c r="B372" s="123">
        <v>27.4</v>
      </c>
      <c r="C372" s="123">
        <v>27.540001</v>
      </c>
      <c r="D372" s="123">
        <v>27.379999000000002</v>
      </c>
      <c r="E372" s="123">
        <v>27.48</v>
      </c>
      <c r="F372" s="123">
        <v>25.045376000000001</v>
      </c>
      <c r="G372" s="124">
        <v>570000</v>
      </c>
    </row>
    <row r="373" spans="1:7">
      <c r="A373" s="120">
        <v>42928</v>
      </c>
      <c r="B373" s="123">
        <v>27.450001</v>
      </c>
      <c r="C373" s="123">
        <v>27.559999000000001</v>
      </c>
      <c r="D373" s="123">
        <v>27.440000999999999</v>
      </c>
      <c r="E373" s="123">
        <v>27.5</v>
      </c>
      <c r="F373" s="123">
        <v>25.063604000000002</v>
      </c>
      <c r="G373" s="124">
        <v>479000</v>
      </c>
    </row>
    <row r="374" spans="1:7">
      <c r="A374" s="120">
        <v>42927</v>
      </c>
      <c r="B374" s="123">
        <v>27.18</v>
      </c>
      <c r="C374" s="123">
        <v>27.209999</v>
      </c>
      <c r="D374" s="123">
        <v>27.049999</v>
      </c>
      <c r="E374" s="123">
        <v>27.200001</v>
      </c>
      <c r="F374" s="123">
        <v>24.790182000000001</v>
      </c>
      <c r="G374" s="124">
        <v>735500</v>
      </c>
    </row>
    <row r="375" spans="1:7">
      <c r="A375" s="120">
        <v>42926</v>
      </c>
      <c r="B375" s="123">
        <v>27.26</v>
      </c>
      <c r="C375" s="123">
        <v>27.290001</v>
      </c>
      <c r="D375" s="123">
        <v>27.18</v>
      </c>
      <c r="E375" s="123">
        <v>27.200001</v>
      </c>
      <c r="F375" s="123">
        <v>24.790182000000001</v>
      </c>
      <c r="G375" s="124">
        <v>682800</v>
      </c>
    </row>
    <row r="376" spans="1:7">
      <c r="A376" s="120">
        <v>42923</v>
      </c>
      <c r="B376" s="123">
        <v>27.280000999999999</v>
      </c>
      <c r="C376" s="123">
        <v>27.290001</v>
      </c>
      <c r="D376" s="123">
        <v>27.219999000000001</v>
      </c>
      <c r="E376" s="123">
        <v>27.26</v>
      </c>
      <c r="F376" s="123">
        <v>24.844866</v>
      </c>
      <c r="G376" s="124">
        <v>353700</v>
      </c>
    </row>
    <row r="377" spans="1:7">
      <c r="A377" s="120">
        <v>42922</v>
      </c>
      <c r="B377" s="123">
        <v>27.4</v>
      </c>
      <c r="C377" s="123">
        <v>27.459999</v>
      </c>
      <c r="D377" s="123">
        <v>27.309999000000001</v>
      </c>
      <c r="E377" s="123">
        <v>27.32</v>
      </c>
      <c r="F377" s="123">
        <v>24.899547999999999</v>
      </c>
      <c r="G377" s="124">
        <v>646600</v>
      </c>
    </row>
    <row r="378" spans="1:7">
      <c r="A378" s="120">
        <v>42921</v>
      </c>
      <c r="B378" s="123">
        <v>27.709999</v>
      </c>
      <c r="C378" s="123">
        <v>27.93</v>
      </c>
      <c r="D378" s="123">
        <v>27.709999</v>
      </c>
      <c r="E378" s="123">
        <v>27.780000999999999</v>
      </c>
      <c r="F378" s="123">
        <v>25.318798000000001</v>
      </c>
      <c r="G378" s="124">
        <v>910900</v>
      </c>
    </row>
    <row r="379" spans="1:7">
      <c r="A379" s="120">
        <v>42919</v>
      </c>
      <c r="B379" s="123">
        <v>27.48</v>
      </c>
      <c r="C379" s="123">
        <v>27.610001</v>
      </c>
      <c r="D379" s="123">
        <v>27.360001</v>
      </c>
      <c r="E379" s="123">
        <v>27.41</v>
      </c>
      <c r="F379" s="123">
        <v>24.981577000000001</v>
      </c>
      <c r="G379" s="124">
        <v>495000</v>
      </c>
    </row>
    <row r="380" spans="1:7">
      <c r="A380" s="120">
        <v>42916</v>
      </c>
      <c r="B380" s="123">
        <v>27.33</v>
      </c>
      <c r="C380" s="123">
        <v>27.43</v>
      </c>
      <c r="D380" s="123">
        <v>27.24</v>
      </c>
      <c r="E380" s="123">
        <v>27.389999</v>
      </c>
      <c r="F380" s="123">
        <v>24.963348</v>
      </c>
      <c r="G380" s="124">
        <v>651600</v>
      </c>
    </row>
    <row r="381" spans="1:7">
      <c r="A381" s="120">
        <v>42915</v>
      </c>
      <c r="B381" s="123">
        <v>27.450001</v>
      </c>
      <c r="C381" s="123">
        <v>27.450001</v>
      </c>
      <c r="D381" s="123">
        <v>27.07</v>
      </c>
      <c r="E381" s="123">
        <v>27.190000999999999</v>
      </c>
      <c r="F381" s="123">
        <v>24.781068999999999</v>
      </c>
      <c r="G381" s="124">
        <v>638500</v>
      </c>
    </row>
    <row r="382" spans="1:7">
      <c r="A382" s="120">
        <v>42914</v>
      </c>
      <c r="B382" s="123">
        <v>27.41</v>
      </c>
      <c r="C382" s="123">
        <v>27.5</v>
      </c>
      <c r="D382" s="123">
        <v>27.379999000000002</v>
      </c>
      <c r="E382" s="123">
        <v>27.48</v>
      </c>
      <c r="F382" s="123">
        <v>25.045376000000001</v>
      </c>
      <c r="G382" s="124">
        <v>569200</v>
      </c>
    </row>
    <row r="383" spans="1:7">
      <c r="A383" s="120">
        <v>42913</v>
      </c>
      <c r="B383" s="123">
        <v>27.4</v>
      </c>
      <c r="C383" s="123">
        <v>27.48</v>
      </c>
      <c r="D383" s="123">
        <v>27.24</v>
      </c>
      <c r="E383" s="123">
        <v>27.24</v>
      </c>
      <c r="F383" s="123">
        <v>24.826639</v>
      </c>
      <c r="G383" s="124">
        <v>883900</v>
      </c>
    </row>
    <row r="384" spans="1:7">
      <c r="A384" s="120">
        <v>42912</v>
      </c>
      <c r="B384" s="123">
        <v>27.76</v>
      </c>
      <c r="C384" s="123">
        <v>27.780000999999999</v>
      </c>
      <c r="D384" s="123">
        <v>27.610001</v>
      </c>
      <c r="E384" s="123">
        <v>27.610001</v>
      </c>
      <c r="F384" s="123">
        <v>24.965997999999999</v>
      </c>
      <c r="G384" s="124">
        <v>690000</v>
      </c>
    </row>
    <row r="385" spans="1:7">
      <c r="A385" s="120">
        <v>42909</v>
      </c>
      <c r="B385" s="123">
        <v>27.629999000000002</v>
      </c>
      <c r="C385" s="123">
        <v>27.709999</v>
      </c>
      <c r="D385" s="123">
        <v>27.549999</v>
      </c>
      <c r="E385" s="123">
        <v>27.65</v>
      </c>
      <c r="F385" s="123">
        <v>25.002167</v>
      </c>
      <c r="G385" s="124">
        <v>731100</v>
      </c>
    </row>
    <row r="386" spans="1:7">
      <c r="A386" s="120">
        <v>42908</v>
      </c>
      <c r="B386" s="123">
        <v>27.57</v>
      </c>
      <c r="C386" s="123">
        <v>27.610001</v>
      </c>
      <c r="D386" s="123">
        <v>27.49</v>
      </c>
      <c r="E386" s="123">
        <v>27.57</v>
      </c>
      <c r="F386" s="123">
        <v>24.929825000000001</v>
      </c>
      <c r="G386" s="124">
        <v>1091600</v>
      </c>
    </row>
    <row r="387" spans="1:7">
      <c r="A387" s="120">
        <v>42907</v>
      </c>
      <c r="B387" s="123">
        <v>27.530000999999999</v>
      </c>
      <c r="C387" s="123">
        <v>27.639999</v>
      </c>
      <c r="D387" s="123">
        <v>27.530000999999999</v>
      </c>
      <c r="E387" s="123">
        <v>27.57</v>
      </c>
      <c r="F387" s="123">
        <v>24.929825000000001</v>
      </c>
      <c r="G387" s="124">
        <v>535000</v>
      </c>
    </row>
    <row r="388" spans="1:7">
      <c r="A388" s="120">
        <v>42906</v>
      </c>
      <c r="B388" s="123">
        <v>27.629999000000002</v>
      </c>
      <c r="C388" s="123">
        <v>27.639999</v>
      </c>
      <c r="D388" s="123">
        <v>27.41</v>
      </c>
      <c r="E388" s="123">
        <v>27.41</v>
      </c>
      <c r="F388" s="123">
        <v>24.785150999999999</v>
      </c>
      <c r="G388" s="124">
        <v>579600</v>
      </c>
    </row>
    <row r="389" spans="1:7">
      <c r="A389" s="120">
        <v>42905</v>
      </c>
      <c r="B389" s="123">
        <v>27.77</v>
      </c>
      <c r="C389" s="123">
        <v>27.799999</v>
      </c>
      <c r="D389" s="123">
        <v>27.700001</v>
      </c>
      <c r="E389" s="123">
        <v>27.75</v>
      </c>
      <c r="F389" s="123">
        <v>25.092587999999999</v>
      </c>
      <c r="G389" s="124">
        <v>619600</v>
      </c>
    </row>
    <row r="390" spans="1:7">
      <c r="A390" s="120">
        <v>42902</v>
      </c>
      <c r="B390" s="123">
        <v>27.879999000000002</v>
      </c>
      <c r="C390" s="123">
        <v>27.879999000000002</v>
      </c>
      <c r="D390" s="123">
        <v>27.719999000000001</v>
      </c>
      <c r="E390" s="123">
        <v>27.860001</v>
      </c>
      <c r="F390" s="123">
        <v>25.192056999999998</v>
      </c>
      <c r="G390" s="124">
        <v>681300</v>
      </c>
    </row>
    <row r="391" spans="1:7">
      <c r="A391" s="120">
        <v>42901</v>
      </c>
      <c r="B391" s="123">
        <v>27.77</v>
      </c>
      <c r="C391" s="123">
        <v>27.9</v>
      </c>
      <c r="D391" s="123">
        <v>27.690000999999999</v>
      </c>
      <c r="E391" s="123">
        <v>27.889999</v>
      </c>
      <c r="F391" s="123">
        <v>25.219180999999999</v>
      </c>
      <c r="G391" s="124">
        <v>748000</v>
      </c>
    </row>
    <row r="392" spans="1:7">
      <c r="A392" s="120">
        <v>42900</v>
      </c>
      <c r="B392" s="123">
        <v>28.07</v>
      </c>
      <c r="C392" s="123">
        <v>28.09</v>
      </c>
      <c r="D392" s="123">
        <v>27.92</v>
      </c>
      <c r="E392" s="123">
        <v>28.049999</v>
      </c>
      <c r="F392" s="123">
        <v>25.363862999999998</v>
      </c>
      <c r="G392" s="124">
        <v>1344000</v>
      </c>
    </row>
    <row r="393" spans="1:7">
      <c r="A393" s="120">
        <v>42899</v>
      </c>
      <c r="B393" s="123">
        <v>27.950001</v>
      </c>
      <c r="C393" s="123">
        <v>28.08</v>
      </c>
      <c r="D393" s="123">
        <v>27.889999</v>
      </c>
      <c r="E393" s="123">
        <v>28.08</v>
      </c>
      <c r="F393" s="123">
        <v>25.390989000000001</v>
      </c>
      <c r="G393" s="124">
        <v>1385300</v>
      </c>
    </row>
    <row r="394" spans="1:7">
      <c r="A394" s="120">
        <v>42898</v>
      </c>
      <c r="B394" s="123">
        <v>27.889999</v>
      </c>
      <c r="C394" s="123">
        <v>27.98</v>
      </c>
      <c r="D394" s="123">
        <v>27.870000999999998</v>
      </c>
      <c r="E394" s="123">
        <v>27.98</v>
      </c>
      <c r="F394" s="123">
        <v>25.300561999999999</v>
      </c>
      <c r="G394" s="124">
        <v>1157100</v>
      </c>
    </row>
    <row r="395" spans="1:7">
      <c r="A395" s="120">
        <v>42895</v>
      </c>
      <c r="B395" s="123">
        <v>27.98</v>
      </c>
      <c r="C395" s="123">
        <v>28.049999</v>
      </c>
      <c r="D395" s="123">
        <v>27.83</v>
      </c>
      <c r="E395" s="123">
        <v>27.940000999999999</v>
      </c>
      <c r="F395" s="123">
        <v>25.264392999999998</v>
      </c>
      <c r="G395" s="124">
        <v>878400</v>
      </c>
    </row>
    <row r="396" spans="1:7">
      <c r="A396" s="120">
        <v>42894</v>
      </c>
      <c r="B396" s="123">
        <v>28.18</v>
      </c>
      <c r="C396" s="123">
        <v>28.18</v>
      </c>
      <c r="D396" s="123">
        <v>28.040001</v>
      </c>
      <c r="E396" s="123">
        <v>28.129999000000002</v>
      </c>
      <c r="F396" s="123">
        <v>25.436201000000001</v>
      </c>
      <c r="G396" s="124">
        <v>570800</v>
      </c>
    </row>
    <row r="397" spans="1:7">
      <c r="A397" s="120">
        <v>42893</v>
      </c>
      <c r="B397" s="123">
        <v>28.309999000000001</v>
      </c>
      <c r="C397" s="123">
        <v>28.309999000000001</v>
      </c>
      <c r="D397" s="123">
        <v>28.18</v>
      </c>
      <c r="E397" s="123">
        <v>28.25</v>
      </c>
      <c r="F397" s="123">
        <v>25.544708</v>
      </c>
      <c r="G397" s="124">
        <v>329700</v>
      </c>
    </row>
    <row r="398" spans="1:7">
      <c r="A398" s="120">
        <v>42892</v>
      </c>
      <c r="B398" s="123">
        <v>28.33</v>
      </c>
      <c r="C398" s="123">
        <v>28.389999</v>
      </c>
      <c r="D398" s="123">
        <v>28.23</v>
      </c>
      <c r="E398" s="123">
        <v>28.290001</v>
      </c>
      <c r="F398" s="123">
        <v>25.580874999999999</v>
      </c>
      <c r="G398" s="124">
        <v>605600</v>
      </c>
    </row>
    <row r="399" spans="1:7">
      <c r="A399" s="120">
        <v>42891</v>
      </c>
      <c r="B399" s="123">
        <v>28.209999</v>
      </c>
      <c r="C399" s="123">
        <v>28.27</v>
      </c>
      <c r="D399" s="123">
        <v>28.1</v>
      </c>
      <c r="E399" s="123">
        <v>28.200001</v>
      </c>
      <c r="F399" s="123">
        <v>25.499497999999999</v>
      </c>
      <c r="G399" s="124">
        <v>536300</v>
      </c>
    </row>
    <row r="400" spans="1:7">
      <c r="A400" s="120">
        <v>42888</v>
      </c>
      <c r="B400" s="123">
        <v>28.6</v>
      </c>
      <c r="C400" s="123">
        <v>28.73</v>
      </c>
      <c r="D400" s="123">
        <v>28.5</v>
      </c>
      <c r="E400" s="123">
        <v>28.690000999999999</v>
      </c>
      <c r="F400" s="123">
        <v>25.942571999999998</v>
      </c>
      <c r="G400" s="124">
        <v>841900</v>
      </c>
    </row>
    <row r="401" spans="1:7">
      <c r="A401" s="120">
        <v>42887</v>
      </c>
      <c r="B401" s="123">
        <v>28.040001</v>
      </c>
      <c r="C401" s="123">
        <v>28.32</v>
      </c>
      <c r="D401" s="123">
        <v>28.01</v>
      </c>
      <c r="E401" s="123">
        <v>28.290001</v>
      </c>
      <c r="F401" s="123">
        <v>25.580874999999999</v>
      </c>
      <c r="G401" s="124">
        <v>869400</v>
      </c>
    </row>
    <row r="402" spans="1:7">
      <c r="A402" s="120">
        <v>42886</v>
      </c>
      <c r="B402" s="123">
        <v>28</v>
      </c>
      <c r="C402" s="123">
        <v>28.040001</v>
      </c>
      <c r="D402" s="123">
        <v>27.719999000000001</v>
      </c>
      <c r="E402" s="123">
        <v>27.93</v>
      </c>
      <c r="F402" s="123">
        <v>25.255355999999999</v>
      </c>
      <c r="G402" s="124">
        <v>1375000</v>
      </c>
    </row>
    <row r="403" spans="1:7">
      <c r="A403" s="120">
        <v>42885</v>
      </c>
      <c r="B403" s="123">
        <v>27.68</v>
      </c>
      <c r="C403" s="123">
        <v>27.82</v>
      </c>
      <c r="D403" s="123">
        <v>27.68</v>
      </c>
      <c r="E403" s="123">
        <v>27.790001</v>
      </c>
      <c r="F403" s="123">
        <v>25.128755999999999</v>
      </c>
      <c r="G403" s="124">
        <v>714700</v>
      </c>
    </row>
    <row r="404" spans="1:7">
      <c r="A404" s="120">
        <v>42881</v>
      </c>
      <c r="B404" s="123">
        <v>27.540001</v>
      </c>
      <c r="C404" s="123">
        <v>27.65</v>
      </c>
      <c r="D404" s="123">
        <v>27.51</v>
      </c>
      <c r="E404" s="123">
        <v>27.629999000000002</v>
      </c>
      <c r="F404" s="123">
        <v>24.984082999999998</v>
      </c>
      <c r="G404" s="124">
        <v>576700</v>
      </c>
    </row>
    <row r="405" spans="1:7">
      <c r="A405" s="120">
        <v>42880</v>
      </c>
      <c r="B405" s="123">
        <v>27.719999000000001</v>
      </c>
      <c r="C405" s="123">
        <v>27.74</v>
      </c>
      <c r="D405" s="123">
        <v>27.59</v>
      </c>
      <c r="E405" s="123">
        <v>27.65</v>
      </c>
      <c r="F405" s="123">
        <v>25.002167</v>
      </c>
      <c r="G405" s="124">
        <v>891900</v>
      </c>
    </row>
    <row r="406" spans="1:7">
      <c r="A406" s="120">
        <v>42879</v>
      </c>
      <c r="B406" s="123">
        <v>27.98</v>
      </c>
      <c r="C406" s="123">
        <v>28.030000999999999</v>
      </c>
      <c r="D406" s="123">
        <v>27.91</v>
      </c>
      <c r="E406" s="123">
        <v>27.969999000000001</v>
      </c>
      <c r="F406" s="123">
        <v>25.291516999999999</v>
      </c>
      <c r="G406" s="124">
        <v>605100</v>
      </c>
    </row>
    <row r="407" spans="1:7">
      <c r="A407" s="120">
        <v>42878</v>
      </c>
      <c r="B407" s="123">
        <v>27.84</v>
      </c>
      <c r="C407" s="123">
        <v>27.85</v>
      </c>
      <c r="D407" s="123">
        <v>27.719999000000001</v>
      </c>
      <c r="E407" s="123">
        <v>27.74</v>
      </c>
      <c r="F407" s="123">
        <v>25.083549000000001</v>
      </c>
      <c r="G407" s="124">
        <v>624500</v>
      </c>
    </row>
    <row r="408" spans="1:7">
      <c r="A408" s="120">
        <v>42877</v>
      </c>
      <c r="B408" s="123">
        <v>27.799999</v>
      </c>
      <c r="C408" s="123">
        <v>27.85</v>
      </c>
      <c r="D408" s="123">
        <v>27.67</v>
      </c>
      <c r="E408" s="123">
        <v>27.74</v>
      </c>
      <c r="F408" s="123">
        <v>25.083549000000001</v>
      </c>
      <c r="G408" s="124">
        <v>1207800</v>
      </c>
    </row>
    <row r="409" spans="1:7">
      <c r="A409" s="120">
        <v>42874</v>
      </c>
      <c r="B409" s="123">
        <v>27.6</v>
      </c>
      <c r="C409" s="123">
        <v>27.780000999999999</v>
      </c>
      <c r="D409" s="123">
        <v>27.58</v>
      </c>
      <c r="E409" s="123">
        <v>27.68</v>
      </c>
      <c r="F409" s="123">
        <v>25.029292999999999</v>
      </c>
      <c r="G409" s="124">
        <v>974400</v>
      </c>
    </row>
    <row r="410" spans="1:7">
      <c r="A410" s="120">
        <v>42873</v>
      </c>
      <c r="B410" s="123">
        <v>27.5</v>
      </c>
      <c r="C410" s="123">
        <v>27.719999000000001</v>
      </c>
      <c r="D410" s="123">
        <v>27.360001</v>
      </c>
      <c r="E410" s="123">
        <v>27.66</v>
      </c>
      <c r="F410" s="123">
        <v>25.011208</v>
      </c>
      <c r="G410" s="124">
        <v>886200</v>
      </c>
    </row>
    <row r="411" spans="1:7">
      <c r="A411" s="120">
        <v>42872</v>
      </c>
      <c r="B411" s="123">
        <v>27.860001</v>
      </c>
      <c r="C411" s="123">
        <v>27.93</v>
      </c>
      <c r="D411" s="123">
        <v>27.48</v>
      </c>
      <c r="E411" s="123">
        <v>27.48</v>
      </c>
      <c r="F411" s="123">
        <v>24.848444000000001</v>
      </c>
      <c r="G411" s="124">
        <v>959600</v>
      </c>
    </row>
    <row r="412" spans="1:7">
      <c r="A412" s="120">
        <v>42871</v>
      </c>
      <c r="B412" s="123">
        <v>28.33</v>
      </c>
      <c r="C412" s="123">
        <v>28.33</v>
      </c>
      <c r="D412" s="123">
        <v>27.969999000000001</v>
      </c>
      <c r="E412" s="123">
        <v>27.99</v>
      </c>
      <c r="F412" s="123">
        <v>25.309602999999999</v>
      </c>
      <c r="G412" s="124">
        <v>1475800</v>
      </c>
    </row>
    <row r="413" spans="1:7">
      <c r="A413" s="120">
        <v>42870</v>
      </c>
      <c r="B413" s="123">
        <v>28.299999</v>
      </c>
      <c r="C413" s="123">
        <v>28.42</v>
      </c>
      <c r="D413" s="123">
        <v>28.24</v>
      </c>
      <c r="E413" s="123">
        <v>28.33</v>
      </c>
      <c r="F413" s="123">
        <v>25.617045999999998</v>
      </c>
      <c r="G413" s="124">
        <v>1065000</v>
      </c>
    </row>
    <row r="414" spans="1:7">
      <c r="A414" s="120">
        <v>42867</v>
      </c>
      <c r="B414" s="123">
        <v>28.18</v>
      </c>
      <c r="C414" s="123">
        <v>28.24</v>
      </c>
      <c r="D414" s="123">
        <v>28.08</v>
      </c>
      <c r="E414" s="123">
        <v>28.120000999999998</v>
      </c>
      <c r="F414" s="123">
        <v>25.427160000000001</v>
      </c>
      <c r="G414" s="124">
        <v>1281300</v>
      </c>
    </row>
    <row r="415" spans="1:7">
      <c r="A415" s="120">
        <v>42866</v>
      </c>
      <c r="B415" s="123">
        <v>28.58</v>
      </c>
      <c r="C415" s="123">
        <v>28.65</v>
      </c>
      <c r="D415" s="123">
        <v>28.450001</v>
      </c>
      <c r="E415" s="123">
        <v>28.6</v>
      </c>
      <c r="F415" s="123">
        <v>25.861193</v>
      </c>
      <c r="G415" s="124">
        <v>1640000</v>
      </c>
    </row>
    <row r="416" spans="1:7">
      <c r="A416" s="120">
        <v>42865</v>
      </c>
      <c r="B416" s="123">
        <v>28.440000999999999</v>
      </c>
      <c r="C416" s="123">
        <v>28.51</v>
      </c>
      <c r="D416" s="123">
        <v>28.41</v>
      </c>
      <c r="E416" s="123">
        <v>28.48</v>
      </c>
      <c r="F416" s="123">
        <v>25.752682</v>
      </c>
      <c r="G416" s="124">
        <v>1264700</v>
      </c>
    </row>
    <row r="417" spans="1:7">
      <c r="A417" s="120">
        <v>42864</v>
      </c>
      <c r="B417" s="123">
        <v>28.66</v>
      </c>
      <c r="C417" s="123">
        <v>28.66</v>
      </c>
      <c r="D417" s="123">
        <v>28.43</v>
      </c>
      <c r="E417" s="123">
        <v>28.469999000000001</v>
      </c>
      <c r="F417" s="123">
        <v>25.743641</v>
      </c>
      <c r="G417" s="124">
        <v>1347400</v>
      </c>
    </row>
    <row r="418" spans="1:7">
      <c r="A418" s="120">
        <v>42863</v>
      </c>
      <c r="B418" s="123">
        <v>28.969999000000001</v>
      </c>
      <c r="C418" s="123">
        <v>29.049999</v>
      </c>
      <c r="D418" s="123">
        <v>28.93</v>
      </c>
      <c r="E418" s="123">
        <v>29</v>
      </c>
      <c r="F418" s="123">
        <v>26.222887</v>
      </c>
      <c r="G418" s="124">
        <v>763100</v>
      </c>
    </row>
    <row r="419" spans="1:7">
      <c r="A419" s="120">
        <v>42860</v>
      </c>
      <c r="B419" s="123">
        <v>29.02</v>
      </c>
      <c r="C419" s="123">
        <v>29.17</v>
      </c>
      <c r="D419" s="123">
        <v>29.02</v>
      </c>
      <c r="E419" s="123">
        <v>29.139999</v>
      </c>
      <c r="F419" s="123">
        <v>26.34948</v>
      </c>
      <c r="G419" s="124">
        <v>480400</v>
      </c>
    </row>
    <row r="420" spans="1:7">
      <c r="A420" s="120">
        <v>42859</v>
      </c>
      <c r="B420" s="123">
        <v>28.91</v>
      </c>
      <c r="C420" s="123">
        <v>29.02</v>
      </c>
      <c r="D420" s="123">
        <v>28.870000999999998</v>
      </c>
      <c r="E420" s="123">
        <v>28.99</v>
      </c>
      <c r="F420" s="123">
        <v>26.213844000000002</v>
      </c>
      <c r="G420" s="124">
        <v>611600</v>
      </c>
    </row>
    <row r="421" spans="1:7">
      <c r="A421" s="120">
        <v>42858</v>
      </c>
      <c r="B421" s="123">
        <v>28.790001</v>
      </c>
      <c r="C421" s="123">
        <v>28.93</v>
      </c>
      <c r="D421" s="123">
        <v>28.77</v>
      </c>
      <c r="E421" s="123">
        <v>28.92</v>
      </c>
      <c r="F421" s="123">
        <v>26.150549000000002</v>
      </c>
      <c r="G421" s="124">
        <v>612300</v>
      </c>
    </row>
    <row r="422" spans="1:7">
      <c r="A422" s="120">
        <v>42857</v>
      </c>
      <c r="B422" s="123">
        <v>28.99</v>
      </c>
      <c r="C422" s="123">
        <v>29.01</v>
      </c>
      <c r="D422" s="123">
        <v>28.77</v>
      </c>
      <c r="E422" s="123">
        <v>28.889999</v>
      </c>
      <c r="F422" s="123">
        <v>26.123417</v>
      </c>
      <c r="G422" s="124">
        <v>956000</v>
      </c>
    </row>
    <row r="423" spans="1:7">
      <c r="A423" s="120">
        <v>42856</v>
      </c>
      <c r="B423" s="123">
        <v>28.98</v>
      </c>
      <c r="C423" s="123">
        <v>29.110001</v>
      </c>
      <c r="D423" s="123">
        <v>28.950001</v>
      </c>
      <c r="E423" s="123">
        <v>29.08</v>
      </c>
      <c r="F423" s="123">
        <v>26.295224999999999</v>
      </c>
      <c r="G423" s="124">
        <v>684000</v>
      </c>
    </row>
    <row r="424" spans="1:7">
      <c r="A424" s="120">
        <v>42853</v>
      </c>
      <c r="B424" s="123">
        <v>29</v>
      </c>
      <c r="C424" s="123">
        <v>29.18</v>
      </c>
      <c r="D424" s="123">
        <v>28.870000999999998</v>
      </c>
      <c r="E424" s="123">
        <v>29.1</v>
      </c>
      <c r="F424" s="123">
        <v>26.313313000000001</v>
      </c>
      <c r="G424" s="124">
        <v>904500</v>
      </c>
    </row>
    <row r="425" spans="1:7">
      <c r="A425" s="120">
        <v>42852</v>
      </c>
      <c r="B425" s="123">
        <v>29.08</v>
      </c>
      <c r="C425" s="123">
        <v>29.17</v>
      </c>
      <c r="D425" s="123">
        <v>28.940000999999999</v>
      </c>
      <c r="E425" s="123">
        <v>29.01</v>
      </c>
      <c r="F425" s="123">
        <v>26.231928</v>
      </c>
      <c r="G425" s="124">
        <v>777100</v>
      </c>
    </row>
    <row r="426" spans="1:7">
      <c r="A426" s="120">
        <v>42851</v>
      </c>
      <c r="B426" s="123">
        <v>29.139999</v>
      </c>
      <c r="C426" s="123">
        <v>29.23</v>
      </c>
      <c r="D426" s="123">
        <v>29.08</v>
      </c>
      <c r="E426" s="123">
        <v>29.08</v>
      </c>
      <c r="F426" s="123">
        <v>26.295224999999999</v>
      </c>
      <c r="G426" s="124">
        <v>496300</v>
      </c>
    </row>
    <row r="427" spans="1:7">
      <c r="A427" s="120">
        <v>42850</v>
      </c>
      <c r="B427" s="123">
        <v>28.969999000000001</v>
      </c>
      <c r="C427" s="123">
        <v>29.030000999999999</v>
      </c>
      <c r="D427" s="123">
        <v>28.92</v>
      </c>
      <c r="E427" s="123">
        <v>28.959999</v>
      </c>
      <c r="F427" s="123">
        <v>26.186713999999998</v>
      </c>
      <c r="G427" s="124">
        <v>557200</v>
      </c>
    </row>
    <row r="428" spans="1:7">
      <c r="A428" s="120">
        <v>42849</v>
      </c>
      <c r="B428" s="123">
        <v>28.870000999999998</v>
      </c>
      <c r="C428" s="123">
        <v>28.92</v>
      </c>
      <c r="D428" s="123">
        <v>28.74</v>
      </c>
      <c r="E428" s="123">
        <v>28.82</v>
      </c>
      <c r="F428" s="123">
        <v>26.060124999999999</v>
      </c>
      <c r="G428" s="124">
        <v>560100</v>
      </c>
    </row>
    <row r="429" spans="1:7">
      <c r="A429" s="120">
        <v>42846</v>
      </c>
      <c r="B429" s="123">
        <v>28.59</v>
      </c>
      <c r="C429" s="123">
        <v>28.59</v>
      </c>
      <c r="D429" s="123">
        <v>28.48</v>
      </c>
      <c r="E429" s="123">
        <v>28.52</v>
      </c>
      <c r="F429" s="123">
        <v>25.788855000000002</v>
      </c>
      <c r="G429" s="124">
        <v>485500</v>
      </c>
    </row>
    <row r="430" spans="1:7">
      <c r="A430" s="120">
        <v>42845</v>
      </c>
      <c r="B430" s="123">
        <v>28.4</v>
      </c>
      <c r="C430" s="123">
        <v>28.51</v>
      </c>
      <c r="D430" s="123">
        <v>28.4</v>
      </c>
      <c r="E430" s="123">
        <v>28.48</v>
      </c>
      <c r="F430" s="123">
        <v>25.752682</v>
      </c>
      <c r="G430" s="124">
        <v>599100</v>
      </c>
    </row>
    <row r="431" spans="1:7">
      <c r="A431" s="120">
        <v>42844</v>
      </c>
      <c r="B431" s="123">
        <v>28.35</v>
      </c>
      <c r="C431" s="123">
        <v>28.370000999999998</v>
      </c>
      <c r="D431" s="123">
        <v>28.16</v>
      </c>
      <c r="E431" s="123">
        <v>28.190000999999999</v>
      </c>
      <c r="F431" s="123">
        <v>25.490452000000001</v>
      </c>
      <c r="G431" s="124">
        <v>734000</v>
      </c>
    </row>
    <row r="432" spans="1:7">
      <c r="A432" s="120">
        <v>42843</v>
      </c>
      <c r="B432" s="123">
        <v>28.43</v>
      </c>
      <c r="C432" s="123">
        <v>28.450001</v>
      </c>
      <c r="D432" s="123">
        <v>28.34</v>
      </c>
      <c r="E432" s="123">
        <v>28.4</v>
      </c>
      <c r="F432" s="123">
        <v>25.680346</v>
      </c>
      <c r="G432" s="124">
        <v>674200</v>
      </c>
    </row>
    <row r="433" spans="1:7">
      <c r="A433" s="120">
        <v>42842</v>
      </c>
      <c r="B433" s="123">
        <v>28.549999</v>
      </c>
      <c r="C433" s="123">
        <v>28.709999</v>
      </c>
      <c r="D433" s="123">
        <v>28.549999</v>
      </c>
      <c r="E433" s="123">
        <v>28.690000999999999</v>
      </c>
      <c r="F433" s="123">
        <v>25.942571999999998</v>
      </c>
      <c r="G433" s="124">
        <v>538500</v>
      </c>
    </row>
    <row r="434" spans="1:7">
      <c r="A434" s="120">
        <v>42838</v>
      </c>
      <c r="B434" s="123">
        <v>28.66</v>
      </c>
      <c r="C434" s="123">
        <v>28.66</v>
      </c>
      <c r="D434" s="123">
        <v>28.440000999999999</v>
      </c>
      <c r="E434" s="123">
        <v>28.450001</v>
      </c>
      <c r="F434" s="123">
        <v>25.725560999999999</v>
      </c>
      <c r="G434" s="124">
        <v>933800</v>
      </c>
    </row>
    <row r="435" spans="1:7">
      <c r="A435" s="120">
        <v>42837</v>
      </c>
      <c r="B435" s="123">
        <v>28.67</v>
      </c>
      <c r="C435" s="123">
        <v>28.67</v>
      </c>
      <c r="D435" s="123">
        <v>28.530000999999999</v>
      </c>
      <c r="E435" s="123">
        <v>28.57</v>
      </c>
      <c r="F435" s="123">
        <v>25.834064000000001</v>
      </c>
      <c r="G435" s="124">
        <v>737800</v>
      </c>
    </row>
    <row r="436" spans="1:7">
      <c r="A436" s="120">
        <v>42836</v>
      </c>
      <c r="B436" s="123">
        <v>28.84</v>
      </c>
      <c r="C436" s="123">
        <v>28.84</v>
      </c>
      <c r="D436" s="123">
        <v>28.610001</v>
      </c>
      <c r="E436" s="123">
        <v>28.76</v>
      </c>
      <c r="F436" s="123">
        <v>26.005870999999999</v>
      </c>
      <c r="G436" s="124">
        <v>952900</v>
      </c>
    </row>
    <row r="437" spans="1:7">
      <c r="A437" s="120">
        <v>42835</v>
      </c>
      <c r="B437" s="123">
        <v>28.690000999999999</v>
      </c>
      <c r="C437" s="123">
        <v>28.73</v>
      </c>
      <c r="D437" s="123">
        <v>28.57</v>
      </c>
      <c r="E437" s="123">
        <v>28.66</v>
      </c>
      <c r="F437" s="123">
        <v>25.915444999999998</v>
      </c>
      <c r="G437" s="124">
        <v>1067100</v>
      </c>
    </row>
    <row r="438" spans="1:7">
      <c r="A438" s="120">
        <v>42832</v>
      </c>
      <c r="B438" s="123">
        <v>28.799999</v>
      </c>
      <c r="C438" s="123">
        <v>28.870000999999998</v>
      </c>
      <c r="D438" s="123">
        <v>28.690000999999999</v>
      </c>
      <c r="E438" s="123">
        <v>28.77</v>
      </c>
      <c r="F438" s="123">
        <v>26.014911999999999</v>
      </c>
      <c r="G438" s="124">
        <v>1054800</v>
      </c>
    </row>
    <row r="439" spans="1:7">
      <c r="A439" s="120">
        <v>42831</v>
      </c>
      <c r="B439" s="123">
        <v>28.809999000000001</v>
      </c>
      <c r="C439" s="123">
        <v>28.82</v>
      </c>
      <c r="D439" s="123">
        <v>28.620000999999998</v>
      </c>
      <c r="E439" s="123">
        <v>28.719999000000001</v>
      </c>
      <c r="F439" s="123">
        <v>25.9697</v>
      </c>
      <c r="G439" s="124">
        <v>1369800</v>
      </c>
    </row>
    <row r="440" spans="1:7">
      <c r="A440" s="120">
        <v>42830</v>
      </c>
      <c r="B440" s="123">
        <v>29.15</v>
      </c>
      <c r="C440" s="123">
        <v>29.25</v>
      </c>
      <c r="D440" s="123">
        <v>29</v>
      </c>
      <c r="E440" s="123">
        <v>29.030000999999999</v>
      </c>
      <c r="F440" s="123">
        <v>26.250012999999999</v>
      </c>
      <c r="G440" s="124">
        <v>1743800</v>
      </c>
    </row>
    <row r="441" spans="1:7">
      <c r="A441" s="120">
        <v>42829</v>
      </c>
      <c r="B441" s="123">
        <v>29.639999</v>
      </c>
      <c r="C441" s="123">
        <v>29.690000999999999</v>
      </c>
      <c r="D441" s="123">
        <v>29.459999</v>
      </c>
      <c r="E441" s="123">
        <v>29.629999000000002</v>
      </c>
      <c r="F441" s="123">
        <v>26.792555</v>
      </c>
      <c r="G441" s="124">
        <v>591400</v>
      </c>
    </row>
    <row r="442" spans="1:7">
      <c r="A442" s="120">
        <v>42828</v>
      </c>
      <c r="B442" s="123">
        <v>30.200001</v>
      </c>
      <c r="C442" s="123">
        <v>30.209999</v>
      </c>
      <c r="D442" s="123">
        <v>29.93</v>
      </c>
      <c r="E442" s="123">
        <v>30.129999000000002</v>
      </c>
      <c r="F442" s="123">
        <v>27.244672999999999</v>
      </c>
      <c r="G442" s="124">
        <v>543000</v>
      </c>
    </row>
    <row r="443" spans="1:7">
      <c r="A443" s="120">
        <v>42825</v>
      </c>
      <c r="B443" s="123">
        <v>30.219999000000001</v>
      </c>
      <c r="C443" s="123">
        <v>30.32</v>
      </c>
      <c r="D443" s="123">
        <v>30.18</v>
      </c>
      <c r="E443" s="123">
        <v>30.26</v>
      </c>
      <c r="F443" s="123">
        <v>27.362226</v>
      </c>
      <c r="G443" s="124">
        <v>505500</v>
      </c>
    </row>
    <row r="444" spans="1:7">
      <c r="A444" s="120">
        <v>42824</v>
      </c>
      <c r="B444" s="123">
        <v>30.690000999999999</v>
      </c>
      <c r="C444" s="123">
        <v>30.690000999999999</v>
      </c>
      <c r="D444" s="123">
        <v>30.58</v>
      </c>
      <c r="E444" s="123">
        <v>30.65</v>
      </c>
      <c r="F444" s="123">
        <v>27.714880000000001</v>
      </c>
      <c r="G444" s="124">
        <v>317500</v>
      </c>
    </row>
    <row r="445" spans="1:7">
      <c r="A445" s="120">
        <v>42823</v>
      </c>
      <c r="B445" s="123">
        <v>30.74</v>
      </c>
      <c r="C445" s="123">
        <v>30.85</v>
      </c>
      <c r="D445" s="123">
        <v>30.65</v>
      </c>
      <c r="E445" s="123">
        <v>30.790001</v>
      </c>
      <c r="F445" s="123">
        <v>27.841470999999999</v>
      </c>
      <c r="G445" s="124">
        <v>416500</v>
      </c>
    </row>
    <row r="446" spans="1:7">
      <c r="A446" s="120">
        <v>42822</v>
      </c>
      <c r="B446" s="123">
        <v>30.5</v>
      </c>
      <c r="C446" s="123">
        <v>30.860001</v>
      </c>
      <c r="D446" s="123">
        <v>30.379999000000002</v>
      </c>
      <c r="E446" s="123">
        <v>30.809999000000001</v>
      </c>
      <c r="F446" s="123">
        <v>27.859556000000001</v>
      </c>
      <c r="G446" s="124">
        <v>737300</v>
      </c>
    </row>
    <row r="447" spans="1:7">
      <c r="A447" s="120">
        <v>42821</v>
      </c>
      <c r="B447" s="123">
        <v>30.620000999999998</v>
      </c>
      <c r="C447" s="123">
        <v>30.83</v>
      </c>
      <c r="D447" s="123">
        <v>30.51</v>
      </c>
      <c r="E447" s="123">
        <v>30.809999000000001</v>
      </c>
      <c r="F447" s="123">
        <v>27.859556000000001</v>
      </c>
      <c r="G447" s="124">
        <v>470100</v>
      </c>
    </row>
    <row r="448" spans="1:7">
      <c r="A448" s="120">
        <v>42818</v>
      </c>
      <c r="B448" s="123">
        <v>30.719999000000001</v>
      </c>
      <c r="C448" s="123">
        <v>30.84</v>
      </c>
      <c r="D448" s="123">
        <v>30.68</v>
      </c>
      <c r="E448" s="123">
        <v>30.780000999999999</v>
      </c>
      <c r="F448" s="123">
        <v>27.832429999999999</v>
      </c>
      <c r="G448" s="124">
        <v>448900</v>
      </c>
    </row>
    <row r="449" spans="1:7">
      <c r="A449" s="120">
        <v>42817</v>
      </c>
      <c r="B449" s="123">
        <v>30.639999</v>
      </c>
      <c r="C449" s="123">
        <v>30.860001</v>
      </c>
      <c r="D449" s="123">
        <v>30.620000999999998</v>
      </c>
      <c r="E449" s="123">
        <v>30.73</v>
      </c>
      <c r="F449" s="123">
        <v>27.787212</v>
      </c>
      <c r="G449" s="124">
        <v>437900</v>
      </c>
    </row>
    <row r="450" spans="1:7">
      <c r="A450" s="120">
        <v>42816</v>
      </c>
      <c r="B450" s="123">
        <v>30.59</v>
      </c>
      <c r="C450" s="123">
        <v>30.65</v>
      </c>
      <c r="D450" s="123">
        <v>30.42</v>
      </c>
      <c r="E450" s="123">
        <v>30.620000999999998</v>
      </c>
      <c r="F450" s="123">
        <v>27.687754000000002</v>
      </c>
      <c r="G450" s="124">
        <v>548300</v>
      </c>
    </row>
    <row r="451" spans="1:7">
      <c r="A451" s="120">
        <v>42815</v>
      </c>
      <c r="B451" s="123">
        <v>31.299999</v>
      </c>
      <c r="C451" s="123">
        <v>31.440000999999999</v>
      </c>
      <c r="D451" s="123">
        <v>30.74</v>
      </c>
      <c r="E451" s="123">
        <v>30.790001</v>
      </c>
      <c r="F451" s="123">
        <v>27.841470999999999</v>
      </c>
      <c r="G451" s="124">
        <v>834800</v>
      </c>
    </row>
    <row r="452" spans="1:7">
      <c r="A452" s="120">
        <v>42814</v>
      </c>
      <c r="B452" s="123">
        <v>31.059999000000001</v>
      </c>
      <c r="C452" s="123">
        <v>31.18</v>
      </c>
      <c r="D452" s="123">
        <v>30.959999</v>
      </c>
      <c r="E452" s="123">
        <v>30.99</v>
      </c>
      <c r="F452" s="123">
        <v>28.022320000000001</v>
      </c>
      <c r="G452" s="124">
        <v>815900</v>
      </c>
    </row>
    <row r="453" spans="1:7">
      <c r="A453" s="120">
        <v>42811</v>
      </c>
      <c r="B453" s="123">
        <v>31.17</v>
      </c>
      <c r="C453" s="123">
        <v>31.190000999999999</v>
      </c>
      <c r="D453" s="123">
        <v>31</v>
      </c>
      <c r="E453" s="123">
        <v>31.040001</v>
      </c>
      <c r="F453" s="123">
        <v>28.067533000000001</v>
      </c>
      <c r="G453" s="124">
        <v>260600</v>
      </c>
    </row>
    <row r="454" spans="1:7">
      <c r="A454" s="120">
        <v>42810</v>
      </c>
      <c r="B454" s="123">
        <v>31.280000999999999</v>
      </c>
      <c r="C454" s="123">
        <v>31.35</v>
      </c>
      <c r="D454" s="123">
        <v>31.18</v>
      </c>
      <c r="E454" s="123">
        <v>31.190000999999999</v>
      </c>
      <c r="F454" s="123">
        <v>28.203171000000001</v>
      </c>
      <c r="G454" s="124">
        <v>319900</v>
      </c>
    </row>
    <row r="455" spans="1:7">
      <c r="A455" s="120">
        <v>42809</v>
      </c>
      <c r="B455" s="123">
        <v>31.030000999999999</v>
      </c>
      <c r="C455" s="123">
        <v>31.23</v>
      </c>
      <c r="D455" s="123">
        <v>30.98</v>
      </c>
      <c r="E455" s="123">
        <v>31.16</v>
      </c>
      <c r="F455" s="123">
        <v>28.176041000000001</v>
      </c>
      <c r="G455" s="124">
        <v>452300</v>
      </c>
    </row>
    <row r="456" spans="1:7">
      <c r="A456" s="120">
        <v>42808</v>
      </c>
      <c r="B456" s="123">
        <v>30.85</v>
      </c>
      <c r="C456" s="123">
        <v>30.870000999999998</v>
      </c>
      <c r="D456" s="123">
        <v>30.700001</v>
      </c>
      <c r="E456" s="123">
        <v>30.75</v>
      </c>
      <c r="F456" s="123">
        <v>27.805302000000001</v>
      </c>
      <c r="G456" s="124">
        <v>361500</v>
      </c>
    </row>
    <row r="457" spans="1:7">
      <c r="A457" s="120">
        <v>42807</v>
      </c>
      <c r="B457" s="123">
        <v>31.049999</v>
      </c>
      <c r="C457" s="123">
        <v>31.059999000000001</v>
      </c>
      <c r="D457" s="123">
        <v>30.92</v>
      </c>
      <c r="E457" s="123">
        <v>31.049999</v>
      </c>
      <c r="F457" s="123">
        <v>28.076571000000001</v>
      </c>
      <c r="G457" s="124">
        <v>631900</v>
      </c>
    </row>
    <row r="458" spans="1:7">
      <c r="A458" s="120">
        <v>42804</v>
      </c>
      <c r="B458" s="123">
        <v>31.120000999999998</v>
      </c>
      <c r="C458" s="123">
        <v>31.209999</v>
      </c>
      <c r="D458" s="123">
        <v>30.950001</v>
      </c>
      <c r="E458" s="123">
        <v>31.049999</v>
      </c>
      <c r="F458" s="123">
        <v>28.076571000000001</v>
      </c>
      <c r="G458" s="124">
        <v>467300</v>
      </c>
    </row>
    <row r="459" spans="1:7">
      <c r="A459" s="120">
        <v>42803</v>
      </c>
      <c r="B459" s="123">
        <v>30.959999</v>
      </c>
      <c r="C459" s="123">
        <v>31.01</v>
      </c>
      <c r="D459" s="123">
        <v>30.860001</v>
      </c>
      <c r="E459" s="123">
        <v>30.940000999999999</v>
      </c>
      <c r="F459" s="123">
        <v>27.977105999999999</v>
      </c>
      <c r="G459" s="124">
        <v>426000</v>
      </c>
    </row>
    <row r="460" spans="1:7">
      <c r="A460" s="120">
        <v>42802</v>
      </c>
      <c r="B460" s="123">
        <v>31.08</v>
      </c>
      <c r="C460" s="123">
        <v>31.1</v>
      </c>
      <c r="D460" s="123">
        <v>30.93</v>
      </c>
      <c r="E460" s="123">
        <v>30.940000999999999</v>
      </c>
      <c r="F460" s="123">
        <v>27.977105999999999</v>
      </c>
      <c r="G460" s="124">
        <v>582100</v>
      </c>
    </row>
    <row r="461" spans="1:7">
      <c r="A461" s="120">
        <v>42801</v>
      </c>
      <c r="B461" s="123">
        <v>31.120000999999998</v>
      </c>
      <c r="C461" s="123">
        <v>31.17</v>
      </c>
      <c r="D461" s="123">
        <v>31.040001</v>
      </c>
      <c r="E461" s="123">
        <v>31.07</v>
      </c>
      <c r="F461" s="123">
        <v>28.094656000000001</v>
      </c>
      <c r="G461" s="124">
        <v>548600</v>
      </c>
    </row>
    <row r="462" spans="1:7">
      <c r="A462" s="120">
        <v>42800</v>
      </c>
      <c r="B462" s="123">
        <v>31.059999000000001</v>
      </c>
      <c r="C462" s="123">
        <v>31.059999000000001</v>
      </c>
      <c r="D462" s="123">
        <v>30.860001</v>
      </c>
      <c r="E462" s="123">
        <v>30.959999</v>
      </c>
      <c r="F462" s="123">
        <v>27.995190000000001</v>
      </c>
      <c r="G462" s="124">
        <v>475900</v>
      </c>
    </row>
    <row r="463" spans="1:7">
      <c r="A463" s="120">
        <v>42797</v>
      </c>
      <c r="B463" s="123">
        <v>31.16</v>
      </c>
      <c r="C463" s="123">
        <v>31.25</v>
      </c>
      <c r="D463" s="123">
        <v>31.07</v>
      </c>
      <c r="E463" s="123">
        <v>31.15</v>
      </c>
      <c r="F463" s="123">
        <v>28.166996000000001</v>
      </c>
      <c r="G463" s="124">
        <v>436700</v>
      </c>
    </row>
    <row r="464" spans="1:7">
      <c r="A464" s="120">
        <v>42796</v>
      </c>
      <c r="B464" s="123">
        <v>31.110001</v>
      </c>
      <c r="C464" s="123">
        <v>31.190000999999999</v>
      </c>
      <c r="D464" s="123">
        <v>30.98</v>
      </c>
      <c r="E464" s="123">
        <v>30.99</v>
      </c>
      <c r="F464" s="123">
        <v>28.022320000000001</v>
      </c>
      <c r="G464" s="124">
        <v>386900</v>
      </c>
    </row>
    <row r="465" spans="1:7">
      <c r="A465" s="120">
        <v>42795</v>
      </c>
      <c r="B465" s="123">
        <v>31.26</v>
      </c>
      <c r="C465" s="123">
        <v>31.360001</v>
      </c>
      <c r="D465" s="123">
        <v>31.26</v>
      </c>
      <c r="E465" s="123">
        <v>31.290001</v>
      </c>
      <c r="F465" s="123">
        <v>28.293590999999999</v>
      </c>
      <c r="G465" s="124">
        <v>483400</v>
      </c>
    </row>
    <row r="466" spans="1:7">
      <c r="A466" s="120">
        <v>42794</v>
      </c>
      <c r="B466" s="123">
        <v>31.139999</v>
      </c>
      <c r="C466" s="123">
        <v>31.15</v>
      </c>
      <c r="D466" s="123">
        <v>30.9</v>
      </c>
      <c r="E466" s="123">
        <v>30.969999000000001</v>
      </c>
      <c r="F466" s="123">
        <v>28.004231999999998</v>
      </c>
      <c r="G466" s="124">
        <v>384300</v>
      </c>
    </row>
    <row r="467" spans="1:7">
      <c r="A467" s="120">
        <v>42793</v>
      </c>
      <c r="B467" s="123">
        <v>31.27</v>
      </c>
      <c r="C467" s="123">
        <v>31.27</v>
      </c>
      <c r="D467" s="123">
        <v>31.15</v>
      </c>
      <c r="E467" s="123">
        <v>31.24</v>
      </c>
      <c r="F467" s="123">
        <v>28.248377000000001</v>
      </c>
      <c r="G467" s="124">
        <v>702200</v>
      </c>
    </row>
    <row r="468" spans="1:7">
      <c r="A468" s="120">
        <v>42790</v>
      </c>
      <c r="B468" s="123">
        <v>31.34</v>
      </c>
      <c r="C468" s="123">
        <v>31.450001</v>
      </c>
      <c r="D468" s="123">
        <v>31.33</v>
      </c>
      <c r="E468" s="123">
        <v>31.450001</v>
      </c>
      <c r="F468" s="123">
        <v>28.438271</v>
      </c>
      <c r="G468" s="124">
        <v>981700</v>
      </c>
    </row>
    <row r="469" spans="1:7">
      <c r="A469" s="120">
        <v>42789</v>
      </c>
      <c r="B469" s="123">
        <v>31.639999</v>
      </c>
      <c r="C469" s="123">
        <v>31.719999000000001</v>
      </c>
      <c r="D469" s="123">
        <v>31.58</v>
      </c>
      <c r="E469" s="123">
        <v>31.620000999999998</v>
      </c>
      <c r="F469" s="123">
        <v>28.591992999999999</v>
      </c>
      <c r="G469" s="124">
        <v>1190200</v>
      </c>
    </row>
    <row r="470" spans="1:7">
      <c r="A470" s="120">
        <v>42788</v>
      </c>
      <c r="B470" s="123">
        <v>31.74</v>
      </c>
      <c r="C470" s="123">
        <v>31.98</v>
      </c>
      <c r="D470" s="123">
        <v>31.74</v>
      </c>
      <c r="E470" s="123">
        <v>31.860001</v>
      </c>
      <c r="F470" s="123">
        <v>28.809006</v>
      </c>
      <c r="G470" s="124">
        <v>1725700</v>
      </c>
    </row>
    <row r="471" spans="1:7">
      <c r="A471" s="120">
        <v>42787</v>
      </c>
      <c r="B471" s="123">
        <v>31.700001</v>
      </c>
      <c r="C471" s="123">
        <v>31.870000999999998</v>
      </c>
      <c r="D471" s="123">
        <v>31.690000999999999</v>
      </c>
      <c r="E471" s="123">
        <v>31.780000999999999</v>
      </c>
      <c r="F471" s="123">
        <v>28.736666</v>
      </c>
      <c r="G471" s="124">
        <v>1303300</v>
      </c>
    </row>
    <row r="472" spans="1:7">
      <c r="A472" s="120">
        <v>42783</v>
      </c>
      <c r="B472" s="123">
        <v>31.360001</v>
      </c>
      <c r="C472" s="123">
        <v>31.620000999999998</v>
      </c>
      <c r="D472" s="123">
        <v>31.280000999999999</v>
      </c>
      <c r="E472" s="123">
        <v>31.610001</v>
      </c>
      <c r="F472" s="123">
        <v>28.582948999999999</v>
      </c>
      <c r="G472" s="124">
        <v>594600</v>
      </c>
    </row>
    <row r="473" spans="1:7">
      <c r="A473" s="120">
        <v>42782</v>
      </c>
      <c r="B473" s="123">
        <v>31.620000999999998</v>
      </c>
      <c r="C473" s="123">
        <v>31.709999</v>
      </c>
      <c r="D473" s="123">
        <v>31.469999000000001</v>
      </c>
      <c r="E473" s="123">
        <v>31.5</v>
      </c>
      <c r="F473" s="123">
        <v>28.483478999999999</v>
      </c>
      <c r="G473" s="124">
        <v>1131600</v>
      </c>
    </row>
    <row r="474" spans="1:7">
      <c r="A474" s="120">
        <v>42781</v>
      </c>
      <c r="B474" s="123">
        <v>31.700001</v>
      </c>
      <c r="C474" s="123">
        <v>31.809999000000001</v>
      </c>
      <c r="D474" s="123">
        <v>31.620000999999998</v>
      </c>
      <c r="E474" s="123">
        <v>31.790001</v>
      </c>
      <c r="F474" s="123">
        <v>28.745709999999999</v>
      </c>
      <c r="G474" s="124">
        <v>528500</v>
      </c>
    </row>
    <row r="475" spans="1:7">
      <c r="A475" s="120">
        <v>42780</v>
      </c>
      <c r="B475" s="123">
        <v>31.76</v>
      </c>
      <c r="C475" s="123">
        <v>32.060001</v>
      </c>
      <c r="D475" s="123">
        <v>31.719999000000001</v>
      </c>
      <c r="E475" s="123">
        <v>32.009998000000003</v>
      </c>
      <c r="F475" s="123">
        <v>28.944642999999999</v>
      </c>
      <c r="G475" s="124">
        <v>918000</v>
      </c>
    </row>
    <row r="476" spans="1:7">
      <c r="A476" s="120">
        <v>42779</v>
      </c>
      <c r="B476" s="123">
        <v>32.020000000000003</v>
      </c>
      <c r="C476" s="123">
        <v>32.169998</v>
      </c>
      <c r="D476" s="123">
        <v>32</v>
      </c>
      <c r="E476" s="123">
        <v>32.130001</v>
      </c>
      <c r="F476" s="123">
        <v>29.053149999999999</v>
      </c>
      <c r="G476" s="124">
        <v>807400</v>
      </c>
    </row>
    <row r="477" spans="1:7">
      <c r="A477" s="120">
        <v>42776</v>
      </c>
      <c r="B477" s="123">
        <v>31.549999</v>
      </c>
      <c r="C477" s="123">
        <v>31.65</v>
      </c>
      <c r="D477" s="123">
        <v>31.51</v>
      </c>
      <c r="E477" s="123">
        <v>31.57</v>
      </c>
      <c r="F477" s="123">
        <v>28.546778</v>
      </c>
      <c r="G477" s="124">
        <v>626500</v>
      </c>
    </row>
    <row r="478" spans="1:7">
      <c r="A478" s="120">
        <v>42775</v>
      </c>
      <c r="B478" s="123">
        <v>31.200001</v>
      </c>
      <c r="C478" s="123">
        <v>31.41</v>
      </c>
      <c r="D478" s="123">
        <v>31.16</v>
      </c>
      <c r="E478" s="123">
        <v>31.33</v>
      </c>
      <c r="F478" s="123">
        <v>28.329758000000002</v>
      </c>
      <c r="G478" s="124">
        <v>1114800</v>
      </c>
    </row>
    <row r="479" spans="1:7">
      <c r="A479" s="120">
        <v>42774</v>
      </c>
      <c r="B479" s="123">
        <v>31.690000999999999</v>
      </c>
      <c r="C479" s="123">
        <v>31.75</v>
      </c>
      <c r="D479" s="123">
        <v>31.52</v>
      </c>
      <c r="E479" s="123">
        <v>31.73</v>
      </c>
      <c r="F479" s="123">
        <v>28.691454</v>
      </c>
      <c r="G479" s="124">
        <v>1096700</v>
      </c>
    </row>
    <row r="480" spans="1:7">
      <c r="A480" s="120">
        <v>42773</v>
      </c>
      <c r="B480" s="123">
        <v>31.49</v>
      </c>
      <c r="C480" s="123">
        <v>31.540001</v>
      </c>
      <c r="D480" s="123">
        <v>31.309999000000001</v>
      </c>
      <c r="E480" s="123">
        <v>31.379999000000002</v>
      </c>
      <c r="F480" s="123">
        <v>28.374973000000001</v>
      </c>
      <c r="G480" s="124">
        <v>1508400</v>
      </c>
    </row>
    <row r="481" spans="1:7">
      <c r="A481" s="120">
        <v>42772</v>
      </c>
      <c r="B481" s="123">
        <v>30.950001</v>
      </c>
      <c r="C481" s="123">
        <v>30.98</v>
      </c>
      <c r="D481" s="123">
        <v>30.68</v>
      </c>
      <c r="E481" s="123">
        <v>30.870000999999998</v>
      </c>
      <c r="F481" s="123">
        <v>27.913810999999999</v>
      </c>
      <c r="G481" s="124">
        <v>993300</v>
      </c>
    </row>
    <row r="482" spans="1:7">
      <c r="A482" s="120">
        <v>42769</v>
      </c>
      <c r="B482" s="123">
        <v>30.92</v>
      </c>
      <c r="C482" s="123">
        <v>31.1</v>
      </c>
      <c r="D482" s="123">
        <v>30.709999</v>
      </c>
      <c r="E482" s="123">
        <v>31.059999000000001</v>
      </c>
      <c r="F482" s="123">
        <v>28.085616999999999</v>
      </c>
      <c r="G482" s="124">
        <v>1040800</v>
      </c>
    </row>
    <row r="483" spans="1:7">
      <c r="A483" s="120">
        <v>42768</v>
      </c>
      <c r="B483" s="123">
        <v>30.200001</v>
      </c>
      <c r="C483" s="123">
        <v>30.25</v>
      </c>
      <c r="D483" s="123">
        <v>30.059999000000001</v>
      </c>
      <c r="E483" s="123">
        <v>30.219999000000001</v>
      </c>
      <c r="F483" s="123">
        <v>27.326056999999999</v>
      </c>
      <c r="G483" s="124">
        <v>1092800</v>
      </c>
    </row>
    <row r="484" spans="1:7">
      <c r="A484" s="120">
        <v>42767</v>
      </c>
      <c r="B484" s="123">
        <v>30.23</v>
      </c>
      <c r="C484" s="123">
        <v>30.23</v>
      </c>
      <c r="D484" s="123">
        <v>29.889999</v>
      </c>
      <c r="E484" s="123">
        <v>29.959999</v>
      </c>
      <c r="F484" s="123">
        <v>27.090952000000001</v>
      </c>
      <c r="G484" s="124">
        <v>981700</v>
      </c>
    </row>
    <row r="485" spans="1:7">
      <c r="A485" s="120">
        <v>42766</v>
      </c>
      <c r="B485" s="123">
        <v>29.93</v>
      </c>
      <c r="C485" s="123">
        <v>29.969999000000001</v>
      </c>
      <c r="D485" s="123">
        <v>29.450001</v>
      </c>
      <c r="E485" s="123">
        <v>29.719999000000001</v>
      </c>
      <c r="F485" s="123">
        <v>26.873936</v>
      </c>
      <c r="G485" s="124">
        <v>940600</v>
      </c>
    </row>
    <row r="486" spans="1:7">
      <c r="A486" s="120">
        <v>42765</v>
      </c>
      <c r="B486" s="123">
        <v>30.16</v>
      </c>
      <c r="C486" s="123">
        <v>30.25</v>
      </c>
      <c r="D486" s="123">
        <v>29.77</v>
      </c>
      <c r="E486" s="123">
        <v>29.950001</v>
      </c>
      <c r="F486" s="123">
        <v>27.081909</v>
      </c>
      <c r="G486" s="124">
        <v>1540000</v>
      </c>
    </row>
    <row r="487" spans="1:7">
      <c r="A487" s="120">
        <v>42762</v>
      </c>
      <c r="B487" s="123">
        <v>30.459999</v>
      </c>
      <c r="C487" s="123">
        <v>30.459999</v>
      </c>
      <c r="D487" s="123">
        <v>30.01</v>
      </c>
      <c r="E487" s="123">
        <v>30.08</v>
      </c>
      <c r="F487" s="123">
        <v>27.199460999999999</v>
      </c>
      <c r="G487" s="124">
        <v>1190700</v>
      </c>
    </row>
    <row r="488" spans="1:7">
      <c r="A488" s="120">
        <v>42761</v>
      </c>
      <c r="B488" s="123">
        <v>30.91</v>
      </c>
      <c r="C488" s="123">
        <v>30.969999000000001</v>
      </c>
      <c r="D488" s="123">
        <v>30.690000999999999</v>
      </c>
      <c r="E488" s="123">
        <v>30.73</v>
      </c>
      <c r="F488" s="123">
        <v>27.787212</v>
      </c>
      <c r="G488" s="124">
        <v>729800</v>
      </c>
    </row>
    <row r="489" spans="1:7">
      <c r="A489" s="120">
        <v>42760</v>
      </c>
      <c r="B489" s="123">
        <v>30.58</v>
      </c>
      <c r="C489" s="123">
        <v>30.84</v>
      </c>
      <c r="D489" s="123">
        <v>30.57</v>
      </c>
      <c r="E489" s="123">
        <v>30.790001</v>
      </c>
      <c r="F489" s="123">
        <v>27.841470999999999</v>
      </c>
      <c r="G489" s="124">
        <v>586600</v>
      </c>
    </row>
    <row r="490" spans="1:7">
      <c r="A490" s="120">
        <v>42759</v>
      </c>
      <c r="B490" s="123">
        <v>30.1</v>
      </c>
      <c r="C490" s="123">
        <v>30.35</v>
      </c>
      <c r="D490" s="123">
        <v>30.01</v>
      </c>
      <c r="E490" s="123">
        <v>30.309999000000001</v>
      </c>
      <c r="F490" s="123">
        <v>27.407437999999999</v>
      </c>
      <c r="G490" s="124">
        <v>448700</v>
      </c>
    </row>
    <row r="491" spans="1:7">
      <c r="A491" s="120">
        <v>42758</v>
      </c>
      <c r="B491" s="123">
        <v>30.299999</v>
      </c>
      <c r="C491" s="123">
        <v>30.389999</v>
      </c>
      <c r="D491" s="123">
        <v>30.17</v>
      </c>
      <c r="E491" s="123">
        <v>30.360001</v>
      </c>
      <c r="F491" s="123">
        <v>27.452652</v>
      </c>
      <c r="G491" s="124">
        <v>466300</v>
      </c>
    </row>
    <row r="492" spans="1:7">
      <c r="A492" s="120">
        <v>42755</v>
      </c>
      <c r="B492" s="123">
        <v>30.52</v>
      </c>
      <c r="C492" s="123">
        <v>30.610001</v>
      </c>
      <c r="D492" s="123">
        <v>30.33</v>
      </c>
      <c r="E492" s="123">
        <v>30.440000999999999</v>
      </c>
      <c r="F492" s="123">
        <v>27.524989999999999</v>
      </c>
      <c r="G492" s="124">
        <v>547600</v>
      </c>
    </row>
    <row r="493" spans="1:7">
      <c r="A493" s="120">
        <v>42754</v>
      </c>
      <c r="B493" s="123">
        <v>30.389999</v>
      </c>
      <c r="C493" s="123">
        <v>30.469999000000001</v>
      </c>
      <c r="D493" s="123">
        <v>30.16</v>
      </c>
      <c r="E493" s="123">
        <v>30.35</v>
      </c>
      <c r="F493" s="123">
        <v>27.443607</v>
      </c>
      <c r="G493" s="124">
        <v>467600</v>
      </c>
    </row>
    <row r="494" spans="1:7">
      <c r="A494" s="120">
        <v>42753</v>
      </c>
      <c r="B494" s="123">
        <v>29.83</v>
      </c>
      <c r="C494" s="123">
        <v>29.99</v>
      </c>
      <c r="D494" s="123">
        <v>29.74</v>
      </c>
      <c r="E494" s="123">
        <v>29.99</v>
      </c>
      <c r="F494" s="123">
        <v>27.118084</v>
      </c>
      <c r="G494" s="124">
        <v>612400</v>
      </c>
    </row>
    <row r="495" spans="1:7">
      <c r="A495" s="120">
        <v>42752</v>
      </c>
      <c r="B495" s="123">
        <v>29.719999000000001</v>
      </c>
      <c r="C495" s="123">
        <v>29.84</v>
      </c>
      <c r="D495" s="123">
        <v>29.610001</v>
      </c>
      <c r="E495" s="123">
        <v>29.66</v>
      </c>
      <c r="F495" s="123">
        <v>26.819683000000001</v>
      </c>
      <c r="G495" s="124">
        <v>770200</v>
      </c>
    </row>
    <row r="496" spans="1:7">
      <c r="A496" s="120">
        <v>42748</v>
      </c>
      <c r="B496" s="123">
        <v>30.049999</v>
      </c>
      <c r="C496" s="123">
        <v>30.120000999999998</v>
      </c>
      <c r="D496" s="123">
        <v>29.99</v>
      </c>
      <c r="E496" s="123">
        <v>30.08</v>
      </c>
      <c r="F496" s="123">
        <v>27.199460999999999</v>
      </c>
      <c r="G496" s="124">
        <v>427100</v>
      </c>
    </row>
    <row r="497" spans="1:7">
      <c r="A497" s="120">
        <v>42747</v>
      </c>
      <c r="B497" s="123">
        <v>30.18</v>
      </c>
      <c r="C497" s="123">
        <v>30.290001</v>
      </c>
      <c r="D497" s="123">
        <v>29.809999000000001</v>
      </c>
      <c r="E497" s="123">
        <v>30.16</v>
      </c>
      <c r="F497" s="123">
        <v>27.271801</v>
      </c>
      <c r="G497" s="124">
        <v>737600</v>
      </c>
    </row>
    <row r="498" spans="1:7">
      <c r="A498" s="120">
        <v>42746</v>
      </c>
      <c r="B498" s="123">
        <v>30.07</v>
      </c>
      <c r="C498" s="123">
        <v>30.18</v>
      </c>
      <c r="D498" s="123">
        <v>29.9</v>
      </c>
      <c r="E498" s="123">
        <v>30.18</v>
      </c>
      <c r="F498" s="123">
        <v>27.289888000000001</v>
      </c>
      <c r="G498" s="124">
        <v>809300</v>
      </c>
    </row>
    <row r="499" spans="1:7">
      <c r="A499" s="120">
        <v>42745</v>
      </c>
      <c r="B499" s="123">
        <v>30.139999</v>
      </c>
      <c r="C499" s="123">
        <v>30.27</v>
      </c>
      <c r="D499" s="123">
        <v>30.02</v>
      </c>
      <c r="E499" s="123">
        <v>30.1</v>
      </c>
      <c r="F499" s="123">
        <v>27.217548000000001</v>
      </c>
      <c r="G499" s="124">
        <v>849600</v>
      </c>
    </row>
    <row r="500" spans="1:7">
      <c r="A500" s="120">
        <v>42744</v>
      </c>
      <c r="B500" s="123">
        <v>30.370000999999998</v>
      </c>
      <c r="C500" s="123">
        <v>30.5</v>
      </c>
      <c r="D500" s="123">
        <v>30.299999</v>
      </c>
      <c r="E500" s="123">
        <v>30.43</v>
      </c>
      <c r="F500" s="123">
        <v>27.515944000000001</v>
      </c>
      <c r="G500" s="124">
        <v>585200</v>
      </c>
    </row>
    <row r="501" spans="1:7">
      <c r="A501" s="120">
        <v>42741</v>
      </c>
      <c r="B501" s="123">
        <v>30.35</v>
      </c>
      <c r="C501" s="123">
        <v>30.58</v>
      </c>
      <c r="D501" s="123">
        <v>30.24</v>
      </c>
      <c r="E501" s="123">
        <v>30.469999000000001</v>
      </c>
      <c r="F501" s="123">
        <v>27.552112999999999</v>
      </c>
      <c r="G501" s="124">
        <v>493600</v>
      </c>
    </row>
    <row r="502" spans="1:7">
      <c r="A502" s="120">
        <v>42740</v>
      </c>
      <c r="B502" s="123">
        <v>30.620000999999998</v>
      </c>
      <c r="C502" s="123">
        <v>30.780000999999999</v>
      </c>
      <c r="D502" s="123">
        <v>30.58</v>
      </c>
      <c r="E502" s="123">
        <v>30.66</v>
      </c>
      <c r="F502" s="123">
        <v>27.723918999999999</v>
      </c>
      <c r="G502" s="124">
        <v>482600</v>
      </c>
    </row>
    <row r="503" spans="1:7">
      <c r="A503" s="120">
        <v>42739</v>
      </c>
      <c r="B503" s="123">
        <v>30.209999</v>
      </c>
      <c r="C503" s="123">
        <v>30.67</v>
      </c>
      <c r="D503" s="123">
        <v>30.209999</v>
      </c>
      <c r="E503" s="123">
        <v>30.66</v>
      </c>
      <c r="F503" s="123">
        <v>27.723918999999999</v>
      </c>
      <c r="G503" s="124">
        <v>705500</v>
      </c>
    </row>
    <row r="504" spans="1:7">
      <c r="A504" s="122">
        <v>42738</v>
      </c>
      <c r="B504" s="125">
        <v>29.48</v>
      </c>
      <c r="C504" s="125">
        <v>29.610001</v>
      </c>
      <c r="D504" s="125">
        <v>29.42</v>
      </c>
      <c r="E504" s="125">
        <v>29.610001</v>
      </c>
      <c r="F504" s="125">
        <v>26.774469</v>
      </c>
      <c r="G504" s="126">
        <v>864500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47B70-6C88-4687-9C11-7D9FB285EBBE}">
  <sheetPr codeName="Hoja9">
    <tabColor rgb="FFFF0066"/>
  </sheetPr>
  <dimension ref="A1:G504"/>
  <sheetViews>
    <sheetView workbookViewId="0">
      <selection activeCell="A3" sqref="A3:G3"/>
    </sheetView>
  </sheetViews>
  <sheetFormatPr baseColWidth="10" defaultRowHeight="15"/>
  <cols>
    <col min="2" max="6" width="11.5703125" bestFit="1" customWidth="1"/>
    <col min="7" max="7" width="12.5703125" bestFit="1" customWidth="1"/>
  </cols>
  <sheetData>
    <row r="1" spans="1:7" ht="23.25">
      <c r="A1" s="1" t="s">
        <v>0</v>
      </c>
    </row>
    <row r="2" spans="1:7" ht="15.75">
      <c r="A2" s="4" t="s">
        <v>1</v>
      </c>
    </row>
    <row r="3" spans="1:7">
      <c r="A3" s="111" t="s">
        <v>2</v>
      </c>
      <c r="B3" s="111" t="s">
        <v>3</v>
      </c>
      <c r="C3" s="111" t="s">
        <v>4</v>
      </c>
      <c r="D3" s="111" t="s">
        <v>5</v>
      </c>
      <c r="E3" s="111" t="s">
        <v>6</v>
      </c>
      <c r="F3" s="111" t="s">
        <v>7</v>
      </c>
      <c r="G3" s="111" t="s">
        <v>8</v>
      </c>
    </row>
    <row r="4" spans="1:7">
      <c r="A4" s="128">
        <v>43462</v>
      </c>
      <c r="B4" s="123">
        <v>115.959999</v>
      </c>
      <c r="C4" s="123">
        <v>117.25</v>
      </c>
      <c r="D4" s="123">
        <v>115.779999</v>
      </c>
      <c r="E4" s="123">
        <v>116.339996</v>
      </c>
      <c r="F4" s="123">
        <v>114.80085800000001</v>
      </c>
      <c r="G4" s="123">
        <v>179300</v>
      </c>
    </row>
    <row r="5" spans="1:7">
      <c r="A5" s="128">
        <v>43461</v>
      </c>
      <c r="B5" s="123">
        <v>113.410004</v>
      </c>
      <c r="C5" s="123">
        <v>115.480003</v>
      </c>
      <c r="D5" s="123">
        <v>113.120003</v>
      </c>
      <c r="E5" s="123">
        <v>115.480003</v>
      </c>
      <c r="F5" s="123">
        <v>113.95224</v>
      </c>
      <c r="G5" s="123">
        <v>230400</v>
      </c>
    </row>
    <row r="6" spans="1:7">
      <c r="A6" s="128">
        <v>43460</v>
      </c>
      <c r="B6" s="123">
        <v>112.540001</v>
      </c>
      <c r="C6" s="123">
        <v>113.889999</v>
      </c>
      <c r="D6" s="123">
        <v>111.120003</v>
      </c>
      <c r="E6" s="123">
        <v>113.720001</v>
      </c>
      <c r="F6" s="123">
        <v>112.215523</v>
      </c>
      <c r="G6" s="123">
        <v>390600</v>
      </c>
    </row>
    <row r="7" spans="1:7">
      <c r="A7" s="128">
        <v>43458</v>
      </c>
      <c r="B7" s="123">
        <v>113.449997</v>
      </c>
      <c r="C7" s="123">
        <v>113.57</v>
      </c>
      <c r="D7" s="123">
        <v>111.57</v>
      </c>
      <c r="E7" s="123">
        <v>111.80999799999999</v>
      </c>
      <c r="F7" s="123">
        <v>110.330788</v>
      </c>
      <c r="G7" s="123">
        <v>335800</v>
      </c>
    </row>
    <row r="8" spans="1:7">
      <c r="A8" s="128">
        <v>43455</v>
      </c>
      <c r="B8" s="123">
        <v>115.620003</v>
      </c>
      <c r="C8" s="123">
        <v>116.209999</v>
      </c>
      <c r="D8" s="123">
        <v>113.900002</v>
      </c>
      <c r="E8" s="123">
        <v>113.959999</v>
      </c>
      <c r="F8" s="123">
        <v>112.452347</v>
      </c>
      <c r="G8" s="123">
        <v>379700</v>
      </c>
    </row>
    <row r="9" spans="1:7">
      <c r="A9" s="128">
        <v>43454</v>
      </c>
      <c r="B9" s="123">
        <v>119</v>
      </c>
      <c r="C9" s="123">
        <v>119.529999</v>
      </c>
      <c r="D9" s="123">
        <v>117.379997</v>
      </c>
      <c r="E9" s="123">
        <v>118.449997</v>
      </c>
      <c r="F9" s="123">
        <v>116.882942</v>
      </c>
      <c r="G9" s="123">
        <v>176900</v>
      </c>
    </row>
    <row r="10" spans="1:7">
      <c r="A10" s="128">
        <v>43453</v>
      </c>
      <c r="B10" s="123">
        <v>120.510002</v>
      </c>
      <c r="C10" s="123">
        <v>122</v>
      </c>
      <c r="D10" s="123">
        <v>118.870003</v>
      </c>
      <c r="E10" s="123">
        <v>119.379997</v>
      </c>
      <c r="F10" s="123">
        <v>117.800636</v>
      </c>
      <c r="G10" s="123">
        <v>207900</v>
      </c>
    </row>
    <row r="11" spans="1:7">
      <c r="A11" s="128">
        <v>43452</v>
      </c>
      <c r="B11" s="123">
        <v>120.879997</v>
      </c>
      <c r="C11" s="123">
        <v>121.269997</v>
      </c>
      <c r="D11" s="123">
        <v>119.839996</v>
      </c>
      <c r="E11" s="123">
        <v>120.010002</v>
      </c>
      <c r="F11" s="123">
        <v>118.42231</v>
      </c>
      <c r="G11" s="123">
        <v>181700</v>
      </c>
    </row>
    <row r="12" spans="1:7">
      <c r="A12" s="128">
        <v>43451</v>
      </c>
      <c r="B12" s="123">
        <v>120</v>
      </c>
      <c r="C12" s="123">
        <v>120.510002</v>
      </c>
      <c r="D12" s="123">
        <v>119.120003</v>
      </c>
      <c r="E12" s="123">
        <v>119.550003</v>
      </c>
      <c r="F12" s="123">
        <v>117.96839900000001</v>
      </c>
      <c r="G12" s="123">
        <v>189100</v>
      </c>
    </row>
    <row r="13" spans="1:7">
      <c r="A13" s="128">
        <v>43448</v>
      </c>
      <c r="B13" s="123">
        <v>120.33000199999999</v>
      </c>
      <c r="C13" s="123">
        <v>121.019997</v>
      </c>
      <c r="D13" s="123">
        <v>119.900002</v>
      </c>
      <c r="E13" s="123">
        <v>120.099998</v>
      </c>
      <c r="F13" s="123">
        <v>118.511116</v>
      </c>
      <c r="G13" s="123">
        <v>132000</v>
      </c>
    </row>
    <row r="14" spans="1:7">
      <c r="A14" s="128">
        <v>43447</v>
      </c>
      <c r="B14" s="123">
        <v>121.540001</v>
      </c>
      <c r="C14" s="123">
        <v>121.540001</v>
      </c>
      <c r="D14" s="123">
        <v>120.370003</v>
      </c>
      <c r="E14" s="123">
        <v>120.779999</v>
      </c>
      <c r="F14" s="123">
        <v>119.182121</v>
      </c>
      <c r="G14" s="123">
        <v>217400</v>
      </c>
    </row>
    <row r="15" spans="1:7">
      <c r="A15" s="128">
        <v>43446</v>
      </c>
      <c r="B15" s="123">
        <v>122.349998</v>
      </c>
      <c r="C15" s="123">
        <v>122.900002</v>
      </c>
      <c r="D15" s="123">
        <v>121.849998</v>
      </c>
      <c r="E15" s="123">
        <v>121.889999</v>
      </c>
      <c r="F15" s="123">
        <v>120.277435</v>
      </c>
      <c r="G15" s="123">
        <v>145400</v>
      </c>
    </row>
    <row r="16" spans="1:7">
      <c r="A16" s="128">
        <v>43445</v>
      </c>
      <c r="B16" s="123">
        <v>120.68</v>
      </c>
      <c r="C16" s="123">
        <v>121.150002</v>
      </c>
      <c r="D16" s="123">
        <v>119.94000200000001</v>
      </c>
      <c r="E16" s="123">
        <v>120.410004</v>
      </c>
      <c r="F16" s="123">
        <v>118.81701700000001</v>
      </c>
      <c r="G16" s="123">
        <v>322000</v>
      </c>
    </row>
    <row r="17" spans="1:7">
      <c r="A17" s="128">
        <v>43444</v>
      </c>
      <c r="B17" s="123">
        <v>121.050003</v>
      </c>
      <c r="C17" s="123">
        <v>121.269997</v>
      </c>
      <c r="D17" s="123">
        <v>119.55999799999999</v>
      </c>
      <c r="E17" s="123">
        <v>120.94000200000001</v>
      </c>
      <c r="F17" s="123">
        <v>119.34000399999999</v>
      </c>
      <c r="G17" s="123">
        <v>344200</v>
      </c>
    </row>
    <row r="18" spans="1:7">
      <c r="A18" s="128">
        <v>43441</v>
      </c>
      <c r="B18" s="123">
        <v>121.650002</v>
      </c>
      <c r="C18" s="123">
        <v>122.029999</v>
      </c>
      <c r="D18" s="123">
        <v>119.400002</v>
      </c>
      <c r="E18" s="123">
        <v>119.970001</v>
      </c>
      <c r="F18" s="123">
        <v>118.382835</v>
      </c>
      <c r="G18" s="123">
        <v>206100</v>
      </c>
    </row>
    <row r="19" spans="1:7">
      <c r="A19" s="128">
        <v>43440</v>
      </c>
      <c r="B19" s="123">
        <v>120.269997</v>
      </c>
      <c r="C19" s="123">
        <v>121.839996</v>
      </c>
      <c r="D19" s="123">
        <v>119.410004</v>
      </c>
      <c r="E19" s="123">
        <v>121.83000199999999</v>
      </c>
      <c r="F19" s="123">
        <v>120.218231</v>
      </c>
      <c r="G19" s="123">
        <v>354600</v>
      </c>
    </row>
    <row r="20" spans="1:7">
      <c r="A20" s="128">
        <v>43438</v>
      </c>
      <c r="B20" s="123">
        <v>122.269997</v>
      </c>
      <c r="C20" s="123">
        <v>122.849998</v>
      </c>
      <c r="D20" s="123">
        <v>120.32</v>
      </c>
      <c r="E20" s="123">
        <v>120.879997</v>
      </c>
      <c r="F20" s="123">
        <v>119.28079200000001</v>
      </c>
      <c r="G20" s="123">
        <v>273500</v>
      </c>
    </row>
    <row r="21" spans="1:7">
      <c r="A21" s="128">
        <v>43437</v>
      </c>
      <c r="B21" s="123">
        <v>123.260002</v>
      </c>
      <c r="C21" s="123">
        <v>123.82</v>
      </c>
      <c r="D21" s="123">
        <v>123.120003</v>
      </c>
      <c r="E21" s="123">
        <v>123.510002</v>
      </c>
      <c r="F21" s="123">
        <v>121.876007</v>
      </c>
      <c r="G21" s="123">
        <v>261000</v>
      </c>
    </row>
    <row r="22" spans="1:7">
      <c r="A22" s="128">
        <v>43434</v>
      </c>
      <c r="B22" s="123">
        <v>120.800003</v>
      </c>
      <c r="C22" s="123">
        <v>121.58000199999999</v>
      </c>
      <c r="D22" s="123">
        <v>120.800003</v>
      </c>
      <c r="E22" s="123">
        <v>121.480003</v>
      </c>
      <c r="F22" s="123">
        <v>119.87286400000001</v>
      </c>
      <c r="G22" s="123">
        <v>194700</v>
      </c>
    </row>
    <row r="23" spans="1:7">
      <c r="A23" s="128">
        <v>43433</v>
      </c>
      <c r="B23" s="123">
        <v>121.519997</v>
      </c>
      <c r="C23" s="123">
        <v>122.32</v>
      </c>
      <c r="D23" s="123">
        <v>121.379997</v>
      </c>
      <c r="E23" s="123">
        <v>121.779999</v>
      </c>
      <c r="F23" s="123">
        <v>120.168892</v>
      </c>
      <c r="G23" s="123">
        <v>125600</v>
      </c>
    </row>
    <row r="24" spans="1:7">
      <c r="A24" s="128">
        <v>43432</v>
      </c>
      <c r="B24" s="123">
        <v>120.610001</v>
      </c>
      <c r="C24" s="123">
        <v>121.58000199999999</v>
      </c>
      <c r="D24" s="123">
        <v>119.589996</v>
      </c>
      <c r="E24" s="123">
        <v>121.58000199999999</v>
      </c>
      <c r="F24" s="123">
        <v>119.971542</v>
      </c>
      <c r="G24" s="123">
        <v>281100</v>
      </c>
    </row>
    <row r="25" spans="1:7">
      <c r="A25" s="128">
        <v>43431</v>
      </c>
      <c r="B25" s="123">
        <v>121.879997</v>
      </c>
      <c r="C25" s="123">
        <v>122.150002</v>
      </c>
      <c r="D25" s="123">
        <v>120.66999800000001</v>
      </c>
      <c r="E25" s="123">
        <v>121</v>
      </c>
      <c r="F25" s="123">
        <v>119.399208</v>
      </c>
      <c r="G25" s="123">
        <v>323900</v>
      </c>
    </row>
    <row r="26" spans="1:7">
      <c r="A26" s="128">
        <v>43430</v>
      </c>
      <c r="B26" s="123">
        <v>120.550003</v>
      </c>
      <c r="C26" s="123">
        <v>121.30999799999999</v>
      </c>
      <c r="D26" s="123">
        <v>120.540001</v>
      </c>
      <c r="E26" s="123">
        <v>121.269997</v>
      </c>
      <c r="F26" s="123">
        <v>119.665634</v>
      </c>
      <c r="G26" s="123">
        <v>149400</v>
      </c>
    </row>
    <row r="27" spans="1:7">
      <c r="A27" s="128">
        <v>43427</v>
      </c>
      <c r="B27" s="123">
        <v>119.519997</v>
      </c>
      <c r="C27" s="123">
        <v>119.959999</v>
      </c>
      <c r="D27" s="123">
        <v>119.32</v>
      </c>
      <c r="E27" s="123">
        <v>119.709999</v>
      </c>
      <c r="F27" s="123">
        <v>118.126274</v>
      </c>
      <c r="G27" s="123">
        <v>134000</v>
      </c>
    </row>
    <row r="28" spans="1:7">
      <c r="A28" s="128">
        <v>43425</v>
      </c>
      <c r="B28" s="123">
        <v>119.220001</v>
      </c>
      <c r="C28" s="123">
        <v>120.089996</v>
      </c>
      <c r="D28" s="123">
        <v>118.93</v>
      </c>
      <c r="E28" s="123">
        <v>119.25</v>
      </c>
      <c r="F28" s="123">
        <v>117.672363</v>
      </c>
      <c r="G28" s="123">
        <v>228700</v>
      </c>
    </row>
    <row r="29" spans="1:7">
      <c r="A29" s="128">
        <v>43424</v>
      </c>
      <c r="B29" s="123">
        <v>117.94000200000001</v>
      </c>
      <c r="C29" s="123">
        <v>118.300003</v>
      </c>
      <c r="D29" s="123">
        <v>116.970001</v>
      </c>
      <c r="E29" s="123">
        <v>117.290001</v>
      </c>
      <c r="F29" s="123">
        <v>115.738297</v>
      </c>
      <c r="G29" s="123">
        <v>284900</v>
      </c>
    </row>
    <row r="30" spans="1:7">
      <c r="A30" s="128">
        <v>43423</v>
      </c>
      <c r="B30" s="123">
        <v>118.339996</v>
      </c>
      <c r="C30" s="123">
        <v>118.459999</v>
      </c>
      <c r="D30" s="123">
        <v>116.860001</v>
      </c>
      <c r="E30" s="123">
        <v>117.139999</v>
      </c>
      <c r="F30" s="123">
        <v>115.590279</v>
      </c>
      <c r="G30" s="123">
        <v>228600</v>
      </c>
    </row>
    <row r="31" spans="1:7">
      <c r="A31" s="128">
        <v>43420</v>
      </c>
      <c r="B31" s="123">
        <v>115.82</v>
      </c>
      <c r="C31" s="123">
        <v>117.25</v>
      </c>
      <c r="D31" s="123">
        <v>115.800003</v>
      </c>
      <c r="E31" s="123">
        <v>116.959999</v>
      </c>
      <c r="F31" s="123">
        <v>115.412659</v>
      </c>
      <c r="G31" s="123">
        <v>120400</v>
      </c>
    </row>
    <row r="32" spans="1:7">
      <c r="A32" s="128">
        <v>43419</v>
      </c>
      <c r="B32" s="123">
        <v>116.339996</v>
      </c>
      <c r="C32" s="123">
        <v>117.300003</v>
      </c>
      <c r="D32" s="123">
        <v>115.91999800000001</v>
      </c>
      <c r="E32" s="123">
        <v>117</v>
      </c>
      <c r="F32" s="123">
        <v>115.45212600000001</v>
      </c>
      <c r="G32" s="123">
        <v>184800</v>
      </c>
    </row>
    <row r="33" spans="1:7">
      <c r="A33" s="128">
        <v>43418</v>
      </c>
      <c r="B33" s="123">
        <v>116.959999</v>
      </c>
      <c r="C33" s="123">
        <v>117.650002</v>
      </c>
      <c r="D33" s="123">
        <v>116.379997</v>
      </c>
      <c r="E33" s="123">
        <v>116.879997</v>
      </c>
      <c r="F33" s="123">
        <v>115.33371699999999</v>
      </c>
      <c r="G33" s="123">
        <v>247000</v>
      </c>
    </row>
    <row r="34" spans="1:7">
      <c r="A34" s="128">
        <v>43417</v>
      </c>
      <c r="B34" s="123">
        <v>115.5</v>
      </c>
      <c r="C34" s="123">
        <v>116.110001</v>
      </c>
      <c r="D34" s="123">
        <v>114.800003</v>
      </c>
      <c r="E34" s="123">
        <v>115.110001</v>
      </c>
      <c r="F34" s="123">
        <v>113.587135</v>
      </c>
      <c r="G34" s="123">
        <v>250100</v>
      </c>
    </row>
    <row r="35" spans="1:7">
      <c r="A35" s="128">
        <v>43416</v>
      </c>
      <c r="B35" s="123">
        <v>117.209999</v>
      </c>
      <c r="C35" s="123">
        <v>117.300003</v>
      </c>
      <c r="D35" s="123">
        <v>115.389999</v>
      </c>
      <c r="E35" s="123">
        <v>115.57</v>
      </c>
      <c r="F35" s="123">
        <v>114.04104599999999</v>
      </c>
      <c r="G35" s="123">
        <v>297000</v>
      </c>
    </row>
    <row r="36" spans="1:7">
      <c r="A36" s="128">
        <v>43413</v>
      </c>
      <c r="B36" s="123">
        <v>117.349998</v>
      </c>
      <c r="C36" s="123">
        <v>117.550003</v>
      </c>
      <c r="D36" s="123">
        <v>116.699997</v>
      </c>
      <c r="E36" s="123">
        <v>117.239998</v>
      </c>
      <c r="F36" s="123">
        <v>115.68895000000001</v>
      </c>
      <c r="G36" s="123">
        <v>133900</v>
      </c>
    </row>
    <row r="37" spans="1:7">
      <c r="A37" s="128">
        <v>43412</v>
      </c>
      <c r="B37" s="123">
        <v>117.80999799999999</v>
      </c>
      <c r="C37" s="123">
        <v>118.160004</v>
      </c>
      <c r="D37" s="123">
        <v>116.91999800000001</v>
      </c>
      <c r="E37" s="123">
        <v>117.290001</v>
      </c>
      <c r="F37" s="123">
        <v>115.738297</v>
      </c>
      <c r="G37" s="123">
        <v>274400</v>
      </c>
    </row>
    <row r="38" spans="1:7">
      <c r="A38" s="128">
        <v>43411</v>
      </c>
      <c r="B38" s="123">
        <v>118.209999</v>
      </c>
      <c r="C38" s="123">
        <v>119.480003</v>
      </c>
      <c r="D38" s="123">
        <v>118.05999799999999</v>
      </c>
      <c r="E38" s="123">
        <v>119.30999799999999</v>
      </c>
      <c r="F38" s="123">
        <v>117.731567</v>
      </c>
      <c r="G38" s="123">
        <v>256900</v>
      </c>
    </row>
    <row r="39" spans="1:7">
      <c r="A39" s="128">
        <v>43410</v>
      </c>
      <c r="B39" s="123">
        <v>117.269997</v>
      </c>
      <c r="C39" s="123">
        <v>117.870003</v>
      </c>
      <c r="D39" s="123">
        <v>116.739998</v>
      </c>
      <c r="E39" s="123">
        <v>117.58000199999999</v>
      </c>
      <c r="F39" s="123">
        <v>116.02446</v>
      </c>
      <c r="G39" s="123">
        <v>252200</v>
      </c>
    </row>
    <row r="40" spans="1:7">
      <c r="A40" s="128">
        <v>43409</v>
      </c>
      <c r="B40" s="123">
        <v>115.089996</v>
      </c>
      <c r="C40" s="123">
        <v>115.959999</v>
      </c>
      <c r="D40" s="123">
        <v>115.089996</v>
      </c>
      <c r="E40" s="123">
        <v>115.410004</v>
      </c>
      <c r="F40" s="123">
        <v>113.883171</v>
      </c>
      <c r="G40" s="123">
        <v>241900</v>
      </c>
    </row>
    <row r="41" spans="1:7">
      <c r="A41" s="128">
        <v>43406</v>
      </c>
      <c r="B41" s="123">
        <v>117</v>
      </c>
      <c r="C41" s="123">
        <v>117.339996</v>
      </c>
      <c r="D41" s="123">
        <v>114.550003</v>
      </c>
      <c r="E41" s="123">
        <v>115.459999</v>
      </c>
      <c r="F41" s="123">
        <v>113.932503</v>
      </c>
      <c r="G41" s="123">
        <v>397500</v>
      </c>
    </row>
    <row r="42" spans="1:7">
      <c r="A42" s="128">
        <v>43405</v>
      </c>
      <c r="B42" s="123">
        <v>116.900002</v>
      </c>
      <c r="C42" s="123">
        <v>117.80999799999999</v>
      </c>
      <c r="D42" s="123">
        <v>116.300003</v>
      </c>
      <c r="E42" s="123">
        <v>117.699997</v>
      </c>
      <c r="F42" s="123">
        <v>116.14286800000001</v>
      </c>
      <c r="G42" s="123">
        <v>275500</v>
      </c>
    </row>
    <row r="43" spans="1:7">
      <c r="A43" s="128">
        <v>43404</v>
      </c>
      <c r="B43" s="123">
        <v>117.220001</v>
      </c>
      <c r="C43" s="123">
        <v>117.720001</v>
      </c>
      <c r="D43" s="123">
        <v>116.870003</v>
      </c>
      <c r="E43" s="123">
        <v>117.050003</v>
      </c>
      <c r="F43" s="123">
        <v>115.50147200000001</v>
      </c>
      <c r="G43" s="123">
        <v>238400</v>
      </c>
    </row>
    <row r="44" spans="1:7">
      <c r="A44" s="128">
        <v>43403</v>
      </c>
      <c r="B44" s="123">
        <v>115.199997</v>
      </c>
      <c r="C44" s="123">
        <v>116.400002</v>
      </c>
      <c r="D44" s="123">
        <v>115</v>
      </c>
      <c r="E44" s="123">
        <v>116.239998</v>
      </c>
      <c r="F44" s="123">
        <v>114.702179</v>
      </c>
      <c r="G44" s="123">
        <v>313100</v>
      </c>
    </row>
    <row r="45" spans="1:7">
      <c r="A45" s="128">
        <v>43402</v>
      </c>
      <c r="B45" s="123">
        <v>115.800003</v>
      </c>
      <c r="C45" s="123">
        <v>118.019997</v>
      </c>
      <c r="D45" s="123">
        <v>114.139999</v>
      </c>
      <c r="E45" s="123">
        <v>115.30999799999999</v>
      </c>
      <c r="F45" s="123">
        <v>113.784485</v>
      </c>
      <c r="G45" s="123">
        <v>431700</v>
      </c>
    </row>
    <row r="46" spans="1:7">
      <c r="A46" s="128">
        <v>43399</v>
      </c>
      <c r="B46" s="123">
        <v>116</v>
      </c>
      <c r="C46" s="123">
        <v>118.19000200000001</v>
      </c>
      <c r="D46" s="123">
        <v>115.739998</v>
      </c>
      <c r="E46" s="123">
        <v>117.300003</v>
      </c>
      <c r="F46" s="123">
        <v>115.748161</v>
      </c>
      <c r="G46" s="123">
        <v>207700</v>
      </c>
    </row>
    <row r="47" spans="1:7">
      <c r="A47" s="128">
        <v>43398</v>
      </c>
      <c r="B47" s="123">
        <v>115.550003</v>
      </c>
      <c r="C47" s="123">
        <v>117.290001</v>
      </c>
      <c r="D47" s="123">
        <v>115.18</v>
      </c>
      <c r="E47" s="123">
        <v>116.660004</v>
      </c>
      <c r="F47" s="123">
        <v>115.116631</v>
      </c>
      <c r="G47" s="123">
        <v>334700</v>
      </c>
    </row>
    <row r="48" spans="1:7">
      <c r="A48" s="128">
        <v>43397</v>
      </c>
      <c r="B48" s="123">
        <v>116.68</v>
      </c>
      <c r="C48" s="123">
        <v>116.720001</v>
      </c>
      <c r="D48" s="123">
        <v>114.400002</v>
      </c>
      <c r="E48" s="123">
        <v>114.57</v>
      </c>
      <c r="F48" s="123">
        <v>113.054276</v>
      </c>
      <c r="G48" s="123">
        <v>432000</v>
      </c>
    </row>
    <row r="49" spans="1:7">
      <c r="A49" s="128">
        <v>43396</v>
      </c>
      <c r="B49" s="123">
        <v>115.779999</v>
      </c>
      <c r="C49" s="123">
        <v>118.57</v>
      </c>
      <c r="D49" s="123">
        <v>115.57</v>
      </c>
      <c r="E49" s="123">
        <v>117.970001</v>
      </c>
      <c r="F49" s="123">
        <v>116.409294</v>
      </c>
      <c r="G49" s="123">
        <v>311600</v>
      </c>
    </row>
    <row r="50" spans="1:7">
      <c r="A50" s="128">
        <v>43395</v>
      </c>
      <c r="B50" s="123">
        <v>118.739998</v>
      </c>
      <c r="C50" s="123">
        <v>118.75</v>
      </c>
      <c r="D50" s="123">
        <v>116.400002</v>
      </c>
      <c r="E50" s="123">
        <v>117.099998</v>
      </c>
      <c r="F50" s="123">
        <v>115.550804</v>
      </c>
      <c r="G50" s="123">
        <v>238700</v>
      </c>
    </row>
    <row r="51" spans="1:7">
      <c r="A51" s="128">
        <v>43392</v>
      </c>
      <c r="B51" s="123">
        <v>116.82</v>
      </c>
      <c r="C51" s="123">
        <v>117.389999</v>
      </c>
      <c r="D51" s="123">
        <v>116.029999</v>
      </c>
      <c r="E51" s="123">
        <v>116.32</v>
      </c>
      <c r="F51" s="123">
        <v>114.781128</v>
      </c>
      <c r="G51" s="123">
        <v>193400</v>
      </c>
    </row>
    <row r="52" spans="1:7">
      <c r="A52" s="128">
        <v>43391</v>
      </c>
      <c r="B52" s="123">
        <v>117.910004</v>
      </c>
      <c r="C52" s="123">
        <v>118.389999</v>
      </c>
      <c r="D52" s="123">
        <v>116.519997</v>
      </c>
      <c r="E52" s="123">
        <v>116.66999800000001</v>
      </c>
      <c r="F52" s="123">
        <v>115.12649500000001</v>
      </c>
      <c r="G52" s="123">
        <v>230000</v>
      </c>
    </row>
    <row r="53" spans="1:7">
      <c r="A53" s="128">
        <v>43390</v>
      </c>
      <c r="B53" s="123">
        <v>118.010002</v>
      </c>
      <c r="C53" s="123">
        <v>118.05999799999999</v>
      </c>
      <c r="D53" s="123">
        <v>116.94000200000001</v>
      </c>
      <c r="E53" s="123">
        <v>117.730003</v>
      </c>
      <c r="F53" s="123">
        <v>116.172478</v>
      </c>
      <c r="G53" s="123">
        <v>224500</v>
      </c>
    </row>
    <row r="54" spans="1:7">
      <c r="A54" s="128">
        <v>43389</v>
      </c>
      <c r="B54" s="123">
        <v>117.209999</v>
      </c>
      <c r="C54" s="123">
        <v>118.239998</v>
      </c>
      <c r="D54" s="123">
        <v>116.93</v>
      </c>
      <c r="E54" s="123">
        <v>118.040001</v>
      </c>
      <c r="F54" s="123">
        <v>116.478371</v>
      </c>
      <c r="G54" s="123">
        <v>275600</v>
      </c>
    </row>
    <row r="55" spans="1:7">
      <c r="A55" s="128">
        <v>43388</v>
      </c>
      <c r="B55" s="123">
        <v>115.360001</v>
      </c>
      <c r="C55" s="123">
        <v>116.010002</v>
      </c>
      <c r="D55" s="123">
        <v>114.949997</v>
      </c>
      <c r="E55" s="123">
        <v>115.629997</v>
      </c>
      <c r="F55" s="123">
        <v>114.10025</v>
      </c>
      <c r="G55" s="123">
        <v>326900</v>
      </c>
    </row>
    <row r="56" spans="1:7">
      <c r="A56" s="128">
        <v>43385</v>
      </c>
      <c r="B56" s="123">
        <v>117.300003</v>
      </c>
      <c r="C56" s="123">
        <v>117.44000200000001</v>
      </c>
      <c r="D56" s="123">
        <v>115.83000199999999</v>
      </c>
      <c r="E56" s="123">
        <v>116.760002</v>
      </c>
      <c r="F56" s="123">
        <v>115.215309</v>
      </c>
      <c r="G56" s="123">
        <v>318500</v>
      </c>
    </row>
    <row r="57" spans="1:7">
      <c r="A57" s="128">
        <v>43384</v>
      </c>
      <c r="B57" s="123">
        <v>117.790001</v>
      </c>
      <c r="C57" s="123">
        <v>118.489998</v>
      </c>
      <c r="D57" s="123">
        <v>115.769997</v>
      </c>
      <c r="E57" s="123">
        <v>116.75</v>
      </c>
      <c r="F57" s="123">
        <v>115.205437</v>
      </c>
      <c r="G57" s="123">
        <v>292400</v>
      </c>
    </row>
    <row r="58" spans="1:7">
      <c r="A58" s="128">
        <v>43383</v>
      </c>
      <c r="B58" s="123">
        <v>119.720001</v>
      </c>
      <c r="C58" s="123">
        <v>119.900002</v>
      </c>
      <c r="D58" s="123">
        <v>117.779999</v>
      </c>
      <c r="E58" s="123">
        <v>117.779999</v>
      </c>
      <c r="F58" s="123">
        <v>116.22180899999999</v>
      </c>
      <c r="G58" s="123">
        <v>454400</v>
      </c>
    </row>
    <row r="59" spans="1:7">
      <c r="A59" s="128">
        <v>43382</v>
      </c>
      <c r="B59" s="123">
        <v>119.699997</v>
      </c>
      <c r="C59" s="123">
        <v>120.18</v>
      </c>
      <c r="D59" s="123">
        <v>119.18</v>
      </c>
      <c r="E59" s="123">
        <v>119.91999800000001</v>
      </c>
      <c r="F59" s="123">
        <v>118.333496</v>
      </c>
      <c r="G59" s="123">
        <v>182500</v>
      </c>
    </row>
    <row r="60" spans="1:7">
      <c r="A60" s="128">
        <v>43381</v>
      </c>
      <c r="B60" s="123">
        <v>121.589996</v>
      </c>
      <c r="C60" s="123">
        <v>121.879997</v>
      </c>
      <c r="D60" s="123">
        <v>120.379997</v>
      </c>
      <c r="E60" s="123">
        <v>121.720001</v>
      </c>
      <c r="F60" s="123">
        <v>120.10968800000001</v>
      </c>
      <c r="G60" s="123">
        <v>180000</v>
      </c>
    </row>
    <row r="61" spans="1:7">
      <c r="A61" s="128">
        <v>43378</v>
      </c>
      <c r="B61" s="123">
        <v>122.860001</v>
      </c>
      <c r="C61" s="123">
        <v>122.860001</v>
      </c>
      <c r="D61" s="123">
        <v>121.370003</v>
      </c>
      <c r="E61" s="123">
        <v>121.5</v>
      </c>
      <c r="F61" s="123">
        <v>119.89259300000001</v>
      </c>
      <c r="G61" s="123">
        <v>272500</v>
      </c>
    </row>
    <row r="62" spans="1:7">
      <c r="A62" s="128">
        <v>43377</v>
      </c>
      <c r="B62" s="123">
        <v>122.699997</v>
      </c>
      <c r="C62" s="123">
        <v>122.970001</v>
      </c>
      <c r="D62" s="123">
        <v>121.540001</v>
      </c>
      <c r="E62" s="123">
        <v>122.18</v>
      </c>
      <c r="F62" s="123">
        <v>120.563599</v>
      </c>
      <c r="G62" s="123">
        <v>139500</v>
      </c>
    </row>
    <row r="63" spans="1:7">
      <c r="A63" s="128">
        <v>43376</v>
      </c>
      <c r="B63" s="123">
        <v>122.970001</v>
      </c>
      <c r="C63" s="123">
        <v>123.339996</v>
      </c>
      <c r="D63" s="123">
        <v>122.41999800000001</v>
      </c>
      <c r="E63" s="123">
        <v>122.699997</v>
      </c>
      <c r="F63" s="123">
        <v>121.076714</v>
      </c>
      <c r="G63" s="123">
        <v>192000</v>
      </c>
    </row>
    <row r="64" spans="1:7">
      <c r="A64" s="128">
        <v>43375</v>
      </c>
      <c r="B64" s="123">
        <v>125.529999</v>
      </c>
      <c r="C64" s="123">
        <v>126.019997</v>
      </c>
      <c r="D64" s="123">
        <v>125.44000200000001</v>
      </c>
      <c r="E64" s="123">
        <v>125.709999</v>
      </c>
      <c r="F64" s="123">
        <v>124.046898</v>
      </c>
      <c r="G64" s="123">
        <v>177100</v>
      </c>
    </row>
    <row r="65" spans="1:7">
      <c r="A65" s="128">
        <v>43374</v>
      </c>
      <c r="B65" s="123">
        <v>124.599998</v>
      </c>
      <c r="C65" s="123">
        <v>125.040001</v>
      </c>
      <c r="D65" s="123">
        <v>124.410004</v>
      </c>
      <c r="E65" s="123">
        <v>124.82</v>
      </c>
      <c r="F65" s="123">
        <v>123.168671</v>
      </c>
      <c r="G65" s="123">
        <v>147200</v>
      </c>
    </row>
    <row r="66" spans="1:7">
      <c r="A66" s="128">
        <v>43371</v>
      </c>
      <c r="B66" s="123">
        <v>124.510002</v>
      </c>
      <c r="C66" s="123">
        <v>124.989998</v>
      </c>
      <c r="D66" s="123">
        <v>124.18</v>
      </c>
      <c r="E66" s="123">
        <v>124.349998</v>
      </c>
      <c r="F66" s="123">
        <v>122.704887</v>
      </c>
      <c r="G66" s="123">
        <v>167300</v>
      </c>
    </row>
    <row r="67" spans="1:7">
      <c r="A67" s="128">
        <v>43370</v>
      </c>
      <c r="B67" s="123">
        <v>124.800003</v>
      </c>
      <c r="C67" s="123">
        <v>125.349998</v>
      </c>
      <c r="D67" s="123">
        <v>124.379997</v>
      </c>
      <c r="E67" s="123">
        <v>124.610001</v>
      </c>
      <c r="F67" s="123">
        <v>122.961449</v>
      </c>
      <c r="G67" s="123">
        <v>151200</v>
      </c>
    </row>
    <row r="68" spans="1:7">
      <c r="A68" s="128">
        <v>43369</v>
      </c>
      <c r="B68" s="123">
        <v>124.949997</v>
      </c>
      <c r="C68" s="123">
        <v>125.300003</v>
      </c>
      <c r="D68" s="123">
        <v>124.30999799999999</v>
      </c>
      <c r="E68" s="123">
        <v>125.139999</v>
      </c>
      <c r="F68" s="123">
        <v>121.749229</v>
      </c>
      <c r="G68" s="123">
        <v>271000</v>
      </c>
    </row>
    <row r="69" spans="1:7">
      <c r="A69" s="128">
        <v>43368</v>
      </c>
      <c r="B69" s="123">
        <v>125.32</v>
      </c>
      <c r="C69" s="123">
        <v>125.610001</v>
      </c>
      <c r="D69" s="123">
        <v>124.769997</v>
      </c>
      <c r="E69" s="123">
        <v>124.879997</v>
      </c>
      <c r="F69" s="123">
        <v>121.496269</v>
      </c>
      <c r="G69" s="123">
        <v>169900</v>
      </c>
    </row>
    <row r="70" spans="1:7">
      <c r="A70" s="128">
        <v>43367</v>
      </c>
      <c r="B70" s="123">
        <v>124.339996</v>
      </c>
      <c r="C70" s="123">
        <v>124.660004</v>
      </c>
      <c r="D70" s="123">
        <v>123.720001</v>
      </c>
      <c r="E70" s="123">
        <v>124</v>
      </c>
      <c r="F70" s="123">
        <v>120.640114</v>
      </c>
      <c r="G70" s="123">
        <v>117900</v>
      </c>
    </row>
    <row r="71" spans="1:7">
      <c r="A71" s="128">
        <v>43364</v>
      </c>
      <c r="B71" s="123">
        <v>124.650002</v>
      </c>
      <c r="C71" s="123">
        <v>124.949997</v>
      </c>
      <c r="D71" s="123">
        <v>124.30999799999999</v>
      </c>
      <c r="E71" s="123">
        <v>124.720001</v>
      </c>
      <c r="F71" s="123">
        <v>121.34060700000001</v>
      </c>
      <c r="G71" s="123">
        <v>113600</v>
      </c>
    </row>
    <row r="72" spans="1:7">
      <c r="A72" s="128">
        <v>43363</v>
      </c>
      <c r="B72" s="123">
        <v>125.41999800000001</v>
      </c>
      <c r="C72" s="123">
        <v>125.889999</v>
      </c>
      <c r="D72" s="123">
        <v>124.69000200000001</v>
      </c>
      <c r="E72" s="123">
        <v>124.949997</v>
      </c>
      <c r="F72" s="123">
        <v>121.564369</v>
      </c>
      <c r="G72" s="123">
        <v>136000</v>
      </c>
    </row>
    <row r="73" spans="1:7">
      <c r="A73" s="128">
        <v>43362</v>
      </c>
      <c r="B73" s="123">
        <v>124.980003</v>
      </c>
      <c r="C73" s="123">
        <v>125.650002</v>
      </c>
      <c r="D73" s="123">
        <v>124.980003</v>
      </c>
      <c r="E73" s="123">
        <v>125.32</v>
      </c>
      <c r="F73" s="123">
        <v>121.924347</v>
      </c>
      <c r="G73" s="123">
        <v>130900</v>
      </c>
    </row>
    <row r="74" spans="1:7">
      <c r="A74" s="128">
        <v>43361</v>
      </c>
      <c r="B74" s="123">
        <v>124.379997</v>
      </c>
      <c r="C74" s="123">
        <v>125.300003</v>
      </c>
      <c r="D74" s="123">
        <v>124.269997</v>
      </c>
      <c r="E74" s="123">
        <v>125.029999</v>
      </c>
      <c r="F74" s="123">
        <v>121.64220400000001</v>
      </c>
      <c r="G74" s="123">
        <v>266900</v>
      </c>
    </row>
    <row r="75" spans="1:7">
      <c r="A75" s="128">
        <v>43360</v>
      </c>
      <c r="B75" s="123">
        <v>122.66999800000001</v>
      </c>
      <c r="C75" s="123">
        <v>123.019997</v>
      </c>
      <c r="D75" s="123">
        <v>122.410004</v>
      </c>
      <c r="E75" s="123">
        <v>122.480003</v>
      </c>
      <c r="F75" s="123">
        <v>119.16130099999999</v>
      </c>
      <c r="G75" s="123">
        <v>147300</v>
      </c>
    </row>
    <row r="76" spans="1:7">
      <c r="A76" s="128">
        <v>43357</v>
      </c>
      <c r="B76" s="123">
        <v>122.709999</v>
      </c>
      <c r="C76" s="123">
        <v>122.83000199999999</v>
      </c>
      <c r="D76" s="123">
        <v>122.05999799999999</v>
      </c>
      <c r="E76" s="123">
        <v>122.279999</v>
      </c>
      <c r="F76" s="123">
        <v>118.966713</v>
      </c>
      <c r="G76" s="123">
        <v>131400</v>
      </c>
    </row>
    <row r="77" spans="1:7">
      <c r="A77" s="128">
        <v>43356</v>
      </c>
      <c r="B77" s="123">
        <v>121.75</v>
      </c>
      <c r="C77" s="123">
        <v>122.410004</v>
      </c>
      <c r="D77" s="123">
        <v>121.599998</v>
      </c>
      <c r="E77" s="123">
        <v>121.959999</v>
      </c>
      <c r="F77" s="123">
        <v>118.655388</v>
      </c>
      <c r="G77" s="123">
        <v>149900</v>
      </c>
    </row>
    <row r="78" spans="1:7">
      <c r="A78" s="128">
        <v>43355</v>
      </c>
      <c r="B78" s="123">
        <v>119.800003</v>
      </c>
      <c r="C78" s="123">
        <v>120.32</v>
      </c>
      <c r="D78" s="123">
        <v>119.639999</v>
      </c>
      <c r="E78" s="123">
        <v>119.910004</v>
      </c>
      <c r="F78" s="123">
        <v>116.660934</v>
      </c>
      <c r="G78" s="123">
        <v>110500</v>
      </c>
    </row>
    <row r="79" spans="1:7">
      <c r="A79" s="128">
        <v>43354</v>
      </c>
      <c r="B79" s="123">
        <v>120.07</v>
      </c>
      <c r="C79" s="123">
        <v>120.089996</v>
      </c>
      <c r="D79" s="123">
        <v>119.519997</v>
      </c>
      <c r="E79" s="123">
        <v>119.91999800000001</v>
      </c>
      <c r="F79" s="123">
        <v>116.67066199999999</v>
      </c>
      <c r="G79" s="123">
        <v>172200</v>
      </c>
    </row>
    <row r="80" spans="1:7">
      <c r="A80" s="128">
        <v>43353</v>
      </c>
      <c r="B80" s="123">
        <v>119.550003</v>
      </c>
      <c r="C80" s="123">
        <v>119.660004</v>
      </c>
      <c r="D80" s="123">
        <v>119.150002</v>
      </c>
      <c r="E80" s="123">
        <v>119.18</v>
      </c>
      <c r="F80" s="123">
        <v>115.950714</v>
      </c>
      <c r="G80" s="123">
        <v>104500</v>
      </c>
    </row>
    <row r="81" spans="1:7">
      <c r="A81" s="128">
        <v>43350</v>
      </c>
      <c r="B81" s="123">
        <v>119.55999799999999</v>
      </c>
      <c r="C81" s="123">
        <v>119.769997</v>
      </c>
      <c r="D81" s="123">
        <v>119.019997</v>
      </c>
      <c r="E81" s="123">
        <v>119.300003</v>
      </c>
      <c r="F81" s="123">
        <v>116.06746699999999</v>
      </c>
      <c r="G81" s="123">
        <v>190300</v>
      </c>
    </row>
    <row r="82" spans="1:7">
      <c r="A82" s="128">
        <v>43349</v>
      </c>
      <c r="B82" s="123">
        <v>120.5</v>
      </c>
      <c r="C82" s="123">
        <v>120.5</v>
      </c>
      <c r="D82" s="123">
        <v>119.32</v>
      </c>
      <c r="E82" s="123">
        <v>120.19000200000001</v>
      </c>
      <c r="F82" s="123">
        <v>116.93335</v>
      </c>
      <c r="G82" s="123">
        <v>136600</v>
      </c>
    </row>
    <row r="83" spans="1:7">
      <c r="A83" s="128">
        <v>43348</v>
      </c>
      <c r="B83" s="123">
        <v>120.510002</v>
      </c>
      <c r="C83" s="123">
        <v>121.260002</v>
      </c>
      <c r="D83" s="123">
        <v>120.30999799999999</v>
      </c>
      <c r="E83" s="123">
        <v>120.470001</v>
      </c>
      <c r="F83" s="123">
        <v>117.205765</v>
      </c>
      <c r="G83" s="123">
        <v>290800</v>
      </c>
    </row>
    <row r="84" spans="1:7">
      <c r="A84" s="128">
        <v>43347</v>
      </c>
      <c r="B84" s="123">
        <v>122.16999800000001</v>
      </c>
      <c r="C84" s="123">
        <v>122.41999800000001</v>
      </c>
      <c r="D84" s="123">
        <v>121.650002</v>
      </c>
      <c r="E84" s="123">
        <v>122.010002</v>
      </c>
      <c r="F84" s="123">
        <v>118.704041</v>
      </c>
      <c r="G84" s="123">
        <v>244500</v>
      </c>
    </row>
    <row r="85" spans="1:7">
      <c r="A85" s="128">
        <v>43343</v>
      </c>
      <c r="B85" s="123">
        <v>124.599998</v>
      </c>
      <c r="C85" s="123">
        <v>124.790001</v>
      </c>
      <c r="D85" s="123">
        <v>123.800003</v>
      </c>
      <c r="E85" s="123">
        <v>124.08000199999999</v>
      </c>
      <c r="F85" s="123">
        <v>120.717949</v>
      </c>
      <c r="G85" s="123">
        <v>152600</v>
      </c>
    </row>
    <row r="86" spans="1:7">
      <c r="A86" s="128">
        <v>43342</v>
      </c>
      <c r="B86" s="123">
        <v>125.660004</v>
      </c>
      <c r="C86" s="123">
        <v>126.089996</v>
      </c>
      <c r="D86" s="123">
        <v>124.83000199999999</v>
      </c>
      <c r="E86" s="123">
        <v>125.260002</v>
      </c>
      <c r="F86" s="123">
        <v>121.86597399999999</v>
      </c>
      <c r="G86" s="123">
        <v>165200</v>
      </c>
    </row>
    <row r="87" spans="1:7">
      <c r="A87" s="128">
        <v>43341</v>
      </c>
      <c r="B87" s="123">
        <v>126.849998</v>
      </c>
      <c r="C87" s="123">
        <v>127.769997</v>
      </c>
      <c r="D87" s="123">
        <v>126.739998</v>
      </c>
      <c r="E87" s="123">
        <v>127.480003</v>
      </c>
      <c r="F87" s="123">
        <v>124.025826</v>
      </c>
      <c r="G87" s="123">
        <v>249000</v>
      </c>
    </row>
    <row r="88" spans="1:7">
      <c r="A88" s="128">
        <v>43340</v>
      </c>
      <c r="B88" s="123">
        <v>126.739998</v>
      </c>
      <c r="C88" s="123">
        <v>127.089996</v>
      </c>
      <c r="D88" s="123">
        <v>126.010002</v>
      </c>
      <c r="E88" s="123">
        <v>126.07</v>
      </c>
      <c r="F88" s="123">
        <v>122.65403000000001</v>
      </c>
      <c r="G88" s="123">
        <v>169100</v>
      </c>
    </row>
    <row r="89" spans="1:7">
      <c r="A89" s="128">
        <v>43339</v>
      </c>
      <c r="B89" s="123">
        <v>125.610001</v>
      </c>
      <c r="C89" s="123">
        <v>127.010002</v>
      </c>
      <c r="D89" s="123">
        <v>125.220001</v>
      </c>
      <c r="E89" s="123">
        <v>126.470001</v>
      </c>
      <c r="F89" s="123">
        <v>123.04319</v>
      </c>
      <c r="G89" s="123">
        <v>370500</v>
      </c>
    </row>
    <row r="90" spans="1:7">
      <c r="A90" s="128">
        <v>43336</v>
      </c>
      <c r="B90" s="123">
        <v>123.019997</v>
      </c>
      <c r="C90" s="123">
        <v>123.129997</v>
      </c>
      <c r="D90" s="123">
        <v>122.470001</v>
      </c>
      <c r="E90" s="123">
        <v>122.839996</v>
      </c>
      <c r="F90" s="123">
        <v>119.511543</v>
      </c>
      <c r="G90" s="123">
        <v>93200</v>
      </c>
    </row>
    <row r="91" spans="1:7">
      <c r="A91" s="128">
        <v>43335</v>
      </c>
      <c r="B91" s="123">
        <v>123.239998</v>
      </c>
      <c r="C91" s="123">
        <v>123.239998</v>
      </c>
      <c r="D91" s="123">
        <v>122.05999799999999</v>
      </c>
      <c r="E91" s="123">
        <v>122.260002</v>
      </c>
      <c r="F91" s="123">
        <v>118.94725800000001</v>
      </c>
      <c r="G91" s="123">
        <v>184300</v>
      </c>
    </row>
    <row r="92" spans="1:7">
      <c r="A92" s="128">
        <v>43334</v>
      </c>
      <c r="B92" s="123">
        <v>124.519997</v>
      </c>
      <c r="C92" s="123">
        <v>124.760002</v>
      </c>
      <c r="D92" s="123">
        <v>123.58000199999999</v>
      </c>
      <c r="E92" s="123">
        <v>123.739998</v>
      </c>
      <c r="F92" s="123">
        <v>120.387154</v>
      </c>
      <c r="G92" s="123">
        <v>262900</v>
      </c>
    </row>
    <row r="93" spans="1:7">
      <c r="A93" s="128">
        <v>43333</v>
      </c>
      <c r="B93" s="123">
        <v>122.949997</v>
      </c>
      <c r="C93" s="123">
        <v>122.949997</v>
      </c>
      <c r="D93" s="123">
        <v>122.5</v>
      </c>
      <c r="E93" s="123">
        <v>122.57</v>
      </c>
      <c r="F93" s="123">
        <v>119.248856</v>
      </c>
      <c r="G93" s="123">
        <v>182600</v>
      </c>
    </row>
    <row r="94" spans="1:7">
      <c r="A94" s="128">
        <v>43332</v>
      </c>
      <c r="B94" s="123">
        <v>122.760002</v>
      </c>
      <c r="C94" s="123">
        <v>123.55999799999999</v>
      </c>
      <c r="D94" s="123">
        <v>122.760002</v>
      </c>
      <c r="E94" s="123">
        <v>123.269997</v>
      </c>
      <c r="F94" s="123">
        <v>119.92989300000001</v>
      </c>
      <c r="G94" s="123">
        <v>126400</v>
      </c>
    </row>
    <row r="95" spans="1:7">
      <c r="A95" s="128">
        <v>43329</v>
      </c>
      <c r="B95" s="123">
        <v>122.629997</v>
      </c>
      <c r="C95" s="123">
        <v>123.550003</v>
      </c>
      <c r="D95" s="123">
        <v>122.44000200000001</v>
      </c>
      <c r="E95" s="123">
        <v>123.279999</v>
      </c>
      <c r="F95" s="123">
        <v>119.939621</v>
      </c>
      <c r="G95" s="123">
        <v>135100</v>
      </c>
    </row>
    <row r="96" spans="1:7">
      <c r="A96" s="128">
        <v>43328</v>
      </c>
      <c r="B96" s="123">
        <v>122</v>
      </c>
      <c r="C96" s="123">
        <v>123.120003</v>
      </c>
      <c r="D96" s="123">
        <v>121.91999800000001</v>
      </c>
      <c r="E96" s="123">
        <v>122.760002</v>
      </c>
      <c r="F96" s="123">
        <v>119.433716</v>
      </c>
      <c r="G96" s="123">
        <v>132900</v>
      </c>
    </row>
    <row r="97" spans="1:7">
      <c r="A97" s="128">
        <v>43327</v>
      </c>
      <c r="B97" s="123">
        <v>122.55999799999999</v>
      </c>
      <c r="C97" s="123">
        <v>122.55999799999999</v>
      </c>
      <c r="D97" s="123">
        <v>121.41999800000001</v>
      </c>
      <c r="E97" s="123">
        <v>121.849998</v>
      </c>
      <c r="F97" s="123">
        <v>118.54836299999999</v>
      </c>
      <c r="G97" s="123">
        <v>191500</v>
      </c>
    </row>
    <row r="98" spans="1:7">
      <c r="A98" s="128">
        <v>43326</v>
      </c>
      <c r="B98" s="123">
        <v>123.91999800000001</v>
      </c>
      <c r="C98" s="123">
        <v>123.91999800000001</v>
      </c>
      <c r="D98" s="123">
        <v>123.25</v>
      </c>
      <c r="E98" s="123">
        <v>123.449997</v>
      </c>
      <c r="F98" s="123">
        <v>120.105011</v>
      </c>
      <c r="G98" s="123">
        <v>131000</v>
      </c>
    </row>
    <row r="99" spans="1:7">
      <c r="A99" s="128">
        <v>43325</v>
      </c>
      <c r="B99" s="123">
        <v>124.05999799999999</v>
      </c>
      <c r="C99" s="123">
        <v>124.32</v>
      </c>
      <c r="D99" s="123">
        <v>123.480003</v>
      </c>
      <c r="E99" s="123">
        <v>123.5</v>
      </c>
      <c r="F99" s="123">
        <v>120.153656</v>
      </c>
      <c r="G99" s="123">
        <v>229200</v>
      </c>
    </row>
    <row r="100" spans="1:7">
      <c r="A100" s="128">
        <v>43322</v>
      </c>
      <c r="B100" s="123">
        <v>125.050003</v>
      </c>
      <c r="C100" s="123">
        <v>125.050003</v>
      </c>
      <c r="D100" s="123">
        <v>124.129997</v>
      </c>
      <c r="E100" s="123">
        <v>124.230003</v>
      </c>
      <c r="F100" s="123">
        <v>120.863884</v>
      </c>
      <c r="G100" s="123">
        <v>233000</v>
      </c>
    </row>
    <row r="101" spans="1:7">
      <c r="A101" s="128">
        <v>43321</v>
      </c>
      <c r="B101" s="123">
        <v>126.5</v>
      </c>
      <c r="C101" s="123">
        <v>126.5</v>
      </c>
      <c r="D101" s="123">
        <v>125.41999800000001</v>
      </c>
      <c r="E101" s="123">
        <v>125.449997</v>
      </c>
      <c r="F101" s="123">
        <v>122.050827</v>
      </c>
      <c r="G101" s="123">
        <v>191100</v>
      </c>
    </row>
    <row r="102" spans="1:7">
      <c r="A102" s="128">
        <v>43320</v>
      </c>
      <c r="B102" s="123">
        <v>127.75</v>
      </c>
      <c r="C102" s="123">
        <v>127.75</v>
      </c>
      <c r="D102" s="123">
        <v>127.050003</v>
      </c>
      <c r="E102" s="123">
        <v>127.089996</v>
      </c>
      <c r="F102" s="123">
        <v>123.646385</v>
      </c>
      <c r="G102" s="123">
        <v>208400</v>
      </c>
    </row>
    <row r="103" spans="1:7">
      <c r="A103" s="128">
        <v>43319</v>
      </c>
      <c r="B103" s="123">
        <v>128.759995</v>
      </c>
      <c r="C103" s="123">
        <v>129.13999899999999</v>
      </c>
      <c r="D103" s="123">
        <v>128.470001</v>
      </c>
      <c r="E103" s="123">
        <v>128.520004</v>
      </c>
      <c r="F103" s="123">
        <v>125.037643</v>
      </c>
      <c r="G103" s="123">
        <v>270900</v>
      </c>
    </row>
    <row r="104" spans="1:7">
      <c r="A104" s="128">
        <v>43318</v>
      </c>
      <c r="B104" s="123">
        <v>128.46000699999999</v>
      </c>
      <c r="C104" s="123">
        <v>128.69000199999999</v>
      </c>
      <c r="D104" s="123">
        <v>128.070007</v>
      </c>
      <c r="E104" s="123">
        <v>128.449997</v>
      </c>
      <c r="F104" s="123">
        <v>124.96953600000001</v>
      </c>
      <c r="G104" s="123">
        <v>198200</v>
      </c>
    </row>
    <row r="105" spans="1:7">
      <c r="A105" s="128">
        <v>43315</v>
      </c>
      <c r="B105" s="123">
        <v>130.39999399999999</v>
      </c>
      <c r="C105" s="123">
        <v>131.63999899999999</v>
      </c>
      <c r="D105" s="123">
        <v>129.770004</v>
      </c>
      <c r="E105" s="123">
        <v>131.300003</v>
      </c>
      <c r="F105" s="123">
        <v>127.74231</v>
      </c>
      <c r="G105" s="123">
        <v>157700</v>
      </c>
    </row>
    <row r="106" spans="1:7">
      <c r="A106" s="128">
        <v>43314</v>
      </c>
      <c r="B106" s="123">
        <v>130.550003</v>
      </c>
      <c r="C106" s="123">
        <v>131.10000600000001</v>
      </c>
      <c r="D106" s="123">
        <v>129.949997</v>
      </c>
      <c r="E106" s="123">
        <v>131.050003</v>
      </c>
      <c r="F106" s="123">
        <v>127.499092</v>
      </c>
      <c r="G106" s="123">
        <v>119300</v>
      </c>
    </row>
    <row r="107" spans="1:7">
      <c r="A107" s="128">
        <v>43313</v>
      </c>
      <c r="B107" s="123">
        <v>132.5</v>
      </c>
      <c r="C107" s="123">
        <v>133.179993</v>
      </c>
      <c r="D107" s="123">
        <v>131.470001</v>
      </c>
      <c r="E107" s="123">
        <v>131.63000500000001</v>
      </c>
      <c r="F107" s="123">
        <v>128.06338500000001</v>
      </c>
      <c r="G107" s="123">
        <v>131800</v>
      </c>
    </row>
    <row r="108" spans="1:7">
      <c r="A108" s="128">
        <v>43312</v>
      </c>
      <c r="B108" s="123">
        <v>131.979996</v>
      </c>
      <c r="C108" s="123">
        <v>132.28999300000001</v>
      </c>
      <c r="D108" s="123">
        <v>131.66000399999999</v>
      </c>
      <c r="E108" s="123">
        <v>131.83999600000001</v>
      </c>
      <c r="F108" s="123">
        <v>128.26767000000001</v>
      </c>
      <c r="G108" s="123">
        <v>198700</v>
      </c>
    </row>
    <row r="109" spans="1:7">
      <c r="A109" s="128">
        <v>43311</v>
      </c>
      <c r="B109" s="123">
        <v>134.83000200000001</v>
      </c>
      <c r="C109" s="123">
        <v>135.570007</v>
      </c>
      <c r="D109" s="123">
        <v>134.800003</v>
      </c>
      <c r="E109" s="123">
        <v>134.979996</v>
      </c>
      <c r="F109" s="123">
        <v>131.322586</v>
      </c>
      <c r="G109" s="123">
        <v>149900</v>
      </c>
    </row>
    <row r="110" spans="1:7">
      <c r="A110" s="128">
        <v>43308</v>
      </c>
      <c r="B110" s="123">
        <v>134.38999899999999</v>
      </c>
      <c r="C110" s="123">
        <v>134.759995</v>
      </c>
      <c r="D110" s="123">
        <v>133.96000699999999</v>
      </c>
      <c r="E110" s="123">
        <v>134.46000699999999</v>
      </c>
      <c r="F110" s="123">
        <v>130.81669600000001</v>
      </c>
      <c r="G110" s="123">
        <v>168100</v>
      </c>
    </row>
    <row r="111" spans="1:7">
      <c r="A111" s="128">
        <v>43307</v>
      </c>
      <c r="B111" s="123">
        <v>133.19000199999999</v>
      </c>
      <c r="C111" s="123">
        <v>133.58999600000001</v>
      </c>
      <c r="D111" s="123">
        <v>132.990005</v>
      </c>
      <c r="E111" s="123">
        <v>133.33000200000001</v>
      </c>
      <c r="F111" s="123">
        <v>129.71731600000001</v>
      </c>
      <c r="G111" s="123">
        <v>135600</v>
      </c>
    </row>
    <row r="112" spans="1:7">
      <c r="A112" s="128">
        <v>43306</v>
      </c>
      <c r="B112" s="123">
        <v>131.58000200000001</v>
      </c>
      <c r="C112" s="123">
        <v>132.35000600000001</v>
      </c>
      <c r="D112" s="123">
        <v>129.80999800000001</v>
      </c>
      <c r="E112" s="123">
        <v>132.21000699999999</v>
      </c>
      <c r="F112" s="123">
        <v>128.627655</v>
      </c>
      <c r="G112" s="123">
        <v>270700</v>
      </c>
    </row>
    <row r="113" spans="1:7">
      <c r="A113" s="128">
        <v>43305</v>
      </c>
      <c r="B113" s="123">
        <v>132.770004</v>
      </c>
      <c r="C113" s="123">
        <v>133.179993</v>
      </c>
      <c r="D113" s="123">
        <v>132.21000699999999</v>
      </c>
      <c r="E113" s="123">
        <v>132.58000200000001</v>
      </c>
      <c r="F113" s="123">
        <v>128.98764</v>
      </c>
      <c r="G113" s="123">
        <v>118200</v>
      </c>
    </row>
    <row r="114" spans="1:7">
      <c r="A114" s="128">
        <v>43304</v>
      </c>
      <c r="B114" s="123">
        <v>131.44000199999999</v>
      </c>
      <c r="C114" s="123">
        <v>131.820007</v>
      </c>
      <c r="D114" s="123">
        <v>131.25</v>
      </c>
      <c r="E114" s="123">
        <v>131.729996</v>
      </c>
      <c r="F114" s="123">
        <v>128.16064499999999</v>
      </c>
      <c r="G114" s="123">
        <v>126800</v>
      </c>
    </row>
    <row r="115" spans="1:7">
      <c r="A115" s="128">
        <v>43301</v>
      </c>
      <c r="B115" s="123">
        <v>132.10000600000001</v>
      </c>
      <c r="C115" s="123">
        <v>132.270004</v>
      </c>
      <c r="D115" s="123">
        <v>131.729996</v>
      </c>
      <c r="E115" s="123">
        <v>131.800003</v>
      </c>
      <c r="F115" s="123">
        <v>128.22877500000001</v>
      </c>
      <c r="G115" s="123">
        <v>123000</v>
      </c>
    </row>
    <row r="116" spans="1:7">
      <c r="A116" s="128">
        <v>43300</v>
      </c>
      <c r="B116" s="123">
        <v>131.720001</v>
      </c>
      <c r="C116" s="123">
        <v>132.020004</v>
      </c>
      <c r="D116" s="123">
        <v>131.46000699999999</v>
      </c>
      <c r="E116" s="123">
        <v>131.770004</v>
      </c>
      <c r="F116" s="123">
        <v>128.19958500000001</v>
      </c>
      <c r="G116" s="123">
        <v>107700</v>
      </c>
    </row>
    <row r="117" spans="1:7">
      <c r="A117" s="128">
        <v>43299</v>
      </c>
      <c r="B117" s="123">
        <v>132.61000100000001</v>
      </c>
      <c r="C117" s="123">
        <v>132.949997</v>
      </c>
      <c r="D117" s="123">
        <v>131.970001</v>
      </c>
      <c r="E117" s="123">
        <v>132.08999600000001</v>
      </c>
      <c r="F117" s="123">
        <v>128.51091</v>
      </c>
      <c r="G117" s="123">
        <v>182200</v>
      </c>
    </row>
    <row r="118" spans="1:7">
      <c r="A118" s="128">
        <v>43298</v>
      </c>
      <c r="B118" s="123">
        <v>130.78999300000001</v>
      </c>
      <c r="C118" s="123">
        <v>131.929993</v>
      </c>
      <c r="D118" s="123">
        <v>130.699997</v>
      </c>
      <c r="E118" s="123">
        <v>131.449997</v>
      </c>
      <c r="F118" s="123">
        <v>127.888245</v>
      </c>
      <c r="G118" s="123">
        <v>135600</v>
      </c>
    </row>
    <row r="119" spans="1:7">
      <c r="A119" s="128">
        <v>43297</v>
      </c>
      <c r="B119" s="123">
        <v>129.71000699999999</v>
      </c>
      <c r="C119" s="123">
        <v>129.71000699999999</v>
      </c>
      <c r="D119" s="123">
        <v>129.39999399999999</v>
      </c>
      <c r="E119" s="123">
        <v>129.509995</v>
      </c>
      <c r="F119" s="123">
        <v>126.000809</v>
      </c>
      <c r="G119" s="123">
        <v>100500</v>
      </c>
    </row>
    <row r="120" spans="1:7">
      <c r="A120" s="128">
        <v>43294</v>
      </c>
      <c r="B120" s="123">
        <v>129.11999499999999</v>
      </c>
      <c r="C120" s="123">
        <v>129.66999799999999</v>
      </c>
      <c r="D120" s="123">
        <v>129.08000200000001</v>
      </c>
      <c r="E120" s="123">
        <v>129.509995</v>
      </c>
      <c r="F120" s="123">
        <v>126.000809</v>
      </c>
      <c r="G120" s="123">
        <v>74900</v>
      </c>
    </row>
    <row r="121" spans="1:7">
      <c r="A121" s="128">
        <v>43293</v>
      </c>
      <c r="B121" s="123">
        <v>129.05999800000001</v>
      </c>
      <c r="C121" s="123">
        <v>129.35000600000001</v>
      </c>
      <c r="D121" s="123">
        <v>128.820007</v>
      </c>
      <c r="E121" s="123">
        <v>129.179993</v>
      </c>
      <c r="F121" s="123">
        <v>125.679756</v>
      </c>
      <c r="G121" s="123">
        <v>79700</v>
      </c>
    </row>
    <row r="122" spans="1:7">
      <c r="A122" s="128">
        <v>43292</v>
      </c>
      <c r="B122" s="123">
        <v>128.679993</v>
      </c>
      <c r="C122" s="123">
        <v>128.740005</v>
      </c>
      <c r="D122" s="123">
        <v>127.779999</v>
      </c>
      <c r="E122" s="123">
        <v>128.05999800000001</v>
      </c>
      <c r="F122" s="123">
        <v>124.590096</v>
      </c>
      <c r="G122" s="123">
        <v>75300</v>
      </c>
    </row>
    <row r="123" spans="1:7">
      <c r="A123" s="128">
        <v>43291</v>
      </c>
      <c r="B123" s="123">
        <v>129.179993</v>
      </c>
      <c r="C123" s="123">
        <v>129.44000199999999</v>
      </c>
      <c r="D123" s="123">
        <v>129.009995</v>
      </c>
      <c r="E123" s="123">
        <v>129.270004</v>
      </c>
      <c r="F123" s="123">
        <v>125.767326</v>
      </c>
      <c r="G123" s="123">
        <v>120100</v>
      </c>
    </row>
    <row r="124" spans="1:7">
      <c r="A124" s="128">
        <v>43290</v>
      </c>
      <c r="B124" s="123">
        <v>130.229996</v>
      </c>
      <c r="C124" s="123">
        <v>130.80999800000001</v>
      </c>
      <c r="D124" s="123">
        <v>130.229996</v>
      </c>
      <c r="E124" s="123">
        <v>130.699997</v>
      </c>
      <c r="F124" s="123">
        <v>127.158569</v>
      </c>
      <c r="G124" s="123">
        <v>69500</v>
      </c>
    </row>
    <row r="125" spans="1:7">
      <c r="A125" s="128">
        <v>43287</v>
      </c>
      <c r="B125" s="123">
        <v>129.429993</v>
      </c>
      <c r="C125" s="123">
        <v>129.94000199999999</v>
      </c>
      <c r="D125" s="123">
        <v>129.08999600000001</v>
      </c>
      <c r="E125" s="123">
        <v>129.55999800000001</v>
      </c>
      <c r="F125" s="123">
        <v>126.04946099999999</v>
      </c>
      <c r="G125" s="123">
        <v>84300</v>
      </c>
    </row>
    <row r="126" spans="1:7">
      <c r="A126" s="128">
        <v>43286</v>
      </c>
      <c r="B126" s="123">
        <v>128.38000500000001</v>
      </c>
      <c r="C126" s="123">
        <v>129.300003</v>
      </c>
      <c r="D126" s="123">
        <v>128.38000500000001</v>
      </c>
      <c r="E126" s="123">
        <v>129.070007</v>
      </c>
      <c r="F126" s="123">
        <v>125.572746</v>
      </c>
      <c r="G126" s="123">
        <v>120800</v>
      </c>
    </row>
    <row r="127" spans="1:7">
      <c r="A127" s="128">
        <v>43284</v>
      </c>
      <c r="B127" s="123">
        <v>128.33000200000001</v>
      </c>
      <c r="C127" s="123">
        <v>128.35000600000001</v>
      </c>
      <c r="D127" s="123">
        <v>127.25</v>
      </c>
      <c r="E127" s="123">
        <v>127.400002</v>
      </c>
      <c r="F127" s="123">
        <v>123.94799</v>
      </c>
      <c r="G127" s="123">
        <v>96500</v>
      </c>
    </row>
    <row r="128" spans="1:7">
      <c r="A128" s="128">
        <v>43283</v>
      </c>
      <c r="B128" s="123">
        <v>127.519997</v>
      </c>
      <c r="C128" s="123">
        <v>128.05999800000001</v>
      </c>
      <c r="D128" s="123">
        <v>127</v>
      </c>
      <c r="E128" s="123">
        <v>127.93</v>
      </c>
      <c r="F128" s="123">
        <v>124.46363100000001</v>
      </c>
      <c r="G128" s="123">
        <v>101500</v>
      </c>
    </row>
    <row r="129" spans="1:7">
      <c r="A129" s="128">
        <v>43280</v>
      </c>
      <c r="B129" s="123">
        <v>129.38999899999999</v>
      </c>
      <c r="C129" s="123">
        <v>129.89999399999999</v>
      </c>
      <c r="D129" s="123">
        <v>128.779999</v>
      </c>
      <c r="E129" s="123">
        <v>128.80999800000001</v>
      </c>
      <c r="F129" s="123">
        <v>125.319778</v>
      </c>
      <c r="G129" s="123">
        <v>176600</v>
      </c>
    </row>
    <row r="130" spans="1:7">
      <c r="A130" s="128">
        <v>43279</v>
      </c>
      <c r="B130" s="123">
        <v>128.13999899999999</v>
      </c>
      <c r="C130" s="123">
        <v>129.38999899999999</v>
      </c>
      <c r="D130" s="123">
        <v>128.05999800000001</v>
      </c>
      <c r="E130" s="123">
        <v>129.08999600000001</v>
      </c>
      <c r="F130" s="123">
        <v>125.592186</v>
      </c>
      <c r="G130" s="123">
        <v>173400</v>
      </c>
    </row>
    <row r="131" spans="1:7">
      <c r="A131" s="128">
        <v>43278</v>
      </c>
      <c r="B131" s="123">
        <v>128.63999899999999</v>
      </c>
      <c r="C131" s="123">
        <v>128.63999899999999</v>
      </c>
      <c r="D131" s="123">
        <v>127.099998</v>
      </c>
      <c r="E131" s="123">
        <v>127.110001</v>
      </c>
      <c r="F131" s="123">
        <v>123.665848</v>
      </c>
      <c r="G131" s="123">
        <v>323500</v>
      </c>
    </row>
    <row r="132" spans="1:7">
      <c r="A132" s="128">
        <v>43277</v>
      </c>
      <c r="B132" s="123">
        <v>129.270004</v>
      </c>
      <c r="C132" s="123">
        <v>129.770004</v>
      </c>
      <c r="D132" s="123">
        <v>128.63000500000001</v>
      </c>
      <c r="E132" s="123">
        <v>129.21000699999999</v>
      </c>
      <c r="F132" s="123">
        <v>125.708946</v>
      </c>
      <c r="G132" s="123">
        <v>167400</v>
      </c>
    </row>
    <row r="133" spans="1:7">
      <c r="A133" s="128">
        <v>43276</v>
      </c>
      <c r="B133" s="123">
        <v>129.85000600000001</v>
      </c>
      <c r="C133" s="123">
        <v>129.979996</v>
      </c>
      <c r="D133" s="123">
        <v>128.229996</v>
      </c>
      <c r="E133" s="123">
        <v>128.570007</v>
      </c>
      <c r="F133" s="123">
        <v>125.086288</v>
      </c>
      <c r="G133" s="123">
        <v>205700</v>
      </c>
    </row>
    <row r="134" spans="1:7">
      <c r="A134" s="128">
        <v>43273</v>
      </c>
      <c r="B134" s="123">
        <v>131.88999899999999</v>
      </c>
      <c r="C134" s="123">
        <v>131.929993</v>
      </c>
      <c r="D134" s="123">
        <v>130.720001</v>
      </c>
      <c r="E134" s="123">
        <v>131</v>
      </c>
      <c r="F134" s="123">
        <v>127.450447</v>
      </c>
      <c r="G134" s="123">
        <v>209600</v>
      </c>
    </row>
    <row r="135" spans="1:7">
      <c r="A135" s="128">
        <v>43272</v>
      </c>
      <c r="B135" s="123">
        <v>133.58999600000001</v>
      </c>
      <c r="C135" s="123">
        <v>133.58999600000001</v>
      </c>
      <c r="D135" s="123">
        <v>132.19000199999999</v>
      </c>
      <c r="E135" s="123">
        <v>132.66000399999999</v>
      </c>
      <c r="F135" s="123">
        <v>129.06546</v>
      </c>
      <c r="G135" s="123">
        <v>155600</v>
      </c>
    </row>
    <row r="136" spans="1:7">
      <c r="A136" s="128">
        <v>43271</v>
      </c>
      <c r="B136" s="123">
        <v>135.199997</v>
      </c>
      <c r="C136" s="123">
        <v>135.300003</v>
      </c>
      <c r="D136" s="123">
        <v>134.259995</v>
      </c>
      <c r="E136" s="123">
        <v>134.36999499999999</v>
      </c>
      <c r="F136" s="123">
        <v>130.72912600000001</v>
      </c>
      <c r="G136" s="123">
        <v>117600</v>
      </c>
    </row>
    <row r="137" spans="1:7">
      <c r="A137" s="128">
        <v>43270</v>
      </c>
      <c r="B137" s="123">
        <v>135.800003</v>
      </c>
      <c r="C137" s="123">
        <v>136.19000199999999</v>
      </c>
      <c r="D137" s="123">
        <v>135.529999</v>
      </c>
      <c r="E137" s="123">
        <v>136.14999399999999</v>
      </c>
      <c r="F137" s="123">
        <v>132.460892</v>
      </c>
      <c r="G137" s="123">
        <v>158100</v>
      </c>
    </row>
    <row r="138" spans="1:7">
      <c r="A138" s="128">
        <v>43269</v>
      </c>
      <c r="B138" s="123">
        <v>135.61999499999999</v>
      </c>
      <c r="C138" s="123">
        <v>136.550003</v>
      </c>
      <c r="D138" s="123">
        <v>135.58999600000001</v>
      </c>
      <c r="E138" s="123">
        <v>136.520004</v>
      </c>
      <c r="F138" s="123">
        <v>132.820877</v>
      </c>
      <c r="G138" s="123">
        <v>135400</v>
      </c>
    </row>
    <row r="139" spans="1:7">
      <c r="A139" s="128">
        <v>43266</v>
      </c>
      <c r="B139" s="123">
        <v>136.240005</v>
      </c>
      <c r="C139" s="123">
        <v>136.38000500000001</v>
      </c>
      <c r="D139" s="123">
        <v>135.21000699999999</v>
      </c>
      <c r="E139" s="123">
        <v>135.80999800000001</v>
      </c>
      <c r="F139" s="123">
        <v>132.130112</v>
      </c>
      <c r="G139" s="123">
        <v>150400</v>
      </c>
    </row>
    <row r="140" spans="1:7">
      <c r="A140" s="128">
        <v>43265</v>
      </c>
      <c r="B140" s="123">
        <v>135.39999399999999</v>
      </c>
      <c r="C140" s="123">
        <v>135.78999300000001</v>
      </c>
      <c r="D140" s="123">
        <v>135.320007</v>
      </c>
      <c r="E140" s="123">
        <v>135.44000199999999</v>
      </c>
      <c r="F140" s="123">
        <v>131.77014199999999</v>
      </c>
      <c r="G140" s="123">
        <v>76800</v>
      </c>
    </row>
    <row r="141" spans="1:7">
      <c r="A141" s="128">
        <v>43264</v>
      </c>
      <c r="B141" s="123">
        <v>135.83999600000001</v>
      </c>
      <c r="C141" s="123">
        <v>135.929993</v>
      </c>
      <c r="D141" s="123">
        <v>135.28999300000001</v>
      </c>
      <c r="E141" s="123">
        <v>135.41000399999999</v>
      </c>
      <c r="F141" s="123">
        <v>131.74095199999999</v>
      </c>
      <c r="G141" s="123">
        <v>112400</v>
      </c>
    </row>
    <row r="142" spans="1:7">
      <c r="A142" s="128">
        <v>43263</v>
      </c>
      <c r="B142" s="123">
        <v>134.699997</v>
      </c>
      <c r="C142" s="123">
        <v>134.979996</v>
      </c>
      <c r="D142" s="123">
        <v>134.38999899999999</v>
      </c>
      <c r="E142" s="123">
        <v>134.550003</v>
      </c>
      <c r="F142" s="123">
        <v>130.90425099999999</v>
      </c>
      <c r="G142" s="123">
        <v>225000</v>
      </c>
    </row>
    <row r="143" spans="1:7">
      <c r="A143" s="128">
        <v>43262</v>
      </c>
      <c r="B143" s="123">
        <v>136.479996</v>
      </c>
      <c r="C143" s="123">
        <v>137.55999800000001</v>
      </c>
      <c r="D143" s="123">
        <v>136.470001</v>
      </c>
      <c r="E143" s="123">
        <v>137.14999399999999</v>
      </c>
      <c r="F143" s="123">
        <v>133.43379200000001</v>
      </c>
      <c r="G143" s="123">
        <v>95200</v>
      </c>
    </row>
    <row r="144" spans="1:7">
      <c r="A144" s="128">
        <v>43259</v>
      </c>
      <c r="B144" s="123">
        <v>136.38999899999999</v>
      </c>
      <c r="C144" s="123">
        <v>136.41000399999999</v>
      </c>
      <c r="D144" s="123">
        <v>135.78999300000001</v>
      </c>
      <c r="E144" s="123">
        <v>136.21000699999999</v>
      </c>
      <c r="F144" s="123">
        <v>132.51928699999999</v>
      </c>
      <c r="G144" s="123">
        <v>107100</v>
      </c>
    </row>
    <row r="145" spans="1:7">
      <c r="A145" s="128">
        <v>43258</v>
      </c>
      <c r="B145" s="123">
        <v>136.759995</v>
      </c>
      <c r="C145" s="123">
        <v>137.41999799999999</v>
      </c>
      <c r="D145" s="123">
        <v>136.41999799999999</v>
      </c>
      <c r="E145" s="123">
        <v>136.449997</v>
      </c>
      <c r="F145" s="123">
        <v>132.75277700000001</v>
      </c>
      <c r="G145" s="123">
        <v>233500</v>
      </c>
    </row>
    <row r="146" spans="1:7">
      <c r="A146" s="128">
        <v>43257</v>
      </c>
      <c r="B146" s="123">
        <v>136.029999</v>
      </c>
      <c r="C146" s="123">
        <v>136.179993</v>
      </c>
      <c r="D146" s="123">
        <v>135.38000500000001</v>
      </c>
      <c r="E146" s="123">
        <v>136.16999799999999</v>
      </c>
      <c r="F146" s="123">
        <v>132.48036200000001</v>
      </c>
      <c r="G146" s="123">
        <v>141500</v>
      </c>
    </row>
    <row r="147" spans="1:7">
      <c r="A147" s="128">
        <v>43256</v>
      </c>
      <c r="B147" s="123">
        <v>133.63000500000001</v>
      </c>
      <c r="C147" s="123">
        <v>133.75</v>
      </c>
      <c r="D147" s="123">
        <v>133.36000100000001</v>
      </c>
      <c r="E147" s="123">
        <v>133.46000699999999</v>
      </c>
      <c r="F147" s="123">
        <v>129.843796</v>
      </c>
      <c r="G147" s="123">
        <v>94700</v>
      </c>
    </row>
    <row r="148" spans="1:7">
      <c r="A148" s="128">
        <v>43255</v>
      </c>
      <c r="B148" s="123">
        <v>135.25</v>
      </c>
      <c r="C148" s="123">
        <v>135.28999300000001</v>
      </c>
      <c r="D148" s="123">
        <v>134.179993</v>
      </c>
      <c r="E148" s="123">
        <v>134.279999</v>
      </c>
      <c r="F148" s="123">
        <v>130.641571</v>
      </c>
      <c r="G148" s="123">
        <v>180500</v>
      </c>
    </row>
    <row r="149" spans="1:7">
      <c r="A149" s="128">
        <v>43252</v>
      </c>
      <c r="B149" s="123">
        <v>131.28999300000001</v>
      </c>
      <c r="C149" s="123">
        <v>131.86999499999999</v>
      </c>
      <c r="D149" s="123">
        <v>130.91999799999999</v>
      </c>
      <c r="E149" s="123">
        <v>131.30999800000001</v>
      </c>
      <c r="F149" s="123">
        <v>127.752037</v>
      </c>
      <c r="G149" s="123">
        <v>225800</v>
      </c>
    </row>
    <row r="150" spans="1:7">
      <c r="A150" s="128">
        <v>43251</v>
      </c>
      <c r="B150" s="123">
        <v>127.83000199999999</v>
      </c>
      <c r="C150" s="123">
        <v>128.14999399999999</v>
      </c>
      <c r="D150" s="123">
        <v>127.089996</v>
      </c>
      <c r="E150" s="123">
        <v>127.970001</v>
      </c>
      <c r="F150" s="123">
        <v>124.50254099999999</v>
      </c>
      <c r="G150" s="123">
        <v>369800</v>
      </c>
    </row>
    <row r="151" spans="1:7">
      <c r="A151" s="128">
        <v>43250</v>
      </c>
      <c r="B151" s="123">
        <v>126.639999</v>
      </c>
      <c r="C151" s="123">
        <v>127.66999800000001</v>
      </c>
      <c r="D151" s="123">
        <v>126.589996</v>
      </c>
      <c r="E151" s="123">
        <v>127.230003</v>
      </c>
      <c r="F151" s="123">
        <v>123.78259300000001</v>
      </c>
      <c r="G151" s="123">
        <v>287700</v>
      </c>
    </row>
    <row r="152" spans="1:7">
      <c r="A152" s="128">
        <v>43249</v>
      </c>
      <c r="B152" s="123">
        <v>127.43</v>
      </c>
      <c r="C152" s="123">
        <v>127.83000199999999</v>
      </c>
      <c r="D152" s="123">
        <v>126.360001</v>
      </c>
      <c r="E152" s="123">
        <v>126.699997</v>
      </c>
      <c r="F152" s="123">
        <v>123.266953</v>
      </c>
      <c r="G152" s="123">
        <v>276400</v>
      </c>
    </row>
    <row r="153" spans="1:7">
      <c r="A153" s="128">
        <v>43245</v>
      </c>
      <c r="B153" s="123">
        <v>129.800003</v>
      </c>
      <c r="C153" s="123">
        <v>130.220001</v>
      </c>
      <c r="D153" s="123">
        <v>129.61000100000001</v>
      </c>
      <c r="E153" s="123">
        <v>129.96000699999999</v>
      </c>
      <c r="F153" s="123">
        <v>126.438622</v>
      </c>
      <c r="G153" s="123">
        <v>204900</v>
      </c>
    </row>
    <row r="154" spans="1:7">
      <c r="A154" s="128">
        <v>43244</v>
      </c>
      <c r="B154" s="123">
        <v>132.39999399999999</v>
      </c>
      <c r="C154" s="123">
        <v>132.820007</v>
      </c>
      <c r="D154" s="123">
        <v>131.78999300000001</v>
      </c>
      <c r="E154" s="123">
        <v>132.44000199999999</v>
      </c>
      <c r="F154" s="123">
        <v>128.85144</v>
      </c>
      <c r="G154" s="123">
        <v>261800</v>
      </c>
    </row>
    <row r="155" spans="1:7">
      <c r="A155" s="128">
        <v>43243</v>
      </c>
      <c r="B155" s="123">
        <v>134.60000600000001</v>
      </c>
      <c r="C155" s="123">
        <v>134.88999899999999</v>
      </c>
      <c r="D155" s="123">
        <v>133.83000200000001</v>
      </c>
      <c r="E155" s="123">
        <v>134.83000200000001</v>
      </c>
      <c r="F155" s="123">
        <v>131.17666600000001</v>
      </c>
      <c r="G155" s="123">
        <v>106300</v>
      </c>
    </row>
    <row r="156" spans="1:7">
      <c r="A156" s="128">
        <v>43242</v>
      </c>
      <c r="B156" s="123">
        <v>136.5</v>
      </c>
      <c r="C156" s="123">
        <v>136.5</v>
      </c>
      <c r="D156" s="123">
        <v>135.66000399999999</v>
      </c>
      <c r="E156" s="123">
        <v>135.740005</v>
      </c>
      <c r="F156" s="123">
        <v>132.062027</v>
      </c>
      <c r="G156" s="123">
        <v>120400</v>
      </c>
    </row>
    <row r="157" spans="1:7">
      <c r="A157" s="128">
        <v>43241</v>
      </c>
      <c r="B157" s="123">
        <v>136.490005</v>
      </c>
      <c r="C157" s="123">
        <v>136.570007</v>
      </c>
      <c r="D157" s="123">
        <v>136.029999</v>
      </c>
      <c r="E157" s="123">
        <v>136.449997</v>
      </c>
      <c r="F157" s="123">
        <v>132.75277700000001</v>
      </c>
      <c r="G157" s="123">
        <v>81800</v>
      </c>
    </row>
    <row r="158" spans="1:7">
      <c r="A158" s="128">
        <v>43238</v>
      </c>
      <c r="B158" s="123">
        <v>136.5</v>
      </c>
      <c r="C158" s="123">
        <v>136.5</v>
      </c>
      <c r="D158" s="123">
        <v>135.66999799999999</v>
      </c>
      <c r="E158" s="123">
        <v>136.03999300000001</v>
      </c>
      <c r="F158" s="123">
        <v>132.35386700000001</v>
      </c>
      <c r="G158" s="123">
        <v>168600</v>
      </c>
    </row>
    <row r="159" spans="1:7">
      <c r="A159" s="128">
        <v>43237</v>
      </c>
      <c r="B159" s="123">
        <v>137</v>
      </c>
      <c r="C159" s="123">
        <v>137.05999800000001</v>
      </c>
      <c r="D159" s="123">
        <v>136.46000699999999</v>
      </c>
      <c r="E159" s="123">
        <v>136.66999799999999</v>
      </c>
      <c r="F159" s="123">
        <v>132.966812</v>
      </c>
      <c r="G159" s="123">
        <v>73100</v>
      </c>
    </row>
    <row r="160" spans="1:7">
      <c r="A160" s="128">
        <v>43236</v>
      </c>
      <c r="B160" s="123">
        <v>136.929993</v>
      </c>
      <c r="C160" s="123">
        <v>137.66000399999999</v>
      </c>
      <c r="D160" s="123">
        <v>136.85000600000001</v>
      </c>
      <c r="E160" s="123">
        <v>137.35000600000001</v>
      </c>
      <c r="F160" s="123">
        <v>133.628387</v>
      </c>
      <c r="G160" s="123">
        <v>100900</v>
      </c>
    </row>
    <row r="161" spans="1:7">
      <c r="A161" s="128">
        <v>43235</v>
      </c>
      <c r="B161" s="123">
        <v>136.44000199999999</v>
      </c>
      <c r="C161" s="123">
        <v>136.46000699999999</v>
      </c>
      <c r="D161" s="123">
        <v>135.929993</v>
      </c>
      <c r="E161" s="123">
        <v>136.220001</v>
      </c>
      <c r="F161" s="123">
        <v>132.52900700000001</v>
      </c>
      <c r="G161" s="123">
        <v>148700</v>
      </c>
    </row>
    <row r="162" spans="1:7">
      <c r="A162" s="128">
        <v>43234</v>
      </c>
      <c r="B162" s="123">
        <v>138.03999300000001</v>
      </c>
      <c r="C162" s="123">
        <v>138.449997</v>
      </c>
      <c r="D162" s="123">
        <v>138</v>
      </c>
      <c r="E162" s="123">
        <v>138.13999899999999</v>
      </c>
      <c r="F162" s="123">
        <v>134.396973</v>
      </c>
      <c r="G162" s="123">
        <v>98800</v>
      </c>
    </row>
    <row r="163" spans="1:7">
      <c r="A163" s="128">
        <v>43231</v>
      </c>
      <c r="B163" s="123">
        <v>137.979996</v>
      </c>
      <c r="C163" s="123">
        <v>138.16000399999999</v>
      </c>
      <c r="D163" s="123">
        <v>137.60000600000001</v>
      </c>
      <c r="E163" s="123">
        <v>138.070007</v>
      </c>
      <c r="F163" s="123">
        <v>134.32888800000001</v>
      </c>
      <c r="G163" s="123">
        <v>140600</v>
      </c>
    </row>
    <row r="164" spans="1:7">
      <c r="A164" s="128">
        <v>43230</v>
      </c>
      <c r="B164" s="123">
        <v>138.35000600000001</v>
      </c>
      <c r="C164" s="123">
        <v>138.679993</v>
      </c>
      <c r="D164" s="123">
        <v>138.14999399999999</v>
      </c>
      <c r="E164" s="123">
        <v>138.38999899999999</v>
      </c>
      <c r="F164" s="123">
        <v>134.640198</v>
      </c>
      <c r="G164" s="123">
        <v>198400</v>
      </c>
    </row>
    <row r="165" spans="1:7">
      <c r="A165" s="128">
        <v>43229</v>
      </c>
      <c r="B165" s="123">
        <v>135.13999899999999</v>
      </c>
      <c r="C165" s="123">
        <v>136.28999300000001</v>
      </c>
      <c r="D165" s="123">
        <v>134.96000699999999</v>
      </c>
      <c r="E165" s="123">
        <v>136.28999300000001</v>
      </c>
      <c r="F165" s="123">
        <v>132.597092</v>
      </c>
      <c r="G165" s="123">
        <v>364800</v>
      </c>
    </row>
    <row r="166" spans="1:7">
      <c r="A166" s="128">
        <v>43228</v>
      </c>
      <c r="B166" s="123">
        <v>130.63000500000001</v>
      </c>
      <c r="C166" s="123">
        <v>130.979996</v>
      </c>
      <c r="D166" s="123">
        <v>130.449997</v>
      </c>
      <c r="E166" s="123">
        <v>130.89999399999999</v>
      </c>
      <c r="F166" s="123">
        <v>127.353149</v>
      </c>
      <c r="G166" s="123">
        <v>133800</v>
      </c>
    </row>
    <row r="167" spans="1:7">
      <c r="A167" s="128">
        <v>43227</v>
      </c>
      <c r="B167" s="123">
        <v>131.39999399999999</v>
      </c>
      <c r="C167" s="123">
        <v>131.94000199999999</v>
      </c>
      <c r="D167" s="123">
        <v>131.14999399999999</v>
      </c>
      <c r="E167" s="123">
        <v>131.509995</v>
      </c>
      <c r="F167" s="123">
        <v>127.946617</v>
      </c>
      <c r="G167" s="123">
        <v>114300</v>
      </c>
    </row>
    <row r="168" spans="1:7">
      <c r="A168" s="128">
        <v>43224</v>
      </c>
      <c r="B168" s="123">
        <v>129.89999399999999</v>
      </c>
      <c r="C168" s="123">
        <v>131.320007</v>
      </c>
      <c r="D168" s="123">
        <v>129.53999300000001</v>
      </c>
      <c r="E168" s="123">
        <v>131.320007</v>
      </c>
      <c r="F168" s="123">
        <v>127.76178</v>
      </c>
      <c r="G168" s="123">
        <v>109800</v>
      </c>
    </row>
    <row r="169" spans="1:7">
      <c r="A169" s="128">
        <v>43223</v>
      </c>
      <c r="B169" s="123">
        <v>129.929993</v>
      </c>
      <c r="C169" s="123">
        <v>130.529999</v>
      </c>
      <c r="D169" s="123">
        <v>129.10000600000001</v>
      </c>
      <c r="E169" s="123">
        <v>130.11000100000001</v>
      </c>
      <c r="F169" s="123">
        <v>126.584557</v>
      </c>
      <c r="G169" s="123">
        <v>109500</v>
      </c>
    </row>
    <row r="170" spans="1:7">
      <c r="A170" s="128">
        <v>43222</v>
      </c>
      <c r="B170" s="123">
        <v>131</v>
      </c>
      <c r="C170" s="123">
        <v>131</v>
      </c>
      <c r="D170" s="123">
        <v>130.10000600000001</v>
      </c>
      <c r="E170" s="123">
        <v>130.179993</v>
      </c>
      <c r="F170" s="123">
        <v>126.652657</v>
      </c>
      <c r="G170" s="123">
        <v>127100</v>
      </c>
    </row>
    <row r="171" spans="1:7">
      <c r="A171" s="128">
        <v>43221</v>
      </c>
      <c r="B171" s="123">
        <v>130.69000199999999</v>
      </c>
      <c r="C171" s="123">
        <v>131</v>
      </c>
      <c r="D171" s="123">
        <v>130.14999399999999</v>
      </c>
      <c r="E171" s="123">
        <v>130.970001</v>
      </c>
      <c r="F171" s="123">
        <v>127.421249</v>
      </c>
      <c r="G171" s="123">
        <v>127000</v>
      </c>
    </row>
    <row r="172" spans="1:7">
      <c r="A172" s="128">
        <v>43220</v>
      </c>
      <c r="B172" s="123">
        <v>131.259995</v>
      </c>
      <c r="C172" s="123">
        <v>131.83999600000001</v>
      </c>
      <c r="D172" s="123">
        <v>130.80999800000001</v>
      </c>
      <c r="E172" s="123">
        <v>130.979996</v>
      </c>
      <c r="F172" s="123">
        <v>127.430977</v>
      </c>
      <c r="G172" s="123">
        <v>170600</v>
      </c>
    </row>
    <row r="173" spans="1:7">
      <c r="A173" s="128">
        <v>43217</v>
      </c>
      <c r="B173" s="123">
        <v>131.38999899999999</v>
      </c>
      <c r="C173" s="123">
        <v>131.64999399999999</v>
      </c>
      <c r="D173" s="123">
        <v>130.91000399999999</v>
      </c>
      <c r="E173" s="123">
        <v>131.009995</v>
      </c>
      <c r="F173" s="123">
        <v>127.46017500000001</v>
      </c>
      <c r="G173" s="123">
        <v>116900</v>
      </c>
    </row>
    <row r="174" spans="1:7">
      <c r="A174" s="128">
        <v>43216</v>
      </c>
      <c r="B174" s="123">
        <v>131.39999399999999</v>
      </c>
      <c r="C174" s="123">
        <v>131.86999499999999</v>
      </c>
      <c r="D174" s="123">
        <v>131.11000100000001</v>
      </c>
      <c r="E174" s="123">
        <v>131.61000100000001</v>
      </c>
      <c r="F174" s="123">
        <v>128.043915</v>
      </c>
      <c r="G174" s="123">
        <v>105800</v>
      </c>
    </row>
    <row r="175" spans="1:7">
      <c r="A175" s="128">
        <v>43215</v>
      </c>
      <c r="B175" s="123">
        <v>130.729996</v>
      </c>
      <c r="C175" s="123">
        <v>131.270004</v>
      </c>
      <c r="D175" s="123">
        <v>130.53999300000001</v>
      </c>
      <c r="E175" s="123">
        <v>131.10000600000001</v>
      </c>
      <c r="F175" s="123">
        <v>127.54774500000001</v>
      </c>
      <c r="G175" s="123">
        <v>181500</v>
      </c>
    </row>
    <row r="176" spans="1:7">
      <c r="A176" s="128">
        <v>43214</v>
      </c>
      <c r="B176" s="123">
        <v>130.5</v>
      </c>
      <c r="C176" s="123">
        <v>130.63999899999999</v>
      </c>
      <c r="D176" s="123">
        <v>129.08000200000001</v>
      </c>
      <c r="E176" s="123">
        <v>129.470001</v>
      </c>
      <c r="F176" s="123">
        <v>125.961899</v>
      </c>
      <c r="G176" s="123">
        <v>145600</v>
      </c>
    </row>
    <row r="177" spans="1:7">
      <c r="A177" s="128">
        <v>43213</v>
      </c>
      <c r="B177" s="123">
        <v>129.36000100000001</v>
      </c>
      <c r="C177" s="123">
        <v>129.36999499999999</v>
      </c>
      <c r="D177" s="123">
        <v>128.740005</v>
      </c>
      <c r="E177" s="123">
        <v>129.070007</v>
      </c>
      <c r="F177" s="123">
        <v>125.572746</v>
      </c>
      <c r="G177" s="123">
        <v>117600</v>
      </c>
    </row>
    <row r="178" spans="1:7">
      <c r="A178" s="128">
        <v>43210</v>
      </c>
      <c r="B178" s="123">
        <v>128.949997</v>
      </c>
      <c r="C178" s="123">
        <v>129.33999600000001</v>
      </c>
      <c r="D178" s="123">
        <v>128.800003</v>
      </c>
      <c r="E178" s="123">
        <v>129.229996</v>
      </c>
      <c r="F178" s="123">
        <v>125.72840100000001</v>
      </c>
      <c r="G178" s="123">
        <v>214600</v>
      </c>
    </row>
    <row r="179" spans="1:7">
      <c r="A179" s="128">
        <v>43209</v>
      </c>
      <c r="B179" s="123">
        <v>128.78999300000001</v>
      </c>
      <c r="C179" s="123">
        <v>128.78999300000001</v>
      </c>
      <c r="D179" s="123">
        <v>128</v>
      </c>
      <c r="E179" s="123">
        <v>128.490005</v>
      </c>
      <c r="F179" s="123">
        <v>125.008453</v>
      </c>
      <c r="G179" s="123">
        <v>148000</v>
      </c>
    </row>
    <row r="180" spans="1:7">
      <c r="A180" s="128">
        <v>43208</v>
      </c>
      <c r="B180" s="123">
        <v>129.470001</v>
      </c>
      <c r="C180" s="123">
        <v>129.63000500000001</v>
      </c>
      <c r="D180" s="123">
        <v>129.020004</v>
      </c>
      <c r="E180" s="123">
        <v>129.070007</v>
      </c>
      <c r="F180" s="123">
        <v>125.572746</v>
      </c>
      <c r="G180" s="123">
        <v>199600</v>
      </c>
    </row>
    <row r="181" spans="1:7">
      <c r="A181" s="128">
        <v>43207</v>
      </c>
      <c r="B181" s="123">
        <v>128.979996</v>
      </c>
      <c r="C181" s="123">
        <v>129.41000399999999</v>
      </c>
      <c r="D181" s="123">
        <v>128.509995</v>
      </c>
      <c r="E181" s="123">
        <v>129.33999600000001</v>
      </c>
      <c r="F181" s="123">
        <v>125.835419</v>
      </c>
      <c r="G181" s="123">
        <v>174100</v>
      </c>
    </row>
    <row r="182" spans="1:7">
      <c r="A182" s="128">
        <v>43206</v>
      </c>
      <c r="B182" s="123">
        <v>129.16000399999999</v>
      </c>
      <c r="C182" s="123">
        <v>129.33999600000001</v>
      </c>
      <c r="D182" s="123">
        <v>128.71000699999999</v>
      </c>
      <c r="E182" s="123">
        <v>128.820007</v>
      </c>
      <c r="F182" s="123">
        <v>125.329521</v>
      </c>
      <c r="G182" s="123">
        <v>137300</v>
      </c>
    </row>
    <row r="183" spans="1:7">
      <c r="A183" s="128">
        <v>43203</v>
      </c>
      <c r="B183" s="123">
        <v>128.85000600000001</v>
      </c>
      <c r="C183" s="123">
        <v>128.949997</v>
      </c>
      <c r="D183" s="123">
        <v>128.220001</v>
      </c>
      <c r="E183" s="123">
        <v>128.529999</v>
      </c>
      <c r="F183" s="123">
        <v>125.047371</v>
      </c>
      <c r="G183" s="123">
        <v>89000</v>
      </c>
    </row>
    <row r="184" spans="1:7">
      <c r="A184" s="128">
        <v>43202</v>
      </c>
      <c r="B184" s="123">
        <v>128.58000200000001</v>
      </c>
      <c r="C184" s="123">
        <v>129.020004</v>
      </c>
      <c r="D184" s="123">
        <v>128.300003</v>
      </c>
      <c r="E184" s="123">
        <v>128.63000500000001</v>
      </c>
      <c r="F184" s="123">
        <v>125.14466899999999</v>
      </c>
      <c r="G184" s="123">
        <v>134500</v>
      </c>
    </row>
    <row r="185" spans="1:7">
      <c r="A185" s="128">
        <v>43201</v>
      </c>
      <c r="B185" s="123">
        <v>128.009995</v>
      </c>
      <c r="C185" s="123">
        <v>128.529999</v>
      </c>
      <c r="D185" s="123">
        <v>127.720001</v>
      </c>
      <c r="E185" s="123">
        <v>127.80999799999999</v>
      </c>
      <c r="F185" s="123">
        <v>124.346878</v>
      </c>
      <c r="G185" s="123">
        <v>155000</v>
      </c>
    </row>
    <row r="186" spans="1:7">
      <c r="A186" s="128">
        <v>43200</v>
      </c>
      <c r="B186" s="123">
        <v>127.980003</v>
      </c>
      <c r="C186" s="123">
        <v>128.529999</v>
      </c>
      <c r="D186" s="123">
        <v>127.760002</v>
      </c>
      <c r="E186" s="123">
        <v>128.259995</v>
      </c>
      <c r="F186" s="123">
        <v>124.784676</v>
      </c>
      <c r="G186" s="123">
        <v>303400</v>
      </c>
    </row>
    <row r="187" spans="1:7">
      <c r="A187" s="128">
        <v>43199</v>
      </c>
      <c r="B187" s="123">
        <v>126.25</v>
      </c>
      <c r="C187" s="123">
        <v>127.220001</v>
      </c>
      <c r="D187" s="123">
        <v>125.730003</v>
      </c>
      <c r="E187" s="123">
        <v>126.16999800000001</v>
      </c>
      <c r="F187" s="123">
        <v>122.75132000000001</v>
      </c>
      <c r="G187" s="123">
        <v>233200</v>
      </c>
    </row>
    <row r="188" spans="1:7">
      <c r="A188" s="128">
        <v>43196</v>
      </c>
      <c r="B188" s="123">
        <v>126.120003</v>
      </c>
      <c r="C188" s="123">
        <v>126.510002</v>
      </c>
      <c r="D188" s="123">
        <v>124.449997</v>
      </c>
      <c r="E188" s="123">
        <v>125.370003</v>
      </c>
      <c r="F188" s="123">
        <v>121.972992</v>
      </c>
      <c r="G188" s="123">
        <v>420600</v>
      </c>
    </row>
    <row r="189" spans="1:7">
      <c r="A189" s="128">
        <v>43195</v>
      </c>
      <c r="B189" s="123">
        <v>127.339996</v>
      </c>
      <c r="C189" s="123">
        <v>127.889999</v>
      </c>
      <c r="D189" s="123">
        <v>126.93</v>
      </c>
      <c r="E189" s="123">
        <v>127.400002</v>
      </c>
      <c r="F189" s="123">
        <v>123.94799</v>
      </c>
      <c r="G189" s="123">
        <v>437300</v>
      </c>
    </row>
    <row r="190" spans="1:7">
      <c r="A190" s="128">
        <v>43194</v>
      </c>
      <c r="B190" s="123">
        <v>125.970001</v>
      </c>
      <c r="C190" s="123">
        <v>127.91999800000001</v>
      </c>
      <c r="D190" s="123">
        <v>125.769997</v>
      </c>
      <c r="E190" s="123">
        <v>127.760002</v>
      </c>
      <c r="F190" s="123">
        <v>124.298233</v>
      </c>
      <c r="G190" s="123">
        <v>396400</v>
      </c>
    </row>
    <row r="191" spans="1:7">
      <c r="A191" s="128">
        <v>43193</v>
      </c>
      <c r="B191" s="123">
        <v>127.110001</v>
      </c>
      <c r="C191" s="123">
        <v>128.470001</v>
      </c>
      <c r="D191" s="123">
        <v>126.91999800000001</v>
      </c>
      <c r="E191" s="123">
        <v>128.35000600000001</v>
      </c>
      <c r="F191" s="123">
        <v>124.872253</v>
      </c>
      <c r="G191" s="123">
        <v>233100</v>
      </c>
    </row>
    <row r="192" spans="1:7">
      <c r="A192" s="128">
        <v>43192</v>
      </c>
      <c r="B192" s="123">
        <v>128.949997</v>
      </c>
      <c r="C192" s="123">
        <v>128.949997</v>
      </c>
      <c r="D192" s="123">
        <v>125.849998</v>
      </c>
      <c r="E192" s="123">
        <v>126.589996</v>
      </c>
      <c r="F192" s="123">
        <v>123.159935</v>
      </c>
      <c r="G192" s="123">
        <v>260000</v>
      </c>
    </row>
    <row r="193" spans="1:7">
      <c r="A193" s="128">
        <v>43188</v>
      </c>
      <c r="B193" s="123">
        <v>130</v>
      </c>
      <c r="C193" s="123">
        <v>130.949997</v>
      </c>
      <c r="D193" s="123">
        <v>129.08000200000001</v>
      </c>
      <c r="E193" s="123">
        <v>130.36999499999999</v>
      </c>
      <c r="F193" s="123">
        <v>126.837509</v>
      </c>
      <c r="G193" s="123">
        <v>165000</v>
      </c>
    </row>
    <row r="194" spans="1:7">
      <c r="A194" s="128">
        <v>43187</v>
      </c>
      <c r="B194" s="123">
        <v>128.21000699999999</v>
      </c>
      <c r="C194" s="123">
        <v>129.740005</v>
      </c>
      <c r="D194" s="123">
        <v>128.13999899999999</v>
      </c>
      <c r="E194" s="123">
        <v>129.36999499999999</v>
      </c>
      <c r="F194" s="123">
        <v>125.864609</v>
      </c>
      <c r="G194" s="123">
        <v>348300</v>
      </c>
    </row>
    <row r="195" spans="1:7">
      <c r="A195" s="128">
        <v>43186</v>
      </c>
      <c r="B195" s="123">
        <v>129.479996</v>
      </c>
      <c r="C195" s="123">
        <v>130.11000100000001</v>
      </c>
      <c r="D195" s="123">
        <v>127.550003</v>
      </c>
      <c r="E195" s="123">
        <v>128.03999300000001</v>
      </c>
      <c r="F195" s="123">
        <v>122.44113900000001</v>
      </c>
      <c r="G195" s="123">
        <v>347600</v>
      </c>
    </row>
    <row r="196" spans="1:7">
      <c r="A196" s="128">
        <v>43185</v>
      </c>
      <c r="B196" s="123">
        <v>126.269997</v>
      </c>
      <c r="C196" s="123">
        <v>127.489998</v>
      </c>
      <c r="D196" s="123">
        <v>125.25</v>
      </c>
      <c r="E196" s="123">
        <v>127.30999799999999</v>
      </c>
      <c r="F196" s="123">
        <v>121.743065</v>
      </c>
      <c r="G196" s="123">
        <v>158700</v>
      </c>
    </row>
    <row r="197" spans="1:7">
      <c r="A197" s="128">
        <v>43182</v>
      </c>
      <c r="B197" s="123">
        <v>126.449997</v>
      </c>
      <c r="C197" s="123">
        <v>126.720001</v>
      </c>
      <c r="D197" s="123">
        <v>124.459999</v>
      </c>
      <c r="E197" s="123">
        <v>124.5</v>
      </c>
      <c r="F197" s="123">
        <v>119.055939</v>
      </c>
      <c r="G197" s="123">
        <v>223200</v>
      </c>
    </row>
    <row r="198" spans="1:7">
      <c r="A198" s="128">
        <v>43181</v>
      </c>
      <c r="B198" s="123">
        <v>128.30999800000001</v>
      </c>
      <c r="C198" s="123">
        <v>128.64999399999999</v>
      </c>
      <c r="D198" s="123">
        <v>126.949997</v>
      </c>
      <c r="E198" s="123">
        <v>127.019997</v>
      </c>
      <c r="F198" s="123">
        <v>121.46573600000001</v>
      </c>
      <c r="G198" s="123">
        <v>177300</v>
      </c>
    </row>
    <row r="199" spans="1:7">
      <c r="A199" s="128">
        <v>43180</v>
      </c>
      <c r="B199" s="123">
        <v>129.28999300000001</v>
      </c>
      <c r="C199" s="123">
        <v>130.199997</v>
      </c>
      <c r="D199" s="123">
        <v>128.86999499999999</v>
      </c>
      <c r="E199" s="123">
        <v>129.279999</v>
      </c>
      <c r="F199" s="123">
        <v>123.62692300000001</v>
      </c>
      <c r="G199" s="123">
        <v>110500</v>
      </c>
    </row>
    <row r="200" spans="1:7">
      <c r="A200" s="128">
        <v>43179</v>
      </c>
      <c r="B200" s="123">
        <v>128.550003</v>
      </c>
      <c r="C200" s="123">
        <v>129.38999899999999</v>
      </c>
      <c r="D200" s="123">
        <v>128.520004</v>
      </c>
      <c r="E200" s="123">
        <v>129.25</v>
      </c>
      <c r="F200" s="123">
        <v>123.598236</v>
      </c>
      <c r="G200" s="123">
        <v>69100</v>
      </c>
    </row>
    <row r="201" spans="1:7">
      <c r="A201" s="128">
        <v>43178</v>
      </c>
      <c r="B201" s="123">
        <v>129.16000399999999</v>
      </c>
      <c r="C201" s="123">
        <v>129.35000600000001</v>
      </c>
      <c r="D201" s="123">
        <v>127.25</v>
      </c>
      <c r="E201" s="123">
        <v>127.839996</v>
      </c>
      <c r="F201" s="123">
        <v>122.249893</v>
      </c>
      <c r="G201" s="123">
        <v>179500</v>
      </c>
    </row>
    <row r="202" spans="1:7">
      <c r="A202" s="128">
        <v>43175</v>
      </c>
      <c r="B202" s="123">
        <v>130.08000200000001</v>
      </c>
      <c r="C202" s="123">
        <v>130.41000399999999</v>
      </c>
      <c r="D202" s="123">
        <v>129.89999399999999</v>
      </c>
      <c r="E202" s="123">
        <v>129.91000399999999</v>
      </c>
      <c r="F202" s="123">
        <v>124.229378</v>
      </c>
      <c r="G202" s="123">
        <v>91400</v>
      </c>
    </row>
    <row r="203" spans="1:7">
      <c r="A203" s="128">
        <v>43174</v>
      </c>
      <c r="B203" s="123">
        <v>130.55999800000001</v>
      </c>
      <c r="C203" s="123">
        <v>131</v>
      </c>
      <c r="D203" s="123">
        <v>129.929993</v>
      </c>
      <c r="E203" s="123">
        <v>130.38999899999999</v>
      </c>
      <c r="F203" s="123">
        <v>124.688393</v>
      </c>
      <c r="G203" s="123">
        <v>102400</v>
      </c>
    </row>
    <row r="204" spans="1:7">
      <c r="A204" s="128">
        <v>43173</v>
      </c>
      <c r="B204" s="123">
        <v>131.21000699999999</v>
      </c>
      <c r="C204" s="123">
        <v>131.21000699999999</v>
      </c>
      <c r="D204" s="123">
        <v>129.86999499999999</v>
      </c>
      <c r="E204" s="123">
        <v>130</v>
      </c>
      <c r="F204" s="123">
        <v>124.315445</v>
      </c>
      <c r="G204" s="123">
        <v>116100</v>
      </c>
    </row>
    <row r="205" spans="1:7">
      <c r="A205" s="128">
        <v>43172</v>
      </c>
      <c r="B205" s="123">
        <v>130.66000399999999</v>
      </c>
      <c r="C205" s="123">
        <v>131.16999799999999</v>
      </c>
      <c r="D205" s="123">
        <v>129.66999799999999</v>
      </c>
      <c r="E205" s="123">
        <v>130</v>
      </c>
      <c r="F205" s="123">
        <v>124.315445</v>
      </c>
      <c r="G205" s="123">
        <v>174200</v>
      </c>
    </row>
    <row r="206" spans="1:7">
      <c r="A206" s="128">
        <v>43171</v>
      </c>
      <c r="B206" s="123">
        <v>130.03999300000001</v>
      </c>
      <c r="C206" s="123">
        <v>131</v>
      </c>
      <c r="D206" s="123">
        <v>130.03999300000001</v>
      </c>
      <c r="E206" s="123">
        <v>130.33999600000001</v>
      </c>
      <c r="F206" s="123">
        <v>124.64057200000001</v>
      </c>
      <c r="G206" s="123">
        <v>144000</v>
      </c>
    </row>
    <row r="207" spans="1:7">
      <c r="A207" s="128">
        <v>43168</v>
      </c>
      <c r="B207" s="123">
        <v>128.61999499999999</v>
      </c>
      <c r="C207" s="123">
        <v>130.13000500000001</v>
      </c>
      <c r="D207" s="123">
        <v>127.860001</v>
      </c>
      <c r="E207" s="123">
        <v>129.699997</v>
      </c>
      <c r="F207" s="123">
        <v>124.02855700000001</v>
      </c>
      <c r="G207" s="123">
        <v>473000</v>
      </c>
    </row>
    <row r="208" spans="1:7">
      <c r="A208" s="128">
        <v>43167</v>
      </c>
      <c r="B208" s="123">
        <v>129.199997</v>
      </c>
      <c r="C208" s="123">
        <v>129.80999800000001</v>
      </c>
      <c r="D208" s="123">
        <v>128.729996</v>
      </c>
      <c r="E208" s="123">
        <v>129.55999800000001</v>
      </c>
      <c r="F208" s="123">
        <v>123.894676</v>
      </c>
      <c r="G208" s="123">
        <v>233800</v>
      </c>
    </row>
    <row r="209" spans="1:7">
      <c r="A209" s="128">
        <v>43166</v>
      </c>
      <c r="B209" s="123">
        <v>129.479996</v>
      </c>
      <c r="C209" s="123">
        <v>130</v>
      </c>
      <c r="D209" s="123">
        <v>128.41000399999999</v>
      </c>
      <c r="E209" s="123">
        <v>129.820007</v>
      </c>
      <c r="F209" s="123">
        <v>124.14331799999999</v>
      </c>
      <c r="G209" s="123">
        <v>284100</v>
      </c>
    </row>
    <row r="210" spans="1:7">
      <c r="A210" s="128">
        <v>43165</v>
      </c>
      <c r="B210" s="123">
        <v>131.679993</v>
      </c>
      <c r="C210" s="123">
        <v>131.83999600000001</v>
      </c>
      <c r="D210" s="123">
        <v>130.740005</v>
      </c>
      <c r="E210" s="123">
        <v>131.33999600000001</v>
      </c>
      <c r="F210" s="123">
        <v>125.59684799999999</v>
      </c>
      <c r="G210" s="123">
        <v>194900</v>
      </c>
    </row>
    <row r="211" spans="1:7">
      <c r="A211" s="128">
        <v>43164</v>
      </c>
      <c r="B211" s="123">
        <v>129.300003</v>
      </c>
      <c r="C211" s="123">
        <v>131.41999799999999</v>
      </c>
      <c r="D211" s="123">
        <v>128.96000699999999</v>
      </c>
      <c r="E211" s="123">
        <v>130.979996</v>
      </c>
      <c r="F211" s="123">
        <v>125.252579</v>
      </c>
      <c r="G211" s="123">
        <v>161200</v>
      </c>
    </row>
    <row r="212" spans="1:7">
      <c r="A212" s="128">
        <v>43161</v>
      </c>
      <c r="B212" s="123">
        <v>129.16999799999999</v>
      </c>
      <c r="C212" s="123">
        <v>130.729996</v>
      </c>
      <c r="D212" s="123">
        <v>128.60000600000001</v>
      </c>
      <c r="E212" s="123">
        <v>130.58999600000001</v>
      </c>
      <c r="F212" s="123">
        <v>124.879631</v>
      </c>
      <c r="G212" s="123">
        <v>214200</v>
      </c>
    </row>
    <row r="213" spans="1:7">
      <c r="A213" s="128">
        <v>43160</v>
      </c>
      <c r="B213" s="123">
        <v>133.479996</v>
      </c>
      <c r="C213" s="123">
        <v>133.55999800000001</v>
      </c>
      <c r="D213" s="123">
        <v>129.5</v>
      </c>
      <c r="E213" s="123">
        <v>130.38999899999999</v>
      </c>
      <c r="F213" s="123">
        <v>124.688393</v>
      </c>
      <c r="G213" s="123">
        <v>444200</v>
      </c>
    </row>
    <row r="214" spans="1:7">
      <c r="A214" s="128">
        <v>43159</v>
      </c>
      <c r="B214" s="123">
        <v>136.16999799999999</v>
      </c>
      <c r="C214" s="123">
        <v>136.220001</v>
      </c>
      <c r="D214" s="123">
        <v>134.570007</v>
      </c>
      <c r="E214" s="123">
        <v>134.60000600000001</v>
      </c>
      <c r="F214" s="123">
        <v>128.714294</v>
      </c>
      <c r="G214" s="123">
        <v>135600</v>
      </c>
    </row>
    <row r="215" spans="1:7">
      <c r="A215" s="128">
        <v>43158</v>
      </c>
      <c r="B215" s="123">
        <v>137.729996</v>
      </c>
      <c r="C215" s="123">
        <v>137.949997</v>
      </c>
      <c r="D215" s="123">
        <v>136.020004</v>
      </c>
      <c r="E215" s="123">
        <v>136.029999</v>
      </c>
      <c r="F215" s="123">
        <v>130.081772</v>
      </c>
      <c r="G215" s="123">
        <v>150800</v>
      </c>
    </row>
    <row r="216" spans="1:7">
      <c r="A216" s="128">
        <v>43157</v>
      </c>
      <c r="B216" s="123">
        <v>137.36999499999999</v>
      </c>
      <c r="C216" s="123">
        <v>138.55999800000001</v>
      </c>
      <c r="D216" s="123">
        <v>137.05999800000001</v>
      </c>
      <c r="E216" s="123">
        <v>138.429993</v>
      </c>
      <c r="F216" s="123">
        <v>132.376801</v>
      </c>
      <c r="G216" s="123">
        <v>125600</v>
      </c>
    </row>
    <row r="217" spans="1:7">
      <c r="A217" s="128">
        <v>43154</v>
      </c>
      <c r="B217" s="123">
        <v>136.070007</v>
      </c>
      <c r="C217" s="123">
        <v>137.08000200000001</v>
      </c>
      <c r="D217" s="123">
        <v>135.729996</v>
      </c>
      <c r="E217" s="123">
        <v>137.029999</v>
      </c>
      <c r="F217" s="123">
        <v>131.03804</v>
      </c>
      <c r="G217" s="123">
        <v>101800</v>
      </c>
    </row>
    <row r="218" spans="1:7">
      <c r="A218" s="128">
        <v>43153</v>
      </c>
      <c r="B218" s="123">
        <v>135.61999499999999</v>
      </c>
      <c r="C218" s="123">
        <v>136.19000199999999</v>
      </c>
      <c r="D218" s="123">
        <v>134.949997</v>
      </c>
      <c r="E218" s="123">
        <v>135.229996</v>
      </c>
      <c r="F218" s="123">
        <v>129.316742</v>
      </c>
      <c r="G218" s="123">
        <v>148000</v>
      </c>
    </row>
    <row r="219" spans="1:7">
      <c r="A219" s="128">
        <v>43152</v>
      </c>
      <c r="B219" s="123">
        <v>135.820007</v>
      </c>
      <c r="C219" s="123">
        <v>136.509995</v>
      </c>
      <c r="D219" s="123">
        <v>134.800003</v>
      </c>
      <c r="E219" s="123">
        <v>134.800003</v>
      </c>
      <c r="F219" s="123">
        <v>128.90554800000001</v>
      </c>
      <c r="G219" s="123">
        <v>144300</v>
      </c>
    </row>
    <row r="220" spans="1:7">
      <c r="A220" s="128">
        <v>43151</v>
      </c>
      <c r="B220" s="123">
        <v>135.699997</v>
      </c>
      <c r="C220" s="123">
        <v>136.58999600000001</v>
      </c>
      <c r="D220" s="123">
        <v>135.39999399999999</v>
      </c>
      <c r="E220" s="123">
        <v>135.85000600000001</v>
      </c>
      <c r="F220" s="123">
        <v>129.909637</v>
      </c>
      <c r="G220" s="123">
        <v>128800</v>
      </c>
    </row>
    <row r="221" spans="1:7">
      <c r="A221" s="128">
        <v>43147</v>
      </c>
      <c r="B221" s="123">
        <v>135.929993</v>
      </c>
      <c r="C221" s="123">
        <v>136.759995</v>
      </c>
      <c r="D221" s="123">
        <v>135.89999399999999</v>
      </c>
      <c r="E221" s="123">
        <v>136.199997</v>
      </c>
      <c r="F221" s="123">
        <v>130.24432400000001</v>
      </c>
      <c r="G221" s="123">
        <v>158500</v>
      </c>
    </row>
    <row r="222" spans="1:7">
      <c r="A222" s="128">
        <v>43146</v>
      </c>
      <c r="B222" s="123">
        <v>135</v>
      </c>
      <c r="C222" s="123">
        <v>135.33000200000001</v>
      </c>
      <c r="D222" s="123">
        <v>134.13000500000001</v>
      </c>
      <c r="E222" s="123">
        <v>135.279999</v>
      </c>
      <c r="F222" s="123">
        <v>129.364563</v>
      </c>
      <c r="G222" s="123">
        <v>218500</v>
      </c>
    </row>
    <row r="223" spans="1:7">
      <c r="A223" s="128">
        <v>43145</v>
      </c>
      <c r="B223" s="123">
        <v>132.740005</v>
      </c>
      <c r="C223" s="123">
        <v>135.58000200000001</v>
      </c>
      <c r="D223" s="123">
        <v>132.16000399999999</v>
      </c>
      <c r="E223" s="123">
        <v>135.470001</v>
      </c>
      <c r="F223" s="123">
        <v>129.54624899999999</v>
      </c>
      <c r="G223" s="123">
        <v>262600</v>
      </c>
    </row>
    <row r="224" spans="1:7">
      <c r="A224" s="128">
        <v>43144</v>
      </c>
      <c r="B224" s="123">
        <v>134.10000600000001</v>
      </c>
      <c r="C224" s="123">
        <v>135.28999300000001</v>
      </c>
      <c r="D224" s="123">
        <v>133.800003</v>
      </c>
      <c r="E224" s="123">
        <v>135.03999300000001</v>
      </c>
      <c r="F224" s="123">
        <v>129.13504</v>
      </c>
      <c r="G224" s="123">
        <v>300100</v>
      </c>
    </row>
    <row r="225" spans="1:7">
      <c r="A225" s="128">
        <v>43143</v>
      </c>
      <c r="B225" s="123">
        <v>137.759995</v>
      </c>
      <c r="C225" s="123">
        <v>139.13999899999999</v>
      </c>
      <c r="D225" s="123">
        <v>136.78999300000001</v>
      </c>
      <c r="E225" s="123">
        <v>138.759995</v>
      </c>
      <c r="F225" s="123">
        <v>132.69238300000001</v>
      </c>
      <c r="G225" s="123">
        <v>255100</v>
      </c>
    </row>
    <row r="226" spans="1:7">
      <c r="A226" s="128">
        <v>43140</v>
      </c>
      <c r="B226" s="123">
        <v>137.16000399999999</v>
      </c>
      <c r="C226" s="123">
        <v>137.63999899999999</v>
      </c>
      <c r="D226" s="123">
        <v>133.029999</v>
      </c>
      <c r="E226" s="123">
        <v>136.570007</v>
      </c>
      <c r="F226" s="123">
        <v>130.59816000000001</v>
      </c>
      <c r="G226" s="123">
        <v>433000</v>
      </c>
    </row>
    <row r="227" spans="1:7">
      <c r="A227" s="128">
        <v>43139</v>
      </c>
      <c r="B227" s="123">
        <v>138.199997</v>
      </c>
      <c r="C227" s="123">
        <v>138.28999300000001</v>
      </c>
      <c r="D227" s="123">
        <v>134.41000399999999</v>
      </c>
      <c r="E227" s="123">
        <v>134.429993</v>
      </c>
      <c r="F227" s="123">
        <v>128.55171200000001</v>
      </c>
      <c r="G227" s="123">
        <v>387700</v>
      </c>
    </row>
    <row r="228" spans="1:7">
      <c r="A228" s="128">
        <v>43138</v>
      </c>
      <c r="B228" s="123">
        <v>137.33999600000001</v>
      </c>
      <c r="C228" s="123">
        <v>138.779999</v>
      </c>
      <c r="D228" s="123">
        <v>136.85000600000001</v>
      </c>
      <c r="E228" s="123">
        <v>136.88000500000001</v>
      </c>
      <c r="F228" s="123">
        <v>130.89460800000001</v>
      </c>
      <c r="G228" s="123">
        <v>217800</v>
      </c>
    </row>
    <row r="229" spans="1:7">
      <c r="A229" s="128">
        <v>43137</v>
      </c>
      <c r="B229" s="123">
        <v>134.35000600000001</v>
      </c>
      <c r="C229" s="123">
        <v>139.479996</v>
      </c>
      <c r="D229" s="123">
        <v>133.25</v>
      </c>
      <c r="E229" s="123">
        <v>138.759995</v>
      </c>
      <c r="F229" s="123">
        <v>132.69238300000001</v>
      </c>
      <c r="G229" s="123">
        <v>513200</v>
      </c>
    </row>
    <row r="230" spans="1:7">
      <c r="A230" s="128">
        <v>43136</v>
      </c>
      <c r="B230" s="123">
        <v>135.5</v>
      </c>
      <c r="C230" s="123">
        <v>136.11000100000001</v>
      </c>
      <c r="D230" s="123">
        <v>131.30999800000001</v>
      </c>
      <c r="E230" s="123">
        <v>131.929993</v>
      </c>
      <c r="F230" s="123">
        <v>126.16102600000001</v>
      </c>
      <c r="G230" s="123">
        <v>313800</v>
      </c>
    </row>
    <row r="231" spans="1:7">
      <c r="A231" s="128">
        <v>43133</v>
      </c>
      <c r="B231" s="123">
        <v>138.89999399999999</v>
      </c>
      <c r="C231" s="123">
        <v>138.990005</v>
      </c>
      <c r="D231" s="123">
        <v>136.58999600000001</v>
      </c>
      <c r="E231" s="123">
        <v>136.61999499999999</v>
      </c>
      <c r="F231" s="123">
        <v>130.64595</v>
      </c>
      <c r="G231" s="123">
        <v>253200</v>
      </c>
    </row>
    <row r="232" spans="1:7">
      <c r="A232" s="128">
        <v>43132</v>
      </c>
      <c r="B232" s="123">
        <v>138.240005</v>
      </c>
      <c r="C232" s="123">
        <v>139.25</v>
      </c>
      <c r="D232" s="123">
        <v>138.220001</v>
      </c>
      <c r="E232" s="123">
        <v>138.800003</v>
      </c>
      <c r="F232" s="123">
        <v>132.73065199999999</v>
      </c>
      <c r="G232" s="123">
        <v>169600</v>
      </c>
    </row>
    <row r="233" spans="1:7">
      <c r="A233" s="128">
        <v>43131</v>
      </c>
      <c r="B233" s="123">
        <v>138.449997</v>
      </c>
      <c r="C233" s="123">
        <v>138.520004</v>
      </c>
      <c r="D233" s="123">
        <v>137.14999399999999</v>
      </c>
      <c r="E233" s="123">
        <v>137.91999799999999</v>
      </c>
      <c r="F233" s="123">
        <v>131.88911400000001</v>
      </c>
      <c r="G233" s="123">
        <v>224600</v>
      </c>
    </row>
    <row r="234" spans="1:7">
      <c r="A234" s="128">
        <v>43130</v>
      </c>
      <c r="B234" s="123">
        <v>139.979996</v>
      </c>
      <c r="C234" s="123">
        <v>140.270004</v>
      </c>
      <c r="D234" s="123">
        <v>139.25</v>
      </c>
      <c r="E234" s="123">
        <v>139.61999499999999</v>
      </c>
      <c r="F234" s="123">
        <v>133.514771</v>
      </c>
      <c r="G234" s="123">
        <v>217200</v>
      </c>
    </row>
    <row r="235" spans="1:7">
      <c r="A235" s="128">
        <v>43129</v>
      </c>
      <c r="B235" s="123">
        <v>139.949997</v>
      </c>
      <c r="C235" s="123">
        <v>140.46000699999999</v>
      </c>
      <c r="D235" s="123">
        <v>139.46000699999999</v>
      </c>
      <c r="E235" s="123">
        <v>139.529999</v>
      </c>
      <c r="F235" s="123">
        <v>133.42871099999999</v>
      </c>
      <c r="G235" s="123">
        <v>249200</v>
      </c>
    </row>
    <row r="236" spans="1:7">
      <c r="A236" s="128">
        <v>43126</v>
      </c>
      <c r="B236" s="123">
        <v>139.35000600000001</v>
      </c>
      <c r="C236" s="123">
        <v>139.740005</v>
      </c>
      <c r="D236" s="123">
        <v>138.89999399999999</v>
      </c>
      <c r="E236" s="123">
        <v>139.55999800000001</v>
      </c>
      <c r="F236" s="123">
        <v>133.457413</v>
      </c>
      <c r="G236" s="123">
        <v>319300</v>
      </c>
    </row>
    <row r="237" spans="1:7">
      <c r="A237" s="128">
        <v>43125</v>
      </c>
      <c r="B237" s="123">
        <v>139.44000199999999</v>
      </c>
      <c r="C237" s="123">
        <v>139.44000199999999</v>
      </c>
      <c r="D237" s="123">
        <v>137.71000699999999</v>
      </c>
      <c r="E237" s="123">
        <v>138.179993</v>
      </c>
      <c r="F237" s="123">
        <v>132.137756</v>
      </c>
      <c r="G237" s="123">
        <v>270900</v>
      </c>
    </row>
    <row r="238" spans="1:7">
      <c r="A238" s="128">
        <v>43124</v>
      </c>
      <c r="B238" s="123">
        <v>139.509995</v>
      </c>
      <c r="C238" s="123">
        <v>139.64999399999999</v>
      </c>
      <c r="D238" s="123">
        <v>138.5</v>
      </c>
      <c r="E238" s="123">
        <v>139.029999</v>
      </c>
      <c r="F238" s="123">
        <v>132.95057700000001</v>
      </c>
      <c r="G238" s="123">
        <v>236800</v>
      </c>
    </row>
    <row r="239" spans="1:7">
      <c r="A239" s="128">
        <v>43123</v>
      </c>
      <c r="B239" s="123">
        <v>139.63000500000001</v>
      </c>
      <c r="C239" s="123">
        <v>139.63000500000001</v>
      </c>
      <c r="D239" s="123">
        <v>138.949997</v>
      </c>
      <c r="E239" s="123">
        <v>139.279999</v>
      </c>
      <c r="F239" s="123">
        <v>133.189651</v>
      </c>
      <c r="G239" s="123">
        <v>164800</v>
      </c>
    </row>
    <row r="240" spans="1:7">
      <c r="A240" s="128">
        <v>43122</v>
      </c>
      <c r="B240" s="123">
        <v>138.970001</v>
      </c>
      <c r="C240" s="123">
        <v>139.39999399999999</v>
      </c>
      <c r="D240" s="123">
        <v>138.679993</v>
      </c>
      <c r="E240" s="123">
        <v>139.39999399999999</v>
      </c>
      <c r="F240" s="123">
        <v>133.30439799999999</v>
      </c>
      <c r="G240" s="123">
        <v>249800</v>
      </c>
    </row>
    <row r="241" spans="1:7">
      <c r="A241" s="128">
        <v>43119</v>
      </c>
      <c r="B241" s="123">
        <v>139.88999899999999</v>
      </c>
      <c r="C241" s="123">
        <v>140.30999800000001</v>
      </c>
      <c r="D241" s="123">
        <v>139.36000100000001</v>
      </c>
      <c r="E241" s="123">
        <v>139.85000600000001</v>
      </c>
      <c r="F241" s="123">
        <v>133.73472599999999</v>
      </c>
      <c r="G241" s="123">
        <v>170600</v>
      </c>
    </row>
    <row r="242" spans="1:7">
      <c r="A242" s="128">
        <v>43118</v>
      </c>
      <c r="B242" s="123">
        <v>139.270004</v>
      </c>
      <c r="C242" s="123">
        <v>139.30999800000001</v>
      </c>
      <c r="D242" s="123">
        <v>138.41000399999999</v>
      </c>
      <c r="E242" s="123">
        <v>138.63000500000001</v>
      </c>
      <c r="F242" s="123">
        <v>132.56806900000001</v>
      </c>
      <c r="G242" s="123">
        <v>173300</v>
      </c>
    </row>
    <row r="243" spans="1:7">
      <c r="A243" s="128">
        <v>43117</v>
      </c>
      <c r="B243" s="123">
        <v>140.61999499999999</v>
      </c>
      <c r="C243" s="123">
        <v>140.990005</v>
      </c>
      <c r="D243" s="123">
        <v>139.64999399999999</v>
      </c>
      <c r="E243" s="123">
        <v>140.720001</v>
      </c>
      <c r="F243" s="123">
        <v>134.566666</v>
      </c>
      <c r="G243" s="123">
        <v>394400</v>
      </c>
    </row>
    <row r="244" spans="1:7">
      <c r="A244" s="128">
        <v>43116</v>
      </c>
      <c r="B244" s="123">
        <v>139.199997</v>
      </c>
      <c r="C244" s="123">
        <v>139.5</v>
      </c>
      <c r="D244" s="123">
        <v>137.58999600000001</v>
      </c>
      <c r="E244" s="123">
        <v>137.970001</v>
      </c>
      <c r="F244" s="123">
        <v>131.93693500000001</v>
      </c>
      <c r="G244" s="123">
        <v>257800</v>
      </c>
    </row>
    <row r="245" spans="1:7">
      <c r="A245" s="128">
        <v>43112</v>
      </c>
      <c r="B245" s="123">
        <v>136.69000199999999</v>
      </c>
      <c r="C245" s="123">
        <v>137.199997</v>
      </c>
      <c r="D245" s="123">
        <v>136.44000199999999</v>
      </c>
      <c r="E245" s="123">
        <v>137.199997</v>
      </c>
      <c r="F245" s="123">
        <v>131.200592</v>
      </c>
      <c r="G245" s="123">
        <v>101200</v>
      </c>
    </row>
    <row r="246" spans="1:7">
      <c r="A246" s="128">
        <v>43111</v>
      </c>
      <c r="B246" s="123">
        <v>136.69000199999999</v>
      </c>
      <c r="C246" s="123">
        <v>136.91000399999999</v>
      </c>
      <c r="D246" s="123">
        <v>135.63000500000001</v>
      </c>
      <c r="E246" s="123">
        <v>136.91000399999999</v>
      </c>
      <c r="F246" s="123">
        <v>130.92327900000001</v>
      </c>
      <c r="G246" s="123">
        <v>180000</v>
      </c>
    </row>
    <row r="247" spans="1:7">
      <c r="A247" s="128">
        <v>43110</v>
      </c>
      <c r="B247" s="123">
        <v>136.729996</v>
      </c>
      <c r="C247" s="123">
        <v>137.28999300000001</v>
      </c>
      <c r="D247" s="123">
        <v>136.08999600000001</v>
      </c>
      <c r="E247" s="123">
        <v>136.39999399999999</v>
      </c>
      <c r="F247" s="123">
        <v>130.43557699999999</v>
      </c>
      <c r="G247" s="123">
        <v>389500</v>
      </c>
    </row>
    <row r="248" spans="1:7">
      <c r="A248" s="128">
        <v>43109</v>
      </c>
      <c r="B248" s="123">
        <v>133.820007</v>
      </c>
      <c r="C248" s="123">
        <v>133.83000200000001</v>
      </c>
      <c r="D248" s="123">
        <v>133.08999600000001</v>
      </c>
      <c r="E248" s="123">
        <v>133.720001</v>
      </c>
      <c r="F248" s="123">
        <v>127.872772</v>
      </c>
      <c r="G248" s="123">
        <v>148000</v>
      </c>
    </row>
    <row r="249" spans="1:7">
      <c r="A249" s="128">
        <v>43108</v>
      </c>
      <c r="B249" s="123">
        <v>133.979996</v>
      </c>
      <c r="C249" s="123">
        <v>134.78999300000001</v>
      </c>
      <c r="D249" s="123">
        <v>133.61999499999999</v>
      </c>
      <c r="E249" s="123">
        <v>134.770004</v>
      </c>
      <c r="F249" s="123">
        <v>128.87687700000001</v>
      </c>
      <c r="G249" s="123">
        <v>131200</v>
      </c>
    </row>
    <row r="250" spans="1:7">
      <c r="A250" s="128">
        <v>43105</v>
      </c>
      <c r="B250" s="123">
        <v>133.11000100000001</v>
      </c>
      <c r="C250" s="123">
        <v>133.86999499999999</v>
      </c>
      <c r="D250" s="123">
        <v>133.08000200000001</v>
      </c>
      <c r="E250" s="123">
        <v>133.86000100000001</v>
      </c>
      <c r="F250" s="123">
        <v>128.006653</v>
      </c>
      <c r="G250" s="123">
        <v>135300</v>
      </c>
    </row>
    <row r="251" spans="1:7">
      <c r="A251" s="128">
        <v>43104</v>
      </c>
      <c r="B251" s="123">
        <v>131.30999800000001</v>
      </c>
      <c r="C251" s="123">
        <v>132.16000399999999</v>
      </c>
      <c r="D251" s="123">
        <v>131.300003</v>
      </c>
      <c r="E251" s="123">
        <v>132.16000399999999</v>
      </c>
      <c r="F251" s="123">
        <v>126.380989</v>
      </c>
      <c r="G251" s="123">
        <v>161800</v>
      </c>
    </row>
    <row r="252" spans="1:7">
      <c r="A252" s="128">
        <v>43103</v>
      </c>
      <c r="B252" s="123">
        <v>128.679993</v>
      </c>
      <c r="C252" s="123">
        <v>130.240005</v>
      </c>
      <c r="D252" s="123">
        <v>128.55999800000001</v>
      </c>
      <c r="E252" s="123">
        <v>130.13000500000001</v>
      </c>
      <c r="F252" s="123">
        <v>124.439758</v>
      </c>
      <c r="G252" s="123">
        <v>162200</v>
      </c>
    </row>
    <row r="253" spans="1:7">
      <c r="A253" s="128">
        <v>43102</v>
      </c>
      <c r="B253" s="123">
        <v>127.43</v>
      </c>
      <c r="C253" s="123">
        <v>128.429993</v>
      </c>
      <c r="D253" s="123">
        <v>127.16999800000001</v>
      </c>
      <c r="E253" s="123">
        <v>128.36999499999999</v>
      </c>
      <c r="F253" s="123">
        <v>122.756714</v>
      </c>
      <c r="G253" s="123">
        <v>83500</v>
      </c>
    </row>
    <row r="254" spans="1:7">
      <c r="A254" s="128">
        <v>43098</v>
      </c>
      <c r="B254" s="123">
        <v>128.44000199999999</v>
      </c>
      <c r="C254" s="123">
        <v>128.44000199999999</v>
      </c>
      <c r="D254" s="123">
        <v>127.110001</v>
      </c>
      <c r="E254" s="123">
        <v>127.16999800000001</v>
      </c>
      <c r="F254" s="123">
        <v>121.609184</v>
      </c>
      <c r="G254" s="123">
        <v>122100</v>
      </c>
    </row>
    <row r="255" spans="1:7">
      <c r="A255" s="128">
        <v>43097</v>
      </c>
      <c r="B255" s="123">
        <v>128.11000100000001</v>
      </c>
      <c r="C255" s="123">
        <v>128.429993</v>
      </c>
      <c r="D255" s="123">
        <v>127.519997</v>
      </c>
      <c r="E255" s="123">
        <v>128.270004</v>
      </c>
      <c r="F255" s="123">
        <v>122.661095</v>
      </c>
      <c r="G255" s="123">
        <v>102300</v>
      </c>
    </row>
    <row r="256" spans="1:7">
      <c r="A256" s="128">
        <v>43096</v>
      </c>
      <c r="B256" s="123">
        <v>127.970001</v>
      </c>
      <c r="C256" s="123">
        <v>128.300003</v>
      </c>
      <c r="D256" s="123">
        <v>127.870003</v>
      </c>
      <c r="E256" s="123">
        <v>128.229996</v>
      </c>
      <c r="F256" s="123">
        <v>122.622833</v>
      </c>
      <c r="G256" s="123">
        <v>77800</v>
      </c>
    </row>
    <row r="257" spans="1:7">
      <c r="A257" s="128">
        <v>43095</v>
      </c>
      <c r="B257" s="123">
        <v>128</v>
      </c>
      <c r="C257" s="123">
        <v>128.16000399999999</v>
      </c>
      <c r="D257" s="123">
        <v>127.82</v>
      </c>
      <c r="E257" s="123">
        <v>127.980003</v>
      </c>
      <c r="F257" s="123">
        <v>122.383774</v>
      </c>
      <c r="G257" s="123">
        <v>48400</v>
      </c>
    </row>
    <row r="258" spans="1:7">
      <c r="A258" s="128">
        <v>43091</v>
      </c>
      <c r="B258" s="123">
        <v>128.11999499999999</v>
      </c>
      <c r="C258" s="123">
        <v>128.33999600000001</v>
      </c>
      <c r="D258" s="123">
        <v>127.739998</v>
      </c>
      <c r="E258" s="123">
        <v>128.320007</v>
      </c>
      <c r="F258" s="123">
        <v>122.708916</v>
      </c>
      <c r="G258" s="123">
        <v>75800</v>
      </c>
    </row>
    <row r="259" spans="1:7">
      <c r="A259" s="128">
        <v>43090</v>
      </c>
      <c r="B259" s="123">
        <v>128.240005</v>
      </c>
      <c r="C259" s="123">
        <v>128.44000199999999</v>
      </c>
      <c r="D259" s="123">
        <v>128.05999800000001</v>
      </c>
      <c r="E259" s="123">
        <v>128.279999</v>
      </c>
      <c r="F259" s="123">
        <v>122.670647</v>
      </c>
      <c r="G259" s="123">
        <v>180800</v>
      </c>
    </row>
    <row r="260" spans="1:7">
      <c r="A260" s="128">
        <v>43089</v>
      </c>
      <c r="B260" s="123">
        <v>128</v>
      </c>
      <c r="C260" s="123">
        <v>128.009995</v>
      </c>
      <c r="D260" s="123">
        <v>127.33000199999999</v>
      </c>
      <c r="E260" s="123">
        <v>127.629997</v>
      </c>
      <c r="F260" s="123">
        <v>122.049072</v>
      </c>
      <c r="G260" s="123">
        <v>103900</v>
      </c>
    </row>
    <row r="261" spans="1:7">
      <c r="A261" s="128">
        <v>43088</v>
      </c>
      <c r="B261" s="123">
        <v>127.510002</v>
      </c>
      <c r="C261" s="123">
        <v>127.699997</v>
      </c>
      <c r="D261" s="123">
        <v>126.800003</v>
      </c>
      <c r="E261" s="123">
        <v>127.010002</v>
      </c>
      <c r="F261" s="123">
        <v>121.45618399999999</v>
      </c>
      <c r="G261" s="123">
        <v>90900</v>
      </c>
    </row>
    <row r="262" spans="1:7">
      <c r="A262" s="128">
        <v>43087</v>
      </c>
      <c r="B262" s="123">
        <v>126.870003</v>
      </c>
      <c r="C262" s="123">
        <v>127.44000200000001</v>
      </c>
      <c r="D262" s="123">
        <v>126.739998</v>
      </c>
      <c r="E262" s="123">
        <v>127.32</v>
      </c>
      <c r="F262" s="123">
        <v>121.75262499999999</v>
      </c>
      <c r="G262" s="123">
        <v>160600</v>
      </c>
    </row>
    <row r="263" spans="1:7">
      <c r="A263" s="128">
        <v>43084</v>
      </c>
      <c r="B263" s="123">
        <v>124.230003</v>
      </c>
      <c r="C263" s="123">
        <v>124.660004</v>
      </c>
      <c r="D263" s="123">
        <v>124.16999800000001</v>
      </c>
      <c r="E263" s="123">
        <v>124.339996</v>
      </c>
      <c r="F263" s="123">
        <v>118.902931</v>
      </c>
      <c r="G263" s="123">
        <v>127500</v>
      </c>
    </row>
    <row r="264" spans="1:7">
      <c r="A264" s="128">
        <v>43083</v>
      </c>
      <c r="B264" s="123">
        <v>125.610001</v>
      </c>
      <c r="C264" s="123">
        <v>125.75</v>
      </c>
      <c r="D264" s="123">
        <v>124.910004</v>
      </c>
      <c r="E264" s="123">
        <v>125</v>
      </c>
      <c r="F264" s="123">
        <v>119.534081</v>
      </c>
      <c r="G264" s="123">
        <v>339500</v>
      </c>
    </row>
    <row r="265" spans="1:7">
      <c r="A265" s="128">
        <v>43082</v>
      </c>
      <c r="B265" s="123">
        <v>124.730003</v>
      </c>
      <c r="C265" s="123">
        <v>125.260002</v>
      </c>
      <c r="D265" s="123">
        <v>124.69000200000001</v>
      </c>
      <c r="E265" s="123">
        <v>124.91999800000001</v>
      </c>
      <c r="F265" s="123">
        <v>119.457573</v>
      </c>
      <c r="G265" s="123">
        <v>83200</v>
      </c>
    </row>
    <row r="266" spans="1:7">
      <c r="A266" s="128">
        <v>43081</v>
      </c>
      <c r="B266" s="123">
        <v>123.91999800000001</v>
      </c>
      <c r="C266" s="123">
        <v>124.519997</v>
      </c>
      <c r="D266" s="123">
        <v>123.800003</v>
      </c>
      <c r="E266" s="123">
        <v>124.25</v>
      </c>
      <c r="F266" s="123">
        <v>118.816872</v>
      </c>
      <c r="G266" s="123">
        <v>110100</v>
      </c>
    </row>
    <row r="267" spans="1:7">
      <c r="A267" s="128">
        <v>43080</v>
      </c>
      <c r="B267" s="123">
        <v>124.19000200000001</v>
      </c>
      <c r="C267" s="123">
        <v>124.19000200000001</v>
      </c>
      <c r="D267" s="123">
        <v>123.720001</v>
      </c>
      <c r="E267" s="123">
        <v>123.93</v>
      </c>
      <c r="F267" s="123">
        <v>118.510857</v>
      </c>
      <c r="G267" s="123">
        <v>89600</v>
      </c>
    </row>
    <row r="268" spans="1:7">
      <c r="A268" s="128">
        <v>43077</v>
      </c>
      <c r="B268" s="123">
        <v>124.16999800000001</v>
      </c>
      <c r="C268" s="123">
        <v>124.5</v>
      </c>
      <c r="D268" s="123">
        <v>124.019997</v>
      </c>
      <c r="E268" s="123">
        <v>124.449997</v>
      </c>
      <c r="F268" s="123">
        <v>119.00812500000001</v>
      </c>
      <c r="G268" s="123">
        <v>125100</v>
      </c>
    </row>
    <row r="269" spans="1:7">
      <c r="A269" s="128">
        <v>43076</v>
      </c>
      <c r="B269" s="123">
        <v>123.389999</v>
      </c>
      <c r="C269" s="123">
        <v>123.58000199999999</v>
      </c>
      <c r="D269" s="123">
        <v>122.849998</v>
      </c>
      <c r="E269" s="123">
        <v>123.389999</v>
      </c>
      <c r="F269" s="123">
        <v>117.994484</v>
      </c>
      <c r="G269" s="123">
        <v>113600</v>
      </c>
    </row>
    <row r="270" spans="1:7">
      <c r="A270" s="128">
        <v>43075</v>
      </c>
      <c r="B270" s="123">
        <v>123</v>
      </c>
      <c r="C270" s="123">
        <v>123.279999</v>
      </c>
      <c r="D270" s="123">
        <v>122.629997</v>
      </c>
      <c r="E270" s="123">
        <v>122.970001</v>
      </c>
      <c r="F270" s="123">
        <v>117.592842</v>
      </c>
      <c r="G270" s="123">
        <v>95700</v>
      </c>
    </row>
    <row r="271" spans="1:7">
      <c r="A271" s="128">
        <v>43074</v>
      </c>
      <c r="B271" s="123">
        <v>124.040001</v>
      </c>
      <c r="C271" s="123">
        <v>124.839996</v>
      </c>
      <c r="D271" s="123">
        <v>123.129997</v>
      </c>
      <c r="E271" s="123">
        <v>123.68</v>
      </c>
      <c r="F271" s="123">
        <v>118.27179700000001</v>
      </c>
      <c r="G271" s="123">
        <v>190200</v>
      </c>
    </row>
    <row r="272" spans="1:7">
      <c r="A272" s="128">
        <v>43073</v>
      </c>
      <c r="B272" s="123">
        <v>124.699997</v>
      </c>
      <c r="C272" s="123">
        <v>124.959999</v>
      </c>
      <c r="D272" s="123">
        <v>123.709999</v>
      </c>
      <c r="E272" s="123">
        <v>123.91999800000001</v>
      </c>
      <c r="F272" s="123">
        <v>118.50129699999999</v>
      </c>
      <c r="G272" s="123">
        <v>243400</v>
      </c>
    </row>
    <row r="273" spans="1:7">
      <c r="A273" s="128">
        <v>43070</v>
      </c>
      <c r="B273" s="123">
        <v>125.400002</v>
      </c>
      <c r="C273" s="123">
        <v>125.589996</v>
      </c>
      <c r="D273" s="123">
        <v>123.68</v>
      </c>
      <c r="E273" s="123">
        <v>124.360001</v>
      </c>
      <c r="F273" s="123">
        <v>118.92205800000001</v>
      </c>
      <c r="G273" s="123">
        <v>201300</v>
      </c>
    </row>
    <row r="274" spans="1:7">
      <c r="A274" s="128">
        <v>43069</v>
      </c>
      <c r="B274" s="123">
        <v>126.400002</v>
      </c>
      <c r="C274" s="123">
        <v>126.889999</v>
      </c>
      <c r="D274" s="123">
        <v>126.199997</v>
      </c>
      <c r="E274" s="123">
        <v>126.339996</v>
      </c>
      <c r="F274" s="123">
        <v>120.81547500000001</v>
      </c>
      <c r="G274" s="123">
        <v>110600</v>
      </c>
    </row>
    <row r="275" spans="1:7">
      <c r="A275" s="128">
        <v>43068</v>
      </c>
      <c r="B275" s="123">
        <v>126.599998</v>
      </c>
      <c r="C275" s="123">
        <v>127.099998</v>
      </c>
      <c r="D275" s="123">
        <v>126.07</v>
      </c>
      <c r="E275" s="123">
        <v>126.550003</v>
      </c>
      <c r="F275" s="123">
        <v>121.01630400000001</v>
      </c>
      <c r="G275" s="123">
        <v>128200</v>
      </c>
    </row>
    <row r="276" spans="1:7">
      <c r="A276" s="128">
        <v>43067</v>
      </c>
      <c r="B276" s="123">
        <v>126.510002</v>
      </c>
      <c r="C276" s="123">
        <v>126.959999</v>
      </c>
      <c r="D276" s="123">
        <v>126.32</v>
      </c>
      <c r="E276" s="123">
        <v>126.959999</v>
      </c>
      <c r="F276" s="123">
        <v>121.408371</v>
      </c>
      <c r="G276" s="123">
        <v>101000</v>
      </c>
    </row>
    <row r="277" spans="1:7">
      <c r="A277" s="128">
        <v>43066</v>
      </c>
      <c r="B277" s="123">
        <v>126.209999</v>
      </c>
      <c r="C277" s="123">
        <v>126.400002</v>
      </c>
      <c r="D277" s="123">
        <v>125.870003</v>
      </c>
      <c r="E277" s="123">
        <v>125.980003</v>
      </c>
      <c r="F277" s="123">
        <v>120.47123000000001</v>
      </c>
      <c r="G277" s="123">
        <v>104800</v>
      </c>
    </row>
    <row r="278" spans="1:7">
      <c r="A278" s="128">
        <v>43063</v>
      </c>
      <c r="B278" s="123">
        <v>126.290001</v>
      </c>
      <c r="C278" s="123">
        <v>126.400002</v>
      </c>
      <c r="D278" s="123">
        <v>125.860001</v>
      </c>
      <c r="E278" s="123">
        <v>126.050003</v>
      </c>
      <c r="F278" s="123">
        <v>120.53816999999999</v>
      </c>
      <c r="G278" s="123">
        <v>57700</v>
      </c>
    </row>
    <row r="279" spans="1:7">
      <c r="A279" s="128">
        <v>43061</v>
      </c>
      <c r="B279" s="123">
        <v>126.300003</v>
      </c>
      <c r="C279" s="123">
        <v>126.620003</v>
      </c>
      <c r="D279" s="123">
        <v>125.800003</v>
      </c>
      <c r="E279" s="123">
        <v>126.08000199999999</v>
      </c>
      <c r="F279" s="123">
        <v>120.566856</v>
      </c>
      <c r="G279" s="123">
        <v>115200</v>
      </c>
    </row>
    <row r="280" spans="1:7">
      <c r="A280" s="128">
        <v>43060</v>
      </c>
      <c r="B280" s="123">
        <v>125.199997</v>
      </c>
      <c r="C280" s="123">
        <v>125.91999800000001</v>
      </c>
      <c r="D280" s="123">
        <v>125.05999799999999</v>
      </c>
      <c r="E280" s="123">
        <v>125.779999</v>
      </c>
      <c r="F280" s="123">
        <v>120.279968</v>
      </c>
      <c r="G280" s="123">
        <v>163500</v>
      </c>
    </row>
    <row r="281" spans="1:7">
      <c r="A281" s="128">
        <v>43059</v>
      </c>
      <c r="B281" s="123">
        <v>123.849998</v>
      </c>
      <c r="C281" s="123">
        <v>124.540001</v>
      </c>
      <c r="D281" s="123">
        <v>123.849998</v>
      </c>
      <c r="E281" s="123">
        <v>124.290001</v>
      </c>
      <c r="F281" s="123">
        <v>118.855125</v>
      </c>
      <c r="G281" s="123">
        <v>108000</v>
      </c>
    </row>
    <row r="282" spans="1:7">
      <c r="A282" s="128">
        <v>43056</v>
      </c>
      <c r="B282" s="123">
        <v>123.32</v>
      </c>
      <c r="C282" s="123">
        <v>123.650002</v>
      </c>
      <c r="D282" s="123">
        <v>123.08000199999999</v>
      </c>
      <c r="E282" s="123">
        <v>123.290001</v>
      </c>
      <c r="F282" s="123">
        <v>117.89885700000001</v>
      </c>
      <c r="G282" s="123">
        <v>212600</v>
      </c>
    </row>
    <row r="283" spans="1:7">
      <c r="A283" s="128">
        <v>43055</v>
      </c>
      <c r="B283" s="123">
        <v>123.980003</v>
      </c>
      <c r="C283" s="123">
        <v>124.68</v>
      </c>
      <c r="D283" s="123">
        <v>123.839996</v>
      </c>
      <c r="E283" s="123">
        <v>124.370003</v>
      </c>
      <c r="F283" s="123">
        <v>118.931625</v>
      </c>
      <c r="G283" s="123">
        <v>140300</v>
      </c>
    </row>
    <row r="284" spans="1:7">
      <c r="A284" s="128">
        <v>43054</v>
      </c>
      <c r="B284" s="123">
        <v>122.949997</v>
      </c>
      <c r="C284" s="123">
        <v>123.80999799999999</v>
      </c>
      <c r="D284" s="123">
        <v>122.489998</v>
      </c>
      <c r="E284" s="123">
        <v>123.660004</v>
      </c>
      <c r="F284" s="123">
        <v>118.252678</v>
      </c>
      <c r="G284" s="123">
        <v>106500</v>
      </c>
    </row>
    <row r="285" spans="1:7">
      <c r="A285" s="128">
        <v>43053</v>
      </c>
      <c r="B285" s="123">
        <v>125.349998</v>
      </c>
      <c r="C285" s="123">
        <v>125.44000200000001</v>
      </c>
      <c r="D285" s="123">
        <v>124.720001</v>
      </c>
      <c r="E285" s="123">
        <v>124.870003</v>
      </c>
      <c r="F285" s="123">
        <v>119.40976000000001</v>
      </c>
      <c r="G285" s="123">
        <v>164400</v>
      </c>
    </row>
    <row r="286" spans="1:7">
      <c r="A286" s="128">
        <v>43052</v>
      </c>
      <c r="B286" s="123">
        <v>124.849998</v>
      </c>
      <c r="C286" s="123">
        <v>125.760002</v>
      </c>
      <c r="D286" s="123">
        <v>124.800003</v>
      </c>
      <c r="E286" s="123">
        <v>125.66999800000001</v>
      </c>
      <c r="F286" s="123">
        <v>120.174774</v>
      </c>
      <c r="G286" s="123">
        <v>156400</v>
      </c>
    </row>
    <row r="287" spans="1:7">
      <c r="A287" s="128">
        <v>43049</v>
      </c>
      <c r="B287" s="123">
        <v>124.800003</v>
      </c>
      <c r="C287" s="123">
        <v>124.900002</v>
      </c>
      <c r="D287" s="123">
        <v>124.410004</v>
      </c>
      <c r="E287" s="123">
        <v>124.489998</v>
      </c>
      <c r="F287" s="123">
        <v>119.046379</v>
      </c>
      <c r="G287" s="123">
        <v>123200</v>
      </c>
    </row>
    <row r="288" spans="1:7">
      <c r="A288" s="128">
        <v>43048</v>
      </c>
      <c r="B288" s="123">
        <v>125.41999800000001</v>
      </c>
      <c r="C288" s="123">
        <v>125.699997</v>
      </c>
      <c r="D288" s="123">
        <v>124.629997</v>
      </c>
      <c r="E288" s="123">
        <v>125.459999</v>
      </c>
      <c r="F288" s="123">
        <v>119.973961</v>
      </c>
      <c r="G288" s="123">
        <v>303900</v>
      </c>
    </row>
    <row r="289" spans="1:7">
      <c r="A289" s="128">
        <v>43047</v>
      </c>
      <c r="B289" s="123">
        <v>127.120003</v>
      </c>
      <c r="C289" s="123">
        <v>128.11000100000001</v>
      </c>
      <c r="D289" s="123">
        <v>127.050003</v>
      </c>
      <c r="E289" s="123">
        <v>127.980003</v>
      </c>
      <c r="F289" s="123">
        <v>122.383774</v>
      </c>
      <c r="G289" s="123">
        <v>179300</v>
      </c>
    </row>
    <row r="290" spans="1:7">
      <c r="A290" s="128">
        <v>43046</v>
      </c>
      <c r="B290" s="123">
        <v>126.75</v>
      </c>
      <c r="C290" s="123">
        <v>127.5</v>
      </c>
      <c r="D290" s="123">
        <v>125.589996</v>
      </c>
      <c r="E290" s="123">
        <v>127.459999</v>
      </c>
      <c r="F290" s="123">
        <v>121.886505</v>
      </c>
      <c r="G290" s="123">
        <v>335100</v>
      </c>
    </row>
    <row r="291" spans="1:7">
      <c r="A291" s="128">
        <v>43045</v>
      </c>
      <c r="B291" s="123">
        <v>125.510002</v>
      </c>
      <c r="C291" s="123">
        <v>125.75</v>
      </c>
      <c r="D291" s="123">
        <v>125.339996</v>
      </c>
      <c r="E291" s="123">
        <v>125.629997</v>
      </c>
      <c r="F291" s="123">
        <v>120.136528</v>
      </c>
      <c r="G291" s="123">
        <v>103400</v>
      </c>
    </row>
    <row r="292" spans="1:7">
      <c r="A292" s="128">
        <v>43042</v>
      </c>
      <c r="B292" s="123">
        <v>125.510002</v>
      </c>
      <c r="C292" s="123">
        <v>125.629997</v>
      </c>
      <c r="D292" s="123">
        <v>125.019997</v>
      </c>
      <c r="E292" s="123">
        <v>125.620003</v>
      </c>
      <c r="F292" s="123">
        <v>120.12696800000001</v>
      </c>
      <c r="G292" s="123">
        <v>115300</v>
      </c>
    </row>
    <row r="293" spans="1:7">
      <c r="A293" s="128">
        <v>43041</v>
      </c>
      <c r="B293" s="123">
        <v>125.050003</v>
      </c>
      <c r="C293" s="123">
        <v>125.489998</v>
      </c>
      <c r="D293" s="123">
        <v>124.94000200000001</v>
      </c>
      <c r="E293" s="123">
        <v>125.30999799999999</v>
      </c>
      <c r="F293" s="123">
        <v>119.830521</v>
      </c>
      <c r="G293" s="123">
        <v>153100</v>
      </c>
    </row>
    <row r="294" spans="1:7">
      <c r="A294" s="128">
        <v>43040</v>
      </c>
      <c r="B294" s="123">
        <v>124.290001</v>
      </c>
      <c r="C294" s="123">
        <v>124.91999800000001</v>
      </c>
      <c r="D294" s="123">
        <v>124.18</v>
      </c>
      <c r="E294" s="123">
        <v>124.43</v>
      </c>
      <c r="F294" s="123">
        <v>118.988998</v>
      </c>
      <c r="G294" s="123">
        <v>194200</v>
      </c>
    </row>
    <row r="295" spans="1:7">
      <c r="A295" s="128">
        <v>43039</v>
      </c>
      <c r="B295" s="123">
        <v>123.980003</v>
      </c>
      <c r="C295" s="123">
        <v>124.139999</v>
      </c>
      <c r="D295" s="123">
        <v>123.66999800000001</v>
      </c>
      <c r="E295" s="123">
        <v>124</v>
      </c>
      <c r="F295" s="123">
        <v>118.577805</v>
      </c>
      <c r="G295" s="123">
        <v>110400</v>
      </c>
    </row>
    <row r="296" spans="1:7">
      <c r="A296" s="128">
        <v>43038</v>
      </c>
      <c r="B296" s="123">
        <v>124.25</v>
      </c>
      <c r="C296" s="123">
        <v>124.44000200000001</v>
      </c>
      <c r="D296" s="123">
        <v>124.07</v>
      </c>
      <c r="E296" s="123">
        <v>124.389999</v>
      </c>
      <c r="F296" s="123">
        <v>118.95075199999999</v>
      </c>
      <c r="G296" s="123">
        <v>113500</v>
      </c>
    </row>
    <row r="297" spans="1:7">
      <c r="A297" s="128">
        <v>43035</v>
      </c>
      <c r="B297" s="123">
        <v>123.879997</v>
      </c>
      <c r="C297" s="123">
        <v>124.239998</v>
      </c>
      <c r="D297" s="123">
        <v>123.66999800000001</v>
      </c>
      <c r="E297" s="123">
        <v>124.230003</v>
      </c>
      <c r="F297" s="123">
        <v>118.79774500000001</v>
      </c>
      <c r="G297" s="123">
        <v>101800</v>
      </c>
    </row>
    <row r="298" spans="1:7">
      <c r="A298" s="128">
        <v>43034</v>
      </c>
      <c r="B298" s="123">
        <v>123.58000199999999</v>
      </c>
      <c r="C298" s="123">
        <v>124.089996</v>
      </c>
      <c r="D298" s="123">
        <v>123.540001</v>
      </c>
      <c r="E298" s="123">
        <v>123.849998</v>
      </c>
      <c r="F298" s="123">
        <v>118.434364</v>
      </c>
      <c r="G298" s="123">
        <v>123100</v>
      </c>
    </row>
    <row r="299" spans="1:7">
      <c r="A299" s="128">
        <v>43033</v>
      </c>
      <c r="B299" s="123">
        <v>123.239998</v>
      </c>
      <c r="C299" s="123">
        <v>123.239998</v>
      </c>
      <c r="D299" s="123">
        <v>122.019997</v>
      </c>
      <c r="E299" s="123">
        <v>122.339996</v>
      </c>
      <c r="F299" s="123">
        <v>116.99039500000001</v>
      </c>
      <c r="G299" s="123">
        <v>176500</v>
      </c>
    </row>
    <row r="300" spans="1:7">
      <c r="A300" s="128">
        <v>43032</v>
      </c>
      <c r="B300" s="123">
        <v>123.889999</v>
      </c>
      <c r="C300" s="123">
        <v>124.010002</v>
      </c>
      <c r="D300" s="123">
        <v>123.599998</v>
      </c>
      <c r="E300" s="123">
        <v>123.879997</v>
      </c>
      <c r="F300" s="123">
        <v>118.463043</v>
      </c>
      <c r="G300" s="123">
        <v>133300</v>
      </c>
    </row>
    <row r="301" spans="1:7">
      <c r="A301" s="128">
        <v>43031</v>
      </c>
      <c r="B301" s="123">
        <v>123.18</v>
      </c>
      <c r="C301" s="123">
        <v>123.290001</v>
      </c>
      <c r="D301" s="123">
        <v>122.610001</v>
      </c>
      <c r="E301" s="123">
        <v>122.769997</v>
      </c>
      <c r="F301" s="123">
        <v>117.401588</v>
      </c>
      <c r="G301" s="123">
        <v>154400</v>
      </c>
    </row>
    <row r="302" spans="1:7">
      <c r="A302" s="128">
        <v>43028</v>
      </c>
      <c r="B302" s="123">
        <v>123.410004</v>
      </c>
      <c r="C302" s="123">
        <v>123.720001</v>
      </c>
      <c r="D302" s="123">
        <v>123.360001</v>
      </c>
      <c r="E302" s="123">
        <v>123.709999</v>
      </c>
      <c r="F302" s="123">
        <v>118.300476</v>
      </c>
      <c r="G302" s="123">
        <v>111500</v>
      </c>
    </row>
    <row r="303" spans="1:7">
      <c r="A303" s="128">
        <v>43027</v>
      </c>
      <c r="B303" s="123">
        <v>123.160004</v>
      </c>
      <c r="C303" s="123">
        <v>123.32</v>
      </c>
      <c r="D303" s="123">
        <v>122.769997</v>
      </c>
      <c r="E303" s="123">
        <v>123.07</v>
      </c>
      <c r="F303" s="123">
        <v>117.688469</v>
      </c>
      <c r="G303" s="123">
        <v>121000</v>
      </c>
    </row>
    <row r="304" spans="1:7">
      <c r="A304" s="128">
        <v>43026</v>
      </c>
      <c r="B304" s="123">
        <v>123.900002</v>
      </c>
      <c r="C304" s="123">
        <v>124.32</v>
      </c>
      <c r="D304" s="123">
        <v>123.839996</v>
      </c>
      <c r="E304" s="123">
        <v>124.260002</v>
      </c>
      <c r="F304" s="123">
        <v>118.826431</v>
      </c>
      <c r="G304" s="123">
        <v>127500</v>
      </c>
    </row>
    <row r="305" spans="1:7">
      <c r="A305" s="128">
        <v>43025</v>
      </c>
      <c r="B305" s="123">
        <v>123.32</v>
      </c>
      <c r="C305" s="123">
        <v>123.66999800000001</v>
      </c>
      <c r="D305" s="123">
        <v>123.18</v>
      </c>
      <c r="E305" s="123">
        <v>123.30999799999999</v>
      </c>
      <c r="F305" s="123">
        <v>117.917969</v>
      </c>
      <c r="G305" s="123">
        <v>107300</v>
      </c>
    </row>
    <row r="306" spans="1:7">
      <c r="A306" s="128">
        <v>43024</v>
      </c>
      <c r="B306" s="123">
        <v>123.300003</v>
      </c>
      <c r="C306" s="123">
        <v>123.5</v>
      </c>
      <c r="D306" s="123">
        <v>123.010002</v>
      </c>
      <c r="E306" s="123">
        <v>123.41999800000001</v>
      </c>
      <c r="F306" s="123">
        <v>118.023163</v>
      </c>
      <c r="G306" s="123">
        <v>101300</v>
      </c>
    </row>
    <row r="307" spans="1:7">
      <c r="A307" s="128">
        <v>43021</v>
      </c>
      <c r="B307" s="123">
        <v>123.41999800000001</v>
      </c>
      <c r="C307" s="123">
        <v>123.55999799999999</v>
      </c>
      <c r="D307" s="123">
        <v>123.029999</v>
      </c>
      <c r="E307" s="123">
        <v>123.379997</v>
      </c>
      <c r="F307" s="123">
        <v>117.984909</v>
      </c>
      <c r="G307" s="123">
        <v>333800</v>
      </c>
    </row>
    <row r="308" spans="1:7">
      <c r="A308" s="128">
        <v>43020</v>
      </c>
      <c r="B308" s="123">
        <v>123.480003</v>
      </c>
      <c r="C308" s="123">
        <v>123.68</v>
      </c>
      <c r="D308" s="123">
        <v>123.07</v>
      </c>
      <c r="E308" s="123">
        <v>123.19000200000001</v>
      </c>
      <c r="F308" s="123">
        <v>117.803223</v>
      </c>
      <c r="G308" s="123">
        <v>151000</v>
      </c>
    </row>
    <row r="309" spans="1:7">
      <c r="A309" s="128">
        <v>43019</v>
      </c>
      <c r="B309" s="123">
        <v>123.5</v>
      </c>
      <c r="C309" s="123">
        <v>123.839996</v>
      </c>
      <c r="D309" s="123">
        <v>123.290001</v>
      </c>
      <c r="E309" s="123">
        <v>123.55999799999999</v>
      </c>
      <c r="F309" s="123">
        <v>118.157043</v>
      </c>
      <c r="G309" s="123">
        <v>193800</v>
      </c>
    </row>
    <row r="310" spans="1:7">
      <c r="A310" s="128">
        <v>43018</v>
      </c>
      <c r="B310" s="123">
        <v>123.860001</v>
      </c>
      <c r="C310" s="123">
        <v>124.18</v>
      </c>
      <c r="D310" s="123">
        <v>123.82</v>
      </c>
      <c r="E310" s="123">
        <v>124.08000199999999</v>
      </c>
      <c r="F310" s="123">
        <v>118.65430499999999</v>
      </c>
      <c r="G310" s="123">
        <v>472400</v>
      </c>
    </row>
    <row r="311" spans="1:7">
      <c r="A311" s="128">
        <v>43017</v>
      </c>
      <c r="B311" s="123">
        <v>121.769997</v>
      </c>
      <c r="C311" s="123">
        <v>122.120003</v>
      </c>
      <c r="D311" s="123">
        <v>121.599998</v>
      </c>
      <c r="E311" s="123">
        <v>121.66999800000001</v>
      </c>
      <c r="F311" s="123">
        <v>116.34968600000001</v>
      </c>
      <c r="G311" s="123">
        <v>151300</v>
      </c>
    </row>
    <row r="312" spans="1:7">
      <c r="A312" s="128">
        <v>43014</v>
      </c>
      <c r="B312" s="123">
        <v>121.589996</v>
      </c>
      <c r="C312" s="123">
        <v>121.889999</v>
      </c>
      <c r="D312" s="123">
        <v>121.300003</v>
      </c>
      <c r="E312" s="123">
        <v>121.870003</v>
      </c>
      <c r="F312" s="123">
        <v>116.54093899999999</v>
      </c>
      <c r="G312" s="123">
        <v>126600</v>
      </c>
    </row>
    <row r="313" spans="1:7">
      <c r="A313" s="128">
        <v>43013</v>
      </c>
      <c r="B313" s="123">
        <v>120.730003</v>
      </c>
      <c r="C313" s="123">
        <v>120.900002</v>
      </c>
      <c r="D313" s="123">
        <v>120.5</v>
      </c>
      <c r="E313" s="123">
        <v>120.839996</v>
      </c>
      <c r="F313" s="123">
        <v>115.555977</v>
      </c>
      <c r="G313" s="123">
        <v>108000</v>
      </c>
    </row>
    <row r="314" spans="1:7">
      <c r="A314" s="128">
        <v>43012</v>
      </c>
      <c r="B314" s="123">
        <v>120.82</v>
      </c>
      <c r="C314" s="123">
        <v>121.30999799999999</v>
      </c>
      <c r="D314" s="123">
        <v>120.230003</v>
      </c>
      <c r="E314" s="123">
        <v>120.970001</v>
      </c>
      <c r="F314" s="123">
        <v>115.68029799999999</v>
      </c>
      <c r="G314" s="123">
        <v>153800</v>
      </c>
    </row>
    <row r="315" spans="1:7">
      <c r="A315" s="128">
        <v>43011</v>
      </c>
      <c r="B315" s="123">
        <v>119.519997</v>
      </c>
      <c r="C315" s="123">
        <v>120.360001</v>
      </c>
      <c r="D315" s="123">
        <v>119.510002</v>
      </c>
      <c r="E315" s="123">
        <v>120.339996</v>
      </c>
      <c r="F315" s="123">
        <v>115.07783499999999</v>
      </c>
      <c r="G315" s="123">
        <v>159900</v>
      </c>
    </row>
    <row r="316" spans="1:7">
      <c r="A316" s="128">
        <v>43010</v>
      </c>
      <c r="B316" s="123">
        <v>118.83000199999999</v>
      </c>
      <c r="C316" s="123">
        <v>119.449997</v>
      </c>
      <c r="D316" s="123">
        <v>118.82</v>
      </c>
      <c r="E316" s="123">
        <v>119.30999799999999</v>
      </c>
      <c r="F316" s="123">
        <v>114.092888</v>
      </c>
      <c r="G316" s="123">
        <v>115400</v>
      </c>
    </row>
    <row r="317" spans="1:7">
      <c r="A317" s="128">
        <v>43007</v>
      </c>
      <c r="B317" s="123">
        <v>119.370003</v>
      </c>
      <c r="C317" s="123">
        <v>119.620003</v>
      </c>
      <c r="D317" s="123">
        <v>119.150002</v>
      </c>
      <c r="E317" s="123">
        <v>119.16999800000001</v>
      </c>
      <c r="F317" s="123">
        <v>113.959</v>
      </c>
      <c r="G317" s="123">
        <v>122200</v>
      </c>
    </row>
    <row r="318" spans="1:7">
      <c r="A318" s="128">
        <v>43006</v>
      </c>
      <c r="B318" s="123">
        <v>119.779999</v>
      </c>
      <c r="C318" s="123">
        <v>120</v>
      </c>
      <c r="D318" s="123">
        <v>119.44000200000001</v>
      </c>
      <c r="E318" s="123">
        <v>119.599998</v>
      </c>
      <c r="F318" s="123">
        <v>114.37020099999999</v>
      </c>
      <c r="G318" s="123">
        <v>174400</v>
      </c>
    </row>
    <row r="319" spans="1:7">
      <c r="A319" s="128">
        <v>43005</v>
      </c>
      <c r="B319" s="123">
        <v>121.639999</v>
      </c>
      <c r="C319" s="123">
        <v>121.800003</v>
      </c>
      <c r="D319" s="123">
        <v>120.66999800000001</v>
      </c>
      <c r="E319" s="123">
        <v>121.489998</v>
      </c>
      <c r="F319" s="123">
        <v>114.45869399999999</v>
      </c>
      <c r="G319" s="123">
        <v>200300</v>
      </c>
    </row>
    <row r="320" spans="1:7">
      <c r="A320" s="128">
        <v>43004</v>
      </c>
      <c r="B320" s="123">
        <v>121.639999</v>
      </c>
      <c r="C320" s="123">
        <v>121.800003</v>
      </c>
      <c r="D320" s="123">
        <v>121.120003</v>
      </c>
      <c r="E320" s="123">
        <v>121.33000199999999</v>
      </c>
      <c r="F320" s="123">
        <v>114.307953</v>
      </c>
      <c r="G320" s="123">
        <v>179700</v>
      </c>
    </row>
    <row r="321" spans="1:7">
      <c r="A321" s="128">
        <v>43003</v>
      </c>
      <c r="B321" s="123">
        <v>120.80999799999999</v>
      </c>
      <c r="C321" s="123">
        <v>121.220001</v>
      </c>
      <c r="D321" s="123">
        <v>120.57</v>
      </c>
      <c r="E321" s="123">
        <v>120.970001</v>
      </c>
      <c r="F321" s="123">
        <v>113.96880299999999</v>
      </c>
      <c r="G321" s="123">
        <v>141100</v>
      </c>
    </row>
    <row r="322" spans="1:7">
      <c r="A322" s="128">
        <v>43000</v>
      </c>
      <c r="B322" s="123">
        <v>120.260002</v>
      </c>
      <c r="C322" s="123">
        <v>120.739998</v>
      </c>
      <c r="D322" s="123">
        <v>120.260002</v>
      </c>
      <c r="E322" s="123">
        <v>120.629997</v>
      </c>
      <c r="F322" s="123">
        <v>113.648476</v>
      </c>
      <c r="G322" s="123">
        <v>146100</v>
      </c>
    </row>
    <row r="323" spans="1:7">
      <c r="A323" s="128">
        <v>42999</v>
      </c>
      <c r="B323" s="123">
        <v>120.260002</v>
      </c>
      <c r="C323" s="123">
        <v>120.260002</v>
      </c>
      <c r="D323" s="123">
        <v>119.800003</v>
      </c>
      <c r="E323" s="123">
        <v>120.050003</v>
      </c>
      <c r="F323" s="123">
        <v>113.102036</v>
      </c>
      <c r="G323" s="123">
        <v>110600</v>
      </c>
    </row>
    <row r="324" spans="1:7">
      <c r="A324" s="128">
        <v>42998</v>
      </c>
      <c r="B324" s="123">
        <v>120</v>
      </c>
      <c r="C324" s="123">
        <v>120.400002</v>
      </c>
      <c r="D324" s="123">
        <v>119.83000199999999</v>
      </c>
      <c r="E324" s="123">
        <v>120.370003</v>
      </c>
      <c r="F324" s="123">
        <v>113.40351099999999</v>
      </c>
      <c r="G324" s="123">
        <v>193700</v>
      </c>
    </row>
    <row r="325" spans="1:7">
      <c r="A325" s="128">
        <v>42997</v>
      </c>
      <c r="B325" s="123">
        <v>119.80999799999999</v>
      </c>
      <c r="C325" s="123">
        <v>120.230003</v>
      </c>
      <c r="D325" s="123">
        <v>119.800003</v>
      </c>
      <c r="E325" s="123">
        <v>120.05999799999999</v>
      </c>
      <c r="F325" s="123">
        <v>113.111458</v>
      </c>
      <c r="G325" s="123">
        <v>275600</v>
      </c>
    </row>
    <row r="326" spans="1:7">
      <c r="A326" s="128">
        <v>42996</v>
      </c>
      <c r="B326" s="123">
        <v>117.82</v>
      </c>
      <c r="C326" s="123">
        <v>117.91999800000001</v>
      </c>
      <c r="D326" s="123">
        <v>117.379997</v>
      </c>
      <c r="E326" s="123">
        <v>117.589996</v>
      </c>
      <c r="F326" s="123">
        <v>110.784409</v>
      </c>
      <c r="G326" s="123">
        <v>112900</v>
      </c>
    </row>
    <row r="327" spans="1:7">
      <c r="A327" s="128">
        <v>42993</v>
      </c>
      <c r="B327" s="123">
        <v>117.120003</v>
      </c>
      <c r="C327" s="123">
        <v>117.790001</v>
      </c>
      <c r="D327" s="123">
        <v>117.120003</v>
      </c>
      <c r="E327" s="123">
        <v>117.69000200000001</v>
      </c>
      <c r="F327" s="123">
        <v>110.878624</v>
      </c>
      <c r="G327" s="123">
        <v>169500</v>
      </c>
    </row>
    <row r="328" spans="1:7">
      <c r="A328" s="128">
        <v>42992</v>
      </c>
      <c r="B328" s="123">
        <v>116.510002</v>
      </c>
      <c r="C328" s="123">
        <v>117.360001</v>
      </c>
      <c r="D328" s="123">
        <v>116.470001</v>
      </c>
      <c r="E328" s="123">
        <v>117.099998</v>
      </c>
      <c r="F328" s="123">
        <v>110.32276899999999</v>
      </c>
      <c r="G328" s="123">
        <v>222200</v>
      </c>
    </row>
    <row r="329" spans="1:7">
      <c r="A329" s="128">
        <v>42991</v>
      </c>
      <c r="B329" s="123">
        <v>116.349998</v>
      </c>
      <c r="C329" s="123">
        <v>116.699997</v>
      </c>
      <c r="D329" s="123">
        <v>116.25</v>
      </c>
      <c r="E329" s="123">
        <v>116.610001</v>
      </c>
      <c r="F329" s="123">
        <v>109.86113</v>
      </c>
      <c r="G329" s="123">
        <v>112000</v>
      </c>
    </row>
    <row r="330" spans="1:7">
      <c r="A330" s="128">
        <v>42990</v>
      </c>
      <c r="B330" s="123">
        <v>116.370003</v>
      </c>
      <c r="C330" s="123">
        <v>116.769997</v>
      </c>
      <c r="D330" s="123">
        <v>116.32</v>
      </c>
      <c r="E330" s="123">
        <v>116.540001</v>
      </c>
      <c r="F330" s="123">
        <v>109.79518899999999</v>
      </c>
      <c r="G330" s="123">
        <v>179700</v>
      </c>
    </row>
    <row r="331" spans="1:7">
      <c r="A331" s="128">
        <v>42989</v>
      </c>
      <c r="B331" s="123">
        <v>115.94000200000001</v>
      </c>
      <c r="C331" s="123">
        <v>116.43</v>
      </c>
      <c r="D331" s="123">
        <v>115.80999799999999</v>
      </c>
      <c r="E331" s="123">
        <v>116.230003</v>
      </c>
      <c r="F331" s="123">
        <v>109.503136</v>
      </c>
      <c r="G331" s="123">
        <v>185500</v>
      </c>
    </row>
    <row r="332" spans="1:7">
      <c r="A332" s="128">
        <v>42986</v>
      </c>
      <c r="B332" s="123">
        <v>115</v>
      </c>
      <c r="C332" s="123">
        <v>115.16999800000001</v>
      </c>
      <c r="D332" s="123">
        <v>114.69000200000001</v>
      </c>
      <c r="E332" s="123">
        <v>114.970001</v>
      </c>
      <c r="F332" s="123">
        <v>108.31604799999999</v>
      </c>
      <c r="G332" s="123">
        <v>220900</v>
      </c>
    </row>
    <row r="333" spans="1:7">
      <c r="A333" s="128">
        <v>42985</v>
      </c>
      <c r="B333" s="123">
        <v>114.519997</v>
      </c>
      <c r="C333" s="123">
        <v>114.75</v>
      </c>
      <c r="D333" s="123">
        <v>113.970001</v>
      </c>
      <c r="E333" s="123">
        <v>114.279999</v>
      </c>
      <c r="F333" s="123">
        <v>107.665977</v>
      </c>
      <c r="G333" s="123">
        <v>264600</v>
      </c>
    </row>
    <row r="334" spans="1:7">
      <c r="A334" s="128">
        <v>42984</v>
      </c>
      <c r="B334" s="123">
        <v>113.959999</v>
      </c>
      <c r="C334" s="123">
        <v>114.029999</v>
      </c>
      <c r="D334" s="123">
        <v>113.470001</v>
      </c>
      <c r="E334" s="123">
        <v>113.730003</v>
      </c>
      <c r="F334" s="123">
        <v>107.14782</v>
      </c>
      <c r="G334" s="123">
        <v>182700</v>
      </c>
    </row>
    <row r="335" spans="1:7">
      <c r="A335" s="128">
        <v>42983</v>
      </c>
      <c r="B335" s="123">
        <v>113.360001</v>
      </c>
      <c r="C335" s="123">
        <v>114</v>
      </c>
      <c r="D335" s="123">
        <v>113.19000200000001</v>
      </c>
      <c r="E335" s="123">
        <v>113.620003</v>
      </c>
      <c r="F335" s="123">
        <v>107.04418200000001</v>
      </c>
      <c r="G335" s="123">
        <v>228800</v>
      </c>
    </row>
    <row r="336" spans="1:7">
      <c r="A336" s="128">
        <v>42979</v>
      </c>
      <c r="B336" s="123">
        <v>112.739998</v>
      </c>
      <c r="C336" s="123">
        <v>113.860001</v>
      </c>
      <c r="D336" s="123">
        <v>112.629997</v>
      </c>
      <c r="E336" s="123">
        <v>113.029999</v>
      </c>
      <c r="F336" s="123">
        <v>106.488319</v>
      </c>
      <c r="G336" s="123">
        <v>288200</v>
      </c>
    </row>
    <row r="337" spans="1:7">
      <c r="A337" s="128">
        <v>42978</v>
      </c>
      <c r="B337" s="123">
        <v>112.260002</v>
      </c>
      <c r="C337" s="123">
        <v>113.089996</v>
      </c>
      <c r="D337" s="123">
        <v>112.220001</v>
      </c>
      <c r="E337" s="123">
        <v>112.980003</v>
      </c>
      <c r="F337" s="123">
        <v>106.44122299999999</v>
      </c>
      <c r="G337" s="123">
        <v>291300</v>
      </c>
    </row>
    <row r="338" spans="1:7">
      <c r="A338" s="128">
        <v>42977</v>
      </c>
      <c r="B338" s="123">
        <v>112.099998</v>
      </c>
      <c r="C338" s="123">
        <v>112.30999799999999</v>
      </c>
      <c r="D338" s="123">
        <v>111.5</v>
      </c>
      <c r="E338" s="123">
        <v>112.290001</v>
      </c>
      <c r="F338" s="123">
        <v>105.791145</v>
      </c>
      <c r="G338" s="123">
        <v>172800</v>
      </c>
    </row>
    <row r="339" spans="1:7">
      <c r="A339" s="128">
        <v>42976</v>
      </c>
      <c r="B339" s="123">
        <v>111.529999</v>
      </c>
      <c r="C339" s="123">
        <v>112.099998</v>
      </c>
      <c r="D339" s="123">
        <v>111.480003</v>
      </c>
      <c r="E339" s="123">
        <v>112.08000199999999</v>
      </c>
      <c r="F339" s="123">
        <v>105.5933</v>
      </c>
      <c r="G339" s="123">
        <v>116900</v>
      </c>
    </row>
    <row r="340" spans="1:7">
      <c r="A340" s="128">
        <v>42975</v>
      </c>
      <c r="B340" s="123">
        <v>112.480003</v>
      </c>
      <c r="C340" s="123">
        <v>112.480003</v>
      </c>
      <c r="D340" s="123">
        <v>112.050003</v>
      </c>
      <c r="E340" s="123">
        <v>112.269997</v>
      </c>
      <c r="F340" s="123">
        <v>105.772301</v>
      </c>
      <c r="G340" s="123">
        <v>71200</v>
      </c>
    </row>
    <row r="341" spans="1:7">
      <c r="A341" s="128">
        <v>42972</v>
      </c>
      <c r="B341" s="123">
        <v>112.550003</v>
      </c>
      <c r="C341" s="123">
        <v>112.989998</v>
      </c>
      <c r="D341" s="123">
        <v>112.43</v>
      </c>
      <c r="E341" s="123">
        <v>112.839996</v>
      </c>
      <c r="F341" s="123">
        <v>106.309319</v>
      </c>
      <c r="G341" s="123">
        <v>154400</v>
      </c>
    </row>
    <row r="342" spans="1:7">
      <c r="A342" s="128">
        <v>42971</v>
      </c>
      <c r="B342" s="123">
        <v>112.230003</v>
      </c>
      <c r="C342" s="123">
        <v>112.68</v>
      </c>
      <c r="D342" s="123">
        <v>112.099998</v>
      </c>
      <c r="E342" s="123">
        <v>112.220001</v>
      </c>
      <c r="F342" s="123">
        <v>105.72520400000001</v>
      </c>
      <c r="G342" s="123">
        <v>153200</v>
      </c>
    </row>
    <row r="343" spans="1:7">
      <c r="A343" s="128">
        <v>42970</v>
      </c>
      <c r="B343" s="123">
        <v>112.93</v>
      </c>
      <c r="C343" s="123">
        <v>113.08000199999999</v>
      </c>
      <c r="D343" s="123">
        <v>112.68</v>
      </c>
      <c r="E343" s="123">
        <v>112.849998</v>
      </c>
      <c r="F343" s="123">
        <v>106.318741</v>
      </c>
      <c r="G343" s="123">
        <v>142900</v>
      </c>
    </row>
    <row r="344" spans="1:7">
      <c r="A344" s="128">
        <v>42969</v>
      </c>
      <c r="B344" s="123">
        <v>112.639999</v>
      </c>
      <c r="C344" s="123">
        <v>113</v>
      </c>
      <c r="D344" s="123">
        <v>112.55999799999999</v>
      </c>
      <c r="E344" s="123">
        <v>112.870003</v>
      </c>
      <c r="F344" s="123">
        <v>106.337585</v>
      </c>
      <c r="G344" s="123">
        <v>188000</v>
      </c>
    </row>
    <row r="345" spans="1:7">
      <c r="A345" s="128">
        <v>42968</v>
      </c>
      <c r="B345" s="123">
        <v>112.400002</v>
      </c>
      <c r="C345" s="123">
        <v>112.889999</v>
      </c>
      <c r="D345" s="123">
        <v>112.360001</v>
      </c>
      <c r="E345" s="123">
        <v>112.720001</v>
      </c>
      <c r="F345" s="123">
        <v>106.19626599999999</v>
      </c>
      <c r="G345" s="123">
        <v>167500</v>
      </c>
    </row>
    <row r="346" spans="1:7">
      <c r="A346" s="128">
        <v>42965</v>
      </c>
      <c r="B346" s="123">
        <v>112</v>
      </c>
      <c r="C346" s="123">
        <v>112.16999800000001</v>
      </c>
      <c r="D346" s="123">
        <v>111.519997</v>
      </c>
      <c r="E346" s="123">
        <v>111.730003</v>
      </c>
      <c r="F346" s="123">
        <v>105.263565</v>
      </c>
      <c r="G346" s="123">
        <v>120100</v>
      </c>
    </row>
    <row r="347" spans="1:7">
      <c r="A347" s="128">
        <v>42964</v>
      </c>
      <c r="B347" s="123">
        <v>112.239998</v>
      </c>
      <c r="C347" s="123">
        <v>112.239998</v>
      </c>
      <c r="D347" s="123">
        <v>111.290001</v>
      </c>
      <c r="E347" s="123">
        <v>111.449997</v>
      </c>
      <c r="F347" s="123">
        <v>104.999763</v>
      </c>
      <c r="G347" s="123">
        <v>126000</v>
      </c>
    </row>
    <row r="348" spans="1:7">
      <c r="A348" s="128">
        <v>42963</v>
      </c>
      <c r="B348" s="123">
        <v>112.360001</v>
      </c>
      <c r="C348" s="123">
        <v>112.599998</v>
      </c>
      <c r="D348" s="123">
        <v>112.19000200000001</v>
      </c>
      <c r="E348" s="123">
        <v>112.389999</v>
      </c>
      <c r="F348" s="123">
        <v>105.885368</v>
      </c>
      <c r="G348" s="123">
        <v>162500</v>
      </c>
    </row>
    <row r="349" spans="1:7">
      <c r="A349" s="128">
        <v>42962</v>
      </c>
      <c r="B349" s="123">
        <v>113.400002</v>
      </c>
      <c r="C349" s="123">
        <v>113.650002</v>
      </c>
      <c r="D349" s="123">
        <v>113.279999</v>
      </c>
      <c r="E349" s="123">
        <v>113.279999</v>
      </c>
      <c r="F349" s="123">
        <v>106.723854</v>
      </c>
      <c r="G349" s="123">
        <v>184500</v>
      </c>
    </row>
    <row r="350" spans="1:7">
      <c r="A350" s="128">
        <v>42961</v>
      </c>
      <c r="B350" s="123">
        <v>112.860001</v>
      </c>
      <c r="C350" s="123">
        <v>113.379997</v>
      </c>
      <c r="D350" s="123">
        <v>112.769997</v>
      </c>
      <c r="E350" s="123">
        <v>113.029999</v>
      </c>
      <c r="F350" s="123">
        <v>106.488319</v>
      </c>
      <c r="G350" s="123">
        <v>211100</v>
      </c>
    </row>
    <row r="351" spans="1:7">
      <c r="A351" s="128">
        <v>42958</v>
      </c>
      <c r="B351" s="123">
        <v>112.459999</v>
      </c>
      <c r="C351" s="123">
        <v>112.66999800000001</v>
      </c>
      <c r="D351" s="123">
        <v>111.889999</v>
      </c>
      <c r="E351" s="123">
        <v>112.120003</v>
      </c>
      <c r="F351" s="123">
        <v>105.631004</v>
      </c>
      <c r="G351" s="123">
        <v>355300</v>
      </c>
    </row>
    <row r="352" spans="1:7">
      <c r="A352" s="128">
        <v>42957</v>
      </c>
      <c r="B352" s="123">
        <v>113.599998</v>
      </c>
      <c r="C352" s="123">
        <v>113.779999</v>
      </c>
      <c r="D352" s="123">
        <v>112.209999</v>
      </c>
      <c r="E352" s="123">
        <v>112.379997</v>
      </c>
      <c r="F352" s="123">
        <v>105.875946</v>
      </c>
      <c r="G352" s="123">
        <v>280800</v>
      </c>
    </row>
    <row r="353" spans="1:7">
      <c r="A353" s="128">
        <v>42956</v>
      </c>
      <c r="B353" s="123">
        <v>113.110001</v>
      </c>
      <c r="C353" s="123">
        <v>113.290001</v>
      </c>
      <c r="D353" s="123">
        <v>112.849998</v>
      </c>
      <c r="E353" s="123">
        <v>113.099998</v>
      </c>
      <c r="F353" s="123">
        <v>106.55426799999999</v>
      </c>
      <c r="G353" s="123">
        <v>112000</v>
      </c>
    </row>
    <row r="354" spans="1:7">
      <c r="A354" s="128">
        <v>42955</v>
      </c>
      <c r="B354" s="123">
        <v>114.260002</v>
      </c>
      <c r="C354" s="123">
        <v>114.489998</v>
      </c>
      <c r="D354" s="123">
        <v>114.029999</v>
      </c>
      <c r="E354" s="123">
        <v>114.220001</v>
      </c>
      <c r="F354" s="123">
        <v>107.60945100000001</v>
      </c>
      <c r="G354" s="123">
        <v>143000</v>
      </c>
    </row>
    <row r="355" spans="1:7">
      <c r="A355" s="128">
        <v>42954</v>
      </c>
      <c r="B355" s="123">
        <v>113.980003</v>
      </c>
      <c r="C355" s="123">
        <v>114.160004</v>
      </c>
      <c r="D355" s="123">
        <v>113.91999800000001</v>
      </c>
      <c r="E355" s="123">
        <v>114.129997</v>
      </c>
      <c r="F355" s="123">
        <v>107.524658</v>
      </c>
      <c r="G355" s="123">
        <v>140900</v>
      </c>
    </row>
    <row r="356" spans="1:7">
      <c r="A356" s="128">
        <v>42951</v>
      </c>
      <c r="B356" s="123">
        <v>113.760002</v>
      </c>
      <c r="C356" s="123">
        <v>113.800003</v>
      </c>
      <c r="D356" s="123">
        <v>112.989998</v>
      </c>
      <c r="E356" s="123">
        <v>113.639999</v>
      </c>
      <c r="F356" s="123">
        <v>107.063011</v>
      </c>
      <c r="G356" s="123">
        <v>150400</v>
      </c>
    </row>
    <row r="357" spans="1:7">
      <c r="A357" s="128">
        <v>42950</v>
      </c>
      <c r="B357" s="123">
        <v>112.75</v>
      </c>
      <c r="C357" s="123">
        <v>112.879997</v>
      </c>
      <c r="D357" s="123">
        <v>112.279999</v>
      </c>
      <c r="E357" s="123">
        <v>112.730003</v>
      </c>
      <c r="F357" s="123">
        <v>106.20568799999999</v>
      </c>
      <c r="G357" s="123">
        <v>253000</v>
      </c>
    </row>
    <row r="358" spans="1:7">
      <c r="A358" s="128">
        <v>42949</v>
      </c>
      <c r="B358" s="123">
        <v>113.779999</v>
      </c>
      <c r="C358" s="123">
        <v>114.19000200000001</v>
      </c>
      <c r="D358" s="123">
        <v>113.489998</v>
      </c>
      <c r="E358" s="123">
        <v>114.19000200000001</v>
      </c>
      <c r="F358" s="123">
        <v>107.581192</v>
      </c>
      <c r="G358" s="123">
        <v>178400</v>
      </c>
    </row>
    <row r="359" spans="1:7">
      <c r="A359" s="128">
        <v>42948</v>
      </c>
      <c r="B359" s="123">
        <v>114.120003</v>
      </c>
      <c r="C359" s="123">
        <v>114.379997</v>
      </c>
      <c r="D359" s="123">
        <v>113.589996</v>
      </c>
      <c r="E359" s="123">
        <v>114.16999800000001</v>
      </c>
      <c r="F359" s="123">
        <v>107.562355</v>
      </c>
      <c r="G359" s="123">
        <v>371600</v>
      </c>
    </row>
    <row r="360" spans="1:7">
      <c r="A360" s="128">
        <v>42947</v>
      </c>
      <c r="B360" s="123">
        <v>113</v>
      </c>
      <c r="C360" s="123">
        <v>113</v>
      </c>
      <c r="D360" s="123">
        <v>112.459999</v>
      </c>
      <c r="E360" s="123">
        <v>112.839996</v>
      </c>
      <c r="F360" s="123">
        <v>106.309319</v>
      </c>
      <c r="G360" s="123">
        <v>141000</v>
      </c>
    </row>
    <row r="361" spans="1:7">
      <c r="A361" s="128">
        <v>42944</v>
      </c>
      <c r="B361" s="123">
        <v>111.83000199999999</v>
      </c>
      <c r="C361" s="123">
        <v>112.260002</v>
      </c>
      <c r="D361" s="123">
        <v>111.80999799999999</v>
      </c>
      <c r="E361" s="123">
        <v>112.260002</v>
      </c>
      <c r="F361" s="123">
        <v>105.762894</v>
      </c>
      <c r="G361" s="123">
        <v>187300</v>
      </c>
    </row>
    <row r="362" spans="1:7">
      <c r="A362" s="128">
        <v>42943</v>
      </c>
      <c r="B362" s="123">
        <v>111.269997</v>
      </c>
      <c r="C362" s="123">
        <v>111.980003</v>
      </c>
      <c r="D362" s="123">
        <v>111.220001</v>
      </c>
      <c r="E362" s="123">
        <v>111.66999800000001</v>
      </c>
      <c r="F362" s="123">
        <v>105.20703899999999</v>
      </c>
      <c r="G362" s="123">
        <v>224600</v>
      </c>
    </row>
    <row r="363" spans="1:7">
      <c r="A363" s="128">
        <v>42942</v>
      </c>
      <c r="B363" s="123">
        <v>110.360001</v>
      </c>
      <c r="C363" s="123">
        <v>110.889999</v>
      </c>
      <c r="D363" s="123">
        <v>110.33000199999999</v>
      </c>
      <c r="E363" s="123">
        <v>110.769997</v>
      </c>
      <c r="F363" s="123">
        <v>104.359123</v>
      </c>
      <c r="G363" s="123">
        <v>157100</v>
      </c>
    </row>
    <row r="364" spans="1:7">
      <c r="A364" s="128">
        <v>42941</v>
      </c>
      <c r="B364" s="123">
        <v>109.839996</v>
      </c>
      <c r="C364" s="123">
        <v>110.550003</v>
      </c>
      <c r="D364" s="123">
        <v>109.75</v>
      </c>
      <c r="E364" s="123">
        <v>110.129997</v>
      </c>
      <c r="F364" s="123">
        <v>103.756165</v>
      </c>
      <c r="G364" s="123">
        <v>198900</v>
      </c>
    </row>
    <row r="365" spans="1:7">
      <c r="A365" s="128">
        <v>42940</v>
      </c>
      <c r="B365" s="123">
        <v>109.300003</v>
      </c>
      <c r="C365" s="123">
        <v>109.449997</v>
      </c>
      <c r="D365" s="123">
        <v>109.099998</v>
      </c>
      <c r="E365" s="123">
        <v>109.410004</v>
      </c>
      <c r="F365" s="123">
        <v>103.07783499999999</v>
      </c>
      <c r="G365" s="123">
        <v>127000</v>
      </c>
    </row>
    <row r="366" spans="1:7">
      <c r="A366" s="128">
        <v>42937</v>
      </c>
      <c r="B366" s="123">
        <v>109.470001</v>
      </c>
      <c r="C366" s="123">
        <v>109.5</v>
      </c>
      <c r="D366" s="123">
        <v>109.050003</v>
      </c>
      <c r="E366" s="123">
        <v>109.30999799999999</v>
      </c>
      <c r="F366" s="123">
        <v>102.983627</v>
      </c>
      <c r="G366" s="123">
        <v>177000</v>
      </c>
    </row>
    <row r="367" spans="1:7">
      <c r="A367" s="128">
        <v>42936</v>
      </c>
      <c r="B367" s="123">
        <v>109.93</v>
      </c>
      <c r="C367" s="123">
        <v>110.05999799999999</v>
      </c>
      <c r="D367" s="123">
        <v>109.510002</v>
      </c>
      <c r="E367" s="123">
        <v>109.839996</v>
      </c>
      <c r="F367" s="123">
        <v>103.482941</v>
      </c>
      <c r="G367" s="123">
        <v>151900</v>
      </c>
    </row>
    <row r="368" spans="1:7">
      <c r="A368" s="128">
        <v>42935</v>
      </c>
      <c r="B368" s="123">
        <v>109.589996</v>
      </c>
      <c r="C368" s="123">
        <v>109.849998</v>
      </c>
      <c r="D368" s="123">
        <v>109.55999799999999</v>
      </c>
      <c r="E368" s="123">
        <v>109.699997</v>
      </c>
      <c r="F368" s="123">
        <v>103.351051</v>
      </c>
      <c r="G368" s="123">
        <v>148400</v>
      </c>
    </row>
    <row r="369" spans="1:7">
      <c r="A369" s="128">
        <v>42934</v>
      </c>
      <c r="B369" s="123">
        <v>110.199997</v>
      </c>
      <c r="C369" s="123">
        <v>110.199997</v>
      </c>
      <c r="D369" s="123">
        <v>109.660004</v>
      </c>
      <c r="E369" s="123">
        <v>110</v>
      </c>
      <c r="F369" s="123">
        <v>103.63369</v>
      </c>
      <c r="G369" s="123">
        <v>183300</v>
      </c>
    </row>
    <row r="370" spans="1:7">
      <c r="A370" s="128">
        <v>42933</v>
      </c>
      <c r="B370" s="123">
        <v>110.010002</v>
      </c>
      <c r="C370" s="123">
        <v>110.44000200000001</v>
      </c>
      <c r="D370" s="123">
        <v>110.010002</v>
      </c>
      <c r="E370" s="123">
        <v>110.33000199999999</v>
      </c>
      <c r="F370" s="123">
        <v>103.94459500000001</v>
      </c>
      <c r="G370" s="123">
        <v>234200</v>
      </c>
    </row>
    <row r="371" spans="1:7">
      <c r="A371" s="128">
        <v>42930</v>
      </c>
      <c r="B371" s="123">
        <v>110.050003</v>
      </c>
      <c r="C371" s="123">
        <v>110.68</v>
      </c>
      <c r="D371" s="123">
        <v>110.050003</v>
      </c>
      <c r="E371" s="123">
        <v>110.199997</v>
      </c>
      <c r="F371" s="123">
        <v>103.822113</v>
      </c>
      <c r="G371" s="123">
        <v>293500</v>
      </c>
    </row>
    <row r="372" spans="1:7">
      <c r="A372" s="128">
        <v>42929</v>
      </c>
      <c r="B372" s="123">
        <v>109.5</v>
      </c>
      <c r="C372" s="123">
        <v>109.900002</v>
      </c>
      <c r="D372" s="123">
        <v>109.449997</v>
      </c>
      <c r="E372" s="123">
        <v>109.839996</v>
      </c>
      <c r="F372" s="123">
        <v>103.482941</v>
      </c>
      <c r="G372" s="123">
        <v>199700</v>
      </c>
    </row>
    <row r="373" spans="1:7">
      <c r="A373" s="128">
        <v>42928</v>
      </c>
      <c r="B373" s="123">
        <v>109.620003</v>
      </c>
      <c r="C373" s="123">
        <v>109.879997</v>
      </c>
      <c r="D373" s="123">
        <v>109.260002</v>
      </c>
      <c r="E373" s="123">
        <v>109.870003</v>
      </c>
      <c r="F373" s="123">
        <v>103.511208</v>
      </c>
      <c r="G373" s="123">
        <v>313700</v>
      </c>
    </row>
    <row r="374" spans="1:7">
      <c r="A374" s="128">
        <v>42927</v>
      </c>
      <c r="B374" s="123">
        <v>108.099998</v>
      </c>
      <c r="C374" s="123">
        <v>108.459999</v>
      </c>
      <c r="D374" s="123">
        <v>107.57</v>
      </c>
      <c r="E374" s="123">
        <v>108.209999</v>
      </c>
      <c r="F374" s="123">
        <v>101.947289</v>
      </c>
      <c r="G374" s="123">
        <v>482500</v>
      </c>
    </row>
    <row r="375" spans="1:7">
      <c r="A375" s="128">
        <v>42926</v>
      </c>
      <c r="B375" s="123">
        <v>108.209999</v>
      </c>
      <c r="C375" s="123">
        <v>108.480003</v>
      </c>
      <c r="D375" s="123">
        <v>108.139999</v>
      </c>
      <c r="E375" s="123">
        <v>108.220001</v>
      </c>
      <c r="F375" s="123">
        <v>101.956711</v>
      </c>
      <c r="G375" s="123">
        <v>120700</v>
      </c>
    </row>
    <row r="376" spans="1:7">
      <c r="A376" s="128">
        <v>42923</v>
      </c>
      <c r="B376" s="123">
        <v>108.150002</v>
      </c>
      <c r="C376" s="123">
        <v>108.610001</v>
      </c>
      <c r="D376" s="123">
        <v>108.050003</v>
      </c>
      <c r="E376" s="123">
        <v>108.470001</v>
      </c>
      <c r="F376" s="123">
        <v>102.192245</v>
      </c>
      <c r="G376" s="123">
        <v>244200</v>
      </c>
    </row>
    <row r="377" spans="1:7">
      <c r="A377" s="128">
        <v>42922</v>
      </c>
      <c r="B377" s="123">
        <v>108.07</v>
      </c>
      <c r="C377" s="123">
        <v>108.099998</v>
      </c>
      <c r="D377" s="123">
        <v>107.290001</v>
      </c>
      <c r="E377" s="123">
        <v>107.449997</v>
      </c>
      <c r="F377" s="123">
        <v>101.23126999999999</v>
      </c>
      <c r="G377" s="123">
        <v>276700</v>
      </c>
    </row>
    <row r="378" spans="1:7">
      <c r="A378" s="128">
        <v>42921</v>
      </c>
      <c r="B378" s="123">
        <v>108.150002</v>
      </c>
      <c r="C378" s="123">
        <v>108.779999</v>
      </c>
      <c r="D378" s="123">
        <v>108.099998</v>
      </c>
      <c r="E378" s="123">
        <v>108.529999</v>
      </c>
      <c r="F378" s="123">
        <v>102.248772</v>
      </c>
      <c r="G378" s="123">
        <v>493200</v>
      </c>
    </row>
    <row r="379" spans="1:7">
      <c r="A379" s="128">
        <v>42919</v>
      </c>
      <c r="B379" s="123">
        <v>105.800003</v>
      </c>
      <c r="C379" s="123">
        <v>106.339996</v>
      </c>
      <c r="D379" s="123">
        <v>105.650002</v>
      </c>
      <c r="E379" s="123">
        <v>106.029999</v>
      </c>
      <c r="F379" s="123">
        <v>99.893448000000006</v>
      </c>
      <c r="G379" s="123">
        <v>165700</v>
      </c>
    </row>
    <row r="380" spans="1:7">
      <c r="A380" s="128">
        <v>42916</v>
      </c>
      <c r="B380" s="123">
        <v>105.029999</v>
      </c>
      <c r="C380" s="123">
        <v>105.290001</v>
      </c>
      <c r="D380" s="123">
        <v>104.660004</v>
      </c>
      <c r="E380" s="123">
        <v>105.019997</v>
      </c>
      <c r="F380" s="123">
        <v>98.941901999999999</v>
      </c>
      <c r="G380" s="123">
        <v>169400</v>
      </c>
    </row>
    <row r="381" spans="1:7">
      <c r="A381" s="128">
        <v>42915</v>
      </c>
      <c r="B381" s="123">
        <v>105.120003</v>
      </c>
      <c r="C381" s="123">
        <v>105.120003</v>
      </c>
      <c r="D381" s="123">
        <v>103.839996</v>
      </c>
      <c r="E381" s="123">
        <v>104.339996</v>
      </c>
      <c r="F381" s="123">
        <v>98.301254</v>
      </c>
      <c r="G381" s="123">
        <v>182700</v>
      </c>
    </row>
    <row r="382" spans="1:7">
      <c r="A382" s="128">
        <v>42914</v>
      </c>
      <c r="B382" s="123">
        <v>104.989998</v>
      </c>
      <c r="C382" s="123">
        <v>105.349998</v>
      </c>
      <c r="D382" s="123">
        <v>104.769997</v>
      </c>
      <c r="E382" s="123">
        <v>105.30999799999999</v>
      </c>
      <c r="F382" s="123">
        <v>99.215118000000004</v>
      </c>
      <c r="G382" s="123">
        <v>193300</v>
      </c>
    </row>
    <row r="383" spans="1:7">
      <c r="A383" s="128">
        <v>42913</v>
      </c>
      <c r="B383" s="123">
        <v>104.980003</v>
      </c>
      <c r="C383" s="123">
        <v>105.029999</v>
      </c>
      <c r="D383" s="123">
        <v>104.480003</v>
      </c>
      <c r="E383" s="123">
        <v>104.540001</v>
      </c>
      <c r="F383" s="123">
        <v>98.489684999999994</v>
      </c>
      <c r="G383" s="123">
        <v>218900</v>
      </c>
    </row>
    <row r="384" spans="1:7">
      <c r="A384" s="128">
        <v>42912</v>
      </c>
      <c r="B384" s="123">
        <v>105.25</v>
      </c>
      <c r="C384" s="123">
        <v>105.550003</v>
      </c>
      <c r="D384" s="123">
        <v>104.970001</v>
      </c>
      <c r="E384" s="123">
        <v>104.980003</v>
      </c>
      <c r="F384" s="123">
        <v>98.904228000000003</v>
      </c>
      <c r="G384" s="123">
        <v>157400</v>
      </c>
    </row>
    <row r="385" spans="1:7">
      <c r="A385" s="128">
        <v>42909</v>
      </c>
      <c r="B385" s="123">
        <v>105.160004</v>
      </c>
      <c r="C385" s="123">
        <v>105.279999</v>
      </c>
      <c r="D385" s="123">
        <v>105.019997</v>
      </c>
      <c r="E385" s="123">
        <v>105.239998</v>
      </c>
      <c r="F385" s="123">
        <v>99.149178000000006</v>
      </c>
      <c r="G385" s="123">
        <v>106400</v>
      </c>
    </row>
    <row r="386" spans="1:7">
      <c r="A386" s="128">
        <v>42908</v>
      </c>
      <c r="B386" s="123">
        <v>105.379997</v>
      </c>
      <c r="C386" s="123">
        <v>105.639999</v>
      </c>
      <c r="D386" s="123">
        <v>105.32</v>
      </c>
      <c r="E386" s="123">
        <v>105.489998</v>
      </c>
      <c r="F386" s="123">
        <v>99.384704999999997</v>
      </c>
      <c r="G386" s="123">
        <v>229300</v>
      </c>
    </row>
    <row r="387" spans="1:7">
      <c r="A387" s="128">
        <v>42907</v>
      </c>
      <c r="B387" s="123">
        <v>104.879997</v>
      </c>
      <c r="C387" s="123">
        <v>104.879997</v>
      </c>
      <c r="D387" s="123">
        <v>104.449997</v>
      </c>
      <c r="E387" s="123">
        <v>104.55999799999999</v>
      </c>
      <c r="F387" s="123">
        <v>98.508529999999993</v>
      </c>
      <c r="G387" s="123">
        <v>211300</v>
      </c>
    </row>
    <row r="388" spans="1:7">
      <c r="A388" s="128">
        <v>42906</v>
      </c>
      <c r="B388" s="123">
        <v>104.5</v>
      </c>
      <c r="C388" s="123">
        <v>104.550003</v>
      </c>
      <c r="D388" s="123">
        <v>103.620003</v>
      </c>
      <c r="E388" s="123">
        <v>103.82</v>
      </c>
      <c r="F388" s="123">
        <v>97.811356000000004</v>
      </c>
      <c r="G388" s="123">
        <v>301200</v>
      </c>
    </row>
    <row r="389" spans="1:7">
      <c r="A389" s="128">
        <v>42905</v>
      </c>
      <c r="B389" s="123">
        <v>104.599998</v>
      </c>
      <c r="C389" s="123">
        <v>104.709999</v>
      </c>
      <c r="D389" s="123">
        <v>104.370003</v>
      </c>
      <c r="E389" s="123">
        <v>104.699997</v>
      </c>
      <c r="F389" s="123">
        <v>98.640427000000003</v>
      </c>
      <c r="G389" s="123">
        <v>232700</v>
      </c>
    </row>
    <row r="390" spans="1:7">
      <c r="A390" s="128">
        <v>42902</v>
      </c>
      <c r="B390" s="123">
        <v>104.989998</v>
      </c>
      <c r="C390" s="123">
        <v>104.989998</v>
      </c>
      <c r="D390" s="123">
        <v>104.589996</v>
      </c>
      <c r="E390" s="123">
        <v>104.900002</v>
      </c>
      <c r="F390" s="123">
        <v>98.828856999999999</v>
      </c>
      <c r="G390" s="123">
        <v>299200</v>
      </c>
    </row>
    <row r="391" spans="1:7">
      <c r="A391" s="128">
        <v>42901</v>
      </c>
      <c r="B391" s="123">
        <v>105.489998</v>
      </c>
      <c r="C391" s="123">
        <v>106.050003</v>
      </c>
      <c r="D391" s="123">
        <v>105.300003</v>
      </c>
      <c r="E391" s="123">
        <v>105.779999</v>
      </c>
      <c r="F391" s="123">
        <v>99.657927999999998</v>
      </c>
      <c r="G391" s="123">
        <v>350700</v>
      </c>
    </row>
    <row r="392" spans="1:7">
      <c r="A392" s="128">
        <v>42900</v>
      </c>
      <c r="B392" s="123">
        <v>107.129997</v>
      </c>
      <c r="C392" s="123">
        <v>107.16999800000001</v>
      </c>
      <c r="D392" s="123">
        <v>106.360001</v>
      </c>
      <c r="E392" s="123">
        <v>106.699997</v>
      </c>
      <c r="F392" s="123">
        <v>100.524681</v>
      </c>
      <c r="G392" s="123">
        <v>149300</v>
      </c>
    </row>
    <row r="393" spans="1:7">
      <c r="A393" s="128">
        <v>42899</v>
      </c>
      <c r="B393" s="123">
        <v>106.93</v>
      </c>
      <c r="C393" s="123">
        <v>107.410004</v>
      </c>
      <c r="D393" s="123">
        <v>106.699997</v>
      </c>
      <c r="E393" s="123">
        <v>107.410004</v>
      </c>
      <c r="F393" s="123">
        <v>101.19358800000001</v>
      </c>
      <c r="G393" s="123">
        <v>952800</v>
      </c>
    </row>
    <row r="394" spans="1:7">
      <c r="A394" s="128">
        <v>42898</v>
      </c>
      <c r="B394" s="123">
        <v>106.230003</v>
      </c>
      <c r="C394" s="123">
        <v>106.639999</v>
      </c>
      <c r="D394" s="123">
        <v>106.110001</v>
      </c>
      <c r="E394" s="123">
        <v>106.449997</v>
      </c>
      <c r="F394" s="123">
        <v>100.28913900000001</v>
      </c>
      <c r="G394" s="123">
        <v>388600</v>
      </c>
    </row>
    <row r="395" spans="1:7">
      <c r="A395" s="128">
        <v>42895</v>
      </c>
      <c r="B395" s="123">
        <v>105.709999</v>
      </c>
      <c r="C395" s="123">
        <v>106.269997</v>
      </c>
      <c r="D395" s="123">
        <v>105.349998</v>
      </c>
      <c r="E395" s="123">
        <v>105.739998</v>
      </c>
      <c r="F395" s="123">
        <v>99.620238999999998</v>
      </c>
      <c r="G395" s="123">
        <v>275300</v>
      </c>
    </row>
    <row r="396" spans="1:7">
      <c r="A396" s="128">
        <v>42894</v>
      </c>
      <c r="B396" s="123">
        <v>106.5</v>
      </c>
      <c r="C396" s="123">
        <v>106.650002</v>
      </c>
      <c r="D396" s="123">
        <v>105.510002</v>
      </c>
      <c r="E396" s="123">
        <v>105.779999</v>
      </c>
      <c r="F396" s="123">
        <v>99.657927999999998</v>
      </c>
      <c r="G396" s="123">
        <v>433400</v>
      </c>
    </row>
    <row r="397" spans="1:7">
      <c r="A397" s="128">
        <v>42893</v>
      </c>
      <c r="B397" s="123">
        <v>107.879997</v>
      </c>
      <c r="C397" s="123">
        <v>107.980003</v>
      </c>
      <c r="D397" s="123">
        <v>107.400002</v>
      </c>
      <c r="E397" s="123">
        <v>107.529999</v>
      </c>
      <c r="F397" s="123">
        <v>101.306641</v>
      </c>
      <c r="G397" s="123">
        <v>127100</v>
      </c>
    </row>
    <row r="398" spans="1:7">
      <c r="A398" s="128">
        <v>42892</v>
      </c>
      <c r="B398" s="123">
        <v>107.540001</v>
      </c>
      <c r="C398" s="123">
        <v>108.029999</v>
      </c>
      <c r="D398" s="123">
        <v>107.529999</v>
      </c>
      <c r="E398" s="123">
        <v>107.800003</v>
      </c>
      <c r="F398" s="123">
        <v>101.56101200000001</v>
      </c>
      <c r="G398" s="123">
        <v>205500</v>
      </c>
    </row>
    <row r="399" spans="1:7">
      <c r="A399" s="128">
        <v>42891</v>
      </c>
      <c r="B399" s="123">
        <v>107.93</v>
      </c>
      <c r="C399" s="123">
        <v>108.230003</v>
      </c>
      <c r="D399" s="123">
        <v>107.5</v>
      </c>
      <c r="E399" s="123">
        <v>107.760002</v>
      </c>
      <c r="F399" s="123">
        <v>101.523323</v>
      </c>
      <c r="G399" s="123">
        <v>181800</v>
      </c>
    </row>
    <row r="400" spans="1:7">
      <c r="A400" s="128">
        <v>42888</v>
      </c>
      <c r="B400" s="123">
        <v>109.040001</v>
      </c>
      <c r="C400" s="123">
        <v>109.620003</v>
      </c>
      <c r="D400" s="123">
        <v>108.870003</v>
      </c>
      <c r="E400" s="123">
        <v>109.370003</v>
      </c>
      <c r="F400" s="123">
        <v>103.040161</v>
      </c>
      <c r="G400" s="123">
        <v>274300</v>
      </c>
    </row>
    <row r="401" spans="1:7">
      <c r="A401" s="128">
        <v>42887</v>
      </c>
      <c r="B401" s="123">
        <v>107.839996</v>
      </c>
      <c r="C401" s="123">
        <v>108.41999800000001</v>
      </c>
      <c r="D401" s="123">
        <v>107.739998</v>
      </c>
      <c r="E401" s="123">
        <v>108.400002</v>
      </c>
      <c r="F401" s="123">
        <v>102.126289</v>
      </c>
      <c r="G401" s="123">
        <v>170500</v>
      </c>
    </row>
    <row r="402" spans="1:7">
      <c r="A402" s="128">
        <v>42886</v>
      </c>
      <c r="B402" s="123">
        <v>107.370003</v>
      </c>
      <c r="C402" s="123">
        <v>107.709999</v>
      </c>
      <c r="D402" s="123">
        <v>106.75</v>
      </c>
      <c r="E402" s="123">
        <v>107.540001</v>
      </c>
      <c r="F402" s="123">
        <v>101.316063</v>
      </c>
      <c r="G402" s="123">
        <v>185500</v>
      </c>
    </row>
    <row r="403" spans="1:7">
      <c r="A403" s="128">
        <v>42885</v>
      </c>
      <c r="B403" s="123">
        <v>107.199997</v>
      </c>
      <c r="C403" s="123">
        <v>108.110001</v>
      </c>
      <c r="D403" s="123">
        <v>107.150002</v>
      </c>
      <c r="E403" s="123">
        <v>107.879997</v>
      </c>
      <c r="F403" s="123">
        <v>101.636375</v>
      </c>
      <c r="G403" s="123">
        <v>193800</v>
      </c>
    </row>
    <row r="404" spans="1:7">
      <c r="A404" s="128">
        <v>42881</v>
      </c>
      <c r="B404" s="123">
        <v>106.779999</v>
      </c>
      <c r="C404" s="123">
        <v>107.099998</v>
      </c>
      <c r="D404" s="123">
        <v>106.599998</v>
      </c>
      <c r="E404" s="123">
        <v>107.099998</v>
      </c>
      <c r="F404" s="123">
        <v>100.901527</v>
      </c>
      <c r="G404" s="123">
        <v>157100</v>
      </c>
    </row>
    <row r="405" spans="1:7">
      <c r="A405" s="128">
        <v>42880</v>
      </c>
      <c r="B405" s="123">
        <v>107.260002</v>
      </c>
      <c r="C405" s="123">
        <v>107.540001</v>
      </c>
      <c r="D405" s="123">
        <v>107.110001</v>
      </c>
      <c r="E405" s="123">
        <v>107.300003</v>
      </c>
      <c r="F405" s="123">
        <v>101.089951</v>
      </c>
      <c r="G405" s="123">
        <v>179800</v>
      </c>
    </row>
    <row r="406" spans="1:7">
      <c r="A406" s="128">
        <v>42879</v>
      </c>
      <c r="B406" s="123">
        <v>107.5</v>
      </c>
      <c r="C406" s="123">
        <v>107.650002</v>
      </c>
      <c r="D406" s="123">
        <v>106.949997</v>
      </c>
      <c r="E406" s="123">
        <v>107.32</v>
      </c>
      <c r="F406" s="123">
        <v>101.108795</v>
      </c>
      <c r="G406" s="123">
        <v>151900</v>
      </c>
    </row>
    <row r="407" spans="1:7">
      <c r="A407" s="128">
        <v>42878</v>
      </c>
      <c r="B407" s="123">
        <v>108</v>
      </c>
      <c r="C407" s="123">
        <v>108.43</v>
      </c>
      <c r="D407" s="123">
        <v>108</v>
      </c>
      <c r="E407" s="123">
        <v>108.08000199999999</v>
      </c>
      <c r="F407" s="123">
        <v>101.824806</v>
      </c>
      <c r="G407" s="123">
        <v>229800</v>
      </c>
    </row>
    <row r="408" spans="1:7">
      <c r="A408" s="128">
        <v>42877</v>
      </c>
      <c r="B408" s="123">
        <v>107.349998</v>
      </c>
      <c r="C408" s="123">
        <v>107.959999</v>
      </c>
      <c r="D408" s="123">
        <v>107.199997</v>
      </c>
      <c r="E408" s="123">
        <v>107.5</v>
      </c>
      <c r="F408" s="123">
        <v>101.278374</v>
      </c>
      <c r="G408" s="123">
        <v>330700</v>
      </c>
    </row>
    <row r="409" spans="1:7">
      <c r="A409" s="128">
        <v>42874</v>
      </c>
      <c r="B409" s="123">
        <v>107.099998</v>
      </c>
      <c r="C409" s="123">
        <v>107.800003</v>
      </c>
      <c r="D409" s="123">
        <v>107.099998</v>
      </c>
      <c r="E409" s="123">
        <v>107.55999799999999</v>
      </c>
      <c r="F409" s="123">
        <v>101.3349</v>
      </c>
      <c r="G409" s="123">
        <v>177800</v>
      </c>
    </row>
    <row r="410" spans="1:7">
      <c r="A410" s="128">
        <v>42873</v>
      </c>
      <c r="B410" s="123">
        <v>105.889999</v>
      </c>
      <c r="C410" s="123">
        <v>107</v>
      </c>
      <c r="D410" s="123">
        <v>105.839996</v>
      </c>
      <c r="E410" s="123">
        <v>106.769997</v>
      </c>
      <c r="F410" s="123">
        <v>100.59063</v>
      </c>
      <c r="G410" s="123">
        <v>211400</v>
      </c>
    </row>
    <row r="411" spans="1:7">
      <c r="A411" s="128">
        <v>42872</v>
      </c>
      <c r="B411" s="123">
        <v>106.83000199999999</v>
      </c>
      <c r="C411" s="123">
        <v>107.349998</v>
      </c>
      <c r="D411" s="123">
        <v>105.720001</v>
      </c>
      <c r="E411" s="123">
        <v>105.790001</v>
      </c>
      <c r="F411" s="123">
        <v>99.667343000000002</v>
      </c>
      <c r="G411" s="123">
        <v>259000</v>
      </c>
    </row>
    <row r="412" spans="1:7">
      <c r="A412" s="128">
        <v>42871</v>
      </c>
      <c r="B412" s="123">
        <v>107.099998</v>
      </c>
      <c r="C412" s="123">
        <v>107.360001</v>
      </c>
      <c r="D412" s="123">
        <v>106.650002</v>
      </c>
      <c r="E412" s="123">
        <v>106.91999800000001</v>
      </c>
      <c r="F412" s="123">
        <v>100.731934</v>
      </c>
      <c r="G412" s="123">
        <v>276800</v>
      </c>
    </row>
    <row r="413" spans="1:7">
      <c r="A413" s="128">
        <v>42870</v>
      </c>
      <c r="B413" s="123">
        <v>106.519997</v>
      </c>
      <c r="C413" s="123">
        <v>106.55999799999999</v>
      </c>
      <c r="D413" s="123">
        <v>106.099998</v>
      </c>
      <c r="E413" s="123">
        <v>106.410004</v>
      </c>
      <c r="F413" s="123">
        <v>100.251465</v>
      </c>
      <c r="G413" s="123">
        <v>300000</v>
      </c>
    </row>
    <row r="414" spans="1:7">
      <c r="A414" s="128">
        <v>42867</v>
      </c>
      <c r="B414" s="123">
        <v>106.16999800000001</v>
      </c>
      <c r="C414" s="123">
        <v>106.629997</v>
      </c>
      <c r="D414" s="123">
        <v>106.16999800000001</v>
      </c>
      <c r="E414" s="123">
        <v>106.459999</v>
      </c>
      <c r="F414" s="123">
        <v>100.29856100000001</v>
      </c>
      <c r="G414" s="123">
        <v>277000</v>
      </c>
    </row>
    <row r="415" spans="1:7">
      <c r="A415" s="128">
        <v>42866</v>
      </c>
      <c r="B415" s="123">
        <v>106.739998</v>
      </c>
      <c r="C415" s="123">
        <v>106.91999800000001</v>
      </c>
      <c r="D415" s="123">
        <v>106.30999799999999</v>
      </c>
      <c r="E415" s="123">
        <v>106.839996</v>
      </c>
      <c r="F415" s="123">
        <v>100.65657</v>
      </c>
      <c r="G415" s="123">
        <v>283500</v>
      </c>
    </row>
    <row r="416" spans="1:7">
      <c r="A416" s="128">
        <v>42865</v>
      </c>
      <c r="B416" s="123">
        <v>106.290001</v>
      </c>
      <c r="C416" s="123">
        <v>106.349998</v>
      </c>
      <c r="D416" s="123">
        <v>105.69000200000001</v>
      </c>
      <c r="E416" s="123">
        <v>105.80999799999999</v>
      </c>
      <c r="F416" s="123">
        <v>99.686179999999993</v>
      </c>
      <c r="G416" s="123">
        <v>441900</v>
      </c>
    </row>
    <row r="417" spans="1:7">
      <c r="A417" s="128">
        <v>42864</v>
      </c>
      <c r="B417" s="123">
        <v>109.040001</v>
      </c>
      <c r="C417" s="123">
        <v>109.129997</v>
      </c>
      <c r="D417" s="123">
        <v>108.360001</v>
      </c>
      <c r="E417" s="123">
        <v>108.459999</v>
      </c>
      <c r="F417" s="123">
        <v>102.18280799999999</v>
      </c>
      <c r="G417" s="123">
        <v>235200</v>
      </c>
    </row>
    <row r="418" spans="1:7">
      <c r="A418" s="128">
        <v>42863</v>
      </c>
      <c r="B418" s="123">
        <v>110</v>
      </c>
      <c r="C418" s="123">
        <v>110.349998</v>
      </c>
      <c r="D418" s="123">
        <v>109.989998</v>
      </c>
      <c r="E418" s="123">
        <v>110.19000200000001</v>
      </c>
      <c r="F418" s="123">
        <v>103.812698</v>
      </c>
      <c r="G418" s="123">
        <v>170700</v>
      </c>
    </row>
    <row r="419" spans="1:7">
      <c r="A419" s="128">
        <v>42860</v>
      </c>
      <c r="B419" s="123">
        <v>109.239998</v>
      </c>
      <c r="C419" s="123">
        <v>109.94000200000001</v>
      </c>
      <c r="D419" s="123">
        <v>109.129997</v>
      </c>
      <c r="E419" s="123">
        <v>109.910004</v>
      </c>
      <c r="F419" s="123">
        <v>103.54890399999999</v>
      </c>
      <c r="G419" s="123">
        <v>219900</v>
      </c>
    </row>
    <row r="420" spans="1:7">
      <c r="A420" s="128">
        <v>42859</v>
      </c>
      <c r="B420" s="123">
        <v>109.269997</v>
      </c>
      <c r="C420" s="123">
        <v>109.269997</v>
      </c>
      <c r="D420" s="123">
        <v>108.44000200000001</v>
      </c>
      <c r="E420" s="123">
        <v>109.160004</v>
      </c>
      <c r="F420" s="123">
        <v>102.842308</v>
      </c>
      <c r="G420" s="123">
        <v>152400</v>
      </c>
    </row>
    <row r="421" spans="1:7">
      <c r="A421" s="128">
        <v>42858</v>
      </c>
      <c r="B421" s="123">
        <v>108.470001</v>
      </c>
      <c r="C421" s="123">
        <v>109.040001</v>
      </c>
      <c r="D421" s="123">
        <v>108.32</v>
      </c>
      <c r="E421" s="123">
        <v>108.870003</v>
      </c>
      <c r="F421" s="123">
        <v>102.569084</v>
      </c>
      <c r="G421" s="123">
        <v>368600</v>
      </c>
    </row>
    <row r="422" spans="1:7">
      <c r="A422" s="128">
        <v>42857</v>
      </c>
      <c r="B422" s="123">
        <v>109.519997</v>
      </c>
      <c r="C422" s="123">
        <v>109.68</v>
      </c>
      <c r="D422" s="123">
        <v>109.07</v>
      </c>
      <c r="E422" s="123">
        <v>109.239998</v>
      </c>
      <c r="F422" s="123">
        <v>102.91767900000001</v>
      </c>
      <c r="G422" s="123">
        <v>268000</v>
      </c>
    </row>
    <row r="423" spans="1:7">
      <c r="A423" s="128">
        <v>42856</v>
      </c>
      <c r="B423" s="123">
        <v>108.290001</v>
      </c>
      <c r="C423" s="123">
        <v>108.41999800000001</v>
      </c>
      <c r="D423" s="123">
        <v>108.089996</v>
      </c>
      <c r="E423" s="123">
        <v>108.300003</v>
      </c>
      <c r="F423" s="123">
        <v>102.032082</v>
      </c>
      <c r="G423" s="123">
        <v>108900</v>
      </c>
    </row>
    <row r="424" spans="1:7">
      <c r="A424" s="128">
        <v>42853</v>
      </c>
      <c r="B424" s="123">
        <v>108.349998</v>
      </c>
      <c r="C424" s="123">
        <v>108.589996</v>
      </c>
      <c r="D424" s="123">
        <v>108.07</v>
      </c>
      <c r="E424" s="123">
        <v>108.139999</v>
      </c>
      <c r="F424" s="123">
        <v>101.881332</v>
      </c>
      <c r="G424" s="123">
        <v>227000</v>
      </c>
    </row>
    <row r="425" spans="1:7">
      <c r="A425" s="128">
        <v>42852</v>
      </c>
      <c r="B425" s="123">
        <v>109.800003</v>
      </c>
      <c r="C425" s="123">
        <v>109.900002</v>
      </c>
      <c r="D425" s="123">
        <v>109.199997</v>
      </c>
      <c r="E425" s="123">
        <v>109.410004</v>
      </c>
      <c r="F425" s="123">
        <v>103.07783499999999</v>
      </c>
      <c r="G425" s="123">
        <v>213800</v>
      </c>
    </row>
    <row r="426" spans="1:7">
      <c r="A426" s="128">
        <v>42851</v>
      </c>
      <c r="B426" s="123">
        <v>109.91999800000001</v>
      </c>
      <c r="C426" s="123">
        <v>110.33000199999999</v>
      </c>
      <c r="D426" s="123">
        <v>109.800003</v>
      </c>
      <c r="E426" s="123">
        <v>109.910004</v>
      </c>
      <c r="F426" s="123">
        <v>103.54890399999999</v>
      </c>
      <c r="G426" s="123">
        <v>410000</v>
      </c>
    </row>
    <row r="427" spans="1:7">
      <c r="A427" s="128">
        <v>42850</v>
      </c>
      <c r="B427" s="123">
        <v>108.610001</v>
      </c>
      <c r="C427" s="123">
        <v>108.94000200000001</v>
      </c>
      <c r="D427" s="123">
        <v>108.550003</v>
      </c>
      <c r="E427" s="123">
        <v>108.720001</v>
      </c>
      <c r="F427" s="123">
        <v>102.42776499999999</v>
      </c>
      <c r="G427" s="123">
        <v>309900</v>
      </c>
    </row>
    <row r="428" spans="1:7">
      <c r="A428" s="128">
        <v>42849</v>
      </c>
      <c r="B428" s="123">
        <v>107.19000200000001</v>
      </c>
      <c r="C428" s="123">
        <v>107.260002</v>
      </c>
      <c r="D428" s="123">
        <v>106.699997</v>
      </c>
      <c r="E428" s="123">
        <v>106.989998</v>
      </c>
      <c r="F428" s="123">
        <v>100.797882</v>
      </c>
      <c r="G428" s="123">
        <v>257500</v>
      </c>
    </row>
    <row r="429" spans="1:7">
      <c r="A429" s="128">
        <v>42846</v>
      </c>
      <c r="B429" s="123">
        <v>106.849998</v>
      </c>
      <c r="C429" s="123">
        <v>107.239998</v>
      </c>
      <c r="D429" s="123">
        <v>106.459999</v>
      </c>
      <c r="E429" s="123">
        <v>106.58000199999999</v>
      </c>
      <c r="F429" s="123">
        <v>100.411621</v>
      </c>
      <c r="G429" s="123">
        <v>226100</v>
      </c>
    </row>
    <row r="430" spans="1:7">
      <c r="A430" s="128">
        <v>42845</v>
      </c>
      <c r="B430" s="123">
        <v>105.660004</v>
      </c>
      <c r="C430" s="123">
        <v>106.160004</v>
      </c>
      <c r="D430" s="123">
        <v>105.639999</v>
      </c>
      <c r="E430" s="123">
        <v>106</v>
      </c>
      <c r="F430" s="123">
        <v>99.865189000000001</v>
      </c>
      <c r="G430" s="123">
        <v>234600</v>
      </c>
    </row>
    <row r="431" spans="1:7">
      <c r="A431" s="128">
        <v>42844</v>
      </c>
      <c r="B431" s="123">
        <v>105</v>
      </c>
      <c r="C431" s="123">
        <v>105.110001</v>
      </c>
      <c r="D431" s="123">
        <v>104.5</v>
      </c>
      <c r="E431" s="123">
        <v>104.620003</v>
      </c>
      <c r="F431" s="123">
        <v>98.565055999999998</v>
      </c>
      <c r="G431" s="123">
        <v>214000</v>
      </c>
    </row>
    <row r="432" spans="1:7">
      <c r="A432" s="128">
        <v>42843</v>
      </c>
      <c r="B432" s="123">
        <v>105.620003</v>
      </c>
      <c r="C432" s="123">
        <v>105.660004</v>
      </c>
      <c r="D432" s="123">
        <v>105.08000199999999</v>
      </c>
      <c r="E432" s="123">
        <v>105.32</v>
      </c>
      <c r="F432" s="123">
        <v>99.224547999999999</v>
      </c>
      <c r="G432" s="123">
        <v>199700</v>
      </c>
    </row>
    <row r="433" spans="1:7">
      <c r="A433" s="128">
        <v>42842</v>
      </c>
      <c r="B433" s="123">
        <v>105.93</v>
      </c>
      <c r="C433" s="123">
        <v>106.209999</v>
      </c>
      <c r="D433" s="123">
        <v>105.699997</v>
      </c>
      <c r="E433" s="123">
        <v>106.120003</v>
      </c>
      <c r="F433" s="123">
        <v>99.978249000000005</v>
      </c>
      <c r="G433" s="123">
        <v>361900</v>
      </c>
    </row>
    <row r="434" spans="1:7">
      <c r="A434" s="128">
        <v>42838</v>
      </c>
      <c r="B434" s="123">
        <v>105.129997</v>
      </c>
      <c r="C434" s="123">
        <v>105.150002</v>
      </c>
      <c r="D434" s="123">
        <v>104.16999800000001</v>
      </c>
      <c r="E434" s="123">
        <v>104.18</v>
      </c>
      <c r="F434" s="123">
        <v>98.15052</v>
      </c>
      <c r="G434" s="123">
        <v>346200</v>
      </c>
    </row>
    <row r="435" spans="1:7">
      <c r="A435" s="128">
        <v>42837</v>
      </c>
      <c r="B435" s="123">
        <v>105.989998</v>
      </c>
      <c r="C435" s="123">
        <v>105.989998</v>
      </c>
      <c r="D435" s="123">
        <v>105.400002</v>
      </c>
      <c r="E435" s="123">
        <v>105.44000200000001</v>
      </c>
      <c r="F435" s="123">
        <v>99.337601000000006</v>
      </c>
      <c r="G435" s="123">
        <v>311400</v>
      </c>
    </row>
    <row r="436" spans="1:7">
      <c r="A436" s="128">
        <v>42836</v>
      </c>
      <c r="B436" s="123">
        <v>106.769997</v>
      </c>
      <c r="C436" s="123">
        <v>106.790001</v>
      </c>
      <c r="D436" s="123">
        <v>106.05999799999999</v>
      </c>
      <c r="E436" s="123">
        <v>106.400002</v>
      </c>
      <c r="F436" s="123">
        <v>100.242035</v>
      </c>
      <c r="G436" s="123">
        <v>419400</v>
      </c>
    </row>
    <row r="437" spans="1:7">
      <c r="A437" s="128">
        <v>42835</v>
      </c>
      <c r="B437" s="123">
        <v>106.110001</v>
      </c>
      <c r="C437" s="123">
        <v>106.480003</v>
      </c>
      <c r="D437" s="123">
        <v>105.82</v>
      </c>
      <c r="E437" s="123">
        <v>105.980003</v>
      </c>
      <c r="F437" s="123">
        <v>99.846351999999996</v>
      </c>
      <c r="G437" s="123">
        <v>379500</v>
      </c>
    </row>
    <row r="438" spans="1:7">
      <c r="A438" s="128">
        <v>42832</v>
      </c>
      <c r="B438" s="123">
        <v>105.760002</v>
      </c>
      <c r="C438" s="123">
        <v>106.099998</v>
      </c>
      <c r="D438" s="123">
        <v>105.620003</v>
      </c>
      <c r="E438" s="123">
        <v>105.910004</v>
      </c>
      <c r="F438" s="123">
        <v>99.780411000000001</v>
      </c>
      <c r="G438" s="123">
        <v>233700</v>
      </c>
    </row>
    <row r="439" spans="1:7">
      <c r="A439" s="128">
        <v>42831</v>
      </c>
      <c r="B439" s="123">
        <v>105.68</v>
      </c>
      <c r="C439" s="123">
        <v>105.889999</v>
      </c>
      <c r="D439" s="123">
        <v>105.339996</v>
      </c>
      <c r="E439" s="123">
        <v>105.5</v>
      </c>
      <c r="F439" s="123">
        <v>99.394126999999997</v>
      </c>
      <c r="G439" s="123">
        <v>392200</v>
      </c>
    </row>
    <row r="440" spans="1:7">
      <c r="A440" s="128">
        <v>42830</v>
      </c>
      <c r="B440" s="123">
        <v>107.029999</v>
      </c>
      <c r="C440" s="123">
        <v>107.029999</v>
      </c>
      <c r="D440" s="123">
        <v>106.05999799999999</v>
      </c>
      <c r="E440" s="123">
        <v>106.139999</v>
      </c>
      <c r="F440" s="123">
        <v>99.997085999999996</v>
      </c>
      <c r="G440" s="123">
        <v>533500</v>
      </c>
    </row>
    <row r="441" spans="1:7">
      <c r="A441" s="128">
        <v>42829</v>
      </c>
      <c r="B441" s="123">
        <v>108.05999799999999</v>
      </c>
      <c r="C441" s="123">
        <v>108.349998</v>
      </c>
      <c r="D441" s="123">
        <v>107.870003</v>
      </c>
      <c r="E441" s="123">
        <v>108.010002</v>
      </c>
      <c r="F441" s="123">
        <v>101.758858</v>
      </c>
      <c r="G441" s="123">
        <v>336400</v>
      </c>
    </row>
    <row r="442" spans="1:7">
      <c r="A442" s="128">
        <v>42828</v>
      </c>
      <c r="B442" s="123">
        <v>108.620003</v>
      </c>
      <c r="C442" s="123">
        <v>108.800003</v>
      </c>
      <c r="D442" s="123">
        <v>107.910004</v>
      </c>
      <c r="E442" s="123">
        <v>108.519997</v>
      </c>
      <c r="F442" s="123">
        <v>102.239334</v>
      </c>
      <c r="G442" s="123">
        <v>258500</v>
      </c>
    </row>
    <row r="443" spans="1:7">
      <c r="A443" s="128">
        <v>42825</v>
      </c>
      <c r="B443" s="123">
        <v>108.93</v>
      </c>
      <c r="C443" s="123">
        <v>108.93</v>
      </c>
      <c r="D443" s="123">
        <v>108.410004</v>
      </c>
      <c r="E443" s="123">
        <v>108.620003</v>
      </c>
      <c r="F443" s="123">
        <v>102.333557</v>
      </c>
      <c r="G443" s="123">
        <v>310000</v>
      </c>
    </row>
    <row r="444" spans="1:7">
      <c r="A444" s="128">
        <v>42824</v>
      </c>
      <c r="B444" s="123">
        <v>110</v>
      </c>
      <c r="C444" s="123">
        <v>110.300003</v>
      </c>
      <c r="D444" s="123">
        <v>109.889999</v>
      </c>
      <c r="E444" s="123">
        <v>110.05999799999999</v>
      </c>
      <c r="F444" s="123">
        <v>103.69021600000001</v>
      </c>
      <c r="G444" s="123">
        <v>202800</v>
      </c>
    </row>
    <row r="445" spans="1:7">
      <c r="A445" s="128">
        <v>42823</v>
      </c>
      <c r="B445" s="123">
        <v>110.260002</v>
      </c>
      <c r="C445" s="123">
        <v>110.339996</v>
      </c>
      <c r="D445" s="123">
        <v>110.110001</v>
      </c>
      <c r="E445" s="123">
        <v>110.25</v>
      </c>
      <c r="F445" s="123">
        <v>103.86921700000001</v>
      </c>
      <c r="G445" s="123">
        <v>390400</v>
      </c>
    </row>
    <row r="446" spans="1:7">
      <c r="A446" s="128">
        <v>42822</v>
      </c>
      <c r="B446" s="123">
        <v>111.900002</v>
      </c>
      <c r="C446" s="123">
        <v>112.589996</v>
      </c>
      <c r="D446" s="123">
        <v>111.790001</v>
      </c>
      <c r="E446" s="123">
        <v>112.410004</v>
      </c>
      <c r="F446" s="123">
        <v>104.051514</v>
      </c>
      <c r="G446" s="123">
        <v>205400</v>
      </c>
    </row>
    <row r="447" spans="1:7">
      <c r="A447" s="128">
        <v>42821</v>
      </c>
      <c r="B447" s="123">
        <v>111.029999</v>
      </c>
      <c r="C447" s="123">
        <v>111.959999</v>
      </c>
      <c r="D447" s="123">
        <v>110.760002</v>
      </c>
      <c r="E447" s="123">
        <v>111.730003</v>
      </c>
      <c r="F447" s="123">
        <v>103.422089</v>
      </c>
      <c r="G447" s="123">
        <v>211700</v>
      </c>
    </row>
    <row r="448" spans="1:7">
      <c r="A448" s="128">
        <v>42818</v>
      </c>
      <c r="B448" s="123">
        <v>111.110001</v>
      </c>
      <c r="C448" s="123">
        <v>111.620003</v>
      </c>
      <c r="D448" s="123">
        <v>110.91999800000001</v>
      </c>
      <c r="E448" s="123">
        <v>111.360001</v>
      </c>
      <c r="F448" s="123">
        <v>103.07959700000001</v>
      </c>
      <c r="G448" s="123">
        <v>161700</v>
      </c>
    </row>
    <row r="449" spans="1:7">
      <c r="A449" s="128">
        <v>42817</v>
      </c>
      <c r="B449" s="123">
        <v>110.550003</v>
      </c>
      <c r="C449" s="123">
        <v>111.089996</v>
      </c>
      <c r="D449" s="123">
        <v>110.32</v>
      </c>
      <c r="E449" s="123">
        <v>110.510002</v>
      </c>
      <c r="F449" s="123">
        <v>102.292793</v>
      </c>
      <c r="G449" s="123">
        <v>159900</v>
      </c>
    </row>
    <row r="450" spans="1:7">
      <c r="A450" s="128">
        <v>42816</v>
      </c>
      <c r="B450" s="123">
        <v>110.889999</v>
      </c>
      <c r="C450" s="123">
        <v>111</v>
      </c>
      <c r="D450" s="123">
        <v>110.120003</v>
      </c>
      <c r="E450" s="123">
        <v>110.83000199999999</v>
      </c>
      <c r="F450" s="123">
        <v>102.58899700000001</v>
      </c>
      <c r="G450" s="123">
        <v>279300</v>
      </c>
    </row>
    <row r="451" spans="1:7">
      <c r="A451" s="128">
        <v>42815</v>
      </c>
      <c r="B451" s="123">
        <v>112.69000200000001</v>
      </c>
      <c r="C451" s="123">
        <v>112.860001</v>
      </c>
      <c r="D451" s="123">
        <v>111.120003</v>
      </c>
      <c r="E451" s="123">
        <v>111.389999</v>
      </c>
      <c r="F451" s="123">
        <v>103.10734600000001</v>
      </c>
      <c r="G451" s="123">
        <v>383100</v>
      </c>
    </row>
    <row r="452" spans="1:7">
      <c r="A452" s="128">
        <v>42814</v>
      </c>
      <c r="B452" s="123">
        <v>112.260002</v>
      </c>
      <c r="C452" s="123">
        <v>112.599998</v>
      </c>
      <c r="D452" s="123">
        <v>111.94000200000001</v>
      </c>
      <c r="E452" s="123">
        <v>112</v>
      </c>
      <c r="F452" s="123">
        <v>103.672005</v>
      </c>
      <c r="G452" s="123">
        <v>186600</v>
      </c>
    </row>
    <row r="453" spans="1:7">
      <c r="A453" s="128">
        <v>42811</v>
      </c>
      <c r="B453" s="123">
        <v>112.639999</v>
      </c>
      <c r="C453" s="123">
        <v>112.739998</v>
      </c>
      <c r="D453" s="123">
        <v>112.07</v>
      </c>
      <c r="E453" s="123">
        <v>112.209999</v>
      </c>
      <c r="F453" s="123">
        <v>103.86637899999999</v>
      </c>
      <c r="G453" s="123">
        <v>480500</v>
      </c>
    </row>
    <row r="454" spans="1:7">
      <c r="A454" s="128">
        <v>42810</v>
      </c>
      <c r="B454" s="123">
        <v>113.709999</v>
      </c>
      <c r="C454" s="123">
        <v>113.959999</v>
      </c>
      <c r="D454" s="123">
        <v>113.16999800000001</v>
      </c>
      <c r="E454" s="123">
        <v>113.239998</v>
      </c>
      <c r="F454" s="123">
        <v>104.819801</v>
      </c>
      <c r="G454" s="123">
        <v>109400</v>
      </c>
    </row>
    <row r="455" spans="1:7">
      <c r="A455" s="128">
        <v>42809</v>
      </c>
      <c r="B455" s="123">
        <v>112.629997</v>
      </c>
      <c r="C455" s="123">
        <v>113.5</v>
      </c>
      <c r="D455" s="123">
        <v>112.540001</v>
      </c>
      <c r="E455" s="123">
        <v>113.239998</v>
      </c>
      <c r="F455" s="123">
        <v>104.819801</v>
      </c>
      <c r="G455" s="123">
        <v>170500</v>
      </c>
    </row>
    <row r="456" spans="1:7">
      <c r="A456" s="128">
        <v>42808</v>
      </c>
      <c r="B456" s="123">
        <v>112.480003</v>
      </c>
      <c r="C456" s="123">
        <v>112.599998</v>
      </c>
      <c r="D456" s="123">
        <v>112.010002</v>
      </c>
      <c r="E456" s="123">
        <v>112.089996</v>
      </c>
      <c r="F456" s="123">
        <v>103.755302</v>
      </c>
      <c r="G456" s="123">
        <v>130600</v>
      </c>
    </row>
    <row r="457" spans="1:7">
      <c r="A457" s="128">
        <v>42807</v>
      </c>
      <c r="B457" s="123">
        <v>113.370003</v>
      </c>
      <c r="C457" s="123">
        <v>113.82</v>
      </c>
      <c r="D457" s="123">
        <v>113.33000199999999</v>
      </c>
      <c r="E457" s="123">
        <v>113.400002</v>
      </c>
      <c r="F457" s="123">
        <v>104.96790300000001</v>
      </c>
      <c r="G457" s="123">
        <v>233500</v>
      </c>
    </row>
    <row r="458" spans="1:7">
      <c r="A458" s="128">
        <v>42804</v>
      </c>
      <c r="B458" s="123">
        <v>112.839996</v>
      </c>
      <c r="C458" s="123">
        <v>112.980003</v>
      </c>
      <c r="D458" s="123">
        <v>112.400002</v>
      </c>
      <c r="E458" s="123">
        <v>112.660004</v>
      </c>
      <c r="F458" s="123">
        <v>104.28293600000001</v>
      </c>
      <c r="G458" s="123">
        <v>286900</v>
      </c>
    </row>
    <row r="459" spans="1:7">
      <c r="A459" s="128">
        <v>42803</v>
      </c>
      <c r="B459" s="123">
        <v>112.110001</v>
      </c>
      <c r="C459" s="123">
        <v>112.410004</v>
      </c>
      <c r="D459" s="123">
        <v>111.879997</v>
      </c>
      <c r="E459" s="123">
        <v>112.19000200000001</v>
      </c>
      <c r="F459" s="123">
        <v>103.84787799999999</v>
      </c>
      <c r="G459" s="123">
        <v>150500</v>
      </c>
    </row>
    <row r="460" spans="1:7">
      <c r="A460" s="128">
        <v>42802</v>
      </c>
      <c r="B460" s="123">
        <v>112.550003</v>
      </c>
      <c r="C460" s="123">
        <v>112.589996</v>
      </c>
      <c r="D460" s="123">
        <v>111.760002</v>
      </c>
      <c r="E460" s="123">
        <v>111.800003</v>
      </c>
      <c r="F460" s="123">
        <v>103.48687</v>
      </c>
      <c r="G460" s="123">
        <v>178400</v>
      </c>
    </row>
    <row r="461" spans="1:7">
      <c r="A461" s="128">
        <v>42801</v>
      </c>
      <c r="B461" s="123">
        <v>112.69000200000001</v>
      </c>
      <c r="C461" s="123">
        <v>113.050003</v>
      </c>
      <c r="D461" s="123">
        <v>112.5</v>
      </c>
      <c r="E461" s="123">
        <v>112.650002</v>
      </c>
      <c r="F461" s="123">
        <v>104.273674</v>
      </c>
      <c r="G461" s="123">
        <v>171600</v>
      </c>
    </row>
    <row r="462" spans="1:7">
      <c r="A462" s="128">
        <v>42800</v>
      </c>
      <c r="B462" s="123">
        <v>113.139999</v>
      </c>
      <c r="C462" s="123">
        <v>113.139999</v>
      </c>
      <c r="D462" s="123">
        <v>112.75</v>
      </c>
      <c r="E462" s="123">
        <v>112.910004</v>
      </c>
      <c r="F462" s="123">
        <v>104.514336</v>
      </c>
      <c r="G462" s="123">
        <v>162000</v>
      </c>
    </row>
    <row r="463" spans="1:7">
      <c r="A463" s="128">
        <v>42797</v>
      </c>
      <c r="B463" s="123">
        <v>113.269997</v>
      </c>
      <c r="C463" s="123">
        <v>113.540001</v>
      </c>
      <c r="D463" s="123">
        <v>113.07</v>
      </c>
      <c r="E463" s="123">
        <v>113.339996</v>
      </c>
      <c r="F463" s="123">
        <v>104.912361</v>
      </c>
      <c r="G463" s="123">
        <v>123800</v>
      </c>
    </row>
    <row r="464" spans="1:7">
      <c r="A464" s="128">
        <v>42796</v>
      </c>
      <c r="B464" s="123">
        <v>113.589996</v>
      </c>
      <c r="C464" s="123">
        <v>113.889999</v>
      </c>
      <c r="D464" s="123">
        <v>113.160004</v>
      </c>
      <c r="E464" s="123">
        <v>113.389999</v>
      </c>
      <c r="F464" s="123">
        <v>104.95864899999999</v>
      </c>
      <c r="G464" s="123">
        <v>252700</v>
      </c>
    </row>
    <row r="465" spans="1:7">
      <c r="A465" s="128">
        <v>42795</v>
      </c>
      <c r="B465" s="123">
        <v>114.82</v>
      </c>
      <c r="C465" s="123">
        <v>114.980003</v>
      </c>
      <c r="D465" s="123">
        <v>114.510002</v>
      </c>
      <c r="E465" s="123">
        <v>114.739998</v>
      </c>
      <c r="F465" s="123">
        <v>106.208275</v>
      </c>
      <c r="G465" s="123">
        <v>240400</v>
      </c>
    </row>
    <row r="466" spans="1:7">
      <c r="A466" s="128">
        <v>42794</v>
      </c>
      <c r="B466" s="123">
        <v>113.599998</v>
      </c>
      <c r="C466" s="123">
        <v>113.650002</v>
      </c>
      <c r="D466" s="123">
        <v>112.989998</v>
      </c>
      <c r="E466" s="123">
        <v>113.150002</v>
      </c>
      <c r="F466" s="123">
        <v>104.736496</v>
      </c>
      <c r="G466" s="123">
        <v>196000</v>
      </c>
    </row>
    <row r="467" spans="1:7">
      <c r="A467" s="128">
        <v>42793</v>
      </c>
      <c r="B467" s="123">
        <v>113.709999</v>
      </c>
      <c r="C467" s="123">
        <v>114.269997</v>
      </c>
      <c r="D467" s="123">
        <v>113.66999800000001</v>
      </c>
      <c r="E467" s="123">
        <v>114.239998</v>
      </c>
      <c r="F467" s="123">
        <v>105.74543799999999</v>
      </c>
      <c r="G467" s="123">
        <v>180600</v>
      </c>
    </row>
    <row r="468" spans="1:7">
      <c r="A468" s="128">
        <v>42790</v>
      </c>
      <c r="B468" s="123">
        <v>113.900002</v>
      </c>
      <c r="C468" s="123">
        <v>114.029999</v>
      </c>
      <c r="D468" s="123">
        <v>113.489998</v>
      </c>
      <c r="E468" s="123">
        <v>113.769997</v>
      </c>
      <c r="F468" s="123">
        <v>105.31038700000001</v>
      </c>
      <c r="G468" s="123">
        <v>179600</v>
      </c>
    </row>
    <row r="469" spans="1:7">
      <c r="A469" s="128">
        <v>42789</v>
      </c>
      <c r="B469" s="123">
        <v>114.68</v>
      </c>
      <c r="C469" s="123">
        <v>114.889999</v>
      </c>
      <c r="D469" s="123">
        <v>114.379997</v>
      </c>
      <c r="E469" s="123">
        <v>114.589996</v>
      </c>
      <c r="F469" s="123">
        <v>106.069412</v>
      </c>
      <c r="G469" s="123">
        <v>181600</v>
      </c>
    </row>
    <row r="470" spans="1:7">
      <c r="A470" s="128">
        <v>42788</v>
      </c>
      <c r="B470" s="123">
        <v>114.209999</v>
      </c>
      <c r="C470" s="123">
        <v>114.449997</v>
      </c>
      <c r="D470" s="123">
        <v>114.07</v>
      </c>
      <c r="E470" s="123">
        <v>114.400002</v>
      </c>
      <c r="F470" s="123">
        <v>105.893539</v>
      </c>
      <c r="G470" s="123">
        <v>187100</v>
      </c>
    </row>
    <row r="471" spans="1:7">
      <c r="A471" s="128">
        <v>42787</v>
      </c>
      <c r="B471" s="123">
        <v>114.08000199999999</v>
      </c>
      <c r="C471" s="123">
        <v>114.589996</v>
      </c>
      <c r="D471" s="123">
        <v>113.82</v>
      </c>
      <c r="E471" s="123">
        <v>114.300003</v>
      </c>
      <c r="F471" s="123">
        <v>105.80098700000001</v>
      </c>
      <c r="G471" s="123">
        <v>268800</v>
      </c>
    </row>
    <row r="472" spans="1:7">
      <c r="A472" s="128">
        <v>42783</v>
      </c>
      <c r="B472" s="123">
        <v>112.489998</v>
      </c>
      <c r="C472" s="123">
        <v>113.699997</v>
      </c>
      <c r="D472" s="123">
        <v>112.339996</v>
      </c>
      <c r="E472" s="123">
        <v>113.699997</v>
      </c>
      <c r="F472" s="123">
        <v>105.245598</v>
      </c>
      <c r="G472" s="123">
        <v>240400</v>
      </c>
    </row>
    <row r="473" spans="1:7">
      <c r="A473" s="128">
        <v>42782</v>
      </c>
      <c r="B473" s="123">
        <v>113.199997</v>
      </c>
      <c r="C473" s="123">
        <v>113.610001</v>
      </c>
      <c r="D473" s="123">
        <v>113.089996</v>
      </c>
      <c r="E473" s="123">
        <v>113.349998</v>
      </c>
      <c r="F473" s="123">
        <v>104.921623</v>
      </c>
      <c r="G473" s="123">
        <v>196100</v>
      </c>
    </row>
    <row r="474" spans="1:7">
      <c r="A474" s="128">
        <v>42781</v>
      </c>
      <c r="B474" s="123">
        <v>113.720001</v>
      </c>
      <c r="C474" s="123">
        <v>113.720001</v>
      </c>
      <c r="D474" s="123">
        <v>113.32</v>
      </c>
      <c r="E474" s="123">
        <v>113.610001</v>
      </c>
      <c r="F474" s="123">
        <v>105.16229199999999</v>
      </c>
      <c r="G474" s="123">
        <v>189000</v>
      </c>
    </row>
    <row r="475" spans="1:7">
      <c r="A475" s="128">
        <v>42780</v>
      </c>
      <c r="B475" s="123">
        <v>114.339996</v>
      </c>
      <c r="C475" s="123">
        <v>114.489998</v>
      </c>
      <c r="D475" s="123">
        <v>113.760002</v>
      </c>
      <c r="E475" s="123">
        <v>114.470001</v>
      </c>
      <c r="F475" s="123">
        <v>105.958336</v>
      </c>
      <c r="G475" s="123">
        <v>234200</v>
      </c>
    </row>
    <row r="476" spans="1:7">
      <c r="A476" s="128">
        <v>42779</v>
      </c>
      <c r="B476" s="123">
        <v>114.07</v>
      </c>
      <c r="C476" s="123">
        <v>114.5</v>
      </c>
      <c r="D476" s="123">
        <v>113.889999</v>
      </c>
      <c r="E476" s="123">
        <v>114.129997</v>
      </c>
      <c r="F476" s="123">
        <v>105.64362300000001</v>
      </c>
      <c r="G476" s="123">
        <v>414100</v>
      </c>
    </row>
    <row r="477" spans="1:7">
      <c r="A477" s="128">
        <v>42776</v>
      </c>
      <c r="B477" s="123">
        <v>112.550003</v>
      </c>
      <c r="C477" s="123">
        <v>113.150002</v>
      </c>
      <c r="D477" s="123">
        <v>112.5</v>
      </c>
      <c r="E477" s="123">
        <v>112.889999</v>
      </c>
      <c r="F477" s="123">
        <v>104.495819</v>
      </c>
      <c r="G477" s="123">
        <v>376900</v>
      </c>
    </row>
    <row r="478" spans="1:7">
      <c r="A478" s="128">
        <v>42775</v>
      </c>
      <c r="B478" s="123">
        <v>111.80999799999999</v>
      </c>
      <c r="C478" s="123">
        <v>111.989998</v>
      </c>
      <c r="D478" s="123">
        <v>111.120003</v>
      </c>
      <c r="E478" s="123">
        <v>111.91999800000001</v>
      </c>
      <c r="F478" s="123">
        <v>103.59794599999999</v>
      </c>
      <c r="G478" s="123">
        <v>445300</v>
      </c>
    </row>
    <row r="479" spans="1:7">
      <c r="A479" s="128">
        <v>42774</v>
      </c>
      <c r="B479" s="123">
        <v>113.339996</v>
      </c>
      <c r="C479" s="123">
        <v>113.410004</v>
      </c>
      <c r="D479" s="123">
        <v>112.870003</v>
      </c>
      <c r="E479" s="123">
        <v>113.269997</v>
      </c>
      <c r="F479" s="123">
        <v>104.847565</v>
      </c>
      <c r="G479" s="123">
        <v>251400</v>
      </c>
    </row>
    <row r="480" spans="1:7">
      <c r="A480" s="128">
        <v>42773</v>
      </c>
      <c r="B480" s="123">
        <v>113.5</v>
      </c>
      <c r="C480" s="123">
        <v>113.519997</v>
      </c>
      <c r="D480" s="123">
        <v>112.730003</v>
      </c>
      <c r="E480" s="123">
        <v>113.040001</v>
      </c>
      <c r="F480" s="123">
        <v>104.634682</v>
      </c>
      <c r="G480" s="123">
        <v>344400</v>
      </c>
    </row>
    <row r="481" spans="1:7">
      <c r="A481" s="128">
        <v>42772</v>
      </c>
      <c r="B481" s="123">
        <v>114.199997</v>
      </c>
      <c r="C481" s="123">
        <v>114.480003</v>
      </c>
      <c r="D481" s="123">
        <v>112.75</v>
      </c>
      <c r="E481" s="123">
        <v>113.30999799999999</v>
      </c>
      <c r="F481" s="123">
        <v>104.88459</v>
      </c>
      <c r="G481" s="123">
        <v>437900</v>
      </c>
    </row>
    <row r="482" spans="1:7">
      <c r="A482" s="128">
        <v>42769</v>
      </c>
      <c r="B482" s="123">
        <v>114.699997</v>
      </c>
      <c r="C482" s="123">
        <v>115.459999</v>
      </c>
      <c r="D482" s="123">
        <v>114.69000200000001</v>
      </c>
      <c r="E482" s="123">
        <v>115.120003</v>
      </c>
      <c r="F482" s="123">
        <v>106.56001999999999</v>
      </c>
      <c r="G482" s="123">
        <v>187500</v>
      </c>
    </row>
    <row r="483" spans="1:7">
      <c r="A483" s="128">
        <v>42768</v>
      </c>
      <c r="B483" s="123">
        <v>114.699997</v>
      </c>
      <c r="C483" s="123">
        <v>114.760002</v>
      </c>
      <c r="D483" s="123">
        <v>113.970001</v>
      </c>
      <c r="E483" s="123">
        <v>114.529999</v>
      </c>
      <c r="F483" s="123">
        <v>106.01387800000001</v>
      </c>
      <c r="G483" s="123">
        <v>248300</v>
      </c>
    </row>
    <row r="484" spans="1:7">
      <c r="A484" s="128">
        <v>42767</v>
      </c>
      <c r="B484" s="123">
        <v>115.839996</v>
      </c>
      <c r="C484" s="123">
        <v>116.150002</v>
      </c>
      <c r="D484" s="123">
        <v>115.040001</v>
      </c>
      <c r="E484" s="123">
        <v>115.260002</v>
      </c>
      <c r="F484" s="123">
        <v>106.689606</v>
      </c>
      <c r="G484" s="123">
        <v>323500</v>
      </c>
    </row>
    <row r="485" spans="1:7">
      <c r="A485" s="128">
        <v>42766</v>
      </c>
      <c r="B485" s="123">
        <v>116.209999</v>
      </c>
      <c r="C485" s="123">
        <v>116.370003</v>
      </c>
      <c r="D485" s="123">
        <v>115.07</v>
      </c>
      <c r="E485" s="123">
        <v>115.75</v>
      </c>
      <c r="F485" s="123">
        <v>107.143158</v>
      </c>
      <c r="G485" s="123">
        <v>324600</v>
      </c>
    </row>
    <row r="486" spans="1:7">
      <c r="A486" s="128">
        <v>42765</v>
      </c>
      <c r="B486" s="123">
        <v>116.360001</v>
      </c>
      <c r="C486" s="123">
        <v>116.58000199999999</v>
      </c>
      <c r="D486" s="123">
        <v>115.550003</v>
      </c>
      <c r="E486" s="123">
        <v>116.07</v>
      </c>
      <c r="F486" s="123">
        <v>107.439369</v>
      </c>
      <c r="G486" s="123">
        <v>159200</v>
      </c>
    </row>
    <row r="487" spans="1:7">
      <c r="A487" s="128">
        <v>42762</v>
      </c>
      <c r="B487" s="123">
        <v>117.089996</v>
      </c>
      <c r="C487" s="123">
        <v>117.089996</v>
      </c>
      <c r="D487" s="123">
        <v>116.5</v>
      </c>
      <c r="E487" s="123">
        <v>116.69000200000001</v>
      </c>
      <c r="F487" s="123">
        <v>108.013268</v>
      </c>
      <c r="G487" s="123">
        <v>196700</v>
      </c>
    </row>
    <row r="488" spans="1:7">
      <c r="A488" s="128">
        <v>42761</v>
      </c>
      <c r="B488" s="123">
        <v>119.43</v>
      </c>
      <c r="C488" s="123">
        <v>119.989998</v>
      </c>
      <c r="D488" s="123">
        <v>118.959999</v>
      </c>
      <c r="E488" s="123">
        <v>118.980003</v>
      </c>
      <c r="F488" s="123">
        <v>110.133003</v>
      </c>
      <c r="G488" s="123">
        <v>182400</v>
      </c>
    </row>
    <row r="489" spans="1:7">
      <c r="A489" s="128">
        <v>42760</v>
      </c>
      <c r="B489" s="123">
        <v>118.620003</v>
      </c>
      <c r="C489" s="123">
        <v>119.290001</v>
      </c>
      <c r="D489" s="123">
        <v>118.519997</v>
      </c>
      <c r="E489" s="123">
        <v>119.05999799999999</v>
      </c>
      <c r="F489" s="123">
        <v>110.20703899999999</v>
      </c>
      <c r="G489" s="123">
        <v>233200</v>
      </c>
    </row>
    <row r="490" spans="1:7">
      <c r="A490" s="128">
        <v>42759</v>
      </c>
      <c r="B490" s="123">
        <v>116.910004</v>
      </c>
      <c r="C490" s="123">
        <v>117.91999800000001</v>
      </c>
      <c r="D490" s="123">
        <v>116.69000200000001</v>
      </c>
      <c r="E490" s="123">
        <v>117.639999</v>
      </c>
      <c r="F490" s="123">
        <v>108.892624</v>
      </c>
      <c r="G490" s="123">
        <v>304200</v>
      </c>
    </row>
    <row r="491" spans="1:7">
      <c r="A491" s="128">
        <v>42758</v>
      </c>
      <c r="B491" s="123">
        <v>118.449997</v>
      </c>
      <c r="C491" s="123">
        <v>118.449997</v>
      </c>
      <c r="D491" s="123">
        <v>117.75</v>
      </c>
      <c r="E491" s="123">
        <v>118.290001</v>
      </c>
      <c r="F491" s="123">
        <v>109.494308</v>
      </c>
      <c r="G491" s="123">
        <v>140500</v>
      </c>
    </row>
    <row r="492" spans="1:7">
      <c r="A492" s="128">
        <v>42755</v>
      </c>
      <c r="B492" s="123">
        <v>119.120003</v>
      </c>
      <c r="C492" s="123">
        <v>119.389999</v>
      </c>
      <c r="D492" s="123">
        <v>118.660004</v>
      </c>
      <c r="E492" s="123">
        <v>118.91999800000001</v>
      </c>
      <c r="F492" s="123">
        <v>110.077454</v>
      </c>
      <c r="G492" s="123">
        <v>122600</v>
      </c>
    </row>
    <row r="493" spans="1:7">
      <c r="A493" s="128">
        <v>42754</v>
      </c>
      <c r="B493" s="123">
        <v>119.55999799999999</v>
      </c>
      <c r="C493" s="123">
        <v>119.949997</v>
      </c>
      <c r="D493" s="123">
        <v>118.900002</v>
      </c>
      <c r="E493" s="123">
        <v>119.30999799999999</v>
      </c>
      <c r="F493" s="123">
        <v>110.438446</v>
      </c>
      <c r="G493" s="123">
        <v>106800</v>
      </c>
    </row>
    <row r="494" spans="1:7">
      <c r="A494" s="128">
        <v>42753</v>
      </c>
      <c r="B494" s="123">
        <v>118.709999</v>
      </c>
      <c r="C494" s="123">
        <v>118.989998</v>
      </c>
      <c r="D494" s="123">
        <v>118.519997</v>
      </c>
      <c r="E494" s="123">
        <v>118.790001</v>
      </c>
      <c r="F494" s="123">
        <v>109.957115</v>
      </c>
      <c r="G494" s="123">
        <v>138500</v>
      </c>
    </row>
    <row r="495" spans="1:7">
      <c r="A495" s="128">
        <v>42752</v>
      </c>
      <c r="B495" s="123">
        <v>118.849998</v>
      </c>
      <c r="C495" s="123">
        <v>118.959999</v>
      </c>
      <c r="D495" s="123">
        <v>118.16999800000001</v>
      </c>
      <c r="E495" s="123">
        <v>118.410004</v>
      </c>
      <c r="F495" s="123">
        <v>109.605377</v>
      </c>
      <c r="G495" s="123">
        <v>190600</v>
      </c>
    </row>
    <row r="496" spans="1:7">
      <c r="A496" s="128">
        <v>42748</v>
      </c>
      <c r="B496" s="123">
        <v>119.82</v>
      </c>
      <c r="C496" s="123">
        <v>119.900002</v>
      </c>
      <c r="D496" s="123">
        <v>119.519997</v>
      </c>
      <c r="E496" s="123">
        <v>119.80999799999999</v>
      </c>
      <c r="F496" s="123">
        <v>110.901268</v>
      </c>
      <c r="G496" s="123">
        <v>112900</v>
      </c>
    </row>
    <row r="497" spans="1:7">
      <c r="A497" s="128">
        <v>42747</v>
      </c>
      <c r="B497" s="123">
        <v>119.639999</v>
      </c>
      <c r="C497" s="123">
        <v>119.94000200000001</v>
      </c>
      <c r="D497" s="123">
        <v>118.360001</v>
      </c>
      <c r="E497" s="123">
        <v>119.639999</v>
      </c>
      <c r="F497" s="123">
        <v>110.74391199999999</v>
      </c>
      <c r="G497" s="123">
        <v>218700</v>
      </c>
    </row>
    <row r="498" spans="1:7">
      <c r="A498" s="128">
        <v>42746</v>
      </c>
      <c r="B498" s="123">
        <v>119.089996</v>
      </c>
      <c r="C498" s="123">
        <v>119.910004</v>
      </c>
      <c r="D498" s="123">
        <v>119.089996</v>
      </c>
      <c r="E498" s="123">
        <v>119.910004</v>
      </c>
      <c r="F498" s="123">
        <v>110.993835</v>
      </c>
      <c r="G498" s="123">
        <v>192000</v>
      </c>
    </row>
    <row r="499" spans="1:7">
      <c r="A499" s="128">
        <v>42745</v>
      </c>
      <c r="B499" s="123">
        <v>119.089996</v>
      </c>
      <c r="C499" s="123">
        <v>120.05999799999999</v>
      </c>
      <c r="D499" s="123">
        <v>118.790001</v>
      </c>
      <c r="E499" s="123">
        <v>119.760002</v>
      </c>
      <c r="F499" s="123">
        <v>110.854996</v>
      </c>
      <c r="G499" s="123">
        <v>214400</v>
      </c>
    </row>
    <row r="500" spans="1:7">
      <c r="A500" s="128">
        <v>42744</v>
      </c>
      <c r="B500" s="123">
        <v>119.480003</v>
      </c>
      <c r="C500" s="123">
        <v>119.959999</v>
      </c>
      <c r="D500" s="123">
        <v>119.470001</v>
      </c>
      <c r="E500" s="123">
        <v>119.739998</v>
      </c>
      <c r="F500" s="123">
        <v>110.836479</v>
      </c>
      <c r="G500" s="123">
        <v>135800</v>
      </c>
    </row>
    <row r="501" spans="1:7">
      <c r="A501" s="128">
        <v>42741</v>
      </c>
      <c r="B501" s="123">
        <v>119.839996</v>
      </c>
      <c r="C501" s="123">
        <v>120.230003</v>
      </c>
      <c r="D501" s="123">
        <v>119.410004</v>
      </c>
      <c r="E501" s="123">
        <v>120.129997</v>
      </c>
      <c r="F501" s="123">
        <v>111.197479</v>
      </c>
      <c r="G501" s="123">
        <v>171600</v>
      </c>
    </row>
    <row r="502" spans="1:7">
      <c r="A502" s="128">
        <v>42740</v>
      </c>
      <c r="B502" s="123">
        <v>121.19000200000001</v>
      </c>
      <c r="C502" s="123">
        <v>121.389999</v>
      </c>
      <c r="D502" s="123">
        <v>120.32</v>
      </c>
      <c r="E502" s="123">
        <v>120.44000200000001</v>
      </c>
      <c r="F502" s="123">
        <v>111.484436</v>
      </c>
      <c r="G502" s="123">
        <v>525900</v>
      </c>
    </row>
    <row r="503" spans="1:7">
      <c r="A503" s="128">
        <v>42739</v>
      </c>
      <c r="B503" s="123">
        <v>120.269997</v>
      </c>
      <c r="C503" s="123">
        <v>121.290001</v>
      </c>
      <c r="D503" s="123">
        <v>120.139999</v>
      </c>
      <c r="E503" s="123">
        <v>121.19000200000001</v>
      </c>
      <c r="F503" s="123">
        <v>112.17865</v>
      </c>
      <c r="G503" s="123">
        <v>250600</v>
      </c>
    </row>
    <row r="504" spans="1:7">
      <c r="A504" s="128">
        <v>42738</v>
      </c>
      <c r="B504" s="123">
        <v>118.16999800000001</v>
      </c>
      <c r="C504" s="123">
        <v>118.66999800000001</v>
      </c>
      <c r="D504" s="123">
        <v>117.83000199999999</v>
      </c>
      <c r="E504" s="123">
        <v>118.550003</v>
      </c>
      <c r="F504" s="123">
        <v>109.734962</v>
      </c>
      <c r="G504" s="123">
        <v>204000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0E47A-8437-4B40-9BB6-F4B0423DD031}">
  <sheetPr codeName="Hoja10">
    <tabColor rgb="FFFF0066"/>
  </sheetPr>
  <dimension ref="A1:T508"/>
  <sheetViews>
    <sheetView topLeftCell="A4" zoomScaleNormal="100" workbookViewId="0">
      <selection activeCell="A7" sqref="A7:C7"/>
    </sheetView>
  </sheetViews>
  <sheetFormatPr baseColWidth="10" defaultRowHeight="15"/>
  <cols>
    <col min="8" max="8" width="11.85546875" bestFit="1" customWidth="1"/>
    <col min="10" max="10" width="13.85546875" bestFit="1" customWidth="1"/>
    <col min="11" max="11" width="14.140625" customWidth="1"/>
    <col min="12" max="12" width="14.42578125" customWidth="1"/>
    <col min="16" max="16" width="14.140625" bestFit="1" customWidth="1"/>
    <col min="21" max="21" width="16.140625" customWidth="1"/>
  </cols>
  <sheetData>
    <row r="1" spans="1:20" ht="23.25">
      <c r="A1" s="1" t="s">
        <v>0</v>
      </c>
    </row>
    <row r="2" spans="1:20" ht="15.75">
      <c r="A2" s="4" t="s">
        <v>1</v>
      </c>
    </row>
    <row r="6" spans="1:20">
      <c r="B6" s="186" t="s">
        <v>140</v>
      </c>
      <c r="C6" s="186"/>
      <c r="F6" s="186" t="s">
        <v>141</v>
      </c>
      <c r="G6" s="186"/>
      <c r="K6" s="132" t="s">
        <v>142</v>
      </c>
      <c r="L6" s="132" t="s">
        <v>143</v>
      </c>
      <c r="N6" s="186" t="s">
        <v>144</v>
      </c>
      <c r="O6" s="186"/>
    </row>
    <row r="7" spans="1:20">
      <c r="A7" s="129" t="s">
        <v>2</v>
      </c>
      <c r="B7" s="129" t="s">
        <v>142</v>
      </c>
      <c r="C7" s="129" t="s">
        <v>143</v>
      </c>
      <c r="F7" s="129" t="s">
        <v>2</v>
      </c>
      <c r="G7" s="129" t="s">
        <v>142</v>
      </c>
      <c r="H7" s="129" t="s">
        <v>143</v>
      </c>
      <c r="J7" s="132" t="s">
        <v>145</v>
      </c>
      <c r="K7" s="74">
        <f>MIN(HONDA)</f>
        <v>-4.1942646705652731E-2</v>
      </c>
      <c r="L7" s="74">
        <f>MIN(TOYOTA)</f>
        <v>-3.7906258382852775E-2</v>
      </c>
      <c r="N7" s="135" t="s">
        <v>146</v>
      </c>
      <c r="O7" s="135" t="s">
        <v>142</v>
      </c>
      <c r="P7" s="136">
        <v>0</v>
      </c>
      <c r="R7" s="132" t="s">
        <v>147</v>
      </c>
      <c r="S7" s="132"/>
      <c r="T7" s="76">
        <f>P7*K9+P8*L9</f>
        <v>1.4279294530661319E-4</v>
      </c>
    </row>
    <row r="8" spans="1:20">
      <c r="A8" s="128">
        <v>42738</v>
      </c>
      <c r="B8" s="121">
        <v>25.411451</v>
      </c>
      <c r="C8" s="121">
        <v>114.80085800000001</v>
      </c>
      <c r="D8" s="73"/>
      <c r="F8" s="127">
        <v>42738</v>
      </c>
      <c r="G8" s="130">
        <f>B8/B9-1</f>
        <v>8.7853397600259342E-3</v>
      </c>
      <c r="H8" s="130">
        <f>C8/C9-1</f>
        <v>7.4471375025186859E-3</v>
      </c>
      <c r="J8" s="132" t="s">
        <v>148</v>
      </c>
      <c r="K8" s="74">
        <f>MAX(HONDA)</f>
        <v>4.1572999305451441E-2</v>
      </c>
      <c r="L8" s="74">
        <f>MAX(TOYOTA)</f>
        <v>5.1770005421484022E-2</v>
      </c>
      <c r="N8" s="137" t="s">
        <v>149</v>
      </c>
      <c r="O8" s="135" t="s">
        <v>143</v>
      </c>
      <c r="P8" s="136">
        <v>0.99999999299717079</v>
      </c>
      <c r="R8" s="132" t="s">
        <v>150</v>
      </c>
      <c r="S8" s="132"/>
      <c r="T8" s="77">
        <f>SQRT(((P7^2)*K11)+((P8^2)*L11)+(2*P7*P8*K24))</f>
        <v>1.0251635505694736E-2</v>
      </c>
    </row>
    <row r="9" spans="1:20">
      <c r="A9" s="128">
        <v>42739</v>
      </c>
      <c r="B9" s="121">
        <v>25.190147</v>
      </c>
      <c r="C9" s="121">
        <v>113.95224</v>
      </c>
      <c r="D9" s="73"/>
      <c r="F9" s="127">
        <v>42739</v>
      </c>
      <c r="G9" s="130">
        <f t="shared" ref="G9:H72" si="0">B9/B10-1</f>
        <v>1.6349535050035335E-2</v>
      </c>
      <c r="H9" s="130">
        <f t="shared" si="0"/>
        <v>1.5476619932520475E-2</v>
      </c>
      <c r="J9" s="132" t="s">
        <v>151</v>
      </c>
      <c r="K9" s="74">
        <f>AVERAGE(HONDA)</f>
        <v>-4.2681971116982131E-5</v>
      </c>
      <c r="L9" s="74">
        <f>AVERAGE(TOYOTA)</f>
        <v>1.4279294630656781E-4</v>
      </c>
      <c r="P9" s="138">
        <f>P7+P8</f>
        <v>0.99999999299717079</v>
      </c>
      <c r="R9" s="132" t="s">
        <v>152</v>
      </c>
      <c r="S9" s="132"/>
      <c r="T9" s="74">
        <f>T7/T8</f>
        <v>1.3928796554197851E-2</v>
      </c>
    </row>
    <row r="10" spans="1:20">
      <c r="A10" s="128">
        <v>42740</v>
      </c>
      <c r="B10" s="121">
        <v>24.784925000000001</v>
      </c>
      <c r="C10" s="121">
        <v>112.215523</v>
      </c>
      <c r="D10" s="73"/>
      <c r="F10" s="127">
        <v>42740</v>
      </c>
      <c r="G10" s="130">
        <f t="shared" si="0"/>
        <v>2.120141692176869E-2</v>
      </c>
      <c r="H10" s="130">
        <f t="shared" si="0"/>
        <v>1.7082584418775415E-2</v>
      </c>
    </row>
    <row r="11" spans="1:20">
      <c r="A11" s="128">
        <v>42741</v>
      </c>
      <c r="B11" s="121">
        <v>24.270358999999999</v>
      </c>
      <c r="C11" s="121">
        <v>110.330788</v>
      </c>
      <c r="D11" s="73"/>
      <c r="F11" s="127">
        <v>42741</v>
      </c>
      <c r="G11" s="130">
        <f t="shared" si="0"/>
        <v>-1.6602359138880529E-2</v>
      </c>
      <c r="H11" s="130">
        <f t="shared" si="0"/>
        <v>-1.8866293648811094E-2</v>
      </c>
      <c r="J11" s="132" t="s">
        <v>153</v>
      </c>
      <c r="K11" s="78">
        <f>_xlfn.VAR.P(HONDA)</f>
        <v>1.2359238973362317E-4</v>
      </c>
      <c r="L11" s="78">
        <f>_xlfn.VAR.P(TOYOTA)</f>
        <v>1.050960320135601E-4</v>
      </c>
    </row>
    <row r="12" spans="1:20">
      <c r="A12" s="128">
        <v>42744</v>
      </c>
      <c r="B12" s="121">
        <v>24.680107</v>
      </c>
      <c r="C12" s="121">
        <v>112.452347</v>
      </c>
      <c r="D12" s="73"/>
      <c r="F12" s="127">
        <v>42744</v>
      </c>
      <c r="G12" s="130">
        <f t="shared" si="0"/>
        <v>-2.3010148893320426E-2</v>
      </c>
      <c r="H12" s="130">
        <f t="shared" si="0"/>
        <v>-3.7906258382852775E-2</v>
      </c>
      <c r="J12" s="132" t="s">
        <v>154</v>
      </c>
      <c r="K12" s="78">
        <f>SQRT(K11)</f>
        <v>1.111721141894959E-2</v>
      </c>
      <c r="L12" s="78">
        <f>SQRT(L11)</f>
        <v>1.025163557748519E-2</v>
      </c>
    </row>
    <row r="13" spans="1:20">
      <c r="A13" s="128">
        <v>42745</v>
      </c>
      <c r="B13" s="121">
        <v>25.261375000000001</v>
      </c>
      <c r="C13" s="121">
        <v>116.882942</v>
      </c>
      <c r="D13" s="73"/>
      <c r="F13" s="127">
        <v>42745</v>
      </c>
      <c r="G13" s="130">
        <f t="shared" si="0"/>
        <v>-9.3423422586101923E-3</v>
      </c>
      <c r="H13" s="130">
        <f t="shared" si="0"/>
        <v>-7.790229587555042E-3</v>
      </c>
    </row>
    <row r="14" spans="1:20">
      <c r="A14" s="128">
        <v>42746</v>
      </c>
      <c r="B14" s="121">
        <v>25.499600999999998</v>
      </c>
      <c r="C14" s="121">
        <v>117.800636</v>
      </c>
      <c r="D14" s="73"/>
      <c r="F14" s="127">
        <v>42746</v>
      </c>
      <c r="G14" s="130">
        <f t="shared" si="0"/>
        <v>-4.4643639710251204E-3</v>
      </c>
      <c r="H14" s="130">
        <f t="shared" si="0"/>
        <v>-5.2496358160890599E-3</v>
      </c>
      <c r="J14" s="132" t="s">
        <v>155</v>
      </c>
      <c r="K14" s="79">
        <f>K12/K9</f>
        <v>-260.46621390749965</v>
      </c>
      <c r="L14" s="79">
        <f>L12/L9</f>
        <v>71.793711402771592</v>
      </c>
    </row>
    <row r="15" spans="1:20">
      <c r="A15" s="128">
        <v>42747</v>
      </c>
      <c r="B15" s="121">
        <v>25.613951</v>
      </c>
      <c r="C15" s="121">
        <v>118.42231</v>
      </c>
      <c r="D15" s="73"/>
      <c r="F15" s="127">
        <v>42747</v>
      </c>
      <c r="G15" s="130">
        <f t="shared" si="0"/>
        <v>1.2810852051396759E-2</v>
      </c>
      <c r="H15" s="130">
        <f t="shared" si="0"/>
        <v>3.8477338325155763E-3</v>
      </c>
    </row>
    <row r="16" spans="1:20">
      <c r="A16" s="128">
        <v>42748</v>
      </c>
      <c r="B16" s="121">
        <v>25.289964999999999</v>
      </c>
      <c r="C16" s="121">
        <v>117.96839900000001</v>
      </c>
      <c r="D16" s="73"/>
      <c r="F16" s="127">
        <v>42748</v>
      </c>
      <c r="G16" s="130">
        <f t="shared" si="0"/>
        <v>-1.3749382178844027E-2</v>
      </c>
      <c r="H16" s="130">
        <f t="shared" si="0"/>
        <v>-4.5794607148919031E-3</v>
      </c>
      <c r="J16" s="132" t="s">
        <v>152</v>
      </c>
      <c r="K16" s="80">
        <f>K9/K12</f>
        <v>-3.8392695351848346E-3</v>
      </c>
      <c r="L16" s="80">
        <f>L9/L12</f>
        <v>1.3928796554197851E-2</v>
      </c>
    </row>
    <row r="17" spans="1:12">
      <c r="A17" s="128">
        <v>42752</v>
      </c>
      <c r="B17" s="121">
        <v>25.642534000000001</v>
      </c>
      <c r="C17" s="121">
        <v>118.511116</v>
      </c>
      <c r="D17" s="73"/>
      <c r="F17" s="127">
        <v>42752</v>
      </c>
      <c r="G17" s="130">
        <f t="shared" si="0"/>
        <v>-1.1751822837098747E-2</v>
      </c>
      <c r="H17" s="130">
        <f t="shared" si="0"/>
        <v>-5.6300810421052727E-3</v>
      </c>
    </row>
    <row r="18" spans="1:12">
      <c r="A18" s="128">
        <v>42753</v>
      </c>
      <c r="B18" s="121">
        <v>25.947464</v>
      </c>
      <c r="C18" s="121">
        <v>119.182121</v>
      </c>
      <c r="D18" s="73"/>
      <c r="F18" s="127">
        <v>42753</v>
      </c>
      <c r="G18" s="130">
        <f t="shared" si="0"/>
        <v>-1.1004367908298285E-3</v>
      </c>
      <c r="H18" s="130">
        <f t="shared" si="0"/>
        <v>-9.1065626732063087E-3</v>
      </c>
    </row>
    <row r="19" spans="1:12">
      <c r="A19" s="128">
        <v>42754</v>
      </c>
      <c r="B19" s="121">
        <v>25.976049</v>
      </c>
      <c r="C19" s="121">
        <v>120.277435</v>
      </c>
      <c r="D19" s="73"/>
      <c r="F19" s="127">
        <v>42754</v>
      </c>
      <c r="G19" s="130">
        <f t="shared" si="0"/>
        <v>1.830399547142525E-2</v>
      </c>
      <c r="H19" s="130">
        <f t="shared" si="0"/>
        <v>1.2291320190271904E-2</v>
      </c>
    </row>
    <row r="20" spans="1:12">
      <c r="A20" s="128">
        <v>42755</v>
      </c>
      <c r="B20" s="121">
        <v>25.509129999999999</v>
      </c>
      <c r="C20" s="121">
        <v>118.81701700000001</v>
      </c>
      <c r="D20" s="73"/>
      <c r="F20" s="127">
        <v>42755</v>
      </c>
      <c r="G20" s="130">
        <f t="shared" si="0"/>
        <v>-1.1193640026383456E-3</v>
      </c>
      <c r="H20" s="130">
        <f t="shared" si="0"/>
        <v>-4.3823276560304159E-3</v>
      </c>
    </row>
    <row r="21" spans="1:12" ht="15.75" thickBot="1">
      <c r="A21" s="128">
        <v>42758</v>
      </c>
      <c r="B21" s="121">
        <v>25.537716</v>
      </c>
      <c r="C21" s="121">
        <v>119.34000399999999</v>
      </c>
      <c r="D21" s="73"/>
      <c r="F21" s="127">
        <v>42758</v>
      </c>
      <c r="G21" s="130">
        <f t="shared" si="0"/>
        <v>-3.3470085520785897E-3</v>
      </c>
      <c r="H21" s="130">
        <f t="shared" si="0"/>
        <v>8.0853698088916293E-3</v>
      </c>
      <c r="J21" s="132" t="s">
        <v>156</v>
      </c>
    </row>
    <row r="22" spans="1:12" ht="15.75" thickBot="1">
      <c r="A22" s="128">
        <v>42759</v>
      </c>
      <c r="B22" s="121">
        <v>25.623477999999999</v>
      </c>
      <c r="C22" s="121">
        <v>118.382835</v>
      </c>
      <c r="D22" s="73"/>
      <c r="F22" s="127">
        <v>42759</v>
      </c>
      <c r="G22" s="130">
        <f t="shared" si="0"/>
        <v>-1.3211086705328778E-2</v>
      </c>
      <c r="H22" s="130">
        <f t="shared" si="0"/>
        <v>-1.5267201860589719E-2</v>
      </c>
      <c r="J22" s="81"/>
      <c r="K22" s="134" t="s">
        <v>142</v>
      </c>
      <c r="L22" s="134" t="s">
        <v>143</v>
      </c>
    </row>
    <row r="23" spans="1:12" ht="15.75" thickBot="1">
      <c r="A23" s="128">
        <v>42760</v>
      </c>
      <c r="B23" s="121">
        <v>25.966524</v>
      </c>
      <c r="C23" s="121">
        <v>120.218231</v>
      </c>
      <c r="D23" s="73"/>
      <c r="F23" s="127">
        <v>42760</v>
      </c>
      <c r="G23" s="130">
        <f t="shared" si="0"/>
        <v>-1.5534570698174544E-2</v>
      </c>
      <c r="H23" s="130">
        <f t="shared" si="0"/>
        <v>7.8590943628207288E-3</v>
      </c>
      <c r="J23" s="134" t="s">
        <v>142</v>
      </c>
      <c r="K23" s="135">
        <f>VARP('Honda Toyota'!$G$8:$G$507)</f>
        <v>1.2359238973362317E-4</v>
      </c>
      <c r="L23" s="135"/>
    </row>
    <row r="24" spans="1:12" ht="15.75" thickBot="1">
      <c r="A24" s="128">
        <v>42761</v>
      </c>
      <c r="B24" s="121">
        <v>26.376268</v>
      </c>
      <c r="C24" s="121">
        <v>119.28079200000001</v>
      </c>
      <c r="D24" s="73"/>
      <c r="F24" s="127">
        <v>42761</v>
      </c>
      <c r="G24" s="130">
        <f t="shared" si="0"/>
        <v>-3.6211739673847831E-2</v>
      </c>
      <c r="H24" s="130">
        <f t="shared" si="0"/>
        <v>-2.1293895852692257E-2</v>
      </c>
      <c r="J24" s="134" t="s">
        <v>143</v>
      </c>
      <c r="K24" s="139">
        <v>7.9348786826644461E-5</v>
      </c>
      <c r="L24" s="140">
        <f>VARP('Honda Toyota'!$H$8:$H$507)</f>
        <v>1.050960320135601E-4</v>
      </c>
    </row>
    <row r="25" spans="1:12">
      <c r="A25" s="128">
        <v>42762</v>
      </c>
      <c r="B25" s="121">
        <v>27.367284999999999</v>
      </c>
      <c r="C25" s="121">
        <v>121.876007</v>
      </c>
      <c r="D25" s="73"/>
      <c r="F25" s="127">
        <v>42762</v>
      </c>
      <c r="G25" s="130">
        <f t="shared" si="0"/>
        <v>1.9524280850216291E-2</v>
      </c>
      <c r="H25" s="130">
        <f t="shared" si="0"/>
        <v>1.6710562617407776E-2</v>
      </c>
    </row>
    <row r="26" spans="1:12" ht="15.75" thickBot="1">
      <c r="A26" s="128">
        <v>42765</v>
      </c>
      <c r="B26" s="121">
        <v>26.843191000000001</v>
      </c>
      <c r="C26" s="121">
        <v>119.87286400000001</v>
      </c>
      <c r="D26" s="73"/>
      <c r="F26" s="127">
        <v>42765</v>
      </c>
      <c r="G26" s="130">
        <f t="shared" si="0"/>
        <v>1.2580878016011932E-2</v>
      </c>
      <c r="H26" s="130">
        <f t="shared" si="0"/>
        <v>-2.4634328824467699E-3</v>
      </c>
      <c r="J26" s="132" t="s">
        <v>157</v>
      </c>
    </row>
    <row r="27" spans="1:12" ht="15.75" thickBot="1">
      <c r="A27" s="128">
        <v>42766</v>
      </c>
      <c r="B27" s="121">
        <v>26.509675999999999</v>
      </c>
      <c r="C27" s="121">
        <v>120.168892</v>
      </c>
      <c r="D27" s="73"/>
      <c r="F27" s="127">
        <v>42766</v>
      </c>
      <c r="G27" s="130">
        <f t="shared" si="0"/>
        <v>-7.8459720992100079E-3</v>
      </c>
      <c r="H27" s="130">
        <f t="shared" si="0"/>
        <v>1.6449734387844472E-3</v>
      </c>
      <c r="J27" s="81"/>
      <c r="K27" s="134" t="s">
        <v>142</v>
      </c>
      <c r="L27" s="134" t="s">
        <v>143</v>
      </c>
    </row>
    <row r="28" spans="1:12" ht="15.75" thickBot="1">
      <c r="A28" s="128">
        <v>42767</v>
      </c>
      <c r="B28" s="121">
        <v>26.719315000000002</v>
      </c>
      <c r="C28" s="121">
        <v>119.971542</v>
      </c>
      <c r="D28" s="73"/>
      <c r="F28" s="127">
        <v>42767</v>
      </c>
      <c r="G28" s="130">
        <f t="shared" si="0"/>
        <v>3.5683553262733092E-4</v>
      </c>
      <c r="H28" s="130">
        <f t="shared" si="0"/>
        <v>4.793448881168505E-3</v>
      </c>
      <c r="J28" s="134" t="s">
        <v>142</v>
      </c>
      <c r="K28" s="135">
        <v>1</v>
      </c>
      <c r="L28" s="135"/>
    </row>
    <row r="29" spans="1:12" ht="15.75" thickBot="1">
      <c r="A29" s="128">
        <v>42768</v>
      </c>
      <c r="B29" s="121">
        <v>26.709783999999999</v>
      </c>
      <c r="C29" s="121">
        <v>119.399208</v>
      </c>
      <c r="D29" s="73"/>
      <c r="F29" s="127">
        <v>42768</v>
      </c>
      <c r="G29" s="130">
        <f t="shared" si="0"/>
        <v>-9.1906379739903343E-3</v>
      </c>
      <c r="H29" s="130">
        <f t="shared" si="0"/>
        <v>-2.2264203271592509E-3</v>
      </c>
      <c r="J29" s="134" t="s">
        <v>143</v>
      </c>
      <c r="K29" s="140">
        <v>0.69622764977318929</v>
      </c>
      <c r="L29" s="140">
        <v>1</v>
      </c>
    </row>
    <row r="30" spans="1:12">
      <c r="A30" s="128">
        <v>42769</v>
      </c>
      <c r="B30" s="121">
        <v>26.957540999999999</v>
      </c>
      <c r="C30" s="121">
        <v>119.665634</v>
      </c>
      <c r="D30" s="73"/>
      <c r="F30" s="127">
        <v>42769</v>
      </c>
      <c r="G30" s="130">
        <f t="shared" si="0"/>
        <v>1.9092334596263694E-2</v>
      </c>
      <c r="H30" s="130">
        <f t="shared" si="0"/>
        <v>1.3031478500710181E-2</v>
      </c>
    </row>
    <row r="31" spans="1:12">
      <c r="A31" s="128">
        <v>42772</v>
      </c>
      <c r="B31" s="121">
        <v>26.452501000000002</v>
      </c>
      <c r="C31" s="121">
        <v>118.126274</v>
      </c>
      <c r="D31" s="73"/>
      <c r="F31" s="127">
        <v>42772</v>
      </c>
      <c r="G31" s="130">
        <f t="shared" si="0"/>
        <v>-6.0865711808437695E-3</v>
      </c>
      <c r="H31" s="130">
        <f t="shared" si="0"/>
        <v>3.8574138262184032E-3</v>
      </c>
    </row>
    <row r="32" spans="1:12">
      <c r="A32" s="128">
        <v>42773</v>
      </c>
      <c r="B32" s="121">
        <v>26.614491999999998</v>
      </c>
      <c r="C32" s="121">
        <v>117.672363</v>
      </c>
      <c r="D32" s="73"/>
      <c r="F32" s="127">
        <v>42773</v>
      </c>
      <c r="G32" s="130">
        <f t="shared" si="0"/>
        <v>1.1956370102720992E-2</v>
      </c>
      <c r="H32" s="130">
        <f t="shared" si="0"/>
        <v>1.6710683068025478E-2</v>
      </c>
    </row>
    <row r="33" spans="1:8">
      <c r="A33" s="128">
        <v>42774</v>
      </c>
      <c r="B33" s="121">
        <v>26.300039000000002</v>
      </c>
      <c r="C33" s="121">
        <v>115.738297</v>
      </c>
      <c r="D33" s="73"/>
      <c r="F33" s="127">
        <v>42774</v>
      </c>
      <c r="G33" s="130">
        <f t="shared" si="0"/>
        <v>-1.6042707723738947E-2</v>
      </c>
      <c r="H33" s="130">
        <f t="shared" si="0"/>
        <v>1.2805402087490148E-3</v>
      </c>
    </row>
    <row r="34" spans="1:8">
      <c r="A34" s="128">
        <v>42775</v>
      </c>
      <c r="B34" s="121">
        <v>26.728842</v>
      </c>
      <c r="C34" s="121">
        <v>115.590279</v>
      </c>
      <c r="D34" s="73"/>
      <c r="F34" s="127">
        <v>42775</v>
      </c>
      <c r="G34" s="130">
        <f t="shared" si="0"/>
        <v>-5.6716742610403159E-3</v>
      </c>
      <c r="H34" s="130">
        <f t="shared" si="0"/>
        <v>1.5389992877643532E-3</v>
      </c>
    </row>
    <row r="35" spans="1:8">
      <c r="A35" s="128">
        <v>42776</v>
      </c>
      <c r="B35" s="121">
        <v>26.881304</v>
      </c>
      <c r="C35" s="121">
        <v>115.412659</v>
      </c>
      <c r="D35" s="73"/>
      <c r="F35" s="127">
        <v>42776</v>
      </c>
      <c r="G35" s="130">
        <f t="shared" si="0"/>
        <v>-3.5443302522952802E-4</v>
      </c>
      <c r="H35" s="130">
        <f t="shared" si="0"/>
        <v>-3.4184732120046135E-4</v>
      </c>
    </row>
    <row r="36" spans="1:8">
      <c r="A36" s="128">
        <v>42779</v>
      </c>
      <c r="B36" s="121">
        <v>26.890834999999999</v>
      </c>
      <c r="C36" s="121">
        <v>115.45212600000001</v>
      </c>
      <c r="D36" s="73"/>
      <c r="F36" s="127">
        <v>42779</v>
      </c>
      <c r="G36" s="130">
        <f t="shared" si="0"/>
        <v>-2.8268924155937514E-3</v>
      </c>
      <c r="H36" s="130">
        <f t="shared" si="0"/>
        <v>1.026664214767381E-3</v>
      </c>
    </row>
    <row r="37" spans="1:8">
      <c r="A37" s="128">
        <v>42780</v>
      </c>
      <c r="B37" s="121">
        <v>26.967068000000001</v>
      </c>
      <c r="C37" s="121">
        <v>115.33371699999999</v>
      </c>
      <c r="D37" s="73"/>
      <c r="F37" s="127">
        <v>42780</v>
      </c>
      <c r="G37" s="130">
        <f t="shared" si="0"/>
        <v>5.685931866525662E-3</v>
      </c>
      <c r="H37" s="130">
        <f t="shared" si="0"/>
        <v>1.5376582920239912E-2</v>
      </c>
    </row>
    <row r="38" spans="1:8">
      <c r="A38" s="128">
        <v>42781</v>
      </c>
      <c r="B38" s="121">
        <v>26.814602000000001</v>
      </c>
      <c r="C38" s="121">
        <v>113.587135</v>
      </c>
      <c r="D38" s="73"/>
      <c r="F38" s="127">
        <v>42781</v>
      </c>
      <c r="G38" s="130">
        <f t="shared" si="0"/>
        <v>-7.1022737859827156E-4</v>
      </c>
      <c r="H38" s="130">
        <f t="shared" si="0"/>
        <v>-3.9802423418668909E-3</v>
      </c>
    </row>
    <row r="39" spans="1:8">
      <c r="A39" s="128">
        <v>42782</v>
      </c>
      <c r="B39" s="121">
        <v>26.833659999999998</v>
      </c>
      <c r="C39" s="121">
        <v>114.04104599999999</v>
      </c>
      <c r="D39" s="73"/>
      <c r="F39" s="127">
        <v>42782</v>
      </c>
      <c r="G39" s="130">
        <f t="shared" si="0"/>
        <v>-1.1929826318525572E-2</v>
      </c>
      <c r="H39" s="130">
        <f t="shared" si="0"/>
        <v>-1.424426446951077E-2</v>
      </c>
    </row>
    <row r="40" spans="1:8">
      <c r="A40" s="128">
        <v>42783</v>
      </c>
      <c r="B40" s="121">
        <v>27.157646</v>
      </c>
      <c r="C40" s="121">
        <v>115.68895000000001</v>
      </c>
      <c r="D40" s="73"/>
      <c r="F40" s="127">
        <v>42783</v>
      </c>
      <c r="G40" s="130">
        <f t="shared" si="0"/>
        <v>1.4054815846733515E-3</v>
      </c>
      <c r="H40" s="130">
        <f t="shared" si="0"/>
        <v>-4.2636708228038778E-4</v>
      </c>
    </row>
    <row r="41" spans="1:8">
      <c r="A41" s="128">
        <v>42787</v>
      </c>
      <c r="B41" s="121">
        <v>27.119530000000001</v>
      </c>
      <c r="C41" s="121">
        <v>115.738297</v>
      </c>
      <c r="D41" s="73"/>
      <c r="F41" s="127">
        <v>42787</v>
      </c>
      <c r="G41" s="130">
        <f t="shared" si="0"/>
        <v>-1.4884080868375893E-2</v>
      </c>
      <c r="H41" s="130">
        <f t="shared" si="0"/>
        <v>-1.6930633395884298E-2</v>
      </c>
    </row>
    <row r="42" spans="1:8">
      <c r="A42" s="128">
        <v>42788</v>
      </c>
      <c r="B42" s="121">
        <v>27.529278000000001</v>
      </c>
      <c r="C42" s="121">
        <v>117.731567</v>
      </c>
      <c r="D42" s="73"/>
      <c r="F42" s="127">
        <v>42788</v>
      </c>
      <c r="G42" s="130">
        <f t="shared" si="0"/>
        <v>-1.3993140249526026E-2</v>
      </c>
      <c r="H42" s="130">
        <f t="shared" si="0"/>
        <v>1.471333717045531E-2</v>
      </c>
    </row>
    <row r="43" spans="1:8">
      <c r="A43" s="128">
        <v>42789</v>
      </c>
      <c r="B43" s="121">
        <v>27.919965999999999</v>
      </c>
      <c r="C43" s="121">
        <v>116.02446</v>
      </c>
      <c r="D43" s="73"/>
      <c r="F43" s="127">
        <v>42789</v>
      </c>
      <c r="G43" s="130">
        <f t="shared" si="0"/>
        <v>2.4475490476494333E-2</v>
      </c>
      <c r="H43" s="130">
        <f t="shared" si="0"/>
        <v>1.8802505947081549E-2</v>
      </c>
    </row>
    <row r="44" spans="1:8">
      <c r="A44" s="128">
        <v>42790</v>
      </c>
      <c r="B44" s="121">
        <v>27.252936999999999</v>
      </c>
      <c r="C44" s="121">
        <v>113.883171</v>
      </c>
      <c r="D44" s="73"/>
      <c r="F44" s="127">
        <v>42790</v>
      </c>
      <c r="G44" s="130">
        <f t="shared" si="0"/>
        <v>5.97967394415444E-3</v>
      </c>
      <c r="H44" s="130">
        <f t="shared" si="0"/>
        <v>-4.3299320826817311E-4</v>
      </c>
    </row>
    <row r="45" spans="1:8">
      <c r="A45" s="128">
        <v>42793</v>
      </c>
      <c r="B45" s="121">
        <v>27.090941999999998</v>
      </c>
      <c r="C45" s="121">
        <v>113.932503</v>
      </c>
      <c r="D45" s="73"/>
      <c r="F45" s="127">
        <v>42793</v>
      </c>
      <c r="G45" s="130">
        <f t="shared" si="0"/>
        <v>-1.4216404615271849E-2</v>
      </c>
      <c r="H45" s="130">
        <f t="shared" si="0"/>
        <v>-1.9031431185253744E-2</v>
      </c>
    </row>
    <row r="46" spans="1:8">
      <c r="A46" s="128">
        <v>42794</v>
      </c>
      <c r="B46" s="121">
        <v>27.481632000000001</v>
      </c>
      <c r="C46" s="121">
        <v>116.14286800000001</v>
      </c>
      <c r="D46" s="73"/>
      <c r="F46" s="127">
        <v>42794</v>
      </c>
      <c r="G46" s="130">
        <f t="shared" si="0"/>
        <v>1.1929826318525683E-2</v>
      </c>
      <c r="H46" s="130">
        <f t="shared" si="0"/>
        <v>5.5531413487093229E-3</v>
      </c>
    </row>
    <row r="47" spans="1:8">
      <c r="A47" s="128">
        <v>42795</v>
      </c>
      <c r="B47" s="121">
        <v>27.157646</v>
      </c>
      <c r="C47" s="121">
        <v>115.50147200000001</v>
      </c>
      <c r="D47" s="73"/>
      <c r="F47" s="127">
        <v>42795</v>
      </c>
      <c r="G47" s="130">
        <f t="shared" si="0"/>
        <v>2.4811222731045524E-2</v>
      </c>
      <c r="H47" s="130">
        <f t="shared" si="0"/>
        <v>6.9684203645339338E-3</v>
      </c>
    </row>
    <row r="48" spans="1:8">
      <c r="A48" s="128">
        <v>42796</v>
      </c>
      <c r="B48" s="121">
        <v>26.500145</v>
      </c>
      <c r="C48" s="121">
        <v>114.702179</v>
      </c>
      <c r="D48" s="73"/>
      <c r="F48" s="127">
        <v>42796</v>
      </c>
      <c r="G48" s="130">
        <f t="shared" si="0"/>
        <v>4.1572999305451441E-2</v>
      </c>
      <c r="H48" s="130">
        <f t="shared" si="0"/>
        <v>8.0651944770853135E-3</v>
      </c>
    </row>
    <row r="49" spans="1:8">
      <c r="A49" s="128">
        <v>42797</v>
      </c>
      <c r="B49" s="121">
        <v>25.442426999999999</v>
      </c>
      <c r="C49" s="121">
        <v>113.784485</v>
      </c>
      <c r="D49" s="73"/>
      <c r="F49" s="127">
        <v>42797</v>
      </c>
      <c r="G49" s="130">
        <f t="shared" si="0"/>
        <v>-1.8691590984915019E-3</v>
      </c>
      <c r="H49" s="130">
        <f t="shared" si="0"/>
        <v>-1.696507299152672E-2</v>
      </c>
    </row>
    <row r="50" spans="1:8">
      <c r="A50" s="128">
        <v>42800</v>
      </c>
      <c r="B50" s="121">
        <v>25.490072000000001</v>
      </c>
      <c r="C50" s="121">
        <v>115.748161</v>
      </c>
      <c r="D50" s="73"/>
      <c r="F50" s="127">
        <v>42800</v>
      </c>
      <c r="G50" s="130">
        <f t="shared" si="0"/>
        <v>4.5061569669437862E-3</v>
      </c>
      <c r="H50" s="130">
        <f t="shared" si="0"/>
        <v>5.4860014101698606E-3</v>
      </c>
    </row>
    <row r="51" spans="1:8">
      <c r="A51" s="128">
        <v>42801</v>
      </c>
      <c r="B51" s="121">
        <v>25.375724999999999</v>
      </c>
      <c r="C51" s="121">
        <v>115.116631</v>
      </c>
      <c r="D51" s="73"/>
      <c r="F51" s="127">
        <v>42801</v>
      </c>
      <c r="G51" s="130">
        <f t="shared" si="0"/>
        <v>2.2657493116754468E-2</v>
      </c>
      <c r="H51" s="130">
        <f t="shared" si="0"/>
        <v>1.8242167151643063E-2</v>
      </c>
    </row>
    <row r="52" spans="1:8">
      <c r="A52" s="128">
        <v>42802</v>
      </c>
      <c r="B52" s="121">
        <v>24.813513</v>
      </c>
      <c r="C52" s="121">
        <v>113.054276</v>
      </c>
      <c r="D52" s="73"/>
      <c r="F52" s="127">
        <v>42802</v>
      </c>
      <c r="G52" s="130">
        <f t="shared" si="0"/>
        <v>-4.1942646705652731E-2</v>
      </c>
      <c r="H52" s="130">
        <f t="shared" si="0"/>
        <v>-2.8820877480796314E-2</v>
      </c>
    </row>
    <row r="53" spans="1:8">
      <c r="A53" s="128">
        <v>42803</v>
      </c>
      <c r="B53" s="121">
        <v>25.899819999999998</v>
      </c>
      <c r="C53" s="121">
        <v>116.409294</v>
      </c>
      <c r="D53" s="73"/>
      <c r="F53" s="127">
        <v>42803</v>
      </c>
      <c r="G53" s="130">
        <f t="shared" si="0"/>
        <v>3.692801368317955E-3</v>
      </c>
      <c r="H53" s="130">
        <f t="shared" si="0"/>
        <v>7.4295458818269822E-3</v>
      </c>
    </row>
    <row r="54" spans="1:8">
      <c r="A54" s="128">
        <v>42804</v>
      </c>
      <c r="B54" s="121">
        <v>25.804528999999999</v>
      </c>
      <c r="C54" s="121">
        <v>115.550804</v>
      </c>
      <c r="D54" s="73"/>
      <c r="F54" s="127">
        <v>42804</v>
      </c>
      <c r="G54" s="130">
        <f t="shared" si="0"/>
        <v>-3.3124388839382846E-3</v>
      </c>
      <c r="H54" s="130">
        <f t="shared" si="0"/>
        <v>6.7055971082632393E-3</v>
      </c>
    </row>
    <row r="55" spans="1:8">
      <c r="A55" s="128">
        <v>42807</v>
      </c>
      <c r="B55" s="121">
        <v>25.890288999999999</v>
      </c>
      <c r="C55" s="121">
        <v>114.781128</v>
      </c>
      <c r="D55" s="73"/>
      <c r="F55" s="127">
        <v>42807</v>
      </c>
      <c r="G55" s="130">
        <f t="shared" si="0"/>
        <v>1.4743053534180817E-3</v>
      </c>
      <c r="H55" s="130">
        <f t="shared" si="0"/>
        <v>-2.9998915540685456E-3</v>
      </c>
    </row>
    <row r="56" spans="1:8">
      <c r="A56" s="128">
        <v>42808</v>
      </c>
      <c r="B56" s="121">
        <v>25.852174999999999</v>
      </c>
      <c r="C56" s="121">
        <v>115.12649500000001</v>
      </c>
      <c r="D56" s="73"/>
      <c r="F56" s="127">
        <v>42808</v>
      </c>
      <c r="G56" s="130">
        <f t="shared" si="0"/>
        <v>-1.6316060091677742E-2</v>
      </c>
      <c r="H56" s="130">
        <f t="shared" si="0"/>
        <v>-9.0037074013347151E-3</v>
      </c>
    </row>
    <row r="57" spans="1:8">
      <c r="A57" s="128">
        <v>42809</v>
      </c>
      <c r="B57" s="121">
        <v>26.280977</v>
      </c>
      <c r="C57" s="121">
        <v>116.172478</v>
      </c>
      <c r="D57" s="73"/>
      <c r="F57" s="127">
        <v>42809</v>
      </c>
      <c r="G57" s="130">
        <f t="shared" si="0"/>
        <v>-4.3323193913469282E-3</v>
      </c>
      <c r="H57" s="130">
        <f t="shared" si="0"/>
        <v>-2.6261785546434213E-3</v>
      </c>
    </row>
    <row r="58" spans="1:8">
      <c r="A58" s="128">
        <v>42810</v>
      </c>
      <c r="B58" s="121">
        <v>26.395330000000001</v>
      </c>
      <c r="C58" s="121">
        <v>116.478371</v>
      </c>
      <c r="D58" s="73"/>
      <c r="F58" s="127">
        <v>42810</v>
      </c>
      <c r="G58" s="130">
        <f t="shared" si="0"/>
        <v>2.4029614589479387E-2</v>
      </c>
      <c r="H58" s="130">
        <f t="shared" si="0"/>
        <v>2.0842382028084971E-2</v>
      </c>
    </row>
    <row r="59" spans="1:8">
      <c r="A59" s="128">
        <v>42811</v>
      </c>
      <c r="B59" s="121">
        <v>25.775943999999999</v>
      </c>
      <c r="C59" s="121">
        <v>114.10025</v>
      </c>
      <c r="D59" s="73"/>
      <c r="F59" s="127">
        <v>42811</v>
      </c>
      <c r="G59" s="130">
        <f t="shared" si="0"/>
        <v>-5.8800379691708038E-3</v>
      </c>
      <c r="H59" s="130">
        <f t="shared" si="0"/>
        <v>-9.6780454757101619E-3</v>
      </c>
    </row>
    <row r="60" spans="1:8">
      <c r="A60" s="128">
        <v>42814</v>
      </c>
      <c r="B60" s="121">
        <v>25.928404</v>
      </c>
      <c r="C60" s="121">
        <v>115.215309</v>
      </c>
      <c r="D60" s="73"/>
      <c r="F60" s="127">
        <v>42814</v>
      </c>
      <c r="G60" s="130">
        <f t="shared" si="0"/>
        <v>2.5791805968531367E-3</v>
      </c>
      <c r="H60" s="130">
        <f t="shared" si="0"/>
        <v>8.5690400184912363E-5</v>
      </c>
    </row>
    <row r="61" spans="1:8">
      <c r="A61" s="128">
        <v>42815</v>
      </c>
      <c r="B61" s="121">
        <v>25.861702000000001</v>
      </c>
      <c r="C61" s="121">
        <v>115.205437</v>
      </c>
      <c r="D61" s="73"/>
      <c r="F61" s="127">
        <v>42815</v>
      </c>
      <c r="G61" s="130">
        <f t="shared" si="0"/>
        <v>-2.5143608457698474E-2</v>
      </c>
      <c r="H61" s="130">
        <f t="shared" si="0"/>
        <v>-8.7451056625696966E-3</v>
      </c>
    </row>
    <row r="62" spans="1:8">
      <c r="A62" s="128">
        <v>42816</v>
      </c>
      <c r="B62" s="121">
        <v>26.528729999999999</v>
      </c>
      <c r="C62" s="121">
        <v>116.22180899999999</v>
      </c>
      <c r="D62" s="73"/>
      <c r="F62" s="127">
        <v>42816</v>
      </c>
      <c r="G62" s="130">
        <f t="shared" si="0"/>
        <v>-1.5558811784573745E-2</v>
      </c>
      <c r="H62" s="130">
        <f t="shared" si="0"/>
        <v>-1.7845217722630369E-2</v>
      </c>
    </row>
    <row r="63" spans="1:8">
      <c r="A63" s="128">
        <v>42817</v>
      </c>
      <c r="B63" s="121">
        <v>26.948008999999999</v>
      </c>
      <c r="C63" s="121">
        <v>118.333496</v>
      </c>
      <c r="D63" s="73"/>
      <c r="F63" s="127">
        <v>42817</v>
      </c>
      <c r="G63" s="130">
        <f t="shared" si="0"/>
        <v>-2.2805878465419926E-2</v>
      </c>
      <c r="H63" s="130">
        <f t="shared" si="0"/>
        <v>-1.4788082706534089E-2</v>
      </c>
    </row>
    <row r="64" spans="1:8">
      <c r="A64" s="128">
        <v>42818</v>
      </c>
      <c r="B64" s="121">
        <v>27.576924999999999</v>
      </c>
      <c r="C64" s="121">
        <v>120.10968800000001</v>
      </c>
      <c r="D64" s="73"/>
      <c r="F64" s="127">
        <v>42818</v>
      </c>
      <c r="G64" s="130">
        <f t="shared" si="0"/>
        <v>3.1196936353470317E-3</v>
      </c>
      <c r="H64" s="130">
        <f t="shared" si="0"/>
        <v>1.8107457230489565E-3</v>
      </c>
    </row>
    <row r="65" spans="1:8">
      <c r="A65" s="128">
        <v>42821</v>
      </c>
      <c r="B65" s="121">
        <v>27.491161000000002</v>
      </c>
      <c r="C65" s="121">
        <v>119.89259300000001</v>
      </c>
      <c r="D65" s="73"/>
      <c r="F65" s="127">
        <v>42821</v>
      </c>
      <c r="G65" s="130">
        <f t="shared" si="0"/>
        <v>-1.0291596679285142E-2</v>
      </c>
      <c r="H65" s="130">
        <f t="shared" si="0"/>
        <v>-5.5655770528216797E-3</v>
      </c>
    </row>
    <row r="66" spans="1:8">
      <c r="A66" s="128">
        <v>42822</v>
      </c>
      <c r="B66" s="121">
        <v>27.777031000000001</v>
      </c>
      <c r="C66" s="121">
        <v>120.563599</v>
      </c>
      <c r="D66" s="73"/>
      <c r="F66" s="127">
        <v>42822</v>
      </c>
      <c r="G66" s="130">
        <f t="shared" si="0"/>
        <v>-7.4906732383667185E-3</v>
      </c>
      <c r="H66" s="130">
        <f t="shared" si="0"/>
        <v>-4.2379329851981451E-3</v>
      </c>
    </row>
    <row r="67" spans="1:8">
      <c r="A67" s="128">
        <v>42823</v>
      </c>
      <c r="B67" s="121">
        <v>27.98667</v>
      </c>
      <c r="C67" s="121">
        <v>121.076714</v>
      </c>
      <c r="D67" s="73"/>
      <c r="F67" s="127">
        <v>42823</v>
      </c>
      <c r="G67" s="130">
        <f t="shared" si="0"/>
        <v>-3.5784606066494362E-2</v>
      </c>
      <c r="H67" s="130">
        <f t="shared" si="0"/>
        <v>-2.3944040906206276E-2</v>
      </c>
    </row>
    <row r="68" spans="1:8">
      <c r="A68" s="128">
        <v>42824</v>
      </c>
      <c r="B68" s="121">
        <v>29.02533</v>
      </c>
      <c r="C68" s="121">
        <v>124.046898</v>
      </c>
      <c r="D68" s="73"/>
      <c r="F68" s="127">
        <v>42824</v>
      </c>
      <c r="G68" s="130">
        <f t="shared" si="0"/>
        <v>1.3148209433144764E-3</v>
      </c>
      <c r="H68" s="130">
        <f t="shared" si="0"/>
        <v>7.1302790950793504E-3</v>
      </c>
    </row>
    <row r="69" spans="1:8">
      <c r="A69" s="128">
        <v>42825</v>
      </c>
      <c r="B69" s="121">
        <v>28.987217000000001</v>
      </c>
      <c r="C69" s="121">
        <v>123.168671</v>
      </c>
      <c r="D69" s="73"/>
      <c r="F69" s="127">
        <v>42825</v>
      </c>
      <c r="G69" s="130">
        <f t="shared" si="0"/>
        <v>1.1303333012713468E-2</v>
      </c>
      <c r="H69" s="130">
        <f t="shared" si="0"/>
        <v>3.7796701609773553E-3</v>
      </c>
    </row>
    <row r="70" spans="1:8">
      <c r="A70" s="128">
        <v>42828</v>
      </c>
      <c r="B70" s="121">
        <v>28.663226999999999</v>
      </c>
      <c r="C70" s="121">
        <v>122.704887</v>
      </c>
      <c r="D70" s="73"/>
      <c r="F70" s="127">
        <v>42828</v>
      </c>
      <c r="G70" s="130">
        <f t="shared" si="0"/>
        <v>-8.896246681118547E-3</v>
      </c>
      <c r="H70" s="130">
        <f t="shared" si="0"/>
        <v>-2.0865238827821875E-3</v>
      </c>
    </row>
    <row r="71" spans="1:8">
      <c r="A71" s="128">
        <v>42829</v>
      </c>
      <c r="B71" s="121">
        <v>28.920511000000001</v>
      </c>
      <c r="C71" s="121">
        <v>122.961449</v>
      </c>
      <c r="D71" s="73"/>
      <c r="F71" s="127">
        <v>42829</v>
      </c>
      <c r="G71" s="130">
        <f t="shared" si="0"/>
        <v>1.6501652451128557E-3</v>
      </c>
      <c r="H71" s="130">
        <f t="shared" si="0"/>
        <v>9.9566954957883702E-3</v>
      </c>
    </row>
    <row r="72" spans="1:8">
      <c r="A72" s="128">
        <v>42830</v>
      </c>
      <c r="B72" s="121">
        <v>28.872865999999998</v>
      </c>
      <c r="C72" s="121">
        <v>121.749229</v>
      </c>
      <c r="D72" s="73"/>
      <c r="F72" s="127">
        <v>42830</v>
      </c>
      <c r="G72" s="130">
        <f t="shared" si="0"/>
        <v>-6.0513997706812539E-3</v>
      </c>
      <c r="H72" s="130">
        <f t="shared" si="0"/>
        <v>2.0820392435261237E-3</v>
      </c>
    </row>
    <row r="73" spans="1:8">
      <c r="A73" s="128">
        <v>42831</v>
      </c>
      <c r="B73" s="121">
        <v>29.048651</v>
      </c>
      <c r="C73" s="121">
        <v>121.496269</v>
      </c>
      <c r="D73" s="73"/>
      <c r="F73" s="127">
        <v>42831</v>
      </c>
      <c r="G73" s="130">
        <f t="shared" ref="G73:H136" si="1">B73/B74-1</f>
        <v>2.283172533308786E-3</v>
      </c>
      <c r="H73" s="130">
        <f t="shared" si="1"/>
        <v>7.0967688243397387E-3</v>
      </c>
    </row>
    <row r="74" spans="1:8">
      <c r="A74" s="128">
        <v>42832</v>
      </c>
      <c r="B74" s="121">
        <v>28.982479000000001</v>
      </c>
      <c r="C74" s="121">
        <v>120.640114</v>
      </c>
      <c r="D74" s="73"/>
      <c r="F74" s="127">
        <v>42832</v>
      </c>
      <c r="G74" s="130">
        <f t="shared" si="1"/>
        <v>-6.8028187664078699E-3</v>
      </c>
      <c r="H74" s="130">
        <f t="shared" si="1"/>
        <v>-5.7729478805064183E-3</v>
      </c>
    </row>
    <row r="75" spans="1:8">
      <c r="A75" s="128">
        <v>42835</v>
      </c>
      <c r="B75" s="121">
        <v>29.180992</v>
      </c>
      <c r="C75" s="121">
        <v>121.34060700000001</v>
      </c>
      <c r="D75" s="73"/>
      <c r="F75" s="127">
        <v>42835</v>
      </c>
      <c r="G75" s="130">
        <f t="shared" si="1"/>
        <v>8.8235525948423543E-3</v>
      </c>
      <c r="H75" s="130">
        <f t="shared" si="1"/>
        <v>-1.8406873810202784E-3</v>
      </c>
    </row>
    <row r="76" spans="1:8">
      <c r="A76" s="128">
        <v>42836</v>
      </c>
      <c r="B76" s="121">
        <v>28.925764000000001</v>
      </c>
      <c r="C76" s="121">
        <v>121.564369</v>
      </c>
      <c r="D76" s="73"/>
      <c r="F76" s="127">
        <v>42836</v>
      </c>
      <c r="G76" s="130">
        <f t="shared" si="1"/>
        <v>1.0567973461037328E-2</v>
      </c>
      <c r="H76" s="130">
        <f t="shared" si="1"/>
        <v>-2.9524701903878015E-3</v>
      </c>
    </row>
    <row r="77" spans="1:8">
      <c r="A77" s="128">
        <v>42837</v>
      </c>
      <c r="B77" s="121">
        <v>28.623273999999999</v>
      </c>
      <c r="C77" s="121">
        <v>121.924347</v>
      </c>
      <c r="D77" s="73"/>
      <c r="F77" s="127">
        <v>42837</v>
      </c>
      <c r="G77" s="130">
        <f t="shared" si="1"/>
        <v>1.9872046708930169E-2</v>
      </c>
      <c r="H77" s="130">
        <f t="shared" si="1"/>
        <v>2.3194499172343175E-3</v>
      </c>
    </row>
    <row r="78" spans="1:8">
      <c r="A78" s="128">
        <v>42838</v>
      </c>
      <c r="B78" s="121">
        <v>28.065553999999999</v>
      </c>
      <c r="C78" s="121">
        <v>121.64220400000001</v>
      </c>
      <c r="D78" s="73"/>
      <c r="F78" s="127">
        <v>42838</v>
      </c>
      <c r="G78" s="130">
        <f t="shared" si="1"/>
        <v>2.4499678766463084E-2</v>
      </c>
      <c r="H78" s="130">
        <f t="shared" si="1"/>
        <v>2.0819703873491635E-2</v>
      </c>
    </row>
    <row r="79" spans="1:8">
      <c r="A79" s="128">
        <v>42842</v>
      </c>
      <c r="B79" s="121">
        <v>27.394400000000001</v>
      </c>
      <c r="C79" s="121">
        <v>119.16130099999999</v>
      </c>
      <c r="D79" s="73"/>
      <c r="F79" s="127">
        <v>42842</v>
      </c>
      <c r="G79" s="130">
        <f t="shared" si="1"/>
        <v>2.7682427195216963E-3</v>
      </c>
      <c r="H79" s="130">
        <f t="shared" si="1"/>
        <v>1.6356508059527375E-3</v>
      </c>
    </row>
    <row r="80" spans="1:8">
      <c r="A80" s="128">
        <v>42843</v>
      </c>
      <c r="B80" s="121">
        <v>27.318774999999999</v>
      </c>
      <c r="C80" s="121">
        <v>118.966713</v>
      </c>
      <c r="D80" s="73"/>
      <c r="F80" s="127">
        <v>42843</v>
      </c>
      <c r="G80" s="130">
        <f t="shared" si="1"/>
        <v>1.048943948648251E-2</v>
      </c>
      <c r="H80" s="130">
        <f t="shared" si="1"/>
        <v>2.6237746574138132E-3</v>
      </c>
    </row>
    <row r="81" spans="1:8">
      <c r="A81" s="128">
        <v>42844</v>
      </c>
      <c r="B81" s="121">
        <v>27.035191000000001</v>
      </c>
      <c r="C81" s="121">
        <v>118.655388</v>
      </c>
      <c r="D81" s="73"/>
      <c r="F81" s="127">
        <v>42844</v>
      </c>
      <c r="G81" s="130">
        <f t="shared" si="1"/>
        <v>1.5624999413019092E-2</v>
      </c>
      <c r="H81" s="130">
        <f t="shared" si="1"/>
        <v>1.7096160056458976E-2</v>
      </c>
    </row>
    <row r="82" spans="1:8">
      <c r="A82" s="128">
        <v>42845</v>
      </c>
      <c r="B82" s="121">
        <v>26.619264999999999</v>
      </c>
      <c r="C82" s="121">
        <v>116.660934</v>
      </c>
      <c r="D82" s="73"/>
      <c r="F82" s="127">
        <v>42845</v>
      </c>
      <c r="G82" s="130">
        <f t="shared" si="1"/>
        <v>-9.8452812635944076E-3</v>
      </c>
      <c r="H82" s="130">
        <f t="shared" si="1"/>
        <v>-8.3380001735133824E-5</v>
      </c>
    </row>
    <row r="83" spans="1:8">
      <c r="A83" s="128">
        <v>42846</v>
      </c>
      <c r="B83" s="121">
        <v>26.883945000000001</v>
      </c>
      <c r="C83" s="121">
        <v>116.67066199999999</v>
      </c>
      <c r="D83" s="73"/>
      <c r="F83" s="127">
        <v>42846</v>
      </c>
      <c r="G83" s="130">
        <f t="shared" si="1"/>
        <v>-4.5502927147995642E-3</v>
      </c>
      <c r="H83" s="130">
        <f t="shared" si="1"/>
        <v>6.2090863882044989E-3</v>
      </c>
    </row>
    <row r="84" spans="1:8">
      <c r="A84" s="128">
        <v>42849</v>
      </c>
      <c r="B84" s="121">
        <v>27.006834000000001</v>
      </c>
      <c r="C84" s="121">
        <v>115.950714</v>
      </c>
      <c r="D84" s="73"/>
      <c r="F84" s="127">
        <v>42849</v>
      </c>
      <c r="G84" s="130">
        <f t="shared" si="1"/>
        <v>-2.7923241971731239E-3</v>
      </c>
      <c r="H84" s="130">
        <f t="shared" si="1"/>
        <v>-1.0059063320472239E-3</v>
      </c>
    </row>
    <row r="85" spans="1:8">
      <c r="A85" s="128">
        <v>42850</v>
      </c>
      <c r="B85" s="121">
        <v>27.082457000000002</v>
      </c>
      <c r="C85" s="121">
        <v>116.06746699999999</v>
      </c>
      <c r="D85" s="73"/>
      <c r="F85" s="127">
        <v>42850</v>
      </c>
      <c r="G85" s="130">
        <f t="shared" si="1"/>
        <v>-3.4781638565251072E-3</v>
      </c>
      <c r="H85" s="130">
        <f t="shared" si="1"/>
        <v>-7.4049276788872298E-3</v>
      </c>
    </row>
    <row r="86" spans="1:8">
      <c r="A86" s="128">
        <v>42851</v>
      </c>
      <c r="B86" s="121">
        <v>27.176983</v>
      </c>
      <c r="C86" s="121">
        <v>116.93335</v>
      </c>
      <c r="D86" s="73"/>
      <c r="F86" s="127">
        <v>42851</v>
      </c>
      <c r="G86" s="130">
        <f t="shared" si="1"/>
        <v>2.7903025685571681E-3</v>
      </c>
      <c r="H86" s="130">
        <f t="shared" si="1"/>
        <v>-2.3242457399599292E-3</v>
      </c>
    </row>
    <row r="87" spans="1:8">
      <c r="A87" s="128">
        <v>42852</v>
      </c>
      <c r="B87" s="121">
        <v>27.101362000000002</v>
      </c>
      <c r="C87" s="121">
        <v>117.205765</v>
      </c>
      <c r="D87" s="73"/>
      <c r="F87" s="127">
        <v>42852</v>
      </c>
      <c r="G87" s="130">
        <f t="shared" si="1"/>
        <v>-1.0697003767193292E-2</v>
      </c>
      <c r="H87" s="130">
        <f t="shared" si="1"/>
        <v>-1.2621946038046006E-2</v>
      </c>
    </row>
    <row r="88" spans="1:8">
      <c r="A88" s="128">
        <v>42853</v>
      </c>
      <c r="B88" s="121">
        <v>27.394400000000001</v>
      </c>
      <c r="C88" s="121">
        <v>118.704041</v>
      </c>
      <c r="D88" s="73"/>
      <c r="F88" s="127">
        <v>42853</v>
      </c>
      <c r="G88" s="130">
        <f t="shared" si="1"/>
        <v>-2.1937185177462792E-2</v>
      </c>
      <c r="H88" s="130">
        <f t="shared" si="1"/>
        <v>-1.6682755271132055E-2</v>
      </c>
    </row>
    <row r="89" spans="1:8">
      <c r="A89" s="128">
        <v>42856</v>
      </c>
      <c r="B89" s="121">
        <v>28.008835000000001</v>
      </c>
      <c r="C89" s="121">
        <v>120.717949</v>
      </c>
      <c r="D89" s="73"/>
      <c r="F89" s="127">
        <v>42856</v>
      </c>
      <c r="G89" s="130">
        <f t="shared" si="1"/>
        <v>-1.3320063856100628E-2</v>
      </c>
      <c r="H89" s="130">
        <f t="shared" si="1"/>
        <v>-9.4203899769429444E-3</v>
      </c>
    </row>
    <row r="90" spans="1:8">
      <c r="A90" s="128">
        <v>42857</v>
      </c>
      <c r="B90" s="121">
        <v>28.386951</v>
      </c>
      <c r="C90" s="121">
        <v>121.86597399999999</v>
      </c>
      <c r="D90" s="73"/>
      <c r="F90" s="127">
        <v>42857</v>
      </c>
      <c r="G90" s="130">
        <f t="shared" si="1"/>
        <v>-1.6699340071692714E-2</v>
      </c>
      <c r="H90" s="130">
        <f t="shared" si="1"/>
        <v>-1.7414534292236827E-2</v>
      </c>
    </row>
    <row r="91" spans="1:8">
      <c r="A91" s="128">
        <v>42858</v>
      </c>
      <c r="B91" s="121">
        <v>28.869045</v>
      </c>
      <c r="C91" s="121">
        <v>124.025826</v>
      </c>
      <c r="D91" s="73"/>
      <c r="F91" s="127">
        <v>42858</v>
      </c>
      <c r="G91" s="130">
        <f t="shared" si="1"/>
        <v>1.9684281000529325E-3</v>
      </c>
      <c r="H91" s="130">
        <f t="shared" si="1"/>
        <v>1.1184271727557427E-2</v>
      </c>
    </row>
    <row r="92" spans="1:8">
      <c r="A92" s="128">
        <v>42859</v>
      </c>
      <c r="B92" s="121">
        <v>28.812329999999999</v>
      </c>
      <c r="C92" s="121">
        <v>122.65403000000001</v>
      </c>
      <c r="D92" s="73"/>
      <c r="F92" s="127">
        <v>42859</v>
      </c>
      <c r="G92" s="130">
        <f t="shared" si="1"/>
        <v>1.6431041736528762E-3</v>
      </c>
      <c r="H92" s="130">
        <f t="shared" si="1"/>
        <v>-3.1627918619469009E-3</v>
      </c>
    </row>
    <row r="93" spans="1:8">
      <c r="A93" s="128">
        <v>42860</v>
      </c>
      <c r="B93" s="121">
        <v>28.765066000000001</v>
      </c>
      <c r="C93" s="121">
        <v>123.04319</v>
      </c>
      <c r="D93" s="73"/>
      <c r="F93" s="127">
        <v>42860</v>
      </c>
      <c r="G93" s="130">
        <f t="shared" si="1"/>
        <v>2.526962141101663E-2</v>
      </c>
      <c r="H93" s="130">
        <f t="shared" si="1"/>
        <v>2.9550676958459032E-2</v>
      </c>
    </row>
    <row r="94" spans="1:8">
      <c r="A94" s="128">
        <v>42863</v>
      </c>
      <c r="B94" s="121">
        <v>28.056099</v>
      </c>
      <c r="C94" s="121">
        <v>119.511543</v>
      </c>
      <c r="D94" s="73"/>
      <c r="F94" s="127">
        <v>42863</v>
      </c>
      <c r="G94" s="130">
        <f t="shared" si="1"/>
        <v>-9.3458231023297866E-3</v>
      </c>
      <c r="H94" s="130">
        <f t="shared" si="1"/>
        <v>4.7439933419901603E-3</v>
      </c>
    </row>
    <row r="95" spans="1:8">
      <c r="A95" s="128">
        <v>42864</v>
      </c>
      <c r="B95" s="121">
        <v>28.320779999999999</v>
      </c>
      <c r="C95" s="121">
        <v>118.94725800000001</v>
      </c>
      <c r="D95" s="73"/>
      <c r="F95" s="127">
        <v>42864</v>
      </c>
      <c r="G95" s="130">
        <f t="shared" si="1"/>
        <v>-1.7060404347721936E-2</v>
      </c>
      <c r="H95" s="130">
        <f t="shared" si="1"/>
        <v>-1.1960545225614294E-2</v>
      </c>
    </row>
    <row r="96" spans="1:8">
      <c r="A96" s="128">
        <v>42865</v>
      </c>
      <c r="B96" s="121">
        <v>28.812329999999999</v>
      </c>
      <c r="C96" s="121">
        <v>120.387154</v>
      </c>
      <c r="D96" s="73"/>
      <c r="F96" s="127">
        <v>42865</v>
      </c>
      <c r="G96" s="130">
        <f t="shared" si="1"/>
        <v>4.9456347799008427E-3</v>
      </c>
      <c r="H96" s="130">
        <f t="shared" si="1"/>
        <v>9.5455674643956101E-3</v>
      </c>
    </row>
    <row r="97" spans="1:8">
      <c r="A97" s="128">
        <v>42866</v>
      </c>
      <c r="B97" s="121">
        <v>28.670535999999998</v>
      </c>
      <c r="C97" s="121">
        <v>119.248856</v>
      </c>
      <c r="D97" s="73"/>
      <c r="F97" s="127">
        <v>42866</v>
      </c>
      <c r="G97" s="130">
        <f t="shared" si="1"/>
        <v>3.6399558854751657E-3</v>
      </c>
      <c r="H97" s="130">
        <f t="shared" si="1"/>
        <v>-5.6786259285664942E-3</v>
      </c>
    </row>
    <row r="98" spans="1:8">
      <c r="A98" s="128">
        <v>42867</v>
      </c>
      <c r="B98" s="121">
        <v>28.566555000000001</v>
      </c>
      <c r="C98" s="121">
        <v>119.92989300000001</v>
      </c>
      <c r="D98" s="73"/>
      <c r="F98" s="127">
        <v>42867</v>
      </c>
      <c r="G98" s="130">
        <f t="shared" si="1"/>
        <v>7.3332975299587044E-3</v>
      </c>
      <c r="H98" s="130">
        <f t="shared" si="1"/>
        <v>-8.1107476569308723E-5</v>
      </c>
    </row>
    <row r="99" spans="1:8">
      <c r="A99" s="128">
        <v>42870</v>
      </c>
      <c r="B99" s="121">
        <v>28.358592999999999</v>
      </c>
      <c r="C99" s="121">
        <v>119.939621</v>
      </c>
      <c r="D99" s="73"/>
      <c r="F99" s="127">
        <v>42870</v>
      </c>
      <c r="G99" s="130">
        <f t="shared" si="1"/>
        <v>7.0493757795164758E-3</v>
      </c>
      <c r="H99" s="130">
        <f t="shared" si="1"/>
        <v>4.235864184281013E-3</v>
      </c>
    </row>
    <row r="100" spans="1:8">
      <c r="A100" s="128">
        <v>42871</v>
      </c>
      <c r="B100" s="121">
        <v>28.160081999999999</v>
      </c>
      <c r="C100" s="121">
        <v>119.433716</v>
      </c>
      <c r="D100" s="73"/>
      <c r="F100" s="127">
        <v>42871</v>
      </c>
      <c r="G100" s="130">
        <f t="shared" si="1"/>
        <v>1.2232375669397832E-2</v>
      </c>
      <c r="H100" s="130">
        <f t="shared" si="1"/>
        <v>7.468285327567159E-3</v>
      </c>
    </row>
    <row r="101" spans="1:8">
      <c r="A101" s="128">
        <v>42872</v>
      </c>
      <c r="B101" s="121">
        <v>27.819780000000002</v>
      </c>
      <c r="C101" s="121">
        <v>118.54836299999999</v>
      </c>
      <c r="D101" s="73"/>
      <c r="F101" s="127">
        <v>42872</v>
      </c>
      <c r="G101" s="130">
        <f t="shared" si="1"/>
        <v>-1.703406516232342E-2</v>
      </c>
      <c r="H101" s="130">
        <f t="shared" si="1"/>
        <v>-1.2960724844361504E-2</v>
      </c>
    </row>
    <row r="102" spans="1:8">
      <c r="A102" s="128">
        <v>42873</v>
      </c>
      <c r="B102" s="121">
        <v>28.301876</v>
      </c>
      <c r="C102" s="121">
        <v>120.105011</v>
      </c>
      <c r="D102" s="73"/>
      <c r="F102" s="127">
        <v>42873</v>
      </c>
      <c r="G102" s="130">
        <f t="shared" si="1"/>
        <v>8.420357567144432E-3</v>
      </c>
      <c r="H102" s="130">
        <f t="shared" si="1"/>
        <v>-4.0485659462574652E-4</v>
      </c>
    </row>
    <row r="103" spans="1:8">
      <c r="A103" s="128">
        <v>42874</v>
      </c>
      <c r="B103" s="121">
        <v>28.065553999999999</v>
      </c>
      <c r="C103" s="121">
        <v>120.153656</v>
      </c>
      <c r="D103" s="73"/>
      <c r="F103" s="127">
        <v>42874</v>
      </c>
      <c r="G103" s="130">
        <f t="shared" si="1"/>
        <v>-1.3293363801979763E-2</v>
      </c>
      <c r="H103" s="130">
        <f t="shared" si="1"/>
        <v>-5.8762632516426994E-3</v>
      </c>
    </row>
    <row r="104" spans="1:8">
      <c r="A104" s="128">
        <v>42877</v>
      </c>
      <c r="B104" s="121">
        <v>28.443666</v>
      </c>
      <c r="C104" s="121">
        <v>120.863884</v>
      </c>
      <c r="D104" s="73"/>
      <c r="F104" s="127">
        <v>42877</v>
      </c>
      <c r="G104" s="130">
        <f t="shared" si="1"/>
        <v>-4.9603191608712516E-3</v>
      </c>
      <c r="H104" s="130">
        <f t="shared" si="1"/>
        <v>-9.7249894095351452E-3</v>
      </c>
    </row>
    <row r="105" spans="1:8">
      <c r="A105" s="128">
        <v>42878</v>
      </c>
      <c r="B105" s="121">
        <v>28.585459</v>
      </c>
      <c r="C105" s="121">
        <v>122.050827</v>
      </c>
      <c r="D105" s="73"/>
      <c r="F105" s="127">
        <v>42878</v>
      </c>
      <c r="G105" s="130">
        <f t="shared" si="1"/>
        <v>-1.594538761886044E-2</v>
      </c>
      <c r="H105" s="130">
        <f t="shared" si="1"/>
        <v>-1.2904202577374124E-2</v>
      </c>
    </row>
    <row r="106" spans="1:8">
      <c r="A106" s="128">
        <v>42879</v>
      </c>
      <c r="B106" s="121">
        <v>29.048651</v>
      </c>
      <c r="C106" s="121">
        <v>123.646385</v>
      </c>
      <c r="D106" s="73"/>
      <c r="F106" s="127">
        <v>42879</v>
      </c>
      <c r="G106" s="130">
        <f t="shared" si="1"/>
        <v>0</v>
      </c>
      <c r="H106" s="130">
        <f t="shared" si="1"/>
        <v>-1.1126713257062937E-2</v>
      </c>
    </row>
    <row r="107" spans="1:8">
      <c r="A107" s="128">
        <v>42880</v>
      </c>
      <c r="B107" s="121">
        <v>29.048651</v>
      </c>
      <c r="C107" s="121">
        <v>125.037643</v>
      </c>
      <c r="D107" s="73"/>
      <c r="F107" s="127">
        <v>42880</v>
      </c>
      <c r="G107" s="130">
        <f t="shared" si="1"/>
        <v>1.4526316620322888E-2</v>
      </c>
      <c r="H107" s="130">
        <f t="shared" si="1"/>
        <v>5.4498882031528417E-4</v>
      </c>
    </row>
    <row r="108" spans="1:8">
      <c r="A108" s="128">
        <v>42881</v>
      </c>
      <c r="B108" s="121">
        <v>28.632722999999999</v>
      </c>
      <c r="C108" s="121">
        <v>124.96953600000001</v>
      </c>
      <c r="D108" s="73"/>
      <c r="F108" s="127">
        <v>42881</v>
      </c>
      <c r="G108" s="130">
        <f t="shared" si="1"/>
        <v>-1.206784278184081E-2</v>
      </c>
      <c r="H108" s="130">
        <f t="shared" si="1"/>
        <v>-2.1705995452876992E-2</v>
      </c>
    </row>
    <row r="109" spans="1:8">
      <c r="A109" s="128">
        <v>42885</v>
      </c>
      <c r="B109" s="121">
        <v>28.982479000000001</v>
      </c>
      <c r="C109" s="121">
        <v>127.74231</v>
      </c>
      <c r="D109" s="73"/>
      <c r="F109" s="127">
        <v>42885</v>
      </c>
      <c r="G109" s="130">
        <f t="shared" si="1"/>
        <v>1.8266267836492878E-2</v>
      </c>
      <c r="H109" s="130">
        <f t="shared" si="1"/>
        <v>1.9076057420079895E-3</v>
      </c>
    </row>
    <row r="110" spans="1:8">
      <c r="A110" s="128">
        <v>42886</v>
      </c>
      <c r="B110" s="121">
        <v>28.462574</v>
      </c>
      <c r="C110" s="121">
        <v>127.499092</v>
      </c>
      <c r="D110" s="73"/>
      <c r="F110" s="127">
        <v>42886</v>
      </c>
      <c r="G110" s="130">
        <f t="shared" si="1"/>
        <v>-1.6013060190908091E-2</v>
      </c>
      <c r="H110" s="130">
        <f t="shared" si="1"/>
        <v>-4.4063570551411413E-3</v>
      </c>
    </row>
    <row r="111" spans="1:8">
      <c r="A111" s="128">
        <v>42887</v>
      </c>
      <c r="B111" s="121">
        <v>28.925764000000001</v>
      </c>
      <c r="C111" s="121">
        <v>128.06338500000001</v>
      </c>
      <c r="D111" s="73"/>
      <c r="F111" s="127">
        <v>42887</v>
      </c>
      <c r="G111" s="130">
        <f t="shared" si="1"/>
        <v>-1.9568719432178083E-3</v>
      </c>
      <c r="H111" s="130">
        <f t="shared" si="1"/>
        <v>-1.5926460658403085E-3</v>
      </c>
    </row>
    <row r="112" spans="1:8">
      <c r="A112" s="128">
        <v>42888</v>
      </c>
      <c r="B112" s="121">
        <v>28.982479000000001</v>
      </c>
      <c r="C112" s="121">
        <v>128.26767000000001</v>
      </c>
      <c r="D112" s="73"/>
      <c r="F112" s="127">
        <v>42888</v>
      </c>
      <c r="G112" s="130">
        <f t="shared" si="1"/>
        <v>7.558230528655896E-3</v>
      </c>
      <c r="H112" s="130">
        <f t="shared" si="1"/>
        <v>-2.3262685369293545E-2</v>
      </c>
    </row>
    <row r="113" spans="1:8">
      <c r="A113" s="128">
        <v>42891</v>
      </c>
      <c r="B113" s="121">
        <v>28.765066000000001</v>
      </c>
      <c r="C113" s="121">
        <v>131.322586</v>
      </c>
      <c r="D113" s="73"/>
      <c r="F113" s="127">
        <v>42891</v>
      </c>
      <c r="G113" s="130">
        <f t="shared" si="1"/>
        <v>3.2971131059427172E-3</v>
      </c>
      <c r="H113" s="130">
        <f t="shared" si="1"/>
        <v>3.8671669249312757E-3</v>
      </c>
    </row>
    <row r="114" spans="1:8">
      <c r="A114" s="128">
        <v>42892</v>
      </c>
      <c r="B114" s="121">
        <v>28.670535999999998</v>
      </c>
      <c r="C114" s="121">
        <v>130.81669600000001</v>
      </c>
      <c r="D114" s="73"/>
      <c r="F114" s="127">
        <v>42892</v>
      </c>
      <c r="G114" s="130">
        <f t="shared" si="1"/>
        <v>1.1337063487640187E-2</v>
      </c>
      <c r="H114" s="130">
        <f t="shared" si="1"/>
        <v>8.4751984846802575E-3</v>
      </c>
    </row>
    <row r="115" spans="1:8">
      <c r="A115" s="128">
        <v>42893</v>
      </c>
      <c r="B115" s="121">
        <v>28.349139999999998</v>
      </c>
      <c r="C115" s="121">
        <v>129.71731600000001</v>
      </c>
      <c r="D115" s="73"/>
      <c r="F115" s="127">
        <v>42893</v>
      </c>
      <c r="G115" s="130">
        <f t="shared" si="1"/>
        <v>4.3536063977882566E-3</v>
      </c>
      <c r="H115" s="130">
        <f t="shared" si="1"/>
        <v>8.4714364107780771E-3</v>
      </c>
    </row>
    <row r="116" spans="1:8">
      <c r="A116" s="128">
        <v>42894</v>
      </c>
      <c r="B116" s="121">
        <v>28.226254000000001</v>
      </c>
      <c r="C116" s="121">
        <v>128.627655</v>
      </c>
      <c r="D116" s="73"/>
      <c r="F116" s="127">
        <v>42894</v>
      </c>
      <c r="G116" s="130">
        <f t="shared" si="1"/>
        <v>7.0827687141381546E-3</v>
      </c>
      <c r="H116" s="130">
        <f t="shared" si="1"/>
        <v>-2.7908487976057161E-3</v>
      </c>
    </row>
    <row r="117" spans="1:8">
      <c r="A117" s="128">
        <v>42895</v>
      </c>
      <c r="B117" s="121">
        <v>28.027740000000001</v>
      </c>
      <c r="C117" s="121">
        <v>128.98764</v>
      </c>
      <c r="D117" s="73"/>
      <c r="F117" s="127">
        <v>42895</v>
      </c>
      <c r="G117" s="130">
        <f t="shared" si="1"/>
        <v>1.3328678563109264E-2</v>
      </c>
      <c r="H117" s="130">
        <f t="shared" si="1"/>
        <v>6.4527999215360232E-3</v>
      </c>
    </row>
    <row r="118" spans="1:8">
      <c r="A118" s="128">
        <v>42898</v>
      </c>
      <c r="B118" s="121">
        <v>27.659081</v>
      </c>
      <c r="C118" s="121">
        <v>128.16064499999999</v>
      </c>
      <c r="D118" s="73"/>
      <c r="F118" s="127">
        <v>42898</v>
      </c>
      <c r="G118" s="130">
        <f t="shared" si="1"/>
        <v>2.3980797096760931E-3</v>
      </c>
      <c r="H118" s="130">
        <f t="shared" si="1"/>
        <v>-5.3131600142031221E-4</v>
      </c>
    </row>
    <row r="119" spans="1:8">
      <c r="A119" s="128">
        <v>42899</v>
      </c>
      <c r="B119" s="121">
        <v>27.592911000000001</v>
      </c>
      <c r="C119" s="121">
        <v>128.22877500000001</v>
      </c>
      <c r="D119" s="73"/>
      <c r="F119" s="127">
        <v>42899</v>
      </c>
      <c r="G119" s="130">
        <f t="shared" si="1"/>
        <v>-6.4669334580225168E-3</v>
      </c>
      <c r="H119" s="130">
        <f t="shared" si="1"/>
        <v>2.2769184471238546E-4</v>
      </c>
    </row>
    <row r="120" spans="1:8">
      <c r="A120" s="128">
        <v>42900</v>
      </c>
      <c r="B120" s="121">
        <v>27.772514000000001</v>
      </c>
      <c r="C120" s="121">
        <v>128.19958500000001</v>
      </c>
      <c r="D120" s="73"/>
      <c r="F120" s="127">
        <v>42900</v>
      </c>
      <c r="G120" s="130">
        <f t="shared" si="1"/>
        <v>-4.7426154071533722E-3</v>
      </c>
      <c r="H120" s="130">
        <f t="shared" si="1"/>
        <v>-2.4225569642295497E-3</v>
      </c>
    </row>
    <row r="121" spans="1:8">
      <c r="A121" s="128">
        <v>42901</v>
      </c>
      <c r="B121" s="121">
        <v>27.904855999999999</v>
      </c>
      <c r="C121" s="121">
        <v>128.51091</v>
      </c>
      <c r="D121" s="73"/>
      <c r="F121" s="127">
        <v>42901</v>
      </c>
      <c r="G121" s="130">
        <f t="shared" si="1"/>
        <v>-4.0484986091940955E-3</v>
      </c>
      <c r="H121" s="130">
        <f t="shared" si="1"/>
        <v>4.8688212118321861E-3</v>
      </c>
    </row>
    <row r="122" spans="1:8">
      <c r="A122" s="128">
        <v>42902</v>
      </c>
      <c r="B122" s="121">
        <v>28.018287999999998</v>
      </c>
      <c r="C122" s="121">
        <v>127.888245</v>
      </c>
      <c r="D122" s="73"/>
      <c r="F122" s="127">
        <v>42902</v>
      </c>
      <c r="G122" s="130">
        <f t="shared" si="1"/>
        <v>1.6809593636720077E-2</v>
      </c>
      <c r="H122" s="130">
        <f t="shared" si="1"/>
        <v>1.4979554615399238E-2</v>
      </c>
    </row>
    <row r="123" spans="1:8">
      <c r="A123" s="128">
        <v>42905</v>
      </c>
      <c r="B123" s="121">
        <v>27.555098000000001</v>
      </c>
      <c r="C123" s="121">
        <v>126.000809</v>
      </c>
      <c r="D123" s="73"/>
      <c r="F123" s="127">
        <v>42905</v>
      </c>
      <c r="G123" s="130">
        <f t="shared" si="1"/>
        <v>-5.1193477043341984E-3</v>
      </c>
      <c r="H123" s="130">
        <f t="shared" si="1"/>
        <v>0</v>
      </c>
    </row>
    <row r="124" spans="1:8">
      <c r="A124" s="128">
        <v>42906</v>
      </c>
      <c r="B124" s="121">
        <v>27.696888000000001</v>
      </c>
      <c r="C124" s="121">
        <v>126.000809</v>
      </c>
      <c r="D124" s="73"/>
      <c r="F124" s="127">
        <v>42906</v>
      </c>
      <c r="G124" s="130">
        <f t="shared" si="1"/>
        <v>4.1123200805583959E-3</v>
      </c>
      <c r="H124" s="130">
        <f t="shared" si="1"/>
        <v>2.5545323305689038E-3</v>
      </c>
    </row>
    <row r="125" spans="1:8">
      <c r="A125" s="128">
        <v>42907</v>
      </c>
      <c r="B125" s="121">
        <v>27.583456000000002</v>
      </c>
      <c r="C125" s="121">
        <v>125.679756</v>
      </c>
      <c r="D125" s="73"/>
      <c r="F125" s="127">
        <v>42907</v>
      </c>
      <c r="G125" s="130">
        <f t="shared" si="1"/>
        <v>5.8600232697236798E-3</v>
      </c>
      <c r="H125" s="130">
        <f t="shared" si="1"/>
        <v>8.7459600320076714E-3</v>
      </c>
    </row>
    <row r="126" spans="1:8">
      <c r="A126" s="128">
        <v>42908</v>
      </c>
      <c r="B126" s="121">
        <v>27.422758000000002</v>
      </c>
      <c r="C126" s="121">
        <v>124.590096</v>
      </c>
      <c r="D126" s="73"/>
      <c r="F126" s="127">
        <v>42908</v>
      </c>
      <c r="G126" s="130">
        <f t="shared" si="1"/>
        <v>-2.0263465458346341E-2</v>
      </c>
      <c r="H126" s="130">
        <f t="shared" si="1"/>
        <v>-9.3603802946402581E-3</v>
      </c>
    </row>
    <row r="127" spans="1:8">
      <c r="A127" s="128">
        <v>42909</v>
      </c>
      <c r="B127" s="121">
        <v>27.989930999999999</v>
      </c>
      <c r="C127" s="121">
        <v>125.767326</v>
      </c>
      <c r="D127" s="73"/>
      <c r="F127" s="127">
        <v>42909</v>
      </c>
      <c r="G127" s="130">
        <f t="shared" si="1"/>
        <v>5.4329795187155749E-3</v>
      </c>
      <c r="H127" s="130">
        <f t="shared" si="1"/>
        <v>-1.0941008623650106E-2</v>
      </c>
    </row>
    <row r="128" spans="1:8">
      <c r="A128" s="128">
        <v>42912</v>
      </c>
      <c r="B128" s="121">
        <v>27.838684000000001</v>
      </c>
      <c r="C128" s="121">
        <v>127.158569</v>
      </c>
      <c r="D128" s="73"/>
      <c r="F128" s="127">
        <v>42912</v>
      </c>
      <c r="G128" s="130">
        <f t="shared" si="1"/>
        <v>8.9071066115495867E-3</v>
      </c>
      <c r="H128" s="130">
        <f t="shared" si="1"/>
        <v>8.7989904217045112E-3</v>
      </c>
    </row>
    <row r="129" spans="1:8">
      <c r="A129" s="128">
        <v>42913</v>
      </c>
      <c r="B129" s="121">
        <v>27.592911000000001</v>
      </c>
      <c r="C129" s="121">
        <v>126.04946099999999</v>
      </c>
      <c r="D129" s="73"/>
      <c r="F129" s="127">
        <v>42913</v>
      </c>
      <c r="G129" s="130">
        <f t="shared" si="1"/>
        <v>2.4039171512471036E-3</v>
      </c>
      <c r="H129" s="130">
        <f t="shared" si="1"/>
        <v>3.7963253586887902E-3</v>
      </c>
    </row>
    <row r="130" spans="1:8">
      <c r="A130" s="128">
        <v>42914</v>
      </c>
      <c r="B130" s="121">
        <v>27.526738999999999</v>
      </c>
      <c r="C130" s="121">
        <v>125.572746</v>
      </c>
      <c r="D130" s="73"/>
      <c r="F130" s="127">
        <v>42914</v>
      </c>
      <c r="G130" s="130">
        <f t="shared" si="1"/>
        <v>7.6124936055881331E-3</v>
      </c>
      <c r="H130" s="130">
        <f t="shared" si="1"/>
        <v>1.310836908287083E-2</v>
      </c>
    </row>
    <row r="131" spans="1:8">
      <c r="A131" s="128">
        <v>42915</v>
      </c>
      <c r="B131" s="121">
        <v>27.318774999999999</v>
      </c>
      <c r="C131" s="121">
        <v>123.94799</v>
      </c>
      <c r="D131" s="73"/>
      <c r="F131" s="127">
        <v>42915</v>
      </c>
      <c r="G131" s="130">
        <f t="shared" si="1"/>
        <v>-3.4483255484882847E-3</v>
      </c>
      <c r="H131" s="130">
        <f t="shared" si="1"/>
        <v>-4.1429050065235895E-3</v>
      </c>
    </row>
    <row r="132" spans="1:8">
      <c r="A132" s="128">
        <v>42916</v>
      </c>
      <c r="B132" s="121">
        <v>27.413305000000001</v>
      </c>
      <c r="C132" s="121">
        <v>124.46363100000001</v>
      </c>
      <c r="D132" s="73"/>
      <c r="F132" s="127">
        <v>42916</v>
      </c>
      <c r="G132" s="130">
        <f t="shared" si="1"/>
        <v>-9.2244145524025267E-3</v>
      </c>
      <c r="H132" s="130">
        <f t="shared" si="1"/>
        <v>-6.8316989836990638E-3</v>
      </c>
    </row>
    <row r="133" spans="1:8">
      <c r="A133" s="128">
        <v>42919</v>
      </c>
      <c r="B133" s="121">
        <v>27.668531000000002</v>
      </c>
      <c r="C133" s="121">
        <v>125.319778</v>
      </c>
      <c r="D133" s="73"/>
      <c r="F133" s="127">
        <v>42919</v>
      </c>
      <c r="G133" s="130">
        <f t="shared" si="1"/>
        <v>-1.3647416405694335E-3</v>
      </c>
      <c r="H133" s="130">
        <f t="shared" si="1"/>
        <v>-2.1689884432778417E-3</v>
      </c>
    </row>
    <row r="134" spans="1:8">
      <c r="A134" s="128">
        <v>42921</v>
      </c>
      <c r="B134" s="121">
        <v>27.706343</v>
      </c>
      <c r="C134" s="121">
        <v>125.592186</v>
      </c>
      <c r="D134" s="73"/>
      <c r="F134" s="127">
        <v>42921</v>
      </c>
      <c r="G134" s="130">
        <f t="shared" si="1"/>
        <v>1.0244603039788469E-3</v>
      </c>
      <c r="H134" s="130">
        <f t="shared" si="1"/>
        <v>1.5576960261494355E-2</v>
      </c>
    </row>
    <row r="135" spans="1:8">
      <c r="A135" s="128">
        <v>42922</v>
      </c>
      <c r="B135" s="121">
        <v>27.677987999999999</v>
      </c>
      <c r="C135" s="121">
        <v>123.665848</v>
      </c>
      <c r="D135" s="73"/>
      <c r="F135" s="127">
        <v>42922</v>
      </c>
      <c r="G135" s="130">
        <f t="shared" si="1"/>
        <v>-1.9991883894870832E-2</v>
      </c>
      <c r="H135" s="130">
        <f t="shared" si="1"/>
        <v>-1.6252606238540857E-2</v>
      </c>
    </row>
    <row r="136" spans="1:8">
      <c r="A136" s="128">
        <v>42923</v>
      </c>
      <c r="B136" s="121">
        <v>28.242611</v>
      </c>
      <c r="C136" s="121">
        <v>125.708946</v>
      </c>
      <c r="D136" s="73"/>
      <c r="F136" s="127">
        <v>42923</v>
      </c>
      <c r="G136" s="130">
        <f t="shared" si="1"/>
        <v>2.6631309727982444E-3</v>
      </c>
      <c r="H136" s="130">
        <f t="shared" si="1"/>
        <v>4.9778277855683228E-3</v>
      </c>
    </row>
    <row r="137" spans="1:8">
      <c r="A137" s="128">
        <v>42926</v>
      </c>
      <c r="B137" s="121">
        <v>28.167597000000001</v>
      </c>
      <c r="C137" s="121">
        <v>125.086288</v>
      </c>
      <c r="D137" s="73"/>
      <c r="F137" s="127">
        <v>42926</v>
      </c>
      <c r="G137" s="130">
        <f t="shared" ref="G137:H200" si="2">B137/B138-1</f>
        <v>-1.6371942439335485E-2</v>
      </c>
      <c r="H137" s="130">
        <f t="shared" si="2"/>
        <v>-1.8549632862409626E-2</v>
      </c>
    </row>
    <row r="138" spans="1:8">
      <c r="A138" s="128">
        <v>42927</v>
      </c>
      <c r="B138" s="121">
        <v>28.636431000000002</v>
      </c>
      <c r="C138" s="121">
        <v>127.450447</v>
      </c>
      <c r="D138" s="73"/>
      <c r="F138" s="127">
        <v>42927</v>
      </c>
      <c r="G138" s="130">
        <f t="shared" si="2"/>
        <v>-3.5888840941066258E-3</v>
      </c>
      <c r="H138" s="130">
        <f t="shared" si="2"/>
        <v>-1.2513130933713867E-2</v>
      </c>
    </row>
    <row r="139" spans="1:8">
      <c r="A139" s="128">
        <v>42928</v>
      </c>
      <c r="B139" s="121">
        <v>28.739574000000001</v>
      </c>
      <c r="C139" s="121">
        <v>129.06546</v>
      </c>
      <c r="D139" s="73"/>
      <c r="F139" s="127">
        <v>42928</v>
      </c>
      <c r="G139" s="130">
        <f t="shared" si="2"/>
        <v>-1.2246129916786197E-2</v>
      </c>
      <c r="H139" s="130">
        <f t="shared" si="2"/>
        <v>-1.2726054636057249E-2</v>
      </c>
    </row>
    <row r="140" spans="1:8">
      <c r="A140" s="128">
        <v>42929</v>
      </c>
      <c r="B140" s="121">
        <v>29.095886</v>
      </c>
      <c r="C140" s="121">
        <v>130.72912600000001</v>
      </c>
      <c r="D140" s="73"/>
      <c r="F140" s="127">
        <v>42929</v>
      </c>
      <c r="G140" s="130">
        <f t="shared" si="2"/>
        <v>-8.3094288479336198E-3</v>
      </c>
      <c r="H140" s="130">
        <f t="shared" si="2"/>
        <v>-1.3073790866514723E-2</v>
      </c>
    </row>
    <row r="141" spans="1:8">
      <c r="A141" s="128">
        <v>42930</v>
      </c>
      <c r="B141" s="121">
        <v>29.339682</v>
      </c>
      <c r="C141" s="121">
        <v>132.460892</v>
      </c>
      <c r="D141" s="73"/>
      <c r="F141" s="127">
        <v>42930</v>
      </c>
      <c r="G141" s="130">
        <f t="shared" si="2"/>
        <v>-1.1998821794141357E-2</v>
      </c>
      <c r="H141" s="130">
        <f t="shared" si="2"/>
        <v>-2.7103043447002095E-3</v>
      </c>
    </row>
    <row r="142" spans="1:8">
      <c r="A142" s="128">
        <v>42933</v>
      </c>
      <c r="B142" s="121">
        <v>29.695999</v>
      </c>
      <c r="C142" s="121">
        <v>132.820877</v>
      </c>
      <c r="D142" s="73"/>
      <c r="F142" s="127">
        <v>42933</v>
      </c>
      <c r="G142" s="130">
        <f t="shared" si="2"/>
        <v>-4.7138677957927477E-3</v>
      </c>
      <c r="H142" s="130">
        <f t="shared" si="2"/>
        <v>5.2279150418035325E-3</v>
      </c>
    </row>
    <row r="143" spans="1:8">
      <c r="A143" s="128">
        <v>42934</v>
      </c>
      <c r="B143" s="121">
        <v>29.836645000000001</v>
      </c>
      <c r="C143" s="121">
        <v>132.130112</v>
      </c>
      <c r="D143" s="73"/>
      <c r="F143" s="127">
        <v>42934</v>
      </c>
      <c r="G143" s="130">
        <f t="shared" si="2"/>
        <v>-9.3400124517118988E-3</v>
      </c>
      <c r="H143" s="130">
        <f t="shared" si="2"/>
        <v>2.7318024746456615E-3</v>
      </c>
    </row>
    <row r="144" spans="1:8">
      <c r="A144" s="128">
        <v>42935</v>
      </c>
      <c r="B144" s="121">
        <v>30.117947000000001</v>
      </c>
      <c r="C144" s="121">
        <v>131.77014199999999</v>
      </c>
      <c r="D144" s="73"/>
      <c r="F144" s="127">
        <v>42935</v>
      </c>
      <c r="G144" s="130">
        <f t="shared" si="2"/>
        <v>-8.6421226985112787E-3</v>
      </c>
      <c r="H144" s="130">
        <f t="shared" si="2"/>
        <v>2.2157119374699441E-4</v>
      </c>
    </row>
    <row r="145" spans="1:8">
      <c r="A145" s="128">
        <v>42936</v>
      </c>
      <c r="B145" s="121">
        <v>30.380499</v>
      </c>
      <c r="C145" s="121">
        <v>131.74095199999999</v>
      </c>
      <c r="D145" s="73"/>
      <c r="F145" s="127">
        <v>42936</v>
      </c>
      <c r="G145" s="130">
        <f t="shared" si="2"/>
        <v>7.4627957031323522E-3</v>
      </c>
      <c r="H145" s="130">
        <f t="shared" si="2"/>
        <v>6.3917022832207238E-3</v>
      </c>
    </row>
    <row r="146" spans="1:8">
      <c r="A146" s="128">
        <v>42937</v>
      </c>
      <c r="B146" s="121">
        <v>30.155455</v>
      </c>
      <c r="C146" s="121">
        <v>130.90425099999999</v>
      </c>
      <c r="D146" s="73"/>
      <c r="F146" s="127">
        <v>42937</v>
      </c>
      <c r="G146" s="130">
        <f t="shared" si="2"/>
        <v>-1.561053929463152E-2</v>
      </c>
      <c r="H146" s="130">
        <f t="shared" si="2"/>
        <v>-1.8957274331228069E-2</v>
      </c>
    </row>
    <row r="147" spans="1:8">
      <c r="A147" s="128">
        <v>42940</v>
      </c>
      <c r="B147" s="121">
        <v>30.633662999999999</v>
      </c>
      <c r="C147" s="121">
        <v>133.43379200000001</v>
      </c>
      <c r="D147" s="73"/>
      <c r="F147" s="127">
        <v>42940</v>
      </c>
      <c r="G147" s="130">
        <f t="shared" si="2"/>
        <v>1.5858092673448176E-2</v>
      </c>
      <c r="H147" s="130">
        <f t="shared" si="2"/>
        <v>6.9009200147600591E-3</v>
      </c>
    </row>
    <row r="148" spans="1:8">
      <c r="A148" s="128">
        <v>42941</v>
      </c>
      <c r="B148" s="121">
        <v>30.155455</v>
      </c>
      <c r="C148" s="121">
        <v>132.51928699999999</v>
      </c>
      <c r="D148" s="73"/>
      <c r="F148" s="127">
        <v>42941</v>
      </c>
      <c r="G148" s="130">
        <f t="shared" si="2"/>
        <v>9.3370387181734849E-4</v>
      </c>
      <c r="H148" s="130">
        <f t="shared" si="2"/>
        <v>-1.7588332634278503E-3</v>
      </c>
    </row>
    <row r="149" spans="1:8">
      <c r="A149" s="128">
        <v>42942</v>
      </c>
      <c r="B149" s="121">
        <v>30.127324999999999</v>
      </c>
      <c r="C149" s="121">
        <v>132.75277700000001</v>
      </c>
      <c r="D149" s="73"/>
      <c r="F149" s="127">
        <v>42942</v>
      </c>
      <c r="G149" s="130">
        <f t="shared" si="2"/>
        <v>-2.4835828090775669E-3</v>
      </c>
      <c r="H149" s="130">
        <f t="shared" si="2"/>
        <v>2.0562670262027627E-3</v>
      </c>
    </row>
    <row r="150" spans="1:8">
      <c r="A150" s="128">
        <v>42943</v>
      </c>
      <c r="B150" s="121">
        <v>30.202335000000001</v>
      </c>
      <c r="C150" s="121">
        <v>132.48036200000001</v>
      </c>
      <c r="D150" s="73"/>
      <c r="F150" s="127">
        <v>42943</v>
      </c>
      <c r="G150" s="130">
        <f t="shared" si="2"/>
        <v>8.137611761105612E-3</v>
      </c>
      <c r="H150" s="130">
        <f t="shared" si="2"/>
        <v>2.0305675598085715E-2</v>
      </c>
    </row>
    <row r="151" spans="1:8">
      <c r="A151" s="128">
        <v>42944</v>
      </c>
      <c r="B151" s="121">
        <v>29.958544</v>
      </c>
      <c r="C151" s="121">
        <v>129.843796</v>
      </c>
      <c r="D151" s="73"/>
      <c r="F151" s="127">
        <v>42944</v>
      </c>
      <c r="G151" s="130">
        <f t="shared" si="2"/>
        <v>-6.8385933830422685E-3</v>
      </c>
      <c r="H151" s="130">
        <f t="shared" si="2"/>
        <v>-6.1065937426609818E-3</v>
      </c>
    </row>
    <row r="152" spans="1:8">
      <c r="A152" s="128">
        <v>42947</v>
      </c>
      <c r="B152" s="121">
        <v>30.164829000000001</v>
      </c>
      <c r="C152" s="121">
        <v>130.641571</v>
      </c>
      <c r="D152" s="73"/>
      <c r="F152" s="127">
        <v>42947</v>
      </c>
      <c r="G152" s="130">
        <f t="shared" si="2"/>
        <v>4.998400289350613E-3</v>
      </c>
      <c r="H152" s="130">
        <f t="shared" si="2"/>
        <v>2.2618300794687185E-2</v>
      </c>
    </row>
    <row r="153" spans="1:8">
      <c r="A153" s="128">
        <v>42948</v>
      </c>
      <c r="B153" s="121">
        <v>30.014803000000001</v>
      </c>
      <c r="C153" s="121">
        <v>127.752037</v>
      </c>
      <c r="D153" s="73"/>
      <c r="F153" s="127">
        <v>42948</v>
      </c>
      <c r="G153" s="130">
        <f t="shared" si="2"/>
        <v>7.8714555364423067E-3</v>
      </c>
      <c r="H153" s="130">
        <f t="shared" si="2"/>
        <v>2.6099836789676534E-2</v>
      </c>
    </row>
    <row r="154" spans="1:8">
      <c r="A154" s="128">
        <v>42949</v>
      </c>
      <c r="B154" s="121">
        <v>29.780387999999999</v>
      </c>
      <c r="C154" s="121">
        <v>124.50254099999999</v>
      </c>
      <c r="D154" s="73"/>
      <c r="F154" s="127">
        <v>42949</v>
      </c>
      <c r="G154" s="130">
        <f t="shared" si="2"/>
        <v>7.2947075233786851E-3</v>
      </c>
      <c r="H154" s="130">
        <f t="shared" si="2"/>
        <v>5.8162297504948945E-3</v>
      </c>
    </row>
    <row r="155" spans="1:8">
      <c r="A155" s="128">
        <v>42950</v>
      </c>
      <c r="B155" s="121">
        <v>29.564722</v>
      </c>
      <c r="C155" s="121">
        <v>123.78259300000001</v>
      </c>
      <c r="D155" s="73"/>
      <c r="F155" s="127">
        <v>42950</v>
      </c>
      <c r="G155" s="130">
        <f t="shared" si="2"/>
        <v>-6.3031858827781173E-3</v>
      </c>
      <c r="H155" s="130">
        <f t="shared" si="2"/>
        <v>4.1831162971961433E-3</v>
      </c>
    </row>
    <row r="156" spans="1:8">
      <c r="A156" s="128">
        <v>42951</v>
      </c>
      <c r="B156" s="121">
        <v>29.752255999999999</v>
      </c>
      <c r="C156" s="121">
        <v>123.266953</v>
      </c>
      <c r="D156" s="73"/>
      <c r="F156" s="127">
        <v>42951</v>
      </c>
      <c r="G156" s="130">
        <f t="shared" si="2"/>
        <v>-9.6754857780877446E-3</v>
      </c>
      <c r="H156" s="130">
        <f t="shared" si="2"/>
        <v>-2.508465332689247E-2</v>
      </c>
    </row>
    <row r="157" spans="1:8">
      <c r="A157" s="128">
        <v>42954</v>
      </c>
      <c r="B157" s="121">
        <v>30.042936000000001</v>
      </c>
      <c r="C157" s="121">
        <v>126.438622</v>
      </c>
      <c r="D157" s="73"/>
      <c r="F157" s="127">
        <v>42954</v>
      </c>
      <c r="G157" s="130">
        <f t="shared" si="2"/>
        <v>-1.0500319085754772E-2</v>
      </c>
      <c r="H157" s="130">
        <f t="shared" si="2"/>
        <v>-1.8725580404844511E-2</v>
      </c>
    </row>
    <row r="158" spans="1:8">
      <c r="A158" s="128">
        <v>42955</v>
      </c>
      <c r="B158" s="121">
        <v>30.361744000000002</v>
      </c>
      <c r="C158" s="121">
        <v>128.85144</v>
      </c>
      <c r="D158" s="73"/>
      <c r="F158" s="127">
        <v>42955</v>
      </c>
      <c r="G158" s="130">
        <f t="shared" si="2"/>
        <v>-1.9382142236909483E-2</v>
      </c>
      <c r="H158" s="130">
        <f t="shared" si="2"/>
        <v>-1.7725911710547826E-2</v>
      </c>
    </row>
    <row r="159" spans="1:8">
      <c r="A159" s="128">
        <v>42956</v>
      </c>
      <c r="B159" s="121">
        <v>30.961850999999999</v>
      </c>
      <c r="C159" s="121">
        <v>131.17666600000001</v>
      </c>
      <c r="D159" s="73"/>
      <c r="F159" s="127">
        <v>42956</v>
      </c>
      <c r="G159" s="130">
        <f t="shared" si="2"/>
        <v>-9.0764824332412175E-4</v>
      </c>
      <c r="H159" s="130">
        <f t="shared" si="2"/>
        <v>-6.7041300221750699E-3</v>
      </c>
    </row>
    <row r="160" spans="1:8">
      <c r="A160" s="128">
        <v>42957</v>
      </c>
      <c r="B160" s="121">
        <v>30.989979000000002</v>
      </c>
      <c r="C160" s="121">
        <v>132.062027</v>
      </c>
      <c r="D160" s="73"/>
      <c r="F160" s="127">
        <v>42957</v>
      </c>
      <c r="G160" s="130">
        <f t="shared" si="2"/>
        <v>-5.7161255050830473E-3</v>
      </c>
      <c r="H160" s="130">
        <f t="shared" si="2"/>
        <v>-5.2032809829658522E-3</v>
      </c>
    </row>
    <row r="161" spans="1:8">
      <c r="A161" s="128">
        <v>42958</v>
      </c>
      <c r="B161" s="121">
        <v>31.168140000000001</v>
      </c>
      <c r="C161" s="121">
        <v>132.75277700000001</v>
      </c>
      <c r="D161" s="73"/>
      <c r="F161" s="127">
        <v>42958</v>
      </c>
      <c r="G161" s="130">
        <f t="shared" si="2"/>
        <v>7.8835294404113743E-3</v>
      </c>
      <c r="H161" s="130">
        <f t="shared" si="2"/>
        <v>3.0139655836425305E-3</v>
      </c>
    </row>
    <row r="162" spans="1:8">
      <c r="A162" s="128">
        <v>42961</v>
      </c>
      <c r="B162" s="121">
        <v>30.924347000000001</v>
      </c>
      <c r="C162" s="121">
        <v>132.35386700000001</v>
      </c>
      <c r="D162" s="73"/>
      <c r="F162" s="127">
        <v>42961</v>
      </c>
      <c r="G162" s="130">
        <f t="shared" si="2"/>
        <v>-3.6253659236932245E-3</v>
      </c>
      <c r="H162" s="130">
        <f t="shared" si="2"/>
        <v>-4.6097593134744042E-3</v>
      </c>
    </row>
    <row r="163" spans="1:8">
      <c r="A163" s="128">
        <v>42962</v>
      </c>
      <c r="B163" s="121">
        <v>31.036867000000001</v>
      </c>
      <c r="C163" s="121">
        <v>132.966812</v>
      </c>
      <c r="D163" s="73"/>
      <c r="F163" s="127">
        <v>42962</v>
      </c>
      <c r="G163" s="130">
        <f t="shared" si="2"/>
        <v>-1.5082800498652515E-3</v>
      </c>
      <c r="H163" s="130">
        <f t="shared" si="2"/>
        <v>-4.9508567367501088E-3</v>
      </c>
    </row>
    <row r="164" spans="1:8">
      <c r="A164" s="128">
        <v>42963</v>
      </c>
      <c r="B164" s="121">
        <v>31.083749999999998</v>
      </c>
      <c r="C164" s="121">
        <v>133.628387</v>
      </c>
      <c r="D164" s="73"/>
      <c r="F164" s="127">
        <v>42963</v>
      </c>
      <c r="G164" s="130">
        <f t="shared" si="2"/>
        <v>9.1325214887154615E-3</v>
      </c>
      <c r="H164" s="130">
        <f t="shared" si="2"/>
        <v>8.2953915137988776E-3</v>
      </c>
    </row>
    <row r="165" spans="1:8">
      <c r="A165" s="128">
        <v>42964</v>
      </c>
      <c r="B165" s="121">
        <v>30.802446</v>
      </c>
      <c r="C165" s="121">
        <v>132.52900700000001</v>
      </c>
      <c r="D165" s="73"/>
      <c r="F165" s="127">
        <v>42964</v>
      </c>
      <c r="G165" s="130">
        <f t="shared" si="2"/>
        <v>-1.3809603271740523E-2</v>
      </c>
      <c r="H165" s="130">
        <f t="shared" si="2"/>
        <v>-1.3898869582427253E-2</v>
      </c>
    </row>
    <row r="166" spans="1:8">
      <c r="A166" s="128">
        <v>42965</v>
      </c>
      <c r="B166" s="121">
        <v>31.233771999999998</v>
      </c>
      <c r="C166" s="121">
        <v>134.396973</v>
      </c>
      <c r="D166" s="73"/>
      <c r="F166" s="127">
        <v>42965</v>
      </c>
      <c r="G166" s="130">
        <f t="shared" si="2"/>
        <v>6.9526470887300018E-3</v>
      </c>
      <c r="H166" s="130">
        <f t="shared" si="2"/>
        <v>5.0685300097175201E-4</v>
      </c>
    </row>
    <row r="167" spans="1:8">
      <c r="A167" s="128">
        <v>42968</v>
      </c>
      <c r="B167" s="121">
        <v>31.018114000000001</v>
      </c>
      <c r="C167" s="121">
        <v>134.32888800000001</v>
      </c>
      <c r="D167" s="73"/>
      <c r="F167" s="127">
        <v>42968</v>
      </c>
      <c r="G167" s="130">
        <f t="shared" si="2"/>
        <v>7.9222239664620275E-3</v>
      </c>
      <c r="H167" s="130">
        <f t="shared" si="2"/>
        <v>-2.3121623751621856E-3</v>
      </c>
    </row>
    <row r="168" spans="1:8">
      <c r="A168" s="128">
        <v>42969</v>
      </c>
      <c r="B168" s="121">
        <v>30.774312999999999</v>
      </c>
      <c r="C168" s="121">
        <v>134.640198</v>
      </c>
      <c r="D168" s="73"/>
      <c r="F168" s="127">
        <v>42969</v>
      </c>
      <c r="G168" s="130">
        <f t="shared" si="2"/>
        <v>6.4396899095815474E-3</v>
      </c>
      <c r="H168" s="130">
        <f t="shared" si="2"/>
        <v>1.5408377130925244E-2</v>
      </c>
    </row>
    <row r="169" spans="1:8">
      <c r="A169" s="128">
        <v>42970</v>
      </c>
      <c r="B169" s="121">
        <v>30.577404000000001</v>
      </c>
      <c r="C169" s="121">
        <v>132.597092</v>
      </c>
      <c r="D169" s="73"/>
      <c r="F169" s="127">
        <v>42970</v>
      </c>
      <c r="G169" s="130">
        <f t="shared" si="2"/>
        <v>-1.5992825727671134E-2</v>
      </c>
      <c r="H169" s="130">
        <f t="shared" si="2"/>
        <v>4.1176390542176478E-2</v>
      </c>
    </row>
    <row r="170" spans="1:8">
      <c r="A170" s="128">
        <v>42971</v>
      </c>
      <c r="B170" s="121">
        <v>31.074370999999999</v>
      </c>
      <c r="C170" s="121">
        <v>127.353149</v>
      </c>
      <c r="D170" s="73"/>
      <c r="F170" s="127">
        <v>42971</v>
      </c>
      <c r="G170" s="130">
        <f t="shared" si="2"/>
        <v>-2.4081696125998198E-3</v>
      </c>
      <c r="H170" s="130">
        <f t="shared" si="2"/>
        <v>-4.6384032178045098E-3</v>
      </c>
    </row>
    <row r="171" spans="1:8">
      <c r="A171" s="128">
        <v>42972</v>
      </c>
      <c r="B171" s="121">
        <v>31.149384000000001</v>
      </c>
      <c r="C171" s="121">
        <v>127.946617</v>
      </c>
      <c r="D171" s="73"/>
      <c r="F171" s="127">
        <v>42972</v>
      </c>
      <c r="G171" s="130">
        <f t="shared" si="2"/>
        <v>-7.4694578133358558E-3</v>
      </c>
      <c r="H171" s="130">
        <f t="shared" si="2"/>
        <v>1.4467315655746216E-3</v>
      </c>
    </row>
    <row r="172" spans="1:8">
      <c r="A172" s="128">
        <v>42975</v>
      </c>
      <c r="B172" s="121">
        <v>31.383804000000001</v>
      </c>
      <c r="C172" s="121">
        <v>127.76178</v>
      </c>
      <c r="D172" s="73"/>
      <c r="F172" s="127">
        <v>42975</v>
      </c>
      <c r="G172" s="130">
        <f t="shared" si="2"/>
        <v>6.3140637821894607E-3</v>
      </c>
      <c r="H172" s="130">
        <f t="shared" si="2"/>
        <v>9.2998942991127098E-3</v>
      </c>
    </row>
    <row r="173" spans="1:8">
      <c r="A173" s="128">
        <v>42976</v>
      </c>
      <c r="B173" s="121">
        <v>31.186888</v>
      </c>
      <c r="C173" s="121">
        <v>126.584557</v>
      </c>
      <c r="D173" s="73"/>
      <c r="F173" s="127">
        <v>42976</v>
      </c>
      <c r="G173" s="130">
        <f t="shared" si="2"/>
        <v>2.4109440641628677E-3</v>
      </c>
      <c r="H173" s="130">
        <f t="shared" si="2"/>
        <v>-5.3769104899237252E-4</v>
      </c>
    </row>
    <row r="174" spans="1:8">
      <c r="A174" s="128">
        <v>42977</v>
      </c>
      <c r="B174" s="121">
        <v>31.111878999999998</v>
      </c>
      <c r="C174" s="121">
        <v>126.652657</v>
      </c>
      <c r="D174" s="73"/>
      <c r="F174" s="127">
        <v>42977</v>
      </c>
      <c r="G174" s="130">
        <f t="shared" si="2"/>
        <v>-2.1527423898316966E-2</v>
      </c>
      <c r="H174" s="130">
        <f t="shared" si="2"/>
        <v>-6.0318981804988736E-3</v>
      </c>
    </row>
    <row r="175" spans="1:8">
      <c r="A175" s="128">
        <v>42978</v>
      </c>
      <c r="B175" s="121">
        <v>31.796372999999999</v>
      </c>
      <c r="C175" s="121">
        <v>127.421249</v>
      </c>
      <c r="D175" s="73"/>
      <c r="F175" s="127">
        <v>42978</v>
      </c>
      <c r="G175" s="130">
        <f t="shared" si="2"/>
        <v>-1.3096707349205428E-2</v>
      </c>
      <c r="H175" s="130">
        <f t="shared" si="2"/>
        <v>-7.6339366055333535E-5</v>
      </c>
    </row>
    <row r="176" spans="1:8">
      <c r="A176" s="128">
        <v>42979</v>
      </c>
      <c r="B176" s="121">
        <v>32.218327000000002</v>
      </c>
      <c r="C176" s="121">
        <v>127.430977</v>
      </c>
      <c r="D176" s="73"/>
      <c r="F176" s="127">
        <v>42979</v>
      </c>
      <c r="G176" s="130">
        <f t="shared" si="2"/>
        <v>4.3846065047286054E-3</v>
      </c>
      <c r="H176" s="130">
        <f t="shared" si="2"/>
        <v>-2.2907547396677774E-4</v>
      </c>
    </row>
    <row r="177" spans="1:8">
      <c r="A177" s="128">
        <v>42983</v>
      </c>
      <c r="B177" s="121">
        <v>32.077679000000003</v>
      </c>
      <c r="C177" s="121">
        <v>127.46017500000001</v>
      </c>
      <c r="D177" s="73"/>
      <c r="F177" s="127">
        <v>42983</v>
      </c>
      <c r="G177" s="130">
        <f t="shared" si="2"/>
        <v>-1.5822594218563912E-2</v>
      </c>
      <c r="H177" s="130">
        <f t="shared" si="2"/>
        <v>-4.558904653922724E-3</v>
      </c>
    </row>
    <row r="178" spans="1:8">
      <c r="A178" s="128">
        <v>42984</v>
      </c>
      <c r="B178" s="121">
        <v>32.593390999999997</v>
      </c>
      <c r="C178" s="121">
        <v>128.043915</v>
      </c>
      <c r="D178" s="73"/>
      <c r="F178" s="127">
        <v>42984</v>
      </c>
      <c r="G178" s="130">
        <f t="shared" si="2"/>
        <v>4.6240570993685282E-3</v>
      </c>
      <c r="H178" s="130">
        <f t="shared" si="2"/>
        <v>3.8900726939545827E-3</v>
      </c>
    </row>
    <row r="179" spans="1:8">
      <c r="A179" s="128">
        <v>42985</v>
      </c>
      <c r="B179" s="121">
        <v>32.443370999999999</v>
      </c>
      <c r="C179" s="121">
        <v>127.54774500000001</v>
      </c>
      <c r="D179" s="73"/>
      <c r="F179" s="127">
        <v>42985</v>
      </c>
      <c r="G179" s="130">
        <f t="shared" si="2"/>
        <v>1.2880699297101339E-2</v>
      </c>
      <c r="H179" s="130">
        <f t="shared" si="2"/>
        <v>1.2589886406841222E-2</v>
      </c>
    </row>
    <row r="180" spans="1:8">
      <c r="A180" s="128">
        <v>42986</v>
      </c>
      <c r="B180" s="121">
        <v>32.030791999999998</v>
      </c>
      <c r="C180" s="121">
        <v>125.961899</v>
      </c>
      <c r="D180" s="73"/>
      <c r="F180" s="127">
        <v>42986</v>
      </c>
      <c r="G180" s="130">
        <f t="shared" si="2"/>
        <v>0</v>
      </c>
      <c r="H180" s="130">
        <f t="shared" si="2"/>
        <v>3.099024369507708E-3</v>
      </c>
    </row>
    <row r="181" spans="1:8">
      <c r="A181" s="128">
        <v>42989</v>
      </c>
      <c r="B181" s="121">
        <v>32.030791999999998</v>
      </c>
      <c r="C181" s="121">
        <v>125.572746</v>
      </c>
      <c r="D181" s="73"/>
      <c r="F181" s="127">
        <v>42989</v>
      </c>
      <c r="G181" s="130">
        <f t="shared" si="2"/>
        <v>-5.8512531145149538E-4</v>
      </c>
      <c r="H181" s="130">
        <f t="shared" si="2"/>
        <v>-1.238025766350237E-3</v>
      </c>
    </row>
    <row r="182" spans="1:8">
      <c r="A182" s="128">
        <v>42990</v>
      </c>
      <c r="B182" s="121">
        <v>32.049545000000002</v>
      </c>
      <c r="C182" s="121">
        <v>125.72840100000001</v>
      </c>
      <c r="D182" s="73"/>
      <c r="F182" s="127">
        <v>42990</v>
      </c>
      <c r="G182" s="130">
        <f t="shared" si="2"/>
        <v>-1.1688827371515442E-3</v>
      </c>
      <c r="H182" s="130">
        <f t="shared" si="2"/>
        <v>5.7591945402284406E-3</v>
      </c>
    </row>
    <row r="183" spans="1:8">
      <c r="A183" s="128">
        <v>42991</v>
      </c>
      <c r="B183" s="121">
        <v>32.087051000000002</v>
      </c>
      <c r="C183" s="121">
        <v>125.008453</v>
      </c>
      <c r="D183" s="73"/>
      <c r="F183" s="127">
        <v>42991</v>
      </c>
      <c r="G183" s="130">
        <f t="shared" si="2"/>
        <v>-1.212485734298363E-2</v>
      </c>
      <c r="H183" s="130">
        <f t="shared" si="2"/>
        <v>-4.4937537640531433E-3</v>
      </c>
    </row>
    <row r="184" spans="1:8">
      <c r="A184" s="128">
        <v>42992</v>
      </c>
      <c r="B184" s="121">
        <v>32.480877</v>
      </c>
      <c r="C184" s="121">
        <v>125.572746</v>
      </c>
      <c r="D184" s="73"/>
      <c r="F184" s="127">
        <v>42992</v>
      </c>
      <c r="G184" s="130">
        <f t="shared" si="2"/>
        <v>-9.7197890601565806E-3</v>
      </c>
      <c r="H184" s="130">
        <f t="shared" si="2"/>
        <v>-2.0874329508133727E-3</v>
      </c>
    </row>
    <row r="185" spans="1:8">
      <c r="A185" s="128">
        <v>42993</v>
      </c>
      <c r="B185" s="121">
        <v>32.799683000000002</v>
      </c>
      <c r="C185" s="121">
        <v>125.835419</v>
      </c>
      <c r="D185" s="73"/>
      <c r="F185" s="127">
        <v>42993</v>
      </c>
      <c r="G185" s="130">
        <f t="shared" si="2"/>
        <v>-2.8506889456296758E-3</v>
      </c>
      <c r="H185" s="130">
        <f t="shared" si="2"/>
        <v>4.0365429945272702E-3</v>
      </c>
    </row>
    <row r="186" spans="1:8">
      <c r="A186" s="128">
        <v>42996</v>
      </c>
      <c r="B186" s="121">
        <v>32.893452000000003</v>
      </c>
      <c r="C186" s="121">
        <v>125.329521</v>
      </c>
      <c r="D186" s="73"/>
      <c r="F186" s="127">
        <v>42996</v>
      </c>
      <c r="G186" s="130">
        <f t="shared" si="2"/>
        <v>2.8588386052390558E-3</v>
      </c>
      <c r="H186" s="130">
        <f t="shared" si="2"/>
        <v>2.2563449174792805E-3</v>
      </c>
    </row>
    <row r="187" spans="1:8">
      <c r="A187" s="128">
        <v>42997</v>
      </c>
      <c r="B187" s="121">
        <v>32.799683000000002</v>
      </c>
      <c r="C187" s="121">
        <v>125.047371</v>
      </c>
      <c r="D187" s="73"/>
      <c r="F187" s="127">
        <v>42997</v>
      </c>
      <c r="G187" s="130">
        <f t="shared" si="2"/>
        <v>1.1449179515659047E-3</v>
      </c>
      <c r="H187" s="130">
        <f t="shared" si="2"/>
        <v>-7.7748417713263684E-4</v>
      </c>
    </row>
    <row r="188" spans="1:8">
      <c r="A188" s="128">
        <v>42998</v>
      </c>
      <c r="B188" s="121">
        <v>32.762172999999997</v>
      </c>
      <c r="C188" s="121">
        <v>125.14466899999999</v>
      </c>
      <c r="D188" s="73"/>
      <c r="F188" s="127">
        <v>42998</v>
      </c>
      <c r="G188" s="130">
        <f t="shared" si="2"/>
        <v>-7.3864516025434757E-3</v>
      </c>
      <c r="H188" s="130">
        <f t="shared" si="2"/>
        <v>6.415850665748124E-3</v>
      </c>
    </row>
    <row r="189" spans="1:8">
      <c r="A189" s="128">
        <v>42999</v>
      </c>
      <c r="B189" s="121">
        <v>33.005969999999998</v>
      </c>
      <c r="C189" s="121">
        <v>124.346878</v>
      </c>
      <c r="D189" s="73"/>
      <c r="F189" s="127">
        <v>42999</v>
      </c>
      <c r="G189" s="130">
        <f t="shared" si="2"/>
        <v>-4.8063680871993641E-3</v>
      </c>
      <c r="H189" s="130">
        <f t="shared" si="2"/>
        <v>-3.5084275892979244E-3</v>
      </c>
    </row>
    <row r="190" spans="1:8">
      <c r="A190" s="128">
        <v>43000</v>
      </c>
      <c r="B190" s="121">
        <v>33.165374999999997</v>
      </c>
      <c r="C190" s="121">
        <v>124.784676</v>
      </c>
      <c r="D190" s="73"/>
      <c r="F190" s="127">
        <v>43000</v>
      </c>
      <c r="G190" s="130">
        <f t="shared" si="2"/>
        <v>3.1195383057935899E-2</v>
      </c>
      <c r="H190" s="130">
        <f t="shared" si="2"/>
        <v>1.656484019886717E-2</v>
      </c>
    </row>
    <row r="191" spans="1:8">
      <c r="A191" s="128">
        <v>43003</v>
      </c>
      <c r="B191" s="121">
        <v>32.162067</v>
      </c>
      <c r="C191" s="121">
        <v>122.75132000000001</v>
      </c>
      <c r="D191" s="73"/>
      <c r="F191" s="127">
        <v>43003</v>
      </c>
      <c r="G191" s="130">
        <f t="shared" si="2"/>
        <v>2.0450562286868923E-3</v>
      </c>
      <c r="H191" s="130">
        <f t="shared" si="2"/>
        <v>6.3811503451518536E-3</v>
      </c>
    </row>
    <row r="192" spans="1:8">
      <c r="A192" s="128">
        <v>43004</v>
      </c>
      <c r="B192" s="121">
        <v>32.096428000000003</v>
      </c>
      <c r="C192" s="121">
        <v>121.972992</v>
      </c>
      <c r="D192" s="73"/>
      <c r="F192" s="127">
        <v>43004</v>
      </c>
      <c r="G192" s="130">
        <f t="shared" si="2"/>
        <v>-1.8635345277309701E-2</v>
      </c>
      <c r="H192" s="130">
        <f t="shared" si="2"/>
        <v>-1.5934086547107373E-2</v>
      </c>
    </row>
    <row r="193" spans="1:8">
      <c r="A193" s="128">
        <v>43005</v>
      </c>
      <c r="B193" s="121">
        <v>32.705914</v>
      </c>
      <c r="C193" s="121">
        <v>123.94799</v>
      </c>
      <c r="D193" s="73"/>
      <c r="F193" s="127">
        <v>43005</v>
      </c>
      <c r="G193" s="130">
        <f t="shared" si="2"/>
        <v>6.3473961208047047E-3</v>
      </c>
      <c r="H193" s="130">
        <f t="shared" si="2"/>
        <v>-2.8177633064179197E-3</v>
      </c>
    </row>
    <row r="194" spans="1:8">
      <c r="A194" s="128">
        <v>43006</v>
      </c>
      <c r="B194" s="121">
        <v>32.499625999999999</v>
      </c>
      <c r="C194" s="121">
        <v>124.298233</v>
      </c>
      <c r="D194" s="73"/>
      <c r="F194" s="127">
        <v>43006</v>
      </c>
      <c r="G194" s="130">
        <f t="shared" si="2"/>
        <v>5.220557052629804E-3</v>
      </c>
      <c r="H194" s="130">
        <f t="shared" si="2"/>
        <v>-4.5968578784272296E-3</v>
      </c>
    </row>
    <row r="195" spans="1:8">
      <c r="A195" s="128">
        <v>43007</v>
      </c>
      <c r="B195" s="121">
        <v>32.330840999999999</v>
      </c>
      <c r="C195" s="121">
        <v>124.872253</v>
      </c>
      <c r="D195" s="73"/>
      <c r="F195" s="127">
        <v>43007</v>
      </c>
      <c r="G195" s="130">
        <f t="shared" si="2"/>
        <v>1.4117446237019493E-2</v>
      </c>
      <c r="H195" s="130">
        <f t="shared" si="2"/>
        <v>1.3903206428291792E-2</v>
      </c>
    </row>
    <row r="196" spans="1:8">
      <c r="A196" s="128">
        <v>43010</v>
      </c>
      <c r="B196" s="121">
        <v>31.880766000000001</v>
      </c>
      <c r="C196" s="121">
        <v>123.159935</v>
      </c>
      <c r="D196" s="73"/>
      <c r="F196" s="127">
        <v>43010</v>
      </c>
      <c r="G196" s="130">
        <f t="shared" si="2"/>
        <v>-2.1019327770883223E-2</v>
      </c>
      <c r="H196" s="130">
        <f t="shared" si="2"/>
        <v>-2.8994372634675414E-2</v>
      </c>
    </row>
    <row r="197" spans="1:8">
      <c r="A197" s="128">
        <v>43011</v>
      </c>
      <c r="B197" s="121">
        <v>32.565266000000001</v>
      </c>
      <c r="C197" s="121">
        <v>126.837509</v>
      </c>
      <c r="D197" s="73"/>
      <c r="F197" s="127">
        <v>43011</v>
      </c>
      <c r="G197" s="130">
        <f t="shared" si="2"/>
        <v>9.0063421409845024E-3</v>
      </c>
      <c r="H197" s="130">
        <f t="shared" si="2"/>
        <v>7.7297344164473092E-3</v>
      </c>
    </row>
    <row r="198" spans="1:8">
      <c r="A198" s="128">
        <v>43012</v>
      </c>
      <c r="B198" s="121">
        <v>32.274590000000003</v>
      </c>
      <c r="C198" s="121">
        <v>125.864609</v>
      </c>
      <c r="D198" s="73"/>
      <c r="F198" s="127">
        <v>43012</v>
      </c>
      <c r="G198" s="130">
        <f t="shared" si="2"/>
        <v>2.8001328216884724E-2</v>
      </c>
      <c r="H198" s="130">
        <f t="shared" si="2"/>
        <v>2.7960128662311678E-2</v>
      </c>
    </row>
    <row r="199" spans="1:8">
      <c r="A199" s="128">
        <v>43013</v>
      </c>
      <c r="B199" s="121">
        <v>31.395475000000001</v>
      </c>
      <c r="C199" s="121">
        <v>122.44113900000001</v>
      </c>
      <c r="D199" s="73"/>
      <c r="F199" s="127">
        <v>43013</v>
      </c>
      <c r="G199" s="130">
        <f t="shared" si="2"/>
        <v>2.6753573463982327E-3</v>
      </c>
      <c r="H199" s="130">
        <f t="shared" si="2"/>
        <v>5.7339939650773442E-3</v>
      </c>
    </row>
    <row r="200" spans="1:8">
      <c r="A200" s="128">
        <v>43014</v>
      </c>
      <c r="B200" s="121">
        <v>31.311705</v>
      </c>
      <c r="C200" s="121">
        <v>121.743065</v>
      </c>
      <c r="D200" s="73"/>
      <c r="F200" s="127">
        <v>43014</v>
      </c>
      <c r="G200" s="130">
        <f t="shared" si="2"/>
        <v>2.2181668713584735E-2</v>
      </c>
      <c r="H200" s="130">
        <f t="shared" si="2"/>
        <v>2.2570281017228355E-2</v>
      </c>
    </row>
    <row r="201" spans="1:8">
      <c r="A201" s="128">
        <v>43017</v>
      </c>
      <c r="B201" s="121">
        <v>30.632231000000001</v>
      </c>
      <c r="C201" s="121">
        <v>119.055939</v>
      </c>
      <c r="D201" s="73"/>
      <c r="F201" s="127">
        <v>43017</v>
      </c>
      <c r="G201" s="130">
        <f t="shared" ref="G201:H264" si="3">B201/B202-1</f>
        <v>-3.0347777492956252E-2</v>
      </c>
      <c r="H201" s="130">
        <f t="shared" si="3"/>
        <v>-1.9839315014729797E-2</v>
      </c>
    </row>
    <row r="202" spans="1:8">
      <c r="A202" s="128">
        <v>43018</v>
      </c>
      <c r="B202" s="121">
        <v>31.590945999999999</v>
      </c>
      <c r="C202" s="121">
        <v>121.46573600000001</v>
      </c>
      <c r="D202" s="73"/>
      <c r="F202" s="127">
        <v>43018</v>
      </c>
      <c r="G202" s="130">
        <f t="shared" si="3"/>
        <v>-1.5946515693687879E-2</v>
      </c>
      <c r="H202" s="130">
        <f t="shared" si="3"/>
        <v>-1.7481523826327061E-2</v>
      </c>
    </row>
    <row r="203" spans="1:8">
      <c r="A203" s="128">
        <v>43019</v>
      </c>
      <c r="B203" s="121">
        <v>32.102874999999997</v>
      </c>
      <c r="C203" s="121">
        <v>123.62692300000001</v>
      </c>
      <c r="D203" s="73"/>
      <c r="F203" s="127">
        <v>43019</v>
      </c>
      <c r="G203" s="130">
        <f t="shared" si="3"/>
        <v>2.0335714234880342E-3</v>
      </c>
      <c r="H203" s="130">
        <f t="shared" si="3"/>
        <v>2.3209878173346965E-4</v>
      </c>
    </row>
    <row r="204" spans="1:8">
      <c r="A204" s="128">
        <v>43020</v>
      </c>
      <c r="B204" s="121">
        <v>32.037723999999997</v>
      </c>
      <c r="C204" s="121">
        <v>123.598236</v>
      </c>
      <c r="D204" s="73"/>
      <c r="F204" s="127">
        <v>43020</v>
      </c>
      <c r="G204" s="130">
        <f t="shared" si="3"/>
        <v>8.7925476044417028E-3</v>
      </c>
      <c r="H204" s="130">
        <f t="shared" si="3"/>
        <v>1.1029400246591603E-2</v>
      </c>
    </row>
    <row r="205" spans="1:8">
      <c r="A205" s="128">
        <v>43021</v>
      </c>
      <c r="B205" s="121">
        <v>31.758486000000001</v>
      </c>
      <c r="C205" s="121">
        <v>122.249893</v>
      </c>
      <c r="D205" s="73"/>
      <c r="F205" s="127">
        <v>43021</v>
      </c>
      <c r="G205" s="130">
        <f t="shared" si="3"/>
        <v>-1.8411988728137207E-2</v>
      </c>
      <c r="H205" s="130">
        <f t="shared" si="3"/>
        <v>-1.5934113426857799E-2</v>
      </c>
    </row>
    <row r="206" spans="1:8">
      <c r="A206" s="128">
        <v>43024</v>
      </c>
      <c r="B206" s="121">
        <v>32.354191</v>
      </c>
      <c r="C206" s="121">
        <v>124.229378</v>
      </c>
      <c r="D206" s="73"/>
      <c r="F206" s="127">
        <v>43024</v>
      </c>
      <c r="G206" s="130">
        <f t="shared" si="3"/>
        <v>8.6403437947968342E-4</v>
      </c>
      <c r="H206" s="130">
        <f t="shared" si="3"/>
        <v>-3.6812969431726517E-3</v>
      </c>
    </row>
    <row r="207" spans="1:8">
      <c r="A207" s="128">
        <v>43025</v>
      </c>
      <c r="B207" s="121">
        <v>32.326259999999998</v>
      </c>
      <c r="C207" s="121">
        <v>124.688393</v>
      </c>
      <c r="D207" s="73"/>
      <c r="F207" s="127">
        <v>43025</v>
      </c>
      <c r="G207" s="130">
        <f t="shared" si="3"/>
        <v>3.7569943920661153E-3</v>
      </c>
      <c r="H207" s="130">
        <f t="shared" si="3"/>
        <v>3.0000133933478779E-3</v>
      </c>
    </row>
    <row r="208" spans="1:8">
      <c r="A208" s="128">
        <v>43026</v>
      </c>
      <c r="B208" s="121">
        <v>32.205264999999997</v>
      </c>
      <c r="C208" s="121">
        <v>124.315445</v>
      </c>
      <c r="D208" s="73"/>
      <c r="F208" s="127">
        <v>43026</v>
      </c>
      <c r="G208" s="130">
        <f t="shared" si="3"/>
        <v>-2.8893755630421403E-4</v>
      </c>
      <c r="H208" s="130">
        <f t="shared" si="3"/>
        <v>0</v>
      </c>
    </row>
    <row r="209" spans="1:8">
      <c r="A209" s="128">
        <v>43027</v>
      </c>
      <c r="B209" s="121">
        <v>32.214573000000001</v>
      </c>
      <c r="C209" s="121">
        <v>124.315445</v>
      </c>
      <c r="D209" s="73"/>
      <c r="F209" s="127">
        <v>43027</v>
      </c>
      <c r="G209" s="130">
        <f t="shared" si="3"/>
        <v>-1.2553352021962949E-2</v>
      </c>
      <c r="H209" s="130">
        <f t="shared" si="3"/>
        <v>-2.6085165912108632E-3</v>
      </c>
    </row>
    <row r="210" spans="1:8">
      <c r="A210" s="128">
        <v>43028</v>
      </c>
      <c r="B210" s="121">
        <v>32.624115000000003</v>
      </c>
      <c r="C210" s="121">
        <v>124.64057200000001</v>
      </c>
      <c r="D210" s="73"/>
      <c r="F210" s="127">
        <v>43028</v>
      </c>
      <c r="G210" s="130">
        <f t="shared" si="3"/>
        <v>1.1543881390324806E-2</v>
      </c>
      <c r="H210" s="130">
        <f t="shared" si="3"/>
        <v>4.9344684385870252E-3</v>
      </c>
    </row>
    <row r="211" spans="1:8">
      <c r="A211" s="128">
        <v>43031</v>
      </c>
      <c r="B211" s="121">
        <v>32.251804</v>
      </c>
      <c r="C211" s="121">
        <v>124.02855700000001</v>
      </c>
      <c r="D211" s="73"/>
      <c r="F211" s="127">
        <v>43031</v>
      </c>
      <c r="G211" s="130">
        <f t="shared" si="3"/>
        <v>-8.0159210536798753E-3</v>
      </c>
      <c r="H211" s="130">
        <f t="shared" si="3"/>
        <v>1.0806033343999655E-3</v>
      </c>
    </row>
    <row r="212" spans="1:8">
      <c r="A212" s="128">
        <v>43032</v>
      </c>
      <c r="B212" s="121">
        <v>32.512421000000003</v>
      </c>
      <c r="C212" s="121">
        <v>123.894676</v>
      </c>
      <c r="D212" s="73"/>
      <c r="F212" s="127">
        <v>43032</v>
      </c>
      <c r="G212" s="130">
        <f t="shared" si="3"/>
        <v>4.8905565279009355E-3</v>
      </c>
      <c r="H212" s="130">
        <f t="shared" si="3"/>
        <v>-2.0028625302248582E-3</v>
      </c>
    </row>
    <row r="213" spans="1:8">
      <c r="A213" s="128">
        <v>43033</v>
      </c>
      <c r="B213" s="121">
        <v>32.354191</v>
      </c>
      <c r="C213" s="121">
        <v>124.14331799999999</v>
      </c>
      <c r="D213" s="73"/>
      <c r="F213" s="127">
        <v>43033</v>
      </c>
      <c r="G213" s="130">
        <f t="shared" si="3"/>
        <v>-5.1516628942148701E-3</v>
      </c>
      <c r="H213" s="130">
        <f t="shared" si="3"/>
        <v>-1.1572981513039204E-2</v>
      </c>
    </row>
    <row r="214" spans="1:8">
      <c r="A214" s="128">
        <v>43034</v>
      </c>
      <c r="B214" s="121">
        <v>32.521732</v>
      </c>
      <c r="C214" s="121">
        <v>125.59684799999999</v>
      </c>
      <c r="D214" s="73"/>
      <c r="F214" s="127">
        <v>43034</v>
      </c>
      <c r="G214" s="130">
        <f t="shared" si="3"/>
        <v>4.6003116133859212E-3</v>
      </c>
      <c r="H214" s="130">
        <f t="shared" si="3"/>
        <v>2.7485980947346E-3</v>
      </c>
    </row>
    <row r="215" spans="1:8">
      <c r="A215" s="128">
        <v>43035</v>
      </c>
      <c r="B215" s="121">
        <v>32.372807000000002</v>
      </c>
      <c r="C215" s="121">
        <v>125.252579</v>
      </c>
      <c r="D215" s="73"/>
      <c r="F215" s="127">
        <v>43035</v>
      </c>
      <c r="G215" s="130">
        <f t="shared" si="3"/>
        <v>-1.4356549406450148E-3</v>
      </c>
      <c r="H215" s="130">
        <f t="shared" si="3"/>
        <v>2.9864598174540458E-3</v>
      </c>
    </row>
    <row r="216" spans="1:8">
      <c r="A216" s="128">
        <v>43038</v>
      </c>
      <c r="B216" s="121">
        <v>32.419350000000001</v>
      </c>
      <c r="C216" s="121">
        <v>124.879631</v>
      </c>
      <c r="D216" s="73"/>
      <c r="F216" s="127">
        <v>43038</v>
      </c>
      <c r="G216" s="130">
        <f t="shared" si="3"/>
        <v>-8.2573864127558627E-3</v>
      </c>
      <c r="H216" s="130">
        <f t="shared" si="3"/>
        <v>1.5337273614552949E-3</v>
      </c>
    </row>
    <row r="217" spans="1:8">
      <c r="A217" s="128">
        <v>43039</v>
      </c>
      <c r="B217" s="121">
        <v>32.689278000000002</v>
      </c>
      <c r="C217" s="121">
        <v>124.688393</v>
      </c>
      <c r="D217" s="73"/>
      <c r="F217" s="127">
        <v>43039</v>
      </c>
      <c r="G217" s="130">
        <f t="shared" si="3"/>
        <v>-2.6877180197510508E-2</v>
      </c>
      <c r="H217" s="130">
        <f t="shared" si="3"/>
        <v>-3.1277808197432866E-2</v>
      </c>
    </row>
    <row r="218" spans="1:8">
      <c r="A218" s="128">
        <v>43040</v>
      </c>
      <c r="B218" s="121">
        <v>33.592140000000001</v>
      </c>
      <c r="C218" s="121">
        <v>128.714294</v>
      </c>
      <c r="D218" s="73"/>
      <c r="F218" s="127">
        <v>43040</v>
      </c>
      <c r="G218" s="130">
        <f t="shared" si="3"/>
        <v>-1.3395381004985607E-2</v>
      </c>
      <c r="H218" s="130">
        <f t="shared" si="3"/>
        <v>-1.0512449046281458E-2</v>
      </c>
    </row>
    <row r="219" spans="1:8">
      <c r="A219" s="128">
        <v>43041</v>
      </c>
      <c r="B219" s="121">
        <v>34.048228999999999</v>
      </c>
      <c r="C219" s="121">
        <v>130.081772</v>
      </c>
      <c r="D219" s="73"/>
      <c r="F219" s="127">
        <v>43041</v>
      </c>
      <c r="G219" s="130">
        <f t="shared" si="3"/>
        <v>-4.0837323372522327E-3</v>
      </c>
      <c r="H219" s="130">
        <f t="shared" si="3"/>
        <v>-1.7337093680032334E-2</v>
      </c>
    </row>
    <row r="220" spans="1:8">
      <c r="A220" s="128">
        <v>43042</v>
      </c>
      <c r="B220" s="121">
        <v>34.187843000000001</v>
      </c>
      <c r="C220" s="121">
        <v>132.376801</v>
      </c>
      <c r="D220" s="73"/>
      <c r="F220" s="127">
        <v>43042</v>
      </c>
      <c r="G220" s="130">
        <f t="shared" si="3"/>
        <v>1.5201606251826982E-2</v>
      </c>
      <c r="H220" s="130">
        <f t="shared" si="3"/>
        <v>1.0216582909817751E-2</v>
      </c>
    </row>
    <row r="221" spans="1:8">
      <c r="A221" s="128">
        <v>43045</v>
      </c>
      <c r="B221" s="121">
        <v>33.675915000000003</v>
      </c>
      <c r="C221" s="121">
        <v>131.03804</v>
      </c>
      <c r="D221" s="73"/>
      <c r="F221" s="127">
        <v>43045</v>
      </c>
      <c r="G221" s="130">
        <f t="shared" si="3"/>
        <v>1.7149382428141458E-2</v>
      </c>
      <c r="H221" s="130">
        <f t="shared" si="3"/>
        <v>1.3310712699520222E-2</v>
      </c>
    </row>
    <row r="222" spans="1:8">
      <c r="A222" s="128">
        <v>43046</v>
      </c>
      <c r="B222" s="121">
        <v>33.108131</v>
      </c>
      <c r="C222" s="121">
        <v>129.316742</v>
      </c>
      <c r="D222" s="73"/>
      <c r="F222" s="127">
        <v>43046</v>
      </c>
      <c r="G222" s="130">
        <f t="shared" si="3"/>
        <v>3.9514436081147242E-3</v>
      </c>
      <c r="H222" s="130">
        <f t="shared" si="3"/>
        <v>3.1898859775996158E-3</v>
      </c>
    </row>
    <row r="223" spans="1:8">
      <c r="A223" s="128">
        <v>43047</v>
      </c>
      <c r="B223" s="121">
        <v>32.977820999999999</v>
      </c>
      <c r="C223" s="121">
        <v>128.90554800000001</v>
      </c>
      <c r="D223" s="73"/>
      <c r="F223" s="127">
        <v>43047</v>
      </c>
      <c r="G223" s="130">
        <f t="shared" si="3"/>
        <v>-4.4956421468127505E-3</v>
      </c>
      <c r="H223" s="130">
        <f t="shared" si="3"/>
        <v>-7.7291340595462277E-3</v>
      </c>
    </row>
    <row r="224" spans="1:8">
      <c r="A224" s="128">
        <v>43048</v>
      </c>
      <c r="B224" s="121">
        <v>33.126747000000002</v>
      </c>
      <c r="C224" s="121">
        <v>129.909637</v>
      </c>
      <c r="D224" s="73"/>
      <c r="F224" s="127">
        <v>43048</v>
      </c>
      <c r="G224" s="130">
        <f t="shared" si="3"/>
        <v>-1.4029059406414079E-3</v>
      </c>
      <c r="H224" s="130">
        <f t="shared" si="3"/>
        <v>-2.5696858774436615E-3</v>
      </c>
    </row>
    <row r="225" spans="1:8">
      <c r="A225" s="128">
        <v>43049</v>
      </c>
      <c r="B225" s="121">
        <v>33.173285999999997</v>
      </c>
      <c r="C225" s="121">
        <v>130.24432400000001</v>
      </c>
      <c r="D225" s="73"/>
      <c r="F225" s="127">
        <v>43049</v>
      </c>
      <c r="G225" s="130">
        <f t="shared" si="3"/>
        <v>3.0960757761144819E-3</v>
      </c>
      <c r="H225" s="130">
        <f t="shared" si="3"/>
        <v>6.8006336480261886E-3</v>
      </c>
    </row>
    <row r="226" spans="1:8">
      <c r="A226" s="128">
        <v>43052</v>
      </c>
      <c r="B226" s="121">
        <v>33.070895999999998</v>
      </c>
      <c r="C226" s="121">
        <v>129.364563</v>
      </c>
      <c r="D226" s="73"/>
      <c r="F226" s="127">
        <v>43052</v>
      </c>
      <c r="G226" s="130">
        <f t="shared" si="3"/>
        <v>1.3116578620020469E-2</v>
      </c>
      <c r="H226" s="130">
        <f t="shared" si="3"/>
        <v>-1.4024798201605071E-3</v>
      </c>
    </row>
    <row r="227" spans="1:8">
      <c r="A227" s="128">
        <v>43053</v>
      </c>
      <c r="B227" s="121">
        <v>32.642735000000002</v>
      </c>
      <c r="C227" s="121">
        <v>129.54624899999999</v>
      </c>
      <c r="D227" s="73"/>
      <c r="F227" s="127">
        <v>43053</v>
      </c>
      <c r="G227" s="130">
        <f t="shared" si="3"/>
        <v>1.3583803766247682E-2</v>
      </c>
      <c r="H227" s="130">
        <f t="shared" si="3"/>
        <v>3.1843332375161015E-3</v>
      </c>
    </row>
    <row r="228" spans="1:8">
      <c r="A228" s="128">
        <v>43054</v>
      </c>
      <c r="B228" s="121">
        <v>32.205264999999997</v>
      </c>
      <c r="C228" s="121">
        <v>129.13504</v>
      </c>
      <c r="D228" s="73"/>
      <c r="F228" s="127">
        <v>43054</v>
      </c>
      <c r="G228" s="130">
        <f t="shared" si="3"/>
        <v>-1.8996404874535022E-2</v>
      </c>
      <c r="H228" s="130">
        <f t="shared" si="3"/>
        <v>-2.6808946524081945E-2</v>
      </c>
    </row>
    <row r="229" spans="1:8">
      <c r="A229" s="128">
        <v>43055</v>
      </c>
      <c r="B229" s="121">
        <v>32.828896</v>
      </c>
      <c r="C229" s="121">
        <v>132.69238300000001</v>
      </c>
      <c r="D229" s="73"/>
      <c r="F229" s="127">
        <v>43055</v>
      </c>
      <c r="G229" s="130">
        <f t="shared" si="3"/>
        <v>1.9069723506811576E-2</v>
      </c>
      <c r="H229" s="130">
        <f t="shared" si="3"/>
        <v>1.6035624085362299E-2</v>
      </c>
    </row>
    <row r="230" spans="1:8">
      <c r="A230" s="128">
        <v>43056</v>
      </c>
      <c r="B230" s="121">
        <v>32.214573000000001</v>
      </c>
      <c r="C230" s="121">
        <v>130.59816000000001</v>
      </c>
      <c r="D230" s="73"/>
      <c r="F230" s="127">
        <v>43056</v>
      </c>
      <c r="G230" s="130">
        <f t="shared" si="3"/>
        <v>6.104636019216958E-3</v>
      </c>
      <c r="H230" s="130">
        <f t="shared" si="3"/>
        <v>1.5919259013835507E-2</v>
      </c>
    </row>
    <row r="231" spans="1:8">
      <c r="A231" s="128">
        <v>43059</v>
      </c>
      <c r="B231" s="121">
        <v>32.019108000000003</v>
      </c>
      <c r="C231" s="121">
        <v>128.55171200000001</v>
      </c>
      <c r="D231" s="73"/>
      <c r="F231" s="127">
        <v>43059</v>
      </c>
      <c r="G231" s="130">
        <f t="shared" si="3"/>
        <v>-3.560406811728456E-2</v>
      </c>
      <c r="H231" s="130">
        <f t="shared" si="3"/>
        <v>-1.7899102459590921E-2</v>
      </c>
    </row>
    <row r="232" spans="1:8">
      <c r="A232" s="128">
        <v>43060</v>
      </c>
      <c r="B232" s="121">
        <v>33.201205999999999</v>
      </c>
      <c r="C232" s="121">
        <v>130.89460800000001</v>
      </c>
      <c r="D232" s="73"/>
      <c r="F232" s="127">
        <v>43060</v>
      </c>
      <c r="G232" s="130">
        <f t="shared" si="3"/>
        <v>-1.3550852919208545E-2</v>
      </c>
      <c r="H232" s="130">
        <f t="shared" si="3"/>
        <v>-1.3548441586130888E-2</v>
      </c>
    </row>
    <row r="233" spans="1:8">
      <c r="A233" s="128">
        <v>43061</v>
      </c>
      <c r="B233" s="121">
        <v>33.657291000000001</v>
      </c>
      <c r="C233" s="121">
        <v>132.69238300000001</v>
      </c>
      <c r="D233" s="73"/>
      <c r="F233" s="127">
        <v>43061</v>
      </c>
      <c r="G233" s="130">
        <f t="shared" si="3"/>
        <v>3.7589696614071633E-2</v>
      </c>
      <c r="H233" s="130">
        <f t="shared" si="3"/>
        <v>5.1770005421484022E-2</v>
      </c>
    </row>
    <row r="234" spans="1:8">
      <c r="A234" s="128">
        <v>43063</v>
      </c>
      <c r="B234" s="121">
        <v>32.437958000000002</v>
      </c>
      <c r="C234" s="121">
        <v>126.16102600000001</v>
      </c>
      <c r="D234" s="73"/>
      <c r="F234" s="127">
        <v>43063</v>
      </c>
      <c r="G234" s="130">
        <f t="shared" si="3"/>
        <v>-3.6227900813526559E-2</v>
      </c>
      <c r="H234" s="130">
        <f t="shared" si="3"/>
        <v>-3.4328840656752013E-2</v>
      </c>
    </row>
    <row r="235" spans="1:8">
      <c r="A235" s="128">
        <v>43066</v>
      </c>
      <c r="B235" s="121">
        <v>33.657291000000001</v>
      </c>
      <c r="C235" s="121">
        <v>130.64595</v>
      </c>
      <c r="D235" s="73"/>
      <c r="F235" s="127">
        <v>43066</v>
      </c>
      <c r="G235" s="130">
        <f t="shared" si="3"/>
        <v>2.8148926681613284E-2</v>
      </c>
      <c r="H235" s="130">
        <f t="shared" si="3"/>
        <v>-1.5706259018451796E-2</v>
      </c>
    </row>
    <row r="236" spans="1:8">
      <c r="A236" s="128">
        <v>43067</v>
      </c>
      <c r="B236" s="121">
        <v>32.735813</v>
      </c>
      <c r="C236" s="121">
        <v>132.73065199999999</v>
      </c>
      <c r="D236" s="73"/>
      <c r="F236" s="127">
        <v>43067</v>
      </c>
      <c r="G236" s="130">
        <f t="shared" si="3"/>
        <v>-3.4005011825705145E-3</v>
      </c>
      <c r="H236" s="130">
        <f t="shared" si="3"/>
        <v>6.3806479130641414E-3</v>
      </c>
    </row>
    <row r="237" spans="1:8">
      <c r="A237" s="128">
        <v>43068</v>
      </c>
      <c r="B237" s="121">
        <v>32.847510999999997</v>
      </c>
      <c r="C237" s="121">
        <v>131.88911400000001</v>
      </c>
      <c r="D237" s="73"/>
      <c r="F237" s="127">
        <v>43068</v>
      </c>
      <c r="G237" s="130">
        <f t="shared" si="3"/>
        <v>-1.507115293322947E-2</v>
      </c>
      <c r="H237" s="130">
        <f t="shared" si="3"/>
        <v>-1.2175858804416406E-2</v>
      </c>
    </row>
    <row r="238" spans="1:8">
      <c r="A238" s="128">
        <v>43069</v>
      </c>
      <c r="B238" s="121">
        <v>33.350135999999999</v>
      </c>
      <c r="C238" s="121">
        <v>133.514771</v>
      </c>
      <c r="D238" s="73"/>
      <c r="F238" s="127">
        <v>43069</v>
      </c>
      <c r="G238" s="130">
        <f t="shared" si="3"/>
        <v>-5.2747069591503326E-3</v>
      </c>
      <c r="H238" s="130">
        <f t="shared" si="3"/>
        <v>6.4498861867900992E-4</v>
      </c>
    </row>
    <row r="239" spans="1:8">
      <c r="A239" s="128">
        <v>43070</v>
      </c>
      <c r="B239" s="121">
        <v>33.526980999999999</v>
      </c>
      <c r="C239" s="121">
        <v>133.42871099999999</v>
      </c>
      <c r="D239" s="73"/>
      <c r="F239" s="127">
        <v>43070</v>
      </c>
      <c r="G239" s="130">
        <f t="shared" si="3"/>
        <v>-5.2471779840101984E-3</v>
      </c>
      <c r="H239" s="130">
        <f t="shared" si="3"/>
        <v>-2.1506486117794932E-4</v>
      </c>
    </row>
    <row r="240" spans="1:8">
      <c r="A240" s="128">
        <v>43073</v>
      </c>
      <c r="B240" s="121">
        <v>33.703831000000001</v>
      </c>
      <c r="C240" s="121">
        <v>133.457413</v>
      </c>
      <c r="D240" s="73"/>
      <c r="F240" s="127">
        <v>43073</v>
      </c>
      <c r="G240" s="130">
        <f t="shared" si="3"/>
        <v>8.6350896821565382E-3</v>
      </c>
      <c r="H240" s="130">
        <f t="shared" si="3"/>
        <v>9.9869790432949301E-3</v>
      </c>
    </row>
    <row r="241" spans="1:8">
      <c r="A241" s="128">
        <v>43074</v>
      </c>
      <c r="B241" s="121">
        <v>33.415286999999999</v>
      </c>
      <c r="C241" s="121">
        <v>132.137756</v>
      </c>
      <c r="D241" s="73"/>
      <c r="F241" s="127">
        <v>43074</v>
      </c>
      <c r="G241" s="130">
        <f t="shared" si="3"/>
        <v>-1.1835924475518289E-2</v>
      </c>
      <c r="H241" s="130">
        <f t="shared" si="3"/>
        <v>-6.1137079532946892E-3</v>
      </c>
    </row>
    <row r="242" spans="1:8">
      <c r="A242" s="128">
        <v>43075</v>
      </c>
      <c r="B242" s="121">
        <v>33.815525000000001</v>
      </c>
      <c r="C242" s="121">
        <v>132.95057700000001</v>
      </c>
      <c r="D242" s="73"/>
      <c r="F242" s="127">
        <v>43075</v>
      </c>
      <c r="G242" s="130">
        <f t="shared" si="3"/>
        <v>-3.8387625462741326E-3</v>
      </c>
      <c r="H242" s="130">
        <f t="shared" si="3"/>
        <v>-1.7949893118947013E-3</v>
      </c>
    </row>
    <row r="243" spans="1:8">
      <c r="A243" s="128">
        <v>43076</v>
      </c>
      <c r="B243" s="121">
        <v>33.945835000000002</v>
      </c>
      <c r="C243" s="121">
        <v>133.189651</v>
      </c>
      <c r="D243" s="73"/>
      <c r="F243" s="127">
        <v>43076</v>
      </c>
      <c r="G243" s="130">
        <f t="shared" si="3"/>
        <v>8.0152239367512479E-3</v>
      </c>
      <c r="H243" s="130">
        <f t="shared" si="3"/>
        <v>-8.6078930419075661E-4</v>
      </c>
    </row>
    <row r="244" spans="1:8">
      <c r="A244" s="128">
        <v>43077</v>
      </c>
      <c r="B244" s="121">
        <v>33.675915000000003</v>
      </c>
      <c r="C244" s="121">
        <v>133.30439799999999</v>
      </c>
      <c r="D244" s="73"/>
      <c r="F244" s="127">
        <v>43077</v>
      </c>
      <c r="G244" s="130">
        <f t="shared" si="3"/>
        <v>-1.6556205987697803E-3</v>
      </c>
      <c r="H244" s="130">
        <f t="shared" si="3"/>
        <v>-3.217773071146901E-3</v>
      </c>
    </row>
    <row r="245" spans="1:8">
      <c r="A245" s="128">
        <v>43080</v>
      </c>
      <c r="B245" s="121">
        <v>33.731762000000003</v>
      </c>
      <c r="C245" s="121">
        <v>133.73472599999999</v>
      </c>
      <c r="D245" s="73"/>
      <c r="F245" s="127">
        <v>43080</v>
      </c>
      <c r="G245" s="130">
        <f t="shared" si="3"/>
        <v>1.0596962267664711E-2</v>
      </c>
      <c r="H245" s="130">
        <f t="shared" si="3"/>
        <v>8.8004374567753896E-3</v>
      </c>
    </row>
    <row r="246" spans="1:8">
      <c r="A246" s="128">
        <v>43081</v>
      </c>
      <c r="B246" s="121">
        <v>33.378056000000001</v>
      </c>
      <c r="C246" s="121">
        <v>132.56806900000001</v>
      </c>
      <c r="D246" s="73"/>
      <c r="F246" s="127">
        <v>43081</v>
      </c>
      <c r="G246" s="130">
        <f t="shared" si="3"/>
        <v>-1.2936927639006002E-2</v>
      </c>
      <c r="H246" s="130">
        <f t="shared" si="3"/>
        <v>-1.4852095689135925E-2</v>
      </c>
    </row>
    <row r="247" spans="1:8">
      <c r="A247" s="128">
        <v>43082</v>
      </c>
      <c r="B247" s="121">
        <v>33.815525000000001</v>
      </c>
      <c r="C247" s="121">
        <v>134.566666</v>
      </c>
      <c r="D247" s="73"/>
      <c r="F247" s="127">
        <v>43082</v>
      </c>
      <c r="G247" s="130">
        <f t="shared" si="3"/>
        <v>1.6792680048290487E-2</v>
      </c>
      <c r="H247" s="130">
        <f t="shared" si="3"/>
        <v>1.9931727230134477E-2</v>
      </c>
    </row>
    <row r="248" spans="1:8">
      <c r="A248" s="128">
        <v>43083</v>
      </c>
      <c r="B248" s="121">
        <v>33.25705</v>
      </c>
      <c r="C248" s="121">
        <v>131.93693500000001</v>
      </c>
      <c r="D248" s="73"/>
      <c r="F248" s="127">
        <v>43083</v>
      </c>
      <c r="G248" s="130">
        <f t="shared" si="3"/>
        <v>-5.5665702465079736E-3</v>
      </c>
      <c r="H248" s="130">
        <f t="shared" si="3"/>
        <v>5.6123451028331495E-3</v>
      </c>
    </row>
    <row r="249" spans="1:8">
      <c r="A249" s="128">
        <v>43084</v>
      </c>
      <c r="B249" s="121">
        <v>33.443213999999998</v>
      </c>
      <c r="C249" s="121">
        <v>131.200592</v>
      </c>
      <c r="D249" s="73"/>
      <c r="F249" s="127">
        <v>43084</v>
      </c>
      <c r="G249" s="130">
        <f t="shared" si="3"/>
        <v>-4.4333585177962487E-3</v>
      </c>
      <c r="H249" s="130">
        <f t="shared" si="3"/>
        <v>2.1181336284741281E-3</v>
      </c>
    </row>
    <row r="250" spans="1:8">
      <c r="A250" s="128">
        <v>43087</v>
      </c>
      <c r="B250" s="121">
        <v>33.592140000000001</v>
      </c>
      <c r="C250" s="121">
        <v>130.92327900000001</v>
      </c>
      <c r="D250" s="73"/>
      <c r="F250" s="127">
        <v>43087</v>
      </c>
      <c r="G250" s="130">
        <f t="shared" si="3"/>
        <v>-5.2369354531403012E-3</v>
      </c>
      <c r="H250" s="130">
        <f t="shared" si="3"/>
        <v>3.7390258947527233E-3</v>
      </c>
    </row>
    <row r="251" spans="1:8">
      <c r="A251" s="128">
        <v>43088</v>
      </c>
      <c r="B251" s="121">
        <v>33.768985999999998</v>
      </c>
      <c r="C251" s="121">
        <v>130.43557699999999</v>
      </c>
      <c r="D251" s="73"/>
      <c r="F251" s="127">
        <v>43088</v>
      </c>
      <c r="G251" s="130">
        <f t="shared" si="3"/>
        <v>2.1396123768495423E-2</v>
      </c>
      <c r="H251" s="130">
        <f t="shared" si="3"/>
        <v>2.0041835020202736E-2</v>
      </c>
    </row>
    <row r="252" spans="1:8">
      <c r="A252" s="128">
        <v>43089</v>
      </c>
      <c r="B252" s="121">
        <v>33.061596000000002</v>
      </c>
      <c r="C252" s="121">
        <v>127.872772</v>
      </c>
      <c r="D252" s="73"/>
      <c r="F252" s="127">
        <v>43089</v>
      </c>
      <c r="G252" s="130">
        <f t="shared" si="3"/>
        <v>-7.8209703270564201E-3</v>
      </c>
      <c r="H252" s="130">
        <f t="shared" si="3"/>
        <v>-7.7911959334645564E-3</v>
      </c>
    </row>
    <row r="253" spans="1:8">
      <c r="A253" s="128">
        <v>43090</v>
      </c>
      <c r="B253" s="121">
        <v>33.322208000000003</v>
      </c>
      <c r="C253" s="121">
        <v>128.87687700000001</v>
      </c>
      <c r="D253" s="73"/>
      <c r="F253" s="127">
        <v>43090</v>
      </c>
      <c r="G253" s="130">
        <f t="shared" si="3"/>
        <v>5.0531944654195193E-3</v>
      </c>
      <c r="H253" s="130">
        <f t="shared" si="3"/>
        <v>6.7982716492087647E-3</v>
      </c>
    </row>
    <row r="254" spans="1:8">
      <c r="A254" s="128">
        <v>43091</v>
      </c>
      <c r="B254" s="121">
        <v>33.154671</v>
      </c>
      <c r="C254" s="121">
        <v>128.006653</v>
      </c>
      <c r="D254" s="73"/>
      <c r="F254" s="127">
        <v>43091</v>
      </c>
      <c r="G254" s="130">
        <f t="shared" si="3"/>
        <v>4.512367046977328E-3</v>
      </c>
      <c r="H254" s="130">
        <f t="shared" si="3"/>
        <v>1.2863200492915894E-2</v>
      </c>
    </row>
    <row r="255" spans="1:8">
      <c r="A255" s="128">
        <v>43095</v>
      </c>
      <c r="B255" s="121">
        <v>33.005737000000003</v>
      </c>
      <c r="C255" s="121">
        <v>126.380989</v>
      </c>
      <c r="D255" s="73"/>
      <c r="F255" s="127">
        <v>43095</v>
      </c>
      <c r="G255" s="130">
        <f t="shared" si="3"/>
        <v>1.9258128822827514E-2</v>
      </c>
      <c r="H255" s="130">
        <f t="shared" si="3"/>
        <v>1.5599765149012956E-2</v>
      </c>
    </row>
    <row r="256" spans="1:8">
      <c r="A256" s="128">
        <v>43096</v>
      </c>
      <c r="B256" s="121">
        <v>32.382117999999998</v>
      </c>
      <c r="C256" s="121">
        <v>124.439758</v>
      </c>
      <c r="D256" s="73"/>
      <c r="F256" s="127">
        <v>43096</v>
      </c>
      <c r="G256" s="130">
        <f t="shared" si="3"/>
        <v>8.9910553091283596E-3</v>
      </c>
      <c r="H256" s="130">
        <f t="shared" si="3"/>
        <v>1.3710402837925351E-2</v>
      </c>
    </row>
    <row r="257" spans="1:8">
      <c r="A257" s="128">
        <v>43097</v>
      </c>
      <c r="B257" s="121">
        <v>32.093563000000003</v>
      </c>
      <c r="C257" s="121">
        <v>122.756714</v>
      </c>
      <c r="D257" s="73"/>
      <c r="F257" s="127">
        <v>43097</v>
      </c>
      <c r="G257" s="130">
        <f t="shared" si="3"/>
        <v>1.1736830344927229E-2</v>
      </c>
      <c r="H257" s="130">
        <f t="shared" si="3"/>
        <v>9.4362116598036838E-3</v>
      </c>
    </row>
    <row r="258" spans="1:8">
      <c r="A258" s="128">
        <v>43098</v>
      </c>
      <c r="B258" s="121">
        <v>31.721256</v>
      </c>
      <c r="C258" s="121">
        <v>121.609184</v>
      </c>
      <c r="D258" s="73"/>
      <c r="F258" s="127">
        <v>43098</v>
      </c>
      <c r="G258" s="130">
        <f t="shared" si="3"/>
        <v>-4.6727696343584757E-3</v>
      </c>
      <c r="H258" s="130">
        <f t="shared" si="3"/>
        <v>-8.5757509339045024E-3</v>
      </c>
    </row>
    <row r="259" spans="1:8">
      <c r="A259" s="128">
        <v>43102</v>
      </c>
      <c r="B259" s="121">
        <v>31.870177999999999</v>
      </c>
      <c r="C259" s="121">
        <v>122.661095</v>
      </c>
      <c r="D259" s="73"/>
      <c r="F259" s="127">
        <v>43102</v>
      </c>
      <c r="G259" s="130">
        <f t="shared" si="3"/>
        <v>-2.3311886964973993E-3</v>
      </c>
      <c r="H259" s="130">
        <f t="shared" si="3"/>
        <v>3.1202997895185547E-4</v>
      </c>
    </row>
    <row r="260" spans="1:8">
      <c r="A260" s="128">
        <v>43103</v>
      </c>
      <c r="B260" s="121">
        <v>31.944647</v>
      </c>
      <c r="C260" s="121">
        <v>122.622833</v>
      </c>
      <c r="D260" s="73"/>
      <c r="F260" s="127">
        <v>43103</v>
      </c>
      <c r="G260" s="130">
        <f t="shared" si="3"/>
        <v>4.5014867698192074E-3</v>
      </c>
      <c r="H260" s="130">
        <f t="shared" si="3"/>
        <v>1.9533553524833103E-3</v>
      </c>
    </row>
    <row r="261" spans="1:8">
      <c r="A261" s="128">
        <v>43104</v>
      </c>
      <c r="B261" s="121">
        <v>31.801493000000001</v>
      </c>
      <c r="C261" s="121">
        <v>122.383774</v>
      </c>
      <c r="D261" s="73"/>
      <c r="F261" s="127">
        <v>43104</v>
      </c>
      <c r="G261" s="130">
        <f t="shared" si="3"/>
        <v>2.9154455509179389E-3</v>
      </c>
      <c r="H261" s="130">
        <f t="shared" si="3"/>
        <v>-2.6497015098723153E-3</v>
      </c>
    </row>
    <row r="262" spans="1:8">
      <c r="A262" s="128">
        <v>43105</v>
      </c>
      <c r="B262" s="121">
        <v>31.709047000000002</v>
      </c>
      <c r="C262" s="121">
        <v>122.708916</v>
      </c>
      <c r="D262" s="73"/>
      <c r="F262" s="127">
        <v>43105</v>
      </c>
      <c r="G262" s="130">
        <f t="shared" si="3"/>
        <v>3.5109380599622764E-3</v>
      </c>
      <c r="H262" s="130">
        <f t="shared" si="3"/>
        <v>3.1196542070910382E-4</v>
      </c>
    </row>
    <row r="263" spans="1:8">
      <c r="A263" s="128">
        <v>43108</v>
      </c>
      <c r="B263" s="121">
        <v>31.598108</v>
      </c>
      <c r="C263" s="121">
        <v>122.670647</v>
      </c>
      <c r="D263" s="73"/>
      <c r="F263" s="127">
        <v>43108</v>
      </c>
      <c r="G263" s="130">
        <f t="shared" si="3"/>
        <v>1.7583496881761196E-3</v>
      </c>
      <c r="H263" s="130">
        <f t="shared" si="3"/>
        <v>5.0928285632521053E-3</v>
      </c>
    </row>
    <row r="264" spans="1:8">
      <c r="A264" s="128">
        <v>43109</v>
      </c>
      <c r="B264" s="121">
        <v>31.542645</v>
      </c>
      <c r="C264" s="121">
        <v>122.049072</v>
      </c>
      <c r="D264" s="73"/>
      <c r="F264" s="127">
        <v>43109</v>
      </c>
      <c r="G264" s="130">
        <f t="shared" si="3"/>
        <v>-4.6672898176535194E-3</v>
      </c>
      <c r="H264" s="130">
        <f t="shared" si="3"/>
        <v>4.8814970178876482E-3</v>
      </c>
    </row>
    <row r="265" spans="1:8">
      <c r="A265" s="128">
        <v>43110</v>
      </c>
      <c r="B265" s="121">
        <v>31.690553999999999</v>
      </c>
      <c r="C265" s="121">
        <v>121.45618399999999</v>
      </c>
      <c r="D265" s="73"/>
      <c r="F265" s="127">
        <v>43110</v>
      </c>
      <c r="G265" s="130">
        <f t="shared" ref="G265:H328" si="4">B265/B266-1</f>
        <v>7.3462836787578922E-3</v>
      </c>
      <c r="H265" s="130">
        <f t="shared" si="4"/>
        <v>-2.4347811802826191E-3</v>
      </c>
    </row>
    <row r="266" spans="1:8">
      <c r="A266" s="128">
        <v>43111</v>
      </c>
      <c r="B266" s="121">
        <v>31.459444000000001</v>
      </c>
      <c r="C266" s="121">
        <v>121.75262499999999</v>
      </c>
      <c r="D266" s="73"/>
      <c r="F266" s="127">
        <v>43111</v>
      </c>
      <c r="G266" s="130">
        <f t="shared" si="4"/>
        <v>1.0391997913661077E-2</v>
      </c>
      <c r="H266" s="130">
        <f t="shared" si="4"/>
        <v>2.3966558065755317E-2</v>
      </c>
    </row>
    <row r="267" spans="1:8">
      <c r="A267" s="128">
        <v>43112</v>
      </c>
      <c r="B267" s="121">
        <v>31.13588</v>
      </c>
      <c r="C267" s="121">
        <v>118.902931</v>
      </c>
      <c r="D267" s="73"/>
      <c r="F267" s="127">
        <v>43112</v>
      </c>
      <c r="G267" s="130">
        <f t="shared" si="4"/>
        <v>5.9426581691246483E-4</v>
      </c>
      <c r="H267" s="130">
        <f t="shared" si="4"/>
        <v>-5.2800840958487916E-3</v>
      </c>
    </row>
    <row r="268" spans="1:8">
      <c r="A268" s="128">
        <v>43116</v>
      </c>
      <c r="B268" s="121">
        <v>31.117387999999998</v>
      </c>
      <c r="C268" s="121">
        <v>119.534081</v>
      </c>
      <c r="D268" s="73"/>
      <c r="F268" s="127">
        <v>43116</v>
      </c>
      <c r="G268" s="130">
        <f t="shared" si="4"/>
        <v>-2.0752291908004983E-3</v>
      </c>
      <c r="H268" s="130">
        <f t="shared" si="4"/>
        <v>6.4046169764386818E-4</v>
      </c>
    </row>
    <row r="269" spans="1:8">
      <c r="A269" s="128">
        <v>43117</v>
      </c>
      <c r="B269" s="121">
        <v>31.182098</v>
      </c>
      <c r="C269" s="121">
        <v>119.457573</v>
      </c>
      <c r="D269" s="73"/>
      <c r="F269" s="127">
        <v>43117</v>
      </c>
      <c r="G269" s="130">
        <f t="shared" si="4"/>
        <v>6.2648519362178412E-3</v>
      </c>
      <c r="H269" s="130">
        <f t="shared" si="4"/>
        <v>5.3923402393558639E-3</v>
      </c>
    </row>
    <row r="270" spans="1:8">
      <c r="A270" s="128">
        <v>43118</v>
      </c>
      <c r="B270" s="121">
        <v>30.987963000000001</v>
      </c>
      <c r="C270" s="121">
        <v>118.816872</v>
      </c>
      <c r="D270" s="73"/>
      <c r="F270" s="127">
        <v>43118</v>
      </c>
      <c r="G270" s="130">
        <f t="shared" si="4"/>
        <v>5.7003819997851757E-3</v>
      </c>
      <c r="H270" s="130">
        <f t="shared" si="4"/>
        <v>2.5821684843609916E-3</v>
      </c>
    </row>
    <row r="271" spans="1:8">
      <c r="A271" s="128">
        <v>43119</v>
      </c>
      <c r="B271" s="121">
        <v>30.812321000000001</v>
      </c>
      <c r="C271" s="121">
        <v>118.510857</v>
      </c>
      <c r="D271" s="73"/>
      <c r="F271" s="127">
        <v>43119</v>
      </c>
      <c r="G271" s="130">
        <f t="shared" si="4"/>
        <v>1.2017415113927399E-3</v>
      </c>
      <c r="H271" s="130">
        <f t="shared" si="4"/>
        <v>-4.1784373966063937E-3</v>
      </c>
    </row>
    <row r="272" spans="1:8">
      <c r="A272" s="128">
        <v>43122</v>
      </c>
      <c r="B272" s="121">
        <v>30.775337</v>
      </c>
      <c r="C272" s="121">
        <v>119.00812500000001</v>
      </c>
      <c r="D272" s="73"/>
      <c r="F272" s="127">
        <v>43122</v>
      </c>
      <c r="G272" s="130">
        <f t="shared" si="4"/>
        <v>-1.7992391960911513E-3</v>
      </c>
      <c r="H272" s="130">
        <f t="shared" si="4"/>
        <v>8.5905795392944295E-3</v>
      </c>
    </row>
    <row r="273" spans="1:8">
      <c r="A273" s="128">
        <v>43123</v>
      </c>
      <c r="B273" s="121">
        <v>30.830808999999999</v>
      </c>
      <c r="C273" s="121">
        <v>117.994484</v>
      </c>
      <c r="D273" s="73"/>
      <c r="F273" s="127">
        <v>43123</v>
      </c>
      <c r="G273" s="130">
        <f t="shared" si="4"/>
        <v>6.6404857763440184E-3</v>
      </c>
      <c r="H273" s="130">
        <f t="shared" si="4"/>
        <v>3.4155310235635117E-3</v>
      </c>
    </row>
    <row r="274" spans="1:8">
      <c r="A274" s="128">
        <v>43124</v>
      </c>
      <c r="B274" s="121">
        <v>30.627427999999998</v>
      </c>
      <c r="C274" s="121">
        <v>117.592842</v>
      </c>
      <c r="D274" s="73"/>
      <c r="F274" s="127">
        <v>43124</v>
      </c>
      <c r="G274" s="130">
        <f t="shared" si="4"/>
        <v>-2.1084550602058494E-3</v>
      </c>
      <c r="H274" s="130">
        <f t="shared" si="4"/>
        <v>-5.7406331621053797E-3</v>
      </c>
    </row>
    <row r="275" spans="1:8">
      <c r="A275" s="128">
        <v>43125</v>
      </c>
      <c r="B275" s="121">
        <v>30.692140999999999</v>
      </c>
      <c r="C275" s="121">
        <v>118.27179700000001</v>
      </c>
      <c r="D275" s="73"/>
      <c r="F275" s="127">
        <v>43125</v>
      </c>
      <c r="G275" s="130">
        <f t="shared" si="4"/>
        <v>-5.9878818004154288E-3</v>
      </c>
      <c r="H275" s="130">
        <f t="shared" si="4"/>
        <v>-1.936687663426917E-3</v>
      </c>
    </row>
    <row r="276" spans="1:8">
      <c r="A276" s="128">
        <v>43126</v>
      </c>
      <c r="B276" s="121">
        <v>30.877029</v>
      </c>
      <c r="C276" s="121">
        <v>118.50129699999999</v>
      </c>
      <c r="D276" s="73"/>
      <c r="F276" s="127">
        <v>43126</v>
      </c>
      <c r="G276" s="130">
        <f t="shared" si="4"/>
        <v>5.9912100186454431E-4</v>
      </c>
      <c r="H276" s="130">
        <f t="shared" si="4"/>
        <v>-3.5381241047813816E-3</v>
      </c>
    </row>
    <row r="277" spans="1:8">
      <c r="A277" s="128">
        <v>43129</v>
      </c>
      <c r="B277" s="121">
        <v>30.858540999999999</v>
      </c>
      <c r="C277" s="121">
        <v>118.92205800000001</v>
      </c>
      <c r="D277" s="73"/>
      <c r="F277" s="127">
        <v>43129</v>
      </c>
      <c r="G277" s="130">
        <f t="shared" si="4"/>
        <v>1.1997119938496059E-3</v>
      </c>
      <c r="H277" s="130">
        <f t="shared" si="4"/>
        <v>-1.567197414072985E-2</v>
      </c>
    </row>
    <row r="278" spans="1:8">
      <c r="A278" s="128">
        <v>43130</v>
      </c>
      <c r="B278" s="121">
        <v>30.821563999999999</v>
      </c>
      <c r="C278" s="121">
        <v>120.81547500000001</v>
      </c>
      <c r="D278" s="73"/>
      <c r="F278" s="127">
        <v>43130</v>
      </c>
      <c r="G278" s="130">
        <f t="shared" si="4"/>
        <v>4.2168123755197406E-3</v>
      </c>
      <c r="H278" s="130">
        <f t="shared" si="4"/>
        <v>-1.6595201915933222E-3</v>
      </c>
    </row>
    <row r="279" spans="1:8">
      <c r="A279" s="128">
        <v>43131</v>
      </c>
      <c r="B279" s="121">
        <v>30.692140999999999</v>
      </c>
      <c r="C279" s="121">
        <v>121.01630400000001</v>
      </c>
      <c r="D279" s="73"/>
      <c r="F279" s="127">
        <v>43131</v>
      </c>
      <c r="G279" s="130">
        <f t="shared" si="4"/>
        <v>-5.9878818004154288E-3</v>
      </c>
      <c r="H279" s="130">
        <f t="shared" si="4"/>
        <v>-3.2293242778127507E-3</v>
      </c>
    </row>
    <row r="280" spans="1:8">
      <c r="A280" s="128">
        <v>43132</v>
      </c>
      <c r="B280" s="121">
        <v>30.877029</v>
      </c>
      <c r="C280" s="121">
        <v>121.408371</v>
      </c>
      <c r="D280" s="73"/>
      <c r="F280" s="127">
        <v>43132</v>
      </c>
      <c r="G280" s="130">
        <f t="shared" si="4"/>
        <v>1.2735089976788849E-2</v>
      </c>
      <c r="H280" s="130">
        <f t="shared" si="4"/>
        <v>7.7789610017262589E-3</v>
      </c>
    </row>
    <row r="281" spans="1:8">
      <c r="A281" s="128">
        <v>43133</v>
      </c>
      <c r="B281" s="121">
        <v>30.488752000000002</v>
      </c>
      <c r="C281" s="121">
        <v>120.47123000000001</v>
      </c>
      <c r="D281" s="73"/>
      <c r="F281" s="127">
        <v>43133</v>
      </c>
      <c r="G281" s="130">
        <f t="shared" si="4"/>
        <v>-4.5278369440618915E-3</v>
      </c>
      <c r="H281" s="130">
        <f t="shared" si="4"/>
        <v>-5.5534275989077564E-4</v>
      </c>
    </row>
    <row r="282" spans="1:8">
      <c r="A282" s="128">
        <v>43136</v>
      </c>
      <c r="B282" s="121">
        <v>30.627427999999998</v>
      </c>
      <c r="C282" s="121">
        <v>120.53816999999999</v>
      </c>
      <c r="D282" s="73"/>
      <c r="F282" s="127">
        <v>43136</v>
      </c>
      <c r="G282" s="130">
        <f t="shared" si="4"/>
        <v>-9.0454601162215376E-4</v>
      </c>
      <c r="H282" s="130">
        <f t="shared" si="4"/>
        <v>-2.3792608476091992E-4</v>
      </c>
    </row>
    <row r="283" spans="1:8">
      <c r="A283" s="128">
        <v>43137</v>
      </c>
      <c r="B283" s="121">
        <v>30.655156999999999</v>
      </c>
      <c r="C283" s="121">
        <v>120.566856</v>
      </c>
      <c r="D283" s="73"/>
      <c r="F283" s="127">
        <v>43137</v>
      </c>
      <c r="G283" s="130">
        <f t="shared" si="4"/>
        <v>1.2076484883278837E-3</v>
      </c>
      <c r="H283" s="130">
        <f t="shared" si="4"/>
        <v>2.3851685760343244E-3</v>
      </c>
    </row>
    <row r="284" spans="1:8">
      <c r="A284" s="128">
        <v>43138</v>
      </c>
      <c r="B284" s="121">
        <v>30.618181</v>
      </c>
      <c r="C284" s="121">
        <v>120.279968</v>
      </c>
      <c r="D284" s="73"/>
      <c r="F284" s="127">
        <v>43138</v>
      </c>
      <c r="G284" s="130">
        <f t="shared" si="4"/>
        <v>6.0753871246310709E-3</v>
      </c>
      <c r="H284" s="130">
        <f t="shared" si="4"/>
        <v>1.1988065302190432E-2</v>
      </c>
    </row>
    <row r="285" spans="1:8">
      <c r="A285" s="128">
        <v>43139</v>
      </c>
      <c r="B285" s="121">
        <v>30.433287</v>
      </c>
      <c r="C285" s="121">
        <v>118.855125</v>
      </c>
      <c r="D285" s="73"/>
      <c r="F285" s="127">
        <v>43139</v>
      </c>
      <c r="G285" s="130">
        <f t="shared" si="4"/>
        <v>9.1967923145115371E-3</v>
      </c>
      <c r="H285" s="130">
        <f t="shared" si="4"/>
        <v>8.1109183272234375E-3</v>
      </c>
    </row>
    <row r="286" spans="1:8">
      <c r="A286" s="128">
        <v>43140</v>
      </c>
      <c r="B286" s="121">
        <v>30.155949</v>
      </c>
      <c r="C286" s="121">
        <v>117.89885700000001</v>
      </c>
      <c r="D286" s="73"/>
      <c r="F286" s="127">
        <v>43140</v>
      </c>
      <c r="G286" s="130">
        <f t="shared" si="4"/>
        <v>6.1352219508625794E-4</v>
      </c>
      <c r="H286" s="130">
        <f t="shared" si="4"/>
        <v>-8.6837121749575585E-3</v>
      </c>
    </row>
    <row r="287" spans="1:8">
      <c r="A287" s="128">
        <v>43143</v>
      </c>
      <c r="B287" s="121">
        <v>30.137459</v>
      </c>
      <c r="C287" s="121">
        <v>118.931625</v>
      </c>
      <c r="D287" s="73"/>
      <c r="F287" s="127">
        <v>43143</v>
      </c>
      <c r="G287" s="130">
        <f t="shared" si="4"/>
        <v>1.3681583505478656E-2</v>
      </c>
      <c r="H287" s="130">
        <f t="shared" si="4"/>
        <v>5.7414936514164072E-3</v>
      </c>
    </row>
    <row r="288" spans="1:8">
      <c r="A288" s="128">
        <v>43144</v>
      </c>
      <c r="B288" s="121">
        <v>29.730695999999998</v>
      </c>
      <c r="C288" s="121">
        <v>118.252678</v>
      </c>
      <c r="D288" s="73"/>
      <c r="F288" s="127">
        <v>43144</v>
      </c>
      <c r="G288" s="130">
        <f t="shared" si="4"/>
        <v>-1.0156989821036411E-2</v>
      </c>
      <c r="H288" s="130">
        <f t="shared" si="4"/>
        <v>-9.6900119387226535E-3</v>
      </c>
    </row>
    <row r="289" spans="1:8">
      <c r="A289" s="128">
        <v>43145</v>
      </c>
      <c r="B289" s="121">
        <v>30.035768999999998</v>
      </c>
      <c r="C289" s="121">
        <v>119.40976000000001</v>
      </c>
      <c r="D289" s="73"/>
      <c r="F289" s="127">
        <v>43145</v>
      </c>
      <c r="G289" s="130">
        <f t="shared" si="4"/>
        <v>-9.7531623622336694E-3</v>
      </c>
      <c r="H289" s="130">
        <f t="shared" si="4"/>
        <v>-6.3658451315248277E-3</v>
      </c>
    </row>
    <row r="290" spans="1:8">
      <c r="A290" s="128">
        <v>43146</v>
      </c>
      <c r="B290" s="121">
        <v>30.331598</v>
      </c>
      <c r="C290" s="121">
        <v>120.174774</v>
      </c>
      <c r="D290" s="73"/>
      <c r="F290" s="127">
        <v>43146</v>
      </c>
      <c r="G290" s="130">
        <f t="shared" si="4"/>
        <v>-3.6440791572764919E-3</v>
      </c>
      <c r="H290" s="130">
        <f t="shared" si="4"/>
        <v>9.478616733063383E-3</v>
      </c>
    </row>
    <row r="291" spans="1:8">
      <c r="A291" s="128">
        <v>43147</v>
      </c>
      <c r="B291" s="121">
        <v>30.442533000000001</v>
      </c>
      <c r="C291" s="121">
        <v>119.046379</v>
      </c>
      <c r="D291" s="73"/>
      <c r="F291" s="127">
        <v>43147</v>
      </c>
      <c r="G291" s="130">
        <f t="shared" si="4"/>
        <v>-1.2132084402534105E-3</v>
      </c>
      <c r="H291" s="130">
        <f t="shared" si="4"/>
        <v>-7.7315276770765218E-3</v>
      </c>
    </row>
    <row r="292" spans="1:8">
      <c r="A292" s="128">
        <v>43151</v>
      </c>
      <c r="B292" s="121">
        <v>30.479510999999999</v>
      </c>
      <c r="C292" s="121">
        <v>119.973961</v>
      </c>
      <c r="D292" s="73"/>
      <c r="F292" s="127">
        <v>43151</v>
      </c>
      <c r="G292" s="130">
        <f t="shared" si="4"/>
        <v>-1.9916623406824541E-2</v>
      </c>
      <c r="H292" s="130">
        <f t="shared" si="4"/>
        <v>-1.9690625000663875E-2</v>
      </c>
    </row>
    <row r="293" spans="1:8">
      <c r="A293" s="128">
        <v>43152</v>
      </c>
      <c r="B293" s="121">
        <v>31.098896</v>
      </c>
      <c r="C293" s="121">
        <v>122.383774</v>
      </c>
      <c r="D293" s="73"/>
      <c r="F293" s="127">
        <v>43152</v>
      </c>
      <c r="G293" s="130">
        <f t="shared" si="4"/>
        <v>3.2804564255797253E-3</v>
      </c>
      <c r="H293" s="130">
        <f t="shared" si="4"/>
        <v>4.0797707670754413E-3</v>
      </c>
    </row>
    <row r="294" spans="1:8">
      <c r="A294" s="128">
        <v>43153</v>
      </c>
      <c r="B294" s="121">
        <v>30.997211</v>
      </c>
      <c r="C294" s="121">
        <v>121.886505</v>
      </c>
      <c r="D294" s="73"/>
      <c r="F294" s="127">
        <v>43153</v>
      </c>
      <c r="G294" s="130">
        <f t="shared" si="4"/>
        <v>2.9843846141153207E-4</v>
      </c>
      <c r="H294" s="130">
        <f t="shared" si="4"/>
        <v>1.4566568795795432E-2</v>
      </c>
    </row>
    <row r="295" spans="1:8">
      <c r="A295" s="128">
        <v>43154</v>
      </c>
      <c r="B295" s="121">
        <v>30.987963000000001</v>
      </c>
      <c r="C295" s="121">
        <v>120.136528</v>
      </c>
      <c r="D295" s="73"/>
      <c r="F295" s="127">
        <v>43154</v>
      </c>
      <c r="G295" s="130">
        <f t="shared" si="4"/>
        <v>1.9774829183892173E-2</v>
      </c>
      <c r="H295" s="130">
        <f t="shared" si="4"/>
        <v>7.9582463115235313E-5</v>
      </c>
    </row>
    <row r="296" spans="1:8">
      <c r="A296" s="128">
        <v>43157</v>
      </c>
      <c r="B296" s="121">
        <v>30.387063999999999</v>
      </c>
      <c r="C296" s="121">
        <v>120.12696800000001</v>
      </c>
      <c r="D296" s="73"/>
      <c r="F296" s="127">
        <v>43157</v>
      </c>
      <c r="G296" s="130">
        <f t="shared" si="4"/>
        <v>2.1341682905786641E-3</v>
      </c>
      <c r="H296" s="130">
        <f t="shared" si="4"/>
        <v>2.4738855971426776E-3</v>
      </c>
    </row>
    <row r="297" spans="1:8">
      <c r="A297" s="128">
        <v>43158</v>
      </c>
      <c r="B297" s="121">
        <v>30.322351000000001</v>
      </c>
      <c r="C297" s="121">
        <v>119.830521</v>
      </c>
      <c r="D297" s="73"/>
      <c r="F297" s="127">
        <v>43158</v>
      </c>
      <c r="G297" s="130">
        <f t="shared" si="4"/>
        <v>2.9180922732392478E-2</v>
      </c>
      <c r="H297" s="130">
        <f t="shared" si="4"/>
        <v>7.0722757073726772E-3</v>
      </c>
    </row>
    <row r="298" spans="1:8">
      <c r="A298" s="128">
        <v>43159</v>
      </c>
      <c r="B298" s="121">
        <v>29.462605</v>
      </c>
      <c r="C298" s="121">
        <v>118.988998</v>
      </c>
      <c r="D298" s="73"/>
      <c r="F298" s="127">
        <v>43159</v>
      </c>
      <c r="G298" s="130">
        <f t="shared" si="4"/>
        <v>2.5088546111093235E-2</v>
      </c>
      <c r="H298" s="130">
        <f t="shared" si="4"/>
        <v>3.4677062878671894E-3</v>
      </c>
    </row>
    <row r="299" spans="1:8">
      <c r="A299" s="128">
        <v>43160</v>
      </c>
      <c r="B299" s="121">
        <v>28.741522</v>
      </c>
      <c r="C299" s="121">
        <v>118.577805</v>
      </c>
      <c r="D299" s="73"/>
      <c r="F299" s="127">
        <v>43160</v>
      </c>
      <c r="G299" s="130">
        <f t="shared" si="4"/>
        <v>-3.2162617980746599E-4</v>
      </c>
      <c r="H299" s="130">
        <f t="shared" si="4"/>
        <v>-3.1353059457749355E-3</v>
      </c>
    </row>
    <row r="300" spans="1:8">
      <c r="A300" s="128">
        <v>43161</v>
      </c>
      <c r="B300" s="121">
        <v>28.750768999999998</v>
      </c>
      <c r="C300" s="121">
        <v>118.95075199999999</v>
      </c>
      <c r="D300" s="73"/>
      <c r="F300" s="127">
        <v>43161</v>
      </c>
      <c r="G300" s="130">
        <f t="shared" si="4"/>
        <v>5.4963331141584248E-3</v>
      </c>
      <c r="H300" s="130">
        <f t="shared" si="4"/>
        <v>1.2879621578674172E-3</v>
      </c>
    </row>
    <row r="301" spans="1:8">
      <c r="A301" s="128">
        <v>43164</v>
      </c>
      <c r="B301" s="121">
        <v>28.593609000000001</v>
      </c>
      <c r="C301" s="121">
        <v>118.79774500000001</v>
      </c>
      <c r="D301" s="73"/>
      <c r="F301" s="127">
        <v>43164</v>
      </c>
      <c r="G301" s="130">
        <f t="shared" si="4"/>
        <v>4.2208477398943955E-3</v>
      </c>
      <c r="H301" s="130">
        <f t="shared" si="4"/>
        <v>3.06820577851874E-3</v>
      </c>
    </row>
    <row r="302" spans="1:8">
      <c r="A302" s="128">
        <v>43165</v>
      </c>
      <c r="B302" s="121">
        <v>28.473427000000001</v>
      </c>
      <c r="C302" s="121">
        <v>118.434364</v>
      </c>
      <c r="D302" s="73"/>
      <c r="F302" s="127">
        <v>43165</v>
      </c>
      <c r="G302" s="130">
        <f t="shared" si="4"/>
        <v>1.1162142157115751E-2</v>
      </c>
      <c r="H302" s="130">
        <f t="shared" si="4"/>
        <v>1.2342628640581887E-2</v>
      </c>
    </row>
    <row r="303" spans="1:8">
      <c r="A303" s="128">
        <v>43166</v>
      </c>
      <c r="B303" s="121">
        <v>28.159110999999999</v>
      </c>
      <c r="C303" s="121">
        <v>116.99039500000001</v>
      </c>
      <c r="D303" s="73"/>
      <c r="F303" s="127">
        <v>43166</v>
      </c>
      <c r="G303" s="130">
        <f t="shared" si="4"/>
        <v>-9.1086760235894459E-3</v>
      </c>
      <c r="H303" s="130">
        <f t="shared" si="4"/>
        <v>-1.2431286270436215E-2</v>
      </c>
    </row>
    <row r="304" spans="1:8">
      <c r="A304" s="128">
        <v>43167</v>
      </c>
      <c r="B304" s="121">
        <v>28.417960999999998</v>
      </c>
      <c r="C304" s="121">
        <v>118.463043</v>
      </c>
      <c r="D304" s="73"/>
      <c r="F304" s="127">
        <v>43167</v>
      </c>
      <c r="G304" s="130">
        <f t="shared" si="4"/>
        <v>1.2183041896663527E-2</v>
      </c>
      <c r="H304" s="130">
        <f t="shared" si="4"/>
        <v>9.0412320487520681E-3</v>
      </c>
    </row>
    <row r="305" spans="1:8">
      <c r="A305" s="128">
        <v>43168</v>
      </c>
      <c r="B305" s="121">
        <v>28.075911000000001</v>
      </c>
      <c r="C305" s="121">
        <v>117.401588</v>
      </c>
      <c r="D305" s="73"/>
      <c r="F305" s="127">
        <v>43168</v>
      </c>
      <c r="G305" s="130">
        <f t="shared" si="4"/>
        <v>4.6311366433999801E-3</v>
      </c>
      <c r="H305" s="130">
        <f t="shared" si="4"/>
        <v>-7.5983464343795104E-3</v>
      </c>
    </row>
    <row r="306" spans="1:8">
      <c r="A306" s="128">
        <v>43171</v>
      </c>
      <c r="B306" s="121">
        <v>27.946487000000001</v>
      </c>
      <c r="C306" s="121">
        <v>118.300476</v>
      </c>
      <c r="D306" s="73"/>
      <c r="F306" s="127">
        <v>43171</v>
      </c>
      <c r="G306" s="130">
        <f t="shared" si="4"/>
        <v>-6.8988517490282675E-3</v>
      </c>
      <c r="H306" s="130">
        <f t="shared" si="4"/>
        <v>5.2002290895636349E-3</v>
      </c>
    </row>
    <row r="307" spans="1:8">
      <c r="A307" s="128">
        <v>43172</v>
      </c>
      <c r="B307" s="121">
        <v>28.140625</v>
      </c>
      <c r="C307" s="121">
        <v>117.688469</v>
      </c>
      <c r="D307" s="73"/>
      <c r="F307" s="127">
        <v>43172</v>
      </c>
      <c r="G307" s="130">
        <f t="shared" si="4"/>
        <v>-6.564837931140044E-4</v>
      </c>
      <c r="H307" s="130">
        <f t="shared" si="4"/>
        <v>-9.5766740650486959E-3</v>
      </c>
    </row>
    <row r="308" spans="1:8">
      <c r="A308" s="128">
        <v>43173</v>
      </c>
      <c r="B308" s="121">
        <v>28.159110999999999</v>
      </c>
      <c r="C308" s="121">
        <v>118.826431</v>
      </c>
      <c r="D308" s="73"/>
      <c r="F308" s="127">
        <v>43173</v>
      </c>
      <c r="G308" s="130">
        <f t="shared" si="4"/>
        <v>1.6442637728477649E-3</v>
      </c>
      <c r="H308" s="130">
        <f t="shared" si="4"/>
        <v>7.7041862890294688E-3</v>
      </c>
    </row>
    <row r="309" spans="1:8">
      <c r="A309" s="128">
        <v>43174</v>
      </c>
      <c r="B309" s="121">
        <v>28.112886</v>
      </c>
      <c r="C309" s="121">
        <v>117.917969</v>
      </c>
      <c r="D309" s="73"/>
      <c r="F309" s="127">
        <v>43174</v>
      </c>
      <c r="G309" s="130">
        <f t="shared" si="4"/>
        <v>0</v>
      </c>
      <c r="H309" s="130">
        <f t="shared" si="4"/>
        <v>-8.9129961717770989E-4</v>
      </c>
    </row>
    <row r="310" spans="1:8">
      <c r="A310" s="128">
        <v>43175</v>
      </c>
      <c r="B310" s="121">
        <v>28.112886</v>
      </c>
      <c r="C310" s="121">
        <v>118.023163</v>
      </c>
      <c r="D310" s="73"/>
      <c r="F310" s="127">
        <v>43175</v>
      </c>
      <c r="G310" s="130">
        <f t="shared" si="4"/>
        <v>4.9569928996764379E-3</v>
      </c>
      <c r="H310" s="130">
        <f t="shared" si="4"/>
        <v>3.2422790612995911E-4</v>
      </c>
    </row>
    <row r="311" spans="1:8">
      <c r="A311" s="128">
        <v>43178</v>
      </c>
      <c r="B311" s="121">
        <v>27.974218</v>
      </c>
      <c r="C311" s="121">
        <v>117.984909</v>
      </c>
      <c r="D311" s="73"/>
      <c r="F311" s="127">
        <v>43178</v>
      </c>
      <c r="G311" s="130">
        <f t="shared" si="4"/>
        <v>2.6506199851505929E-3</v>
      </c>
      <c r="H311" s="130">
        <f t="shared" si="4"/>
        <v>1.5422837794514255E-3</v>
      </c>
    </row>
    <row r="312" spans="1:8">
      <c r="A312" s="128">
        <v>43179</v>
      </c>
      <c r="B312" s="121">
        <v>27.900265000000001</v>
      </c>
      <c r="C312" s="121">
        <v>117.803223</v>
      </c>
      <c r="D312" s="73"/>
      <c r="F312" s="127">
        <v>43179</v>
      </c>
      <c r="G312" s="130">
        <f t="shared" si="4"/>
        <v>-4.2889400428108848E-3</v>
      </c>
      <c r="H312" s="130">
        <f t="shared" si="4"/>
        <v>-2.9944892916793364E-3</v>
      </c>
    </row>
    <row r="313" spans="1:8">
      <c r="A313" s="128">
        <v>43180</v>
      </c>
      <c r="B313" s="121">
        <v>28.020443</v>
      </c>
      <c r="C313" s="121">
        <v>118.157043</v>
      </c>
      <c r="D313" s="73"/>
      <c r="F313" s="127">
        <v>43180</v>
      </c>
      <c r="G313" s="130">
        <f t="shared" si="4"/>
        <v>6.6031108615893785E-4</v>
      </c>
      <c r="H313" s="130">
        <f t="shared" si="4"/>
        <v>-4.190846678508553E-3</v>
      </c>
    </row>
    <row r="314" spans="1:8">
      <c r="A314" s="128">
        <v>43181</v>
      </c>
      <c r="B314" s="121">
        <v>28.001953</v>
      </c>
      <c r="C314" s="121">
        <v>118.65430499999999</v>
      </c>
      <c r="D314" s="73"/>
      <c r="F314" s="127">
        <v>43181</v>
      </c>
      <c r="G314" s="130">
        <f t="shared" si="4"/>
        <v>6.6467846223428051E-3</v>
      </c>
      <c r="H314" s="130">
        <f t="shared" si="4"/>
        <v>1.9807694195238312E-2</v>
      </c>
    </row>
    <row r="315" spans="1:8">
      <c r="A315" s="128">
        <v>43182</v>
      </c>
      <c r="B315" s="121">
        <v>27.817059</v>
      </c>
      <c r="C315" s="121">
        <v>116.34968600000001</v>
      </c>
      <c r="D315" s="73"/>
      <c r="F315" s="127">
        <v>43182</v>
      </c>
      <c r="G315" s="130">
        <f t="shared" si="4"/>
        <v>0</v>
      </c>
      <c r="H315" s="130">
        <f t="shared" si="4"/>
        <v>-1.6410799641831675E-3</v>
      </c>
    </row>
    <row r="316" spans="1:8">
      <c r="A316" s="128">
        <v>43185</v>
      </c>
      <c r="B316" s="121">
        <v>27.817059</v>
      </c>
      <c r="C316" s="121">
        <v>116.54093899999999</v>
      </c>
      <c r="D316" s="73"/>
      <c r="F316" s="127">
        <v>43185</v>
      </c>
      <c r="G316" s="130">
        <f t="shared" si="4"/>
        <v>3.3246050912172365E-4</v>
      </c>
      <c r="H316" s="130">
        <f t="shared" si="4"/>
        <v>8.5236785285454086E-3</v>
      </c>
    </row>
    <row r="317" spans="1:8">
      <c r="A317" s="128">
        <v>43186</v>
      </c>
      <c r="B317" s="121">
        <v>27.807814</v>
      </c>
      <c r="C317" s="121">
        <v>115.555977</v>
      </c>
      <c r="D317" s="73"/>
      <c r="F317" s="127">
        <v>43186</v>
      </c>
      <c r="G317" s="130">
        <f t="shared" si="4"/>
        <v>9.9830522452415416E-4</v>
      </c>
      <c r="H317" s="130">
        <f t="shared" si="4"/>
        <v>-1.0746946727263618E-3</v>
      </c>
    </row>
    <row r="318" spans="1:8">
      <c r="A318" s="128">
        <v>43187</v>
      </c>
      <c r="B318" s="121">
        <v>27.780080999999999</v>
      </c>
      <c r="C318" s="121">
        <v>115.68029799999999</v>
      </c>
      <c r="D318" s="73"/>
      <c r="F318" s="127">
        <v>43187</v>
      </c>
      <c r="G318" s="130">
        <f t="shared" si="4"/>
        <v>-4.9670553002811868E-3</v>
      </c>
      <c r="H318" s="130">
        <f t="shared" si="4"/>
        <v>5.2352653315037578E-3</v>
      </c>
    </row>
    <row r="319" spans="1:8">
      <c r="A319" s="128">
        <v>43188</v>
      </c>
      <c r="B319" s="121">
        <v>27.918755000000001</v>
      </c>
      <c r="C319" s="121">
        <v>115.07783499999999</v>
      </c>
      <c r="D319" s="73"/>
      <c r="F319" s="127">
        <v>43188</v>
      </c>
      <c r="G319" s="130">
        <f t="shared" si="4"/>
        <v>1.4103532819154108E-2</v>
      </c>
      <c r="H319" s="130">
        <f t="shared" si="4"/>
        <v>8.6328518566380907E-3</v>
      </c>
    </row>
    <row r="320" spans="1:8">
      <c r="A320" s="128">
        <v>43192</v>
      </c>
      <c r="B320" s="121">
        <v>27.530477999999999</v>
      </c>
      <c r="C320" s="121">
        <v>114.092888</v>
      </c>
      <c r="D320" s="73"/>
      <c r="F320" s="127">
        <v>43192</v>
      </c>
      <c r="G320" s="130">
        <f t="shared" si="4"/>
        <v>7.4425400870454794E-3</v>
      </c>
      <c r="H320" s="130">
        <f t="shared" si="4"/>
        <v>1.1748786844392178E-3</v>
      </c>
    </row>
    <row r="321" spans="1:8">
      <c r="A321" s="128">
        <v>43193</v>
      </c>
      <c r="B321" s="121">
        <v>27.327095</v>
      </c>
      <c r="C321" s="121">
        <v>113.959</v>
      </c>
      <c r="D321" s="73"/>
      <c r="F321" s="127">
        <v>43193</v>
      </c>
      <c r="G321" s="130">
        <f t="shared" si="4"/>
        <v>-4.3786492918769238E-3</v>
      </c>
      <c r="H321" s="130">
        <f t="shared" si="4"/>
        <v>-3.5953508554207314E-3</v>
      </c>
    </row>
    <row r="322" spans="1:8">
      <c r="A322" s="128">
        <v>43194</v>
      </c>
      <c r="B322" s="121">
        <v>27.447277</v>
      </c>
      <c r="C322" s="121">
        <v>114.37020099999999</v>
      </c>
      <c r="D322" s="73"/>
      <c r="F322" s="127">
        <v>43194</v>
      </c>
      <c r="G322" s="130">
        <f t="shared" si="4"/>
        <v>-5.3601728880886546E-3</v>
      </c>
      <c r="H322" s="130">
        <f t="shared" si="4"/>
        <v>-7.7314354119750739E-4</v>
      </c>
    </row>
    <row r="323" spans="1:8">
      <c r="A323" s="128">
        <v>43195</v>
      </c>
      <c r="B323" s="121">
        <v>27.595192000000001</v>
      </c>
      <c r="C323" s="121">
        <v>114.45869399999999</v>
      </c>
      <c r="D323" s="73"/>
      <c r="F323" s="127">
        <v>43195</v>
      </c>
      <c r="G323" s="130">
        <f t="shared" si="4"/>
        <v>1.8131621105752505E-3</v>
      </c>
      <c r="H323" s="130">
        <f t="shared" si="4"/>
        <v>1.3187271405341594E-3</v>
      </c>
    </row>
    <row r="324" spans="1:8">
      <c r="A324" s="128">
        <v>43196</v>
      </c>
      <c r="B324" s="121">
        <v>27.545248000000001</v>
      </c>
      <c r="C324" s="121">
        <v>114.307953</v>
      </c>
      <c r="D324" s="73"/>
      <c r="F324" s="127">
        <v>43196</v>
      </c>
      <c r="G324" s="130">
        <f t="shared" si="4"/>
        <v>9.7856124753756824E-3</v>
      </c>
      <c r="H324" s="130">
        <f t="shared" si="4"/>
        <v>2.9758143550915328E-3</v>
      </c>
    </row>
    <row r="325" spans="1:8">
      <c r="A325" s="128">
        <v>43199</v>
      </c>
      <c r="B325" s="121">
        <v>27.278313000000001</v>
      </c>
      <c r="C325" s="121">
        <v>113.96880299999999</v>
      </c>
      <c r="D325" s="73"/>
      <c r="F325" s="127">
        <v>43199</v>
      </c>
      <c r="G325" s="130">
        <f t="shared" si="4"/>
        <v>6.6855983737101887E-4</v>
      </c>
      <c r="H325" s="130">
        <f t="shared" si="4"/>
        <v>2.8185771712414542E-3</v>
      </c>
    </row>
    <row r="326" spans="1:8">
      <c r="A326" s="128">
        <v>43200</v>
      </c>
      <c r="B326" s="121">
        <v>27.260088</v>
      </c>
      <c r="C326" s="121">
        <v>113.648476</v>
      </c>
      <c r="D326" s="73"/>
      <c r="F326" s="127">
        <v>43200</v>
      </c>
      <c r="G326" s="130">
        <f t="shared" si="4"/>
        <v>6.054724845474535E-3</v>
      </c>
      <c r="H326" s="130">
        <f t="shared" si="4"/>
        <v>4.8313895958513875E-3</v>
      </c>
    </row>
    <row r="327" spans="1:8">
      <c r="A327" s="128">
        <v>43201</v>
      </c>
      <c r="B327" s="121">
        <v>27.096029000000001</v>
      </c>
      <c r="C327" s="121">
        <v>113.102036</v>
      </c>
      <c r="D327" s="73"/>
      <c r="F327" s="127">
        <v>43201</v>
      </c>
      <c r="G327" s="130">
        <f t="shared" si="4"/>
        <v>2.6979117106487038E-3</v>
      </c>
      <c r="H327" s="130">
        <f t="shared" si="4"/>
        <v>-2.6584273920760015E-3</v>
      </c>
    </row>
    <row r="328" spans="1:8">
      <c r="A328" s="128">
        <v>43202</v>
      </c>
      <c r="B328" s="121">
        <v>27.023122999999998</v>
      </c>
      <c r="C328" s="121">
        <v>113.40351099999999</v>
      </c>
      <c r="D328" s="73"/>
      <c r="F328" s="127">
        <v>43202</v>
      </c>
      <c r="G328" s="130">
        <f t="shared" si="4"/>
        <v>3.7237487579797612E-3</v>
      </c>
      <c r="H328" s="130">
        <f t="shared" si="4"/>
        <v>2.5819930638679711E-3</v>
      </c>
    </row>
    <row r="329" spans="1:8">
      <c r="A329" s="128">
        <v>43203</v>
      </c>
      <c r="B329" s="121">
        <v>26.922868999999999</v>
      </c>
      <c r="C329" s="121">
        <v>113.111458</v>
      </c>
      <c r="D329" s="73"/>
      <c r="F329" s="127">
        <v>43203</v>
      </c>
      <c r="G329" s="130">
        <f t="shared" ref="G329:H392" si="5">B329/B330-1</f>
        <v>3.7376668904205435E-3</v>
      </c>
      <c r="H329" s="130">
        <f t="shared" si="5"/>
        <v>2.1005202997472328E-2</v>
      </c>
    </row>
    <row r="330" spans="1:8">
      <c r="A330" s="128">
        <v>43206</v>
      </c>
      <c r="B330" s="121">
        <v>26.822614999999999</v>
      </c>
      <c r="C330" s="121">
        <v>110.784409</v>
      </c>
      <c r="D330" s="73"/>
      <c r="F330" s="127">
        <v>43206</v>
      </c>
      <c r="G330" s="130">
        <f t="shared" si="5"/>
        <v>3.0676217442513476E-3</v>
      </c>
      <c r="H330" s="130">
        <f t="shared" si="5"/>
        <v>-8.4971292573043922E-4</v>
      </c>
    </row>
    <row r="331" spans="1:8">
      <c r="A331" s="128">
        <v>43207</v>
      </c>
      <c r="B331" s="121">
        <v>26.740584999999999</v>
      </c>
      <c r="C331" s="121">
        <v>110.878624</v>
      </c>
      <c r="D331" s="73"/>
      <c r="F331" s="127">
        <v>43207</v>
      </c>
      <c r="G331" s="130">
        <f t="shared" si="5"/>
        <v>3.7631661736361455E-3</v>
      </c>
      <c r="H331" s="130">
        <f t="shared" si="5"/>
        <v>5.0384431522019213E-3</v>
      </c>
    </row>
    <row r="332" spans="1:8">
      <c r="A332" s="128">
        <v>43208</v>
      </c>
      <c r="B332" s="121">
        <v>26.640332999999998</v>
      </c>
      <c r="C332" s="121">
        <v>110.32276899999999</v>
      </c>
      <c r="D332" s="73"/>
      <c r="F332" s="127">
        <v>43208</v>
      </c>
      <c r="G332" s="130">
        <f t="shared" si="5"/>
        <v>3.4226748472399038E-4</v>
      </c>
      <c r="H332" s="130">
        <f t="shared" si="5"/>
        <v>4.2020230449113516E-3</v>
      </c>
    </row>
    <row r="333" spans="1:8">
      <c r="A333" s="128">
        <v>43209</v>
      </c>
      <c r="B333" s="121">
        <v>26.631218000000001</v>
      </c>
      <c r="C333" s="121">
        <v>109.86113</v>
      </c>
      <c r="D333" s="73"/>
      <c r="F333" s="127">
        <v>43209</v>
      </c>
      <c r="G333" s="130">
        <f t="shared" si="5"/>
        <v>6.8489107443792108E-4</v>
      </c>
      <c r="H333" s="130">
        <f t="shared" si="5"/>
        <v>6.0058187066847069E-4</v>
      </c>
    </row>
    <row r="334" spans="1:8">
      <c r="A334" s="128">
        <v>43210</v>
      </c>
      <c r="B334" s="121">
        <v>26.612991000000001</v>
      </c>
      <c r="C334" s="121">
        <v>109.79518899999999</v>
      </c>
      <c r="D334" s="73"/>
      <c r="F334" s="127">
        <v>43210</v>
      </c>
      <c r="G334" s="130">
        <f t="shared" si="5"/>
        <v>1.0730426448400721E-2</v>
      </c>
      <c r="H334" s="130">
        <f t="shared" si="5"/>
        <v>2.6670743018719634E-3</v>
      </c>
    </row>
    <row r="335" spans="1:8">
      <c r="A335" s="128">
        <v>43213</v>
      </c>
      <c r="B335" s="121">
        <v>26.330454</v>
      </c>
      <c r="C335" s="121">
        <v>109.503136</v>
      </c>
      <c r="D335" s="73"/>
      <c r="F335" s="127">
        <v>43213</v>
      </c>
      <c r="G335" s="130">
        <f t="shared" si="5"/>
        <v>1.5108901033060729E-2</v>
      </c>
      <c r="H335" s="130">
        <f t="shared" si="5"/>
        <v>1.0959484046168422E-2</v>
      </c>
    </row>
    <row r="336" spans="1:8">
      <c r="A336" s="128">
        <v>43214</v>
      </c>
      <c r="B336" s="121">
        <v>25.938551</v>
      </c>
      <c r="C336" s="121">
        <v>108.31604799999999</v>
      </c>
      <c r="D336" s="73"/>
      <c r="F336" s="127">
        <v>43214</v>
      </c>
      <c r="G336" s="130">
        <f t="shared" si="5"/>
        <v>8.5046889145223847E-3</v>
      </c>
      <c r="H336" s="130">
        <f t="shared" si="5"/>
        <v>6.037849821397101E-3</v>
      </c>
    </row>
    <row r="337" spans="1:8">
      <c r="A337" s="128">
        <v>43215</v>
      </c>
      <c r="B337" s="121">
        <v>25.719812000000001</v>
      </c>
      <c r="C337" s="121">
        <v>107.665977</v>
      </c>
      <c r="D337" s="73"/>
      <c r="F337" s="127">
        <v>43215</v>
      </c>
      <c r="G337" s="130">
        <f t="shared" si="5"/>
        <v>4.9857347249648853E-3</v>
      </c>
      <c r="H337" s="130">
        <f t="shared" si="5"/>
        <v>4.8359080007414068E-3</v>
      </c>
    </row>
    <row r="338" spans="1:8">
      <c r="A338" s="128">
        <v>43216</v>
      </c>
      <c r="B338" s="121">
        <v>25.592216000000001</v>
      </c>
      <c r="C338" s="121">
        <v>107.14782</v>
      </c>
      <c r="D338" s="73"/>
      <c r="F338" s="127">
        <v>43216</v>
      </c>
      <c r="G338" s="130">
        <f t="shared" si="5"/>
        <v>1.0695535236964204E-3</v>
      </c>
      <c r="H338" s="130">
        <f t="shared" si="5"/>
        <v>9.6817966248741172E-4</v>
      </c>
    </row>
    <row r="339" spans="1:8">
      <c r="A339" s="128">
        <v>43217</v>
      </c>
      <c r="B339" s="121">
        <v>25.564872999999999</v>
      </c>
      <c r="C339" s="121">
        <v>107.04418200000001</v>
      </c>
      <c r="D339" s="73"/>
      <c r="F339" s="127">
        <v>43217</v>
      </c>
      <c r="G339" s="130">
        <f t="shared" si="5"/>
        <v>-5.6718795804129307E-3</v>
      </c>
      <c r="H339" s="130">
        <f t="shared" si="5"/>
        <v>5.2199434193340721E-3</v>
      </c>
    </row>
    <row r="340" spans="1:8">
      <c r="A340" s="128">
        <v>43220</v>
      </c>
      <c r="B340" s="121">
        <v>25.710701</v>
      </c>
      <c r="C340" s="121">
        <v>106.488319</v>
      </c>
      <c r="D340" s="73"/>
      <c r="F340" s="127">
        <v>43220</v>
      </c>
      <c r="G340" s="130">
        <f t="shared" si="5"/>
        <v>3.9146527910780549E-3</v>
      </c>
      <c r="H340" s="130">
        <f t="shared" si="5"/>
        <v>4.4246015474680433E-4</v>
      </c>
    </row>
    <row r="341" spans="1:8">
      <c r="A341" s="128">
        <v>43221</v>
      </c>
      <c r="B341" s="121">
        <v>25.610444999999999</v>
      </c>
      <c r="C341" s="121">
        <v>106.44122299999999</v>
      </c>
      <c r="D341" s="73"/>
      <c r="F341" s="127">
        <v>43221</v>
      </c>
      <c r="G341" s="130">
        <f t="shared" si="5"/>
        <v>1.6274796565042937E-2</v>
      </c>
      <c r="H341" s="130">
        <f t="shared" si="5"/>
        <v>6.1449188398519095E-3</v>
      </c>
    </row>
    <row r="342" spans="1:8">
      <c r="A342" s="128">
        <v>43222</v>
      </c>
      <c r="B342" s="121">
        <v>25.200315</v>
      </c>
      <c r="C342" s="121">
        <v>105.791145</v>
      </c>
      <c r="D342" s="73"/>
      <c r="F342" s="127">
        <v>43222</v>
      </c>
      <c r="G342" s="130">
        <f t="shared" si="5"/>
        <v>-7.5376181862205627E-3</v>
      </c>
      <c r="H342" s="130">
        <f t="shared" si="5"/>
        <v>1.8736510744525869E-3</v>
      </c>
    </row>
    <row r="343" spans="1:8">
      <c r="A343" s="128">
        <v>43223</v>
      </c>
      <c r="B343" s="121">
        <v>25.391708000000001</v>
      </c>
      <c r="C343" s="121">
        <v>105.5933</v>
      </c>
      <c r="D343" s="73"/>
      <c r="F343" s="127">
        <v>43223</v>
      </c>
      <c r="G343" s="130">
        <f t="shared" si="5"/>
        <v>1.7978279927437502E-3</v>
      </c>
      <c r="H343" s="130">
        <f t="shared" si="5"/>
        <v>-1.6923239667443468E-3</v>
      </c>
    </row>
    <row r="344" spans="1:8">
      <c r="A344" s="128">
        <v>43224</v>
      </c>
      <c r="B344" s="121">
        <v>25.346139999999998</v>
      </c>
      <c r="C344" s="121">
        <v>105.772301</v>
      </c>
      <c r="D344" s="73"/>
      <c r="F344" s="127">
        <v>43224</v>
      </c>
      <c r="G344" s="130">
        <f t="shared" si="5"/>
        <v>-5.7204689508845163E-3</v>
      </c>
      <c r="H344" s="130">
        <f t="shared" si="5"/>
        <v>-5.0514668427139586E-3</v>
      </c>
    </row>
    <row r="345" spans="1:8">
      <c r="A345" s="128">
        <v>43227</v>
      </c>
      <c r="B345" s="121">
        <v>25.491966000000001</v>
      </c>
      <c r="C345" s="121">
        <v>106.309319</v>
      </c>
      <c r="D345" s="73"/>
      <c r="F345" s="127">
        <v>43227</v>
      </c>
      <c r="G345" s="130">
        <f t="shared" si="5"/>
        <v>7.2020256277389727E-3</v>
      </c>
      <c r="H345" s="130">
        <f t="shared" si="5"/>
        <v>5.5248415505539938E-3</v>
      </c>
    </row>
    <row r="346" spans="1:8">
      <c r="A346" s="128">
        <v>43228</v>
      </c>
      <c r="B346" s="121">
        <v>25.309685000000002</v>
      </c>
      <c r="C346" s="121">
        <v>105.72520400000001</v>
      </c>
      <c r="D346" s="73"/>
      <c r="F346" s="127">
        <v>43228</v>
      </c>
      <c r="G346" s="130">
        <f t="shared" si="5"/>
        <v>1.4425938342814693E-3</v>
      </c>
      <c r="H346" s="130">
        <f t="shared" si="5"/>
        <v>-5.5826187783769576E-3</v>
      </c>
    </row>
    <row r="347" spans="1:8">
      <c r="A347" s="128">
        <v>43229</v>
      </c>
      <c r="B347" s="121">
        <v>25.273226000000001</v>
      </c>
      <c r="C347" s="121">
        <v>106.318741</v>
      </c>
      <c r="D347" s="73"/>
      <c r="F347" s="127">
        <v>43229</v>
      </c>
      <c r="G347" s="130">
        <f t="shared" si="5"/>
        <v>-5.3800614114172252E-3</v>
      </c>
      <c r="H347" s="130">
        <f t="shared" si="5"/>
        <v>-1.7720921534936096E-4</v>
      </c>
    </row>
    <row r="348" spans="1:8">
      <c r="A348" s="128">
        <v>43230</v>
      </c>
      <c r="B348" s="121">
        <v>25.409932999999999</v>
      </c>
      <c r="C348" s="121">
        <v>106.337585</v>
      </c>
      <c r="D348" s="73"/>
      <c r="F348" s="127">
        <v>43230</v>
      </c>
      <c r="G348" s="130">
        <f t="shared" si="5"/>
        <v>1.23455083374302E-2</v>
      </c>
      <c r="H348" s="130">
        <f t="shared" si="5"/>
        <v>1.3307341710113718E-3</v>
      </c>
    </row>
    <row r="349" spans="1:8">
      <c r="A349" s="128">
        <v>43231</v>
      </c>
      <c r="B349" s="121">
        <v>25.100059999999999</v>
      </c>
      <c r="C349" s="121">
        <v>106.19626599999999</v>
      </c>
      <c r="D349" s="73"/>
      <c r="F349" s="127">
        <v>43231</v>
      </c>
      <c r="G349" s="130">
        <f t="shared" si="5"/>
        <v>0</v>
      </c>
      <c r="H349" s="130">
        <f t="shared" si="5"/>
        <v>8.8606252315319711E-3</v>
      </c>
    </row>
    <row r="350" spans="1:8">
      <c r="A350" s="128">
        <v>43234</v>
      </c>
      <c r="B350" s="121">
        <v>25.100059999999999</v>
      </c>
      <c r="C350" s="121">
        <v>105.263565</v>
      </c>
      <c r="D350" s="73"/>
      <c r="F350" s="127">
        <v>43234</v>
      </c>
      <c r="G350" s="130">
        <f t="shared" si="5"/>
        <v>6.5789199297656697E-3</v>
      </c>
      <c r="H350" s="130">
        <f t="shared" si="5"/>
        <v>2.5124056708585307E-3</v>
      </c>
    </row>
    <row r="351" spans="1:8">
      <c r="A351" s="128">
        <v>43235</v>
      </c>
      <c r="B351" s="121">
        <v>24.936008000000001</v>
      </c>
      <c r="C351" s="121">
        <v>104.999763</v>
      </c>
      <c r="D351" s="73"/>
      <c r="F351" s="127">
        <v>43235</v>
      </c>
      <c r="G351" s="130">
        <f t="shared" si="5"/>
        <v>-1.2986959525828512E-2</v>
      </c>
      <c r="H351" s="130">
        <f t="shared" si="5"/>
        <v>-8.3638090581127367E-3</v>
      </c>
    </row>
    <row r="352" spans="1:8">
      <c r="A352" s="128">
        <v>43236</v>
      </c>
      <c r="B352" s="121">
        <v>25.264112000000001</v>
      </c>
      <c r="C352" s="121">
        <v>105.885368</v>
      </c>
      <c r="D352" s="73"/>
      <c r="F352" s="127">
        <v>43236</v>
      </c>
      <c r="G352" s="130">
        <f t="shared" si="5"/>
        <v>2.5315953391853441E-3</v>
      </c>
      <c r="H352" s="130">
        <f t="shared" si="5"/>
        <v>-7.8565940843928761E-3</v>
      </c>
    </row>
    <row r="353" spans="1:8">
      <c r="A353" s="128">
        <v>43237</v>
      </c>
      <c r="B353" s="121">
        <v>25.200315</v>
      </c>
      <c r="C353" s="121">
        <v>106.723854</v>
      </c>
      <c r="D353" s="73"/>
      <c r="F353" s="127">
        <v>43237</v>
      </c>
      <c r="G353" s="130">
        <f t="shared" si="5"/>
        <v>-3.2443200765562841E-3</v>
      </c>
      <c r="H353" s="130">
        <f t="shared" si="5"/>
        <v>2.2118388402769806E-3</v>
      </c>
    </row>
    <row r="354" spans="1:8">
      <c r="A354" s="128">
        <v>43238</v>
      </c>
      <c r="B354" s="121">
        <v>25.282339</v>
      </c>
      <c r="C354" s="121">
        <v>106.488319</v>
      </c>
      <c r="D354" s="73"/>
      <c r="F354" s="127">
        <v>43238</v>
      </c>
      <c r="G354" s="130">
        <f t="shared" si="5"/>
        <v>6.5312179342171817E-3</v>
      </c>
      <c r="H354" s="130">
        <f t="shared" si="5"/>
        <v>8.1161303739951673E-3</v>
      </c>
    </row>
    <row r="355" spans="1:8">
      <c r="A355" s="128">
        <v>43241</v>
      </c>
      <c r="B355" s="121">
        <v>25.118286000000001</v>
      </c>
      <c r="C355" s="121">
        <v>105.631004</v>
      </c>
      <c r="D355" s="73"/>
      <c r="F355" s="127">
        <v>43241</v>
      </c>
      <c r="G355" s="130">
        <f t="shared" si="5"/>
        <v>-7.2512046519734863E-4</v>
      </c>
      <c r="H355" s="130">
        <f t="shared" si="5"/>
        <v>-2.3134810998524102E-3</v>
      </c>
    </row>
    <row r="356" spans="1:8">
      <c r="A356" s="128">
        <v>43242</v>
      </c>
      <c r="B356" s="121">
        <v>25.136513000000001</v>
      </c>
      <c r="C356" s="121">
        <v>105.875946</v>
      </c>
      <c r="D356" s="73"/>
      <c r="F356" s="127">
        <v>43242</v>
      </c>
      <c r="G356" s="130">
        <f t="shared" si="5"/>
        <v>-1.0405685232440787E-2</v>
      </c>
      <c r="H356" s="130">
        <f t="shared" si="5"/>
        <v>-6.3659768184977095E-3</v>
      </c>
    </row>
    <row r="357" spans="1:8">
      <c r="A357" s="128">
        <v>43243</v>
      </c>
      <c r="B357" s="121">
        <v>25.400825999999999</v>
      </c>
      <c r="C357" s="121">
        <v>106.55426799999999</v>
      </c>
      <c r="D357" s="73"/>
      <c r="F357" s="127">
        <v>43243</v>
      </c>
      <c r="G357" s="130">
        <f t="shared" si="5"/>
        <v>-6.7711759665836091E-3</v>
      </c>
      <c r="H357" s="130">
        <f t="shared" si="5"/>
        <v>-9.8056721802252111E-3</v>
      </c>
    </row>
    <row r="358" spans="1:8">
      <c r="A358" s="128">
        <v>43244</v>
      </c>
      <c r="B358" s="121">
        <v>25.573992000000001</v>
      </c>
      <c r="C358" s="121">
        <v>107.60945100000001</v>
      </c>
      <c r="D358" s="73"/>
      <c r="F358" s="127">
        <v>43244</v>
      </c>
      <c r="G358" s="130">
        <f t="shared" si="5"/>
        <v>-4.2582050313749731E-3</v>
      </c>
      <c r="H358" s="130">
        <f t="shared" si="5"/>
        <v>7.8859120853946862E-4</v>
      </c>
    </row>
    <row r="359" spans="1:8">
      <c r="A359" s="128">
        <v>43245</v>
      </c>
      <c r="B359" s="121">
        <v>25.683357000000001</v>
      </c>
      <c r="C359" s="121">
        <v>107.524658</v>
      </c>
      <c r="D359" s="73"/>
      <c r="F359" s="127">
        <v>43245</v>
      </c>
      <c r="G359" s="130">
        <f t="shared" si="5"/>
        <v>-6.6972650037079307E-3</v>
      </c>
      <c r="H359" s="130">
        <f t="shared" si="5"/>
        <v>4.3119187073863419E-3</v>
      </c>
    </row>
    <row r="360" spans="1:8">
      <c r="A360" s="128">
        <v>43249</v>
      </c>
      <c r="B360" s="121">
        <v>25.856525000000001</v>
      </c>
      <c r="C360" s="121">
        <v>107.063011</v>
      </c>
      <c r="D360" s="73"/>
      <c r="F360" s="127">
        <v>43249</v>
      </c>
      <c r="G360" s="130">
        <f t="shared" si="5"/>
        <v>-1.0463970307173831E-2</v>
      </c>
      <c r="H360" s="130">
        <f t="shared" si="5"/>
        <v>8.0722889342801363E-3</v>
      </c>
    </row>
    <row r="361" spans="1:8">
      <c r="A361" s="128">
        <v>43250</v>
      </c>
      <c r="B361" s="121">
        <v>26.129947999999999</v>
      </c>
      <c r="C361" s="121">
        <v>106.20568799999999</v>
      </c>
      <c r="D361" s="73"/>
      <c r="F361" s="127">
        <v>43250</v>
      </c>
      <c r="G361" s="130">
        <f t="shared" si="5"/>
        <v>-6.2392553921896132E-3</v>
      </c>
      <c r="H361" s="130">
        <f t="shared" si="5"/>
        <v>-1.278572931223898E-2</v>
      </c>
    </row>
    <row r="362" spans="1:8">
      <c r="A362" s="128">
        <v>43251</v>
      </c>
      <c r="B362" s="121">
        <v>26.294003</v>
      </c>
      <c r="C362" s="121">
        <v>107.581192</v>
      </c>
      <c r="D362" s="73"/>
      <c r="F362" s="127">
        <v>43251</v>
      </c>
      <c r="G362" s="130">
        <f t="shared" si="5"/>
        <v>7.3325634484591173E-3</v>
      </c>
      <c r="H362" s="130">
        <f t="shared" si="5"/>
        <v>1.751263255624913E-4</v>
      </c>
    </row>
    <row r="363" spans="1:8">
      <c r="A363" s="128">
        <v>43252</v>
      </c>
      <c r="B363" s="121">
        <v>26.102603999999999</v>
      </c>
      <c r="C363" s="121">
        <v>107.562355</v>
      </c>
      <c r="D363" s="73"/>
      <c r="F363" s="127">
        <v>43252</v>
      </c>
      <c r="G363" s="130">
        <f t="shared" si="5"/>
        <v>2.2126838455342135E-2</v>
      </c>
      <c r="H363" s="130">
        <f t="shared" si="5"/>
        <v>1.1786699527253974E-2</v>
      </c>
    </row>
    <row r="364" spans="1:8">
      <c r="A364" s="128">
        <v>43255</v>
      </c>
      <c r="B364" s="121">
        <v>25.537538999999999</v>
      </c>
      <c r="C364" s="121">
        <v>106.309319</v>
      </c>
      <c r="D364" s="73"/>
      <c r="F364" s="127">
        <v>43255</v>
      </c>
      <c r="G364" s="130">
        <f t="shared" si="5"/>
        <v>1.3015287810343779E-2</v>
      </c>
      <c r="H364" s="130">
        <f t="shared" si="5"/>
        <v>5.1665095321615784E-3</v>
      </c>
    </row>
    <row r="365" spans="1:8">
      <c r="A365" s="128">
        <v>43256</v>
      </c>
      <c r="B365" s="121">
        <v>25.209430999999999</v>
      </c>
      <c r="C365" s="121">
        <v>105.762894</v>
      </c>
      <c r="D365" s="73"/>
      <c r="F365" s="127">
        <v>43256</v>
      </c>
      <c r="G365" s="130">
        <f t="shared" si="5"/>
        <v>-3.6120251212012899E-4</v>
      </c>
      <c r="H365" s="130">
        <f t="shared" si="5"/>
        <v>5.2834392573295474E-3</v>
      </c>
    </row>
    <row r="366" spans="1:8">
      <c r="A366" s="128">
        <v>43257</v>
      </c>
      <c r="B366" s="121">
        <v>25.218540000000001</v>
      </c>
      <c r="C366" s="121">
        <v>105.20703899999999</v>
      </c>
      <c r="D366" s="73"/>
      <c r="F366" s="127">
        <v>43257</v>
      </c>
      <c r="G366" s="130">
        <f t="shared" si="5"/>
        <v>2.536102035620047E-3</v>
      </c>
      <c r="H366" s="130">
        <f t="shared" si="5"/>
        <v>8.1249820391839922E-3</v>
      </c>
    </row>
    <row r="367" spans="1:8">
      <c r="A367" s="128">
        <v>43258</v>
      </c>
      <c r="B367" s="121">
        <v>25.154744999999998</v>
      </c>
      <c r="C367" s="121">
        <v>104.359123</v>
      </c>
      <c r="D367" s="73"/>
      <c r="F367" s="127">
        <v>43258</v>
      </c>
      <c r="G367" s="130">
        <f t="shared" si="5"/>
        <v>0</v>
      </c>
      <c r="H367" s="130">
        <f t="shared" si="5"/>
        <v>5.8112980563613803E-3</v>
      </c>
    </row>
    <row r="368" spans="1:8">
      <c r="A368" s="128">
        <v>43259</v>
      </c>
      <c r="B368" s="121">
        <v>25.154744999999998</v>
      </c>
      <c r="C368" s="121">
        <v>103.756165</v>
      </c>
      <c r="D368" s="73"/>
      <c r="F368" s="127">
        <v>43259</v>
      </c>
      <c r="G368" s="130">
        <f t="shared" si="5"/>
        <v>6.9318282028392186E-3</v>
      </c>
      <c r="H368" s="130">
        <f t="shared" si="5"/>
        <v>6.5807552127963298E-3</v>
      </c>
    </row>
    <row r="369" spans="1:8">
      <c r="A369" s="128">
        <v>43262</v>
      </c>
      <c r="B369" s="121">
        <v>24.981577000000001</v>
      </c>
      <c r="C369" s="121">
        <v>103.07783499999999</v>
      </c>
      <c r="D369" s="73"/>
      <c r="F369" s="127">
        <v>43262</v>
      </c>
      <c r="G369" s="130">
        <f t="shared" si="5"/>
        <v>-3.9970766089604259E-3</v>
      </c>
      <c r="H369" s="130">
        <f t="shared" si="5"/>
        <v>9.1478619217788548E-4</v>
      </c>
    </row>
    <row r="370" spans="1:8">
      <c r="A370" s="128">
        <v>43263</v>
      </c>
      <c r="B370" s="121">
        <v>25.081831000000001</v>
      </c>
      <c r="C370" s="121">
        <v>102.983627</v>
      </c>
      <c r="D370" s="73"/>
      <c r="F370" s="127">
        <v>43263</v>
      </c>
      <c r="G370" s="130">
        <f t="shared" si="5"/>
        <v>-6.4983651991167291E-3</v>
      </c>
      <c r="H370" s="130">
        <f t="shared" si="5"/>
        <v>-4.8250851316643528E-3</v>
      </c>
    </row>
    <row r="371" spans="1:8">
      <c r="A371" s="128">
        <v>43264</v>
      </c>
      <c r="B371" s="121">
        <v>25.245888000000001</v>
      </c>
      <c r="C371" s="121">
        <v>103.482941</v>
      </c>
      <c r="D371" s="73"/>
      <c r="F371" s="127">
        <v>43264</v>
      </c>
      <c r="G371" s="130">
        <f t="shared" si="5"/>
        <v>-1.0816980784329466E-3</v>
      </c>
      <c r="H371" s="130">
        <f t="shared" si="5"/>
        <v>1.2761360307791403E-3</v>
      </c>
    </row>
    <row r="372" spans="1:8">
      <c r="A372" s="128">
        <v>43265</v>
      </c>
      <c r="B372" s="121">
        <v>25.273226000000001</v>
      </c>
      <c r="C372" s="121">
        <v>103.351051</v>
      </c>
      <c r="D372" s="73"/>
      <c r="F372" s="127">
        <v>43265</v>
      </c>
      <c r="G372" s="130">
        <f t="shared" si="5"/>
        <v>2.5306005518332952E-3</v>
      </c>
      <c r="H372" s="130">
        <f t="shared" si="5"/>
        <v>-2.7272887803184709E-3</v>
      </c>
    </row>
    <row r="373" spans="1:8">
      <c r="A373" s="128">
        <v>43266</v>
      </c>
      <c r="B373" s="121">
        <v>25.209430999999999</v>
      </c>
      <c r="C373" s="121">
        <v>103.63369</v>
      </c>
      <c r="D373" s="73"/>
      <c r="F373" s="127">
        <v>43266</v>
      </c>
      <c r="G373" s="130">
        <f t="shared" si="5"/>
        <v>-2.1643745087894795E-3</v>
      </c>
      <c r="H373" s="130">
        <f t="shared" si="5"/>
        <v>-2.9910646147595088E-3</v>
      </c>
    </row>
    <row r="374" spans="1:8">
      <c r="A374" s="128">
        <v>43269</v>
      </c>
      <c r="B374" s="121">
        <v>25.264112000000001</v>
      </c>
      <c r="C374" s="121">
        <v>103.94459500000001</v>
      </c>
      <c r="D374" s="73"/>
      <c r="F374" s="127">
        <v>43269</v>
      </c>
      <c r="G374" s="130">
        <f t="shared" si="5"/>
        <v>3.257355377840998E-3</v>
      </c>
      <c r="H374" s="130">
        <f t="shared" si="5"/>
        <v>1.1797294088977672E-3</v>
      </c>
    </row>
    <row r="375" spans="1:8">
      <c r="A375" s="128">
        <v>43270</v>
      </c>
      <c r="B375" s="121">
        <v>25.182085000000001</v>
      </c>
      <c r="C375" s="121">
        <v>103.822113</v>
      </c>
      <c r="D375" s="73"/>
      <c r="F375" s="127">
        <v>43270</v>
      </c>
      <c r="G375" s="130">
        <f t="shared" si="5"/>
        <v>5.458452690029425E-3</v>
      </c>
      <c r="H375" s="130">
        <f t="shared" si="5"/>
        <v>3.2775643668652155E-3</v>
      </c>
    </row>
    <row r="376" spans="1:8">
      <c r="A376" s="128">
        <v>43271</v>
      </c>
      <c r="B376" s="121">
        <v>25.045376000000001</v>
      </c>
      <c r="C376" s="121">
        <v>103.482941</v>
      </c>
      <c r="D376" s="73"/>
      <c r="F376" s="127">
        <v>43271</v>
      </c>
      <c r="G376" s="130">
        <f t="shared" si="5"/>
        <v>-7.2726970949588132E-4</v>
      </c>
      <c r="H376" s="130">
        <f t="shared" si="5"/>
        <v>-2.7308153915084343E-4</v>
      </c>
    </row>
    <row r="377" spans="1:8">
      <c r="A377" s="128">
        <v>43272</v>
      </c>
      <c r="B377" s="121">
        <v>25.063604000000002</v>
      </c>
      <c r="C377" s="121">
        <v>103.511208</v>
      </c>
      <c r="D377" s="73"/>
      <c r="F377" s="127">
        <v>43272</v>
      </c>
      <c r="G377" s="130">
        <f t="shared" si="5"/>
        <v>1.1029447060937336E-2</v>
      </c>
      <c r="H377" s="130">
        <f t="shared" si="5"/>
        <v>1.5340466777885586E-2</v>
      </c>
    </row>
    <row r="378" spans="1:8">
      <c r="A378" s="128">
        <v>43273</v>
      </c>
      <c r="B378" s="121">
        <v>24.790182000000001</v>
      </c>
      <c r="C378" s="121">
        <v>101.947289</v>
      </c>
      <c r="D378" s="73"/>
      <c r="F378" s="127">
        <v>43273</v>
      </c>
      <c r="G378" s="130">
        <f t="shared" si="5"/>
        <v>0</v>
      </c>
      <c r="H378" s="130">
        <f t="shared" si="5"/>
        <v>-9.2411768755518153E-5</v>
      </c>
    </row>
    <row r="379" spans="1:8">
      <c r="A379" s="128">
        <v>43276</v>
      </c>
      <c r="B379" s="121">
        <v>24.790182000000001</v>
      </c>
      <c r="C379" s="121">
        <v>101.956711</v>
      </c>
      <c r="D379" s="73"/>
      <c r="F379" s="127">
        <v>43276</v>
      </c>
      <c r="G379" s="130">
        <f t="shared" si="5"/>
        <v>-2.2010181097373849E-3</v>
      </c>
      <c r="H379" s="130">
        <f t="shared" si="5"/>
        <v>-2.3048128554177261E-3</v>
      </c>
    </row>
    <row r="380" spans="1:8">
      <c r="A380" s="128">
        <v>43277</v>
      </c>
      <c r="B380" s="121">
        <v>24.844866</v>
      </c>
      <c r="C380" s="121">
        <v>102.192245</v>
      </c>
      <c r="D380" s="73"/>
      <c r="F380" s="127">
        <v>43277</v>
      </c>
      <c r="G380" s="130">
        <f t="shared" si="5"/>
        <v>-2.1961041220507349E-3</v>
      </c>
      <c r="H380" s="130">
        <f t="shared" si="5"/>
        <v>9.4928671743426118E-3</v>
      </c>
    </row>
    <row r="381" spans="1:8">
      <c r="A381" s="128">
        <v>43278</v>
      </c>
      <c r="B381" s="121">
        <v>24.899547999999999</v>
      </c>
      <c r="C381" s="121">
        <v>101.23126999999999</v>
      </c>
      <c r="D381" s="73"/>
      <c r="F381" s="127">
        <v>43278</v>
      </c>
      <c r="G381" s="130">
        <f t="shared" si="5"/>
        <v>-1.6558842959290665E-2</v>
      </c>
      <c r="H381" s="130">
        <f t="shared" si="5"/>
        <v>-9.9512393165954727E-3</v>
      </c>
    </row>
    <row r="382" spans="1:8">
      <c r="A382" s="128">
        <v>43279</v>
      </c>
      <c r="B382" s="121">
        <v>25.318798000000001</v>
      </c>
      <c r="C382" s="121">
        <v>102.248772</v>
      </c>
      <c r="D382" s="73"/>
      <c r="F382" s="127">
        <v>43279</v>
      </c>
      <c r="G382" s="130">
        <f t="shared" si="5"/>
        <v>1.3498787526504019E-2</v>
      </c>
      <c r="H382" s="130">
        <f t="shared" si="5"/>
        <v>2.3578363217575449E-2</v>
      </c>
    </row>
    <row r="383" spans="1:8">
      <c r="A383" s="128">
        <v>43280</v>
      </c>
      <c r="B383" s="121">
        <v>24.981577000000001</v>
      </c>
      <c r="C383" s="121">
        <v>99.893448000000006</v>
      </c>
      <c r="D383" s="73"/>
      <c r="F383" s="127">
        <v>43280</v>
      </c>
      <c r="G383" s="130">
        <f t="shared" si="5"/>
        <v>7.3023057644361344E-4</v>
      </c>
      <c r="H383" s="130">
        <f t="shared" si="5"/>
        <v>9.6172196083315065E-3</v>
      </c>
    </row>
    <row r="384" spans="1:8">
      <c r="A384" s="128">
        <v>43283</v>
      </c>
      <c r="B384" s="121">
        <v>24.963348</v>
      </c>
      <c r="C384" s="121">
        <v>98.941901999999999</v>
      </c>
      <c r="D384" s="73"/>
      <c r="F384" s="127">
        <v>43283</v>
      </c>
      <c r="G384" s="130">
        <f t="shared" si="5"/>
        <v>7.3555745315103671E-3</v>
      </c>
      <c r="H384" s="130">
        <f t="shared" si="5"/>
        <v>6.5171905131546914E-3</v>
      </c>
    </row>
    <row r="385" spans="1:8">
      <c r="A385" s="128">
        <v>43284</v>
      </c>
      <c r="B385" s="121">
        <v>24.781068999999999</v>
      </c>
      <c r="C385" s="121">
        <v>98.301254</v>
      </c>
      <c r="D385" s="73"/>
      <c r="F385" s="127">
        <v>43284</v>
      </c>
      <c r="G385" s="130">
        <f t="shared" si="5"/>
        <v>-1.055312565481159E-2</v>
      </c>
      <c r="H385" s="130">
        <f t="shared" si="5"/>
        <v>-9.2109349706160915E-3</v>
      </c>
    </row>
    <row r="386" spans="1:8">
      <c r="A386" s="128">
        <v>43286</v>
      </c>
      <c r="B386" s="121">
        <v>25.045376000000001</v>
      </c>
      <c r="C386" s="121">
        <v>99.215118000000004</v>
      </c>
      <c r="D386" s="73"/>
      <c r="F386" s="127">
        <v>43286</v>
      </c>
      <c r="G386" s="130">
        <f t="shared" si="5"/>
        <v>8.8105764135049114E-3</v>
      </c>
      <c r="H386" s="130">
        <f t="shared" si="5"/>
        <v>7.36557335928123E-3</v>
      </c>
    </row>
    <row r="387" spans="1:8">
      <c r="A387" s="128">
        <v>43287</v>
      </c>
      <c r="B387" s="121">
        <v>24.826639</v>
      </c>
      <c r="C387" s="121">
        <v>98.489684999999994</v>
      </c>
      <c r="D387" s="73"/>
      <c r="F387" s="127">
        <v>43287</v>
      </c>
      <c r="G387" s="130">
        <f t="shared" si="5"/>
        <v>-5.5819519011416352E-3</v>
      </c>
      <c r="H387" s="130">
        <f t="shared" si="5"/>
        <v>-4.1913577243635203E-3</v>
      </c>
    </row>
    <row r="388" spans="1:8">
      <c r="A388" s="128">
        <v>43290</v>
      </c>
      <c r="B388" s="121">
        <v>24.965997999999999</v>
      </c>
      <c r="C388" s="121">
        <v>98.904228000000003</v>
      </c>
      <c r="D388" s="73"/>
      <c r="F388" s="127">
        <v>43290</v>
      </c>
      <c r="G388" s="130">
        <f t="shared" si="5"/>
        <v>-1.4466346057123713E-3</v>
      </c>
      <c r="H388" s="130">
        <f t="shared" si="5"/>
        <v>-2.4705197253375166E-3</v>
      </c>
    </row>
    <row r="389" spans="1:8">
      <c r="A389" s="128">
        <v>43291</v>
      </c>
      <c r="B389" s="121">
        <v>25.002167</v>
      </c>
      <c r="C389" s="121">
        <v>99.149178000000006</v>
      </c>
      <c r="D389" s="73"/>
      <c r="F389" s="127">
        <v>43291</v>
      </c>
      <c r="G389" s="130">
        <f t="shared" si="5"/>
        <v>2.9018254239649988E-3</v>
      </c>
      <c r="H389" s="130">
        <f t="shared" si="5"/>
        <v>-2.3698515782684115E-3</v>
      </c>
    </row>
    <row r="390" spans="1:8">
      <c r="A390" s="128">
        <v>43292</v>
      </c>
      <c r="B390" s="121">
        <v>24.929825000000001</v>
      </c>
      <c r="C390" s="121">
        <v>99.384704999999997</v>
      </c>
      <c r="D390" s="73"/>
      <c r="F390" s="127">
        <v>43292</v>
      </c>
      <c r="G390" s="130">
        <f t="shared" si="5"/>
        <v>0</v>
      </c>
      <c r="H390" s="130">
        <f t="shared" si="5"/>
        <v>8.8944074183221478E-3</v>
      </c>
    </row>
    <row r="391" spans="1:8">
      <c r="A391" s="128">
        <v>43293</v>
      </c>
      <c r="B391" s="121">
        <v>24.929825000000001</v>
      </c>
      <c r="C391" s="121">
        <v>98.508529999999993</v>
      </c>
      <c r="D391" s="73"/>
      <c r="F391" s="127">
        <v>43293</v>
      </c>
      <c r="G391" s="130">
        <f t="shared" si="5"/>
        <v>5.8371240102592648E-3</v>
      </c>
      <c r="H391" s="130">
        <f t="shared" si="5"/>
        <v>7.1277408729513159E-3</v>
      </c>
    </row>
    <row r="392" spans="1:8">
      <c r="A392" s="128">
        <v>43294</v>
      </c>
      <c r="B392" s="121">
        <v>24.785150999999999</v>
      </c>
      <c r="C392" s="121">
        <v>97.811356000000004</v>
      </c>
      <c r="D392" s="73"/>
      <c r="F392" s="127">
        <v>43294</v>
      </c>
      <c r="G392" s="130">
        <f t="shared" si="5"/>
        <v>-1.2252104087470017E-2</v>
      </c>
      <c r="H392" s="130">
        <f t="shared" si="5"/>
        <v>-8.4049818640788976E-3</v>
      </c>
    </row>
    <row r="393" spans="1:8">
      <c r="A393" s="128">
        <v>43297</v>
      </c>
      <c r="B393" s="121">
        <v>25.092587999999999</v>
      </c>
      <c r="C393" s="121">
        <v>98.640427000000003</v>
      </c>
      <c r="D393" s="73"/>
      <c r="F393" s="127">
        <v>43297</v>
      </c>
      <c r="G393" s="130">
        <f t="shared" ref="G393:H456" si="6">B393/B394-1</f>
        <v>-3.9484270776299901E-3</v>
      </c>
      <c r="H393" s="130">
        <f t="shared" si="6"/>
        <v>-1.9066293562415293E-3</v>
      </c>
    </row>
    <row r="394" spans="1:8">
      <c r="A394" s="128">
        <v>43298</v>
      </c>
      <c r="B394" s="121">
        <v>25.192056999999998</v>
      </c>
      <c r="C394" s="121">
        <v>98.828856999999999</v>
      </c>
      <c r="D394" s="73"/>
      <c r="F394" s="127">
        <v>43298</v>
      </c>
      <c r="G394" s="130">
        <f t="shared" si="6"/>
        <v>-1.075530565405769E-3</v>
      </c>
      <c r="H394" s="130">
        <f t="shared" si="6"/>
        <v>-8.3191675427969347E-3</v>
      </c>
    </row>
    <row r="395" spans="1:8">
      <c r="A395" s="128">
        <v>43299</v>
      </c>
      <c r="B395" s="121">
        <v>25.219180999999999</v>
      </c>
      <c r="C395" s="121">
        <v>99.657927999999998</v>
      </c>
      <c r="D395" s="73"/>
      <c r="F395" s="127">
        <v>43299</v>
      </c>
      <c r="G395" s="130">
        <f t="shared" si="6"/>
        <v>-5.7042572734287145E-3</v>
      </c>
      <c r="H395" s="130">
        <f t="shared" si="6"/>
        <v>-8.6222904800862255E-3</v>
      </c>
    </row>
    <row r="396" spans="1:8">
      <c r="A396" s="128">
        <v>43300</v>
      </c>
      <c r="B396" s="121">
        <v>25.363862999999998</v>
      </c>
      <c r="C396" s="121">
        <v>100.524681</v>
      </c>
      <c r="D396" s="73"/>
      <c r="F396" s="127">
        <v>43300</v>
      </c>
      <c r="G396" s="130">
        <f t="shared" si="6"/>
        <v>-1.0683317613190413E-3</v>
      </c>
      <c r="H396" s="130">
        <f t="shared" si="6"/>
        <v>-6.6101717828208617E-3</v>
      </c>
    </row>
    <row r="397" spans="1:8">
      <c r="A397" s="128">
        <v>43301</v>
      </c>
      <c r="B397" s="121">
        <v>25.390989000000001</v>
      </c>
      <c r="C397" s="121">
        <v>101.19358800000001</v>
      </c>
      <c r="D397" s="73"/>
      <c r="F397" s="127">
        <v>43301</v>
      </c>
      <c r="G397" s="130">
        <f t="shared" si="6"/>
        <v>3.5741103300392929E-3</v>
      </c>
      <c r="H397" s="130">
        <f t="shared" si="6"/>
        <v>9.0184142472296003E-3</v>
      </c>
    </row>
    <row r="398" spans="1:8">
      <c r="A398" s="128">
        <v>43304</v>
      </c>
      <c r="B398" s="121">
        <v>25.300561999999999</v>
      </c>
      <c r="C398" s="121">
        <v>100.28913900000001</v>
      </c>
      <c r="D398" s="73"/>
      <c r="F398" s="127">
        <v>43304</v>
      </c>
      <c r="G398" s="130">
        <f t="shared" si="6"/>
        <v>1.4316195920480723E-3</v>
      </c>
      <c r="H398" s="130">
        <f t="shared" si="6"/>
        <v>6.7144990487324474E-3</v>
      </c>
    </row>
    <row r="399" spans="1:8">
      <c r="A399" s="128">
        <v>43305</v>
      </c>
      <c r="B399" s="121">
        <v>25.264392999999998</v>
      </c>
      <c r="C399" s="121">
        <v>99.620238999999998</v>
      </c>
      <c r="D399" s="73"/>
      <c r="F399" s="127">
        <v>43305</v>
      </c>
      <c r="G399" s="130">
        <f t="shared" si="6"/>
        <v>-6.7544677760645877E-3</v>
      </c>
      <c r="H399" s="130">
        <f t="shared" si="6"/>
        <v>-3.7818366041086904E-4</v>
      </c>
    </row>
    <row r="400" spans="1:8">
      <c r="A400" s="128">
        <v>43306</v>
      </c>
      <c r="B400" s="121">
        <v>25.436201000000001</v>
      </c>
      <c r="C400" s="121">
        <v>99.657927999999998</v>
      </c>
      <c r="D400" s="73"/>
      <c r="F400" s="127">
        <v>43306</v>
      </c>
      <c r="G400" s="130">
        <f t="shared" si="6"/>
        <v>-4.2477291186886479E-3</v>
      </c>
      <c r="H400" s="130">
        <f t="shared" si="6"/>
        <v>-1.6274480959249216E-2</v>
      </c>
    </row>
    <row r="401" spans="1:8">
      <c r="A401" s="128">
        <v>43307</v>
      </c>
      <c r="B401" s="121">
        <v>25.544708</v>
      </c>
      <c r="C401" s="121">
        <v>101.306641</v>
      </c>
      <c r="D401" s="73"/>
      <c r="F401" s="127">
        <v>43307</v>
      </c>
      <c r="G401" s="130">
        <f t="shared" si="6"/>
        <v>-1.4138296676715623E-3</v>
      </c>
      <c r="H401" s="130">
        <f t="shared" si="6"/>
        <v>-2.5046126952733561E-3</v>
      </c>
    </row>
    <row r="402" spans="1:8">
      <c r="A402" s="128">
        <v>43308</v>
      </c>
      <c r="B402" s="121">
        <v>25.580874999999999</v>
      </c>
      <c r="C402" s="121">
        <v>101.56101200000001</v>
      </c>
      <c r="D402" s="73"/>
      <c r="F402" s="127">
        <v>43308</v>
      </c>
      <c r="G402" s="130">
        <f t="shared" si="6"/>
        <v>3.1913177271176707E-3</v>
      </c>
      <c r="H402" s="130">
        <f t="shared" si="6"/>
        <v>3.7123489348345196E-4</v>
      </c>
    </row>
    <row r="403" spans="1:8">
      <c r="A403" s="128">
        <v>43311</v>
      </c>
      <c r="B403" s="121">
        <v>25.499497999999999</v>
      </c>
      <c r="C403" s="121">
        <v>101.523323</v>
      </c>
      <c r="D403" s="73"/>
      <c r="F403" s="127">
        <v>43311</v>
      </c>
      <c r="G403" s="130">
        <f t="shared" si="6"/>
        <v>-1.7079031331203365E-2</v>
      </c>
      <c r="H403" s="130">
        <f t="shared" si="6"/>
        <v>-1.4720842681913093E-2</v>
      </c>
    </row>
    <row r="404" spans="1:8">
      <c r="A404" s="128">
        <v>43312</v>
      </c>
      <c r="B404" s="121">
        <v>25.942571999999998</v>
      </c>
      <c r="C404" s="121">
        <v>103.040161</v>
      </c>
      <c r="D404" s="73"/>
      <c r="F404" s="127">
        <v>43312</v>
      </c>
      <c r="G404" s="130">
        <f t="shared" si="6"/>
        <v>1.4139352152731322E-2</v>
      </c>
      <c r="H404" s="130">
        <f t="shared" si="6"/>
        <v>8.9484500900645081E-3</v>
      </c>
    </row>
    <row r="405" spans="1:8">
      <c r="A405" s="128">
        <v>43313</v>
      </c>
      <c r="B405" s="121">
        <v>25.580874999999999</v>
      </c>
      <c r="C405" s="121">
        <v>102.126289</v>
      </c>
      <c r="D405" s="73"/>
      <c r="F405" s="127">
        <v>43313</v>
      </c>
      <c r="G405" s="130">
        <f t="shared" si="6"/>
        <v>1.2889107561976143E-2</v>
      </c>
      <c r="H405" s="130">
        <f t="shared" si="6"/>
        <v>7.9970142542944433E-3</v>
      </c>
    </row>
    <row r="406" spans="1:8">
      <c r="A406" s="128">
        <v>43314</v>
      </c>
      <c r="B406" s="121">
        <v>25.255355999999999</v>
      </c>
      <c r="C406" s="121">
        <v>101.316063</v>
      </c>
      <c r="D406" s="73"/>
      <c r="F406" s="127">
        <v>43314</v>
      </c>
      <c r="G406" s="130">
        <f t="shared" si="6"/>
        <v>5.0380528188502804E-3</v>
      </c>
      <c r="H406" s="130">
        <f t="shared" si="6"/>
        <v>-3.1515488426264726E-3</v>
      </c>
    </row>
    <row r="407" spans="1:8">
      <c r="A407" s="128">
        <v>43315</v>
      </c>
      <c r="B407" s="121">
        <v>25.128755999999999</v>
      </c>
      <c r="C407" s="121">
        <v>101.636375</v>
      </c>
      <c r="D407" s="73"/>
      <c r="F407" s="127">
        <v>43315</v>
      </c>
      <c r="G407" s="130">
        <f t="shared" si="6"/>
        <v>5.7906067635142833E-3</v>
      </c>
      <c r="H407" s="130">
        <f t="shared" si="6"/>
        <v>7.2828233808592824E-3</v>
      </c>
    </row>
    <row r="408" spans="1:8">
      <c r="A408" s="128">
        <v>43318</v>
      </c>
      <c r="B408" s="121">
        <v>24.984082999999998</v>
      </c>
      <c r="C408" s="121">
        <v>100.901527</v>
      </c>
      <c r="D408" s="73"/>
      <c r="F408" s="127">
        <v>43318</v>
      </c>
      <c r="G408" s="130">
        <f t="shared" si="6"/>
        <v>-7.2329730458975394E-4</v>
      </c>
      <c r="H408" s="130">
        <f t="shared" si="6"/>
        <v>-1.8639241401946505E-3</v>
      </c>
    </row>
    <row r="409" spans="1:8">
      <c r="A409" s="128">
        <v>43319</v>
      </c>
      <c r="B409" s="121">
        <v>25.002167</v>
      </c>
      <c r="C409" s="121">
        <v>101.089951</v>
      </c>
      <c r="D409" s="73"/>
      <c r="F409" s="127">
        <v>43319</v>
      </c>
      <c r="G409" s="130">
        <f t="shared" si="6"/>
        <v>-1.1440594884047472E-2</v>
      </c>
      <c r="H409" s="130">
        <f t="shared" si="6"/>
        <v>-1.86373499951209E-4</v>
      </c>
    </row>
    <row r="410" spans="1:8">
      <c r="A410" s="128">
        <v>43320</v>
      </c>
      <c r="B410" s="121">
        <v>25.291516999999999</v>
      </c>
      <c r="C410" s="121">
        <v>101.108795</v>
      </c>
      <c r="D410" s="73"/>
      <c r="F410" s="127">
        <v>43320</v>
      </c>
      <c r="G410" s="130">
        <f t="shared" si="6"/>
        <v>8.2910117703041131E-3</v>
      </c>
      <c r="H410" s="130">
        <f t="shared" si="6"/>
        <v>-7.0317934119117353E-3</v>
      </c>
    </row>
    <row r="411" spans="1:8">
      <c r="A411" s="128">
        <v>43321</v>
      </c>
      <c r="B411" s="121">
        <v>25.083549000000001</v>
      </c>
      <c r="C411" s="121">
        <v>101.824806</v>
      </c>
      <c r="D411" s="73"/>
      <c r="F411" s="127">
        <v>43321</v>
      </c>
      <c r="G411" s="130">
        <f t="shared" si="6"/>
        <v>0</v>
      </c>
      <c r="H411" s="130">
        <f t="shared" si="6"/>
        <v>5.3953472831227423E-3</v>
      </c>
    </row>
    <row r="412" spans="1:8">
      <c r="A412" s="128">
        <v>43322</v>
      </c>
      <c r="B412" s="121">
        <v>25.083549000000001</v>
      </c>
      <c r="C412" s="121">
        <v>101.278374</v>
      </c>
      <c r="D412" s="73"/>
      <c r="F412" s="127">
        <v>43322</v>
      </c>
      <c r="G412" s="130">
        <f t="shared" si="6"/>
        <v>2.1677000624829024E-3</v>
      </c>
      <c r="H412" s="130">
        <f t="shared" si="6"/>
        <v>-5.5781374432706254E-4</v>
      </c>
    </row>
    <row r="413" spans="1:8">
      <c r="A413" s="128">
        <v>43325</v>
      </c>
      <c r="B413" s="121">
        <v>25.029292999999999</v>
      </c>
      <c r="C413" s="121">
        <v>101.3349</v>
      </c>
      <c r="D413" s="73"/>
      <c r="F413" s="127">
        <v>43325</v>
      </c>
      <c r="G413" s="130">
        <f t="shared" si="6"/>
        <v>7.2307583064357139E-4</v>
      </c>
      <c r="H413" s="130">
        <f t="shared" si="6"/>
        <v>7.3989992904905932E-3</v>
      </c>
    </row>
    <row r="414" spans="1:8">
      <c r="A414" s="128">
        <v>43326</v>
      </c>
      <c r="B414" s="121">
        <v>25.011208</v>
      </c>
      <c r="C414" s="121">
        <v>100.59063</v>
      </c>
      <c r="D414" s="73"/>
      <c r="F414" s="127">
        <v>43326</v>
      </c>
      <c r="G414" s="130">
        <f t="shared" si="6"/>
        <v>6.5502693045891291E-3</v>
      </c>
      <c r="H414" s="130">
        <f t="shared" si="6"/>
        <v>9.263686300938101E-3</v>
      </c>
    </row>
    <row r="415" spans="1:8">
      <c r="A415" s="128">
        <v>43327</v>
      </c>
      <c r="B415" s="121">
        <v>24.848444000000001</v>
      </c>
      <c r="C415" s="121">
        <v>99.667343000000002</v>
      </c>
      <c r="D415" s="73"/>
      <c r="F415" s="127">
        <v>43327</v>
      </c>
      <c r="G415" s="130">
        <f t="shared" si="6"/>
        <v>-1.822071250979318E-2</v>
      </c>
      <c r="H415" s="130">
        <f t="shared" si="6"/>
        <v>-1.0568555151537096E-2</v>
      </c>
    </row>
    <row r="416" spans="1:8">
      <c r="A416" s="128">
        <v>43328</v>
      </c>
      <c r="B416" s="121">
        <v>25.309602999999999</v>
      </c>
      <c r="C416" s="121">
        <v>100.731934</v>
      </c>
      <c r="D416" s="73"/>
      <c r="F416" s="127">
        <v>43328</v>
      </c>
      <c r="G416" s="130">
        <f t="shared" si="6"/>
        <v>-1.2001500875627902E-2</v>
      </c>
      <c r="H416" s="130">
        <f t="shared" si="6"/>
        <v>4.7926381923695249E-3</v>
      </c>
    </row>
    <row r="417" spans="1:8">
      <c r="A417" s="128">
        <v>43329</v>
      </c>
      <c r="B417" s="121">
        <v>25.617045999999998</v>
      </c>
      <c r="C417" s="121">
        <v>100.251465</v>
      </c>
      <c r="D417" s="73"/>
      <c r="F417" s="127">
        <v>43329</v>
      </c>
      <c r="G417" s="130">
        <f t="shared" si="6"/>
        <v>7.4678414734479226E-3</v>
      </c>
      <c r="H417" s="130">
        <f t="shared" si="6"/>
        <v>-4.6955808269288912E-4</v>
      </c>
    </row>
    <row r="418" spans="1:8">
      <c r="A418" s="128">
        <v>43332</v>
      </c>
      <c r="B418" s="121">
        <v>25.427160000000001</v>
      </c>
      <c r="C418" s="121">
        <v>100.29856100000001</v>
      </c>
      <c r="D418" s="73"/>
      <c r="F418" s="127">
        <v>43332</v>
      </c>
      <c r="G418" s="130">
        <f t="shared" si="6"/>
        <v>-1.6783177790753889E-2</v>
      </c>
      <c r="H418" s="130">
        <f t="shared" si="6"/>
        <v>-3.5567375284096814E-3</v>
      </c>
    </row>
    <row r="419" spans="1:8">
      <c r="A419" s="128">
        <v>43333</v>
      </c>
      <c r="B419" s="121">
        <v>25.861193</v>
      </c>
      <c r="C419" s="121">
        <v>100.65657</v>
      </c>
      <c r="D419" s="73"/>
      <c r="F419" s="127">
        <v>43333</v>
      </c>
      <c r="G419" s="130">
        <f t="shared" si="6"/>
        <v>4.2135805505616464E-3</v>
      </c>
      <c r="H419" s="130">
        <f t="shared" si="6"/>
        <v>9.7344486467432212E-3</v>
      </c>
    </row>
    <row r="420" spans="1:8">
      <c r="A420" s="128">
        <v>43334</v>
      </c>
      <c r="B420" s="121">
        <v>25.752682</v>
      </c>
      <c r="C420" s="121">
        <v>99.686179999999993</v>
      </c>
      <c r="D420" s="73"/>
      <c r="F420" s="127">
        <v>43334</v>
      </c>
      <c r="G420" s="130">
        <f t="shared" si="6"/>
        <v>3.5119352386869807E-4</v>
      </c>
      <c r="H420" s="130">
        <f t="shared" si="6"/>
        <v>-2.4432955492865283E-2</v>
      </c>
    </row>
    <row r="421" spans="1:8">
      <c r="A421" s="128">
        <v>43335</v>
      </c>
      <c r="B421" s="121">
        <v>25.743641</v>
      </c>
      <c r="C421" s="121">
        <v>102.18280799999999</v>
      </c>
      <c r="D421" s="73"/>
      <c r="F421" s="127">
        <v>43335</v>
      </c>
      <c r="G421" s="130">
        <f t="shared" si="6"/>
        <v>-1.8275867184265437E-2</v>
      </c>
      <c r="H421" s="130">
        <f t="shared" si="6"/>
        <v>-1.5700295160424482E-2</v>
      </c>
    </row>
    <row r="422" spans="1:8">
      <c r="A422" s="128">
        <v>43336</v>
      </c>
      <c r="B422" s="121">
        <v>26.222887</v>
      </c>
      <c r="C422" s="121">
        <v>103.812698</v>
      </c>
      <c r="D422" s="73"/>
      <c r="F422" s="127">
        <v>43336</v>
      </c>
      <c r="G422" s="130">
        <f t="shared" si="6"/>
        <v>-4.8043832364054184E-3</v>
      </c>
      <c r="H422" s="130">
        <f t="shared" si="6"/>
        <v>2.5475305851621055E-3</v>
      </c>
    </row>
    <row r="423" spans="1:8">
      <c r="A423" s="128">
        <v>43339</v>
      </c>
      <c r="B423" s="121">
        <v>26.34948</v>
      </c>
      <c r="C423" s="121">
        <v>103.54890399999999</v>
      </c>
      <c r="D423" s="73"/>
      <c r="F423" s="127">
        <v>43339</v>
      </c>
      <c r="G423" s="130">
        <f t="shared" si="6"/>
        <v>5.1742125267852934E-3</v>
      </c>
      <c r="H423" s="130">
        <f t="shared" si="6"/>
        <v>6.8706742754158778E-3</v>
      </c>
    </row>
    <row r="424" spans="1:8">
      <c r="A424" s="128">
        <v>43340</v>
      </c>
      <c r="B424" s="121">
        <v>26.213844000000002</v>
      </c>
      <c r="C424" s="121">
        <v>102.842308</v>
      </c>
      <c r="D424" s="73"/>
      <c r="F424" s="127">
        <v>43340</v>
      </c>
      <c r="G424" s="130">
        <f t="shared" si="6"/>
        <v>2.4204080763274849E-3</v>
      </c>
      <c r="H424" s="130">
        <f t="shared" si="6"/>
        <v>2.6638046216733713E-3</v>
      </c>
    </row>
    <row r="425" spans="1:8">
      <c r="A425" s="128">
        <v>43341</v>
      </c>
      <c r="B425" s="121">
        <v>26.150549000000002</v>
      </c>
      <c r="C425" s="121">
        <v>102.569084</v>
      </c>
      <c r="D425" s="73"/>
      <c r="F425" s="127">
        <v>43341</v>
      </c>
      <c r="G425" s="130">
        <f t="shared" si="6"/>
        <v>1.0386083872566676E-3</v>
      </c>
      <c r="H425" s="130">
        <f t="shared" si="6"/>
        <v>-3.3871245774985681E-3</v>
      </c>
    </row>
    <row r="426" spans="1:8">
      <c r="A426" s="128">
        <v>43342</v>
      </c>
      <c r="B426" s="121">
        <v>26.123417</v>
      </c>
      <c r="C426" s="121">
        <v>102.91767900000001</v>
      </c>
      <c r="D426" s="73"/>
      <c r="F426" s="127">
        <v>43342</v>
      </c>
      <c r="G426" s="130">
        <f t="shared" si="6"/>
        <v>-6.5338098457038418E-3</v>
      </c>
      <c r="H426" s="130">
        <f t="shared" si="6"/>
        <v>8.679593541960795E-3</v>
      </c>
    </row>
    <row r="427" spans="1:8">
      <c r="A427" s="128">
        <v>43343</v>
      </c>
      <c r="B427" s="121">
        <v>26.295224999999999</v>
      </c>
      <c r="C427" s="121">
        <v>102.032082</v>
      </c>
      <c r="D427" s="73"/>
      <c r="F427" s="127">
        <v>43343</v>
      </c>
      <c r="G427" s="130">
        <f t="shared" si="6"/>
        <v>-6.8740868928218735E-4</v>
      </c>
      <c r="H427" s="130">
        <f t="shared" si="6"/>
        <v>1.4796626333861695E-3</v>
      </c>
    </row>
    <row r="428" spans="1:8">
      <c r="A428" s="128">
        <v>43347</v>
      </c>
      <c r="B428" s="121">
        <v>26.313313000000001</v>
      </c>
      <c r="C428" s="121">
        <v>101.881332</v>
      </c>
      <c r="D428" s="73"/>
      <c r="F428" s="127">
        <v>43347</v>
      </c>
      <c r="G428" s="130">
        <f t="shared" si="6"/>
        <v>3.1025169023031207E-3</v>
      </c>
      <c r="H428" s="130">
        <f t="shared" si="6"/>
        <v>-1.1607762231327312E-2</v>
      </c>
    </row>
    <row r="429" spans="1:8">
      <c r="A429" s="128">
        <v>43348</v>
      </c>
      <c r="B429" s="121">
        <v>26.231928</v>
      </c>
      <c r="C429" s="121">
        <v>103.07783499999999</v>
      </c>
      <c r="D429" s="73"/>
      <c r="F429" s="127">
        <v>43348</v>
      </c>
      <c r="G429" s="130">
        <f t="shared" si="6"/>
        <v>-2.4071670807152001E-3</v>
      </c>
      <c r="H429" s="130">
        <f t="shared" si="6"/>
        <v>-4.5492417766198612E-3</v>
      </c>
    </row>
    <row r="430" spans="1:8">
      <c r="A430" s="128">
        <v>43349</v>
      </c>
      <c r="B430" s="121">
        <v>26.295224999999999</v>
      </c>
      <c r="C430" s="121">
        <v>103.54890399999999</v>
      </c>
      <c r="D430" s="73"/>
      <c r="F430" s="127">
        <v>43349</v>
      </c>
      <c r="G430" s="130">
        <f t="shared" si="6"/>
        <v>4.1437425100376846E-3</v>
      </c>
      <c r="H430" s="130">
        <f t="shared" si="6"/>
        <v>1.0945655213701055E-2</v>
      </c>
    </row>
    <row r="431" spans="1:8">
      <c r="A431" s="128">
        <v>43350</v>
      </c>
      <c r="B431" s="121">
        <v>26.186713999999998</v>
      </c>
      <c r="C431" s="121">
        <v>102.42776499999999</v>
      </c>
      <c r="D431" s="73"/>
      <c r="F431" s="127">
        <v>43350</v>
      </c>
      <c r="G431" s="130">
        <f t="shared" si="6"/>
        <v>4.8575745511580948E-3</v>
      </c>
      <c r="H431" s="130">
        <f t="shared" si="6"/>
        <v>1.6169813964940216E-2</v>
      </c>
    </row>
    <row r="432" spans="1:8">
      <c r="A432" s="128">
        <v>43353</v>
      </c>
      <c r="B432" s="121">
        <v>26.060124999999999</v>
      </c>
      <c r="C432" s="121">
        <v>100.797882</v>
      </c>
      <c r="D432" s="73"/>
      <c r="F432" s="127">
        <v>43353</v>
      </c>
      <c r="G432" s="130">
        <f t="shared" si="6"/>
        <v>1.0518884998965472E-2</v>
      </c>
      <c r="H432" s="130">
        <f t="shared" si="6"/>
        <v>3.8467758627260817E-3</v>
      </c>
    </row>
    <row r="433" spans="1:8">
      <c r="A433" s="128">
        <v>43354</v>
      </c>
      <c r="B433" s="121">
        <v>25.788855000000002</v>
      </c>
      <c r="C433" s="121">
        <v>100.411621</v>
      </c>
      <c r="D433" s="73"/>
      <c r="F433" s="127">
        <v>43354</v>
      </c>
      <c r="G433" s="130">
        <f t="shared" si="6"/>
        <v>1.4046303992727438E-3</v>
      </c>
      <c r="H433" s="130">
        <f t="shared" si="6"/>
        <v>5.4716964486993813E-3</v>
      </c>
    </row>
    <row r="434" spans="1:8">
      <c r="A434" s="128">
        <v>43355</v>
      </c>
      <c r="B434" s="121">
        <v>25.752682</v>
      </c>
      <c r="C434" s="121">
        <v>99.865189000000001</v>
      </c>
      <c r="D434" s="73"/>
      <c r="F434" s="127">
        <v>43355</v>
      </c>
      <c r="G434" s="130">
        <f t="shared" si="6"/>
        <v>1.0287381330076117E-2</v>
      </c>
      <c r="H434" s="130">
        <f t="shared" si="6"/>
        <v>1.3190607835702028E-2</v>
      </c>
    </row>
    <row r="435" spans="1:8">
      <c r="A435" s="128">
        <v>43356</v>
      </c>
      <c r="B435" s="121">
        <v>25.490452000000001</v>
      </c>
      <c r="C435" s="121">
        <v>98.565055999999998</v>
      </c>
      <c r="D435" s="73"/>
      <c r="F435" s="127">
        <v>43356</v>
      </c>
      <c r="G435" s="130">
        <f t="shared" si="6"/>
        <v>-7.3945265379211644E-3</v>
      </c>
      <c r="H435" s="130">
        <f t="shared" si="6"/>
        <v>-6.646460107835428E-3</v>
      </c>
    </row>
    <row r="436" spans="1:8">
      <c r="A436" s="128">
        <v>43357</v>
      </c>
      <c r="B436" s="121">
        <v>25.680346</v>
      </c>
      <c r="C436" s="121">
        <v>99.224547999999999</v>
      </c>
      <c r="D436" s="73"/>
      <c r="F436" s="127">
        <v>43357</v>
      </c>
      <c r="G436" s="130">
        <f t="shared" si="6"/>
        <v>-1.0107941494775341E-2</v>
      </c>
      <c r="H436" s="130">
        <f t="shared" si="6"/>
        <v>-7.5386497317032619E-3</v>
      </c>
    </row>
    <row r="437" spans="1:8">
      <c r="A437" s="128">
        <v>43360</v>
      </c>
      <c r="B437" s="121">
        <v>25.942571999999998</v>
      </c>
      <c r="C437" s="121">
        <v>99.978249000000005</v>
      </c>
      <c r="D437" s="73"/>
      <c r="F437" s="127">
        <v>43360</v>
      </c>
      <c r="G437" s="130">
        <f t="shared" si="6"/>
        <v>8.4356177888598172E-3</v>
      </c>
      <c r="H437" s="130">
        <f t="shared" si="6"/>
        <v>1.8621694515729592E-2</v>
      </c>
    </row>
    <row r="438" spans="1:8">
      <c r="A438" s="128">
        <v>43361</v>
      </c>
      <c r="B438" s="121">
        <v>25.725560999999999</v>
      </c>
      <c r="C438" s="121">
        <v>98.15052</v>
      </c>
      <c r="D438" s="73"/>
      <c r="F438" s="127">
        <v>43361</v>
      </c>
      <c r="G438" s="130">
        <f t="shared" si="6"/>
        <v>-4.1999973368496146E-3</v>
      </c>
      <c r="H438" s="130">
        <f t="shared" si="6"/>
        <v>-1.194996645832036E-2</v>
      </c>
    </row>
    <row r="439" spans="1:8">
      <c r="A439" s="128">
        <v>43362</v>
      </c>
      <c r="B439" s="121">
        <v>25.834064000000001</v>
      </c>
      <c r="C439" s="121">
        <v>99.337601000000006</v>
      </c>
      <c r="D439" s="73"/>
      <c r="F439" s="127">
        <v>43362</v>
      </c>
      <c r="G439" s="130">
        <f t="shared" si="6"/>
        <v>-6.6064697467735911E-3</v>
      </c>
      <c r="H439" s="130">
        <f t="shared" si="6"/>
        <v>-9.0225023863491627E-3</v>
      </c>
    </row>
    <row r="440" spans="1:8">
      <c r="A440" s="128">
        <v>43363</v>
      </c>
      <c r="B440" s="121">
        <v>26.005870999999999</v>
      </c>
      <c r="C440" s="121">
        <v>100.242035</v>
      </c>
      <c r="D440" s="73"/>
      <c r="F440" s="127">
        <v>43363</v>
      </c>
      <c r="G440" s="130">
        <f t="shared" si="6"/>
        <v>3.4892705874818297E-3</v>
      </c>
      <c r="H440" s="130">
        <f t="shared" si="6"/>
        <v>3.9629189457017766E-3</v>
      </c>
    </row>
    <row r="441" spans="1:8">
      <c r="A441" s="128">
        <v>43364</v>
      </c>
      <c r="B441" s="121">
        <v>25.915444999999998</v>
      </c>
      <c r="C441" s="121">
        <v>99.846351999999996</v>
      </c>
      <c r="D441" s="73"/>
      <c r="F441" s="127">
        <v>43364</v>
      </c>
      <c r="G441" s="130">
        <f t="shared" si="6"/>
        <v>-3.8234609442461265E-3</v>
      </c>
      <c r="H441" s="130">
        <f t="shared" si="6"/>
        <v>6.6086117845309822E-4</v>
      </c>
    </row>
    <row r="442" spans="1:8">
      <c r="A442" s="128">
        <v>43367</v>
      </c>
      <c r="B442" s="121">
        <v>26.014911999999999</v>
      </c>
      <c r="C442" s="121">
        <v>99.780411000000001</v>
      </c>
      <c r="D442" s="73"/>
      <c r="F442" s="127">
        <v>43367</v>
      </c>
      <c r="G442" s="130">
        <f t="shared" si="6"/>
        <v>1.7409519555482422E-3</v>
      </c>
      <c r="H442" s="130">
        <f t="shared" si="6"/>
        <v>3.8863865668843367E-3</v>
      </c>
    </row>
    <row r="443" spans="1:8">
      <c r="A443" s="128">
        <v>43368</v>
      </c>
      <c r="B443" s="121">
        <v>25.9697</v>
      </c>
      <c r="C443" s="121">
        <v>99.394126999999997</v>
      </c>
      <c r="D443" s="73"/>
      <c r="F443" s="127">
        <v>43368</v>
      </c>
      <c r="G443" s="130">
        <f t="shared" si="6"/>
        <v>-1.0678585187748224E-2</v>
      </c>
      <c r="H443" s="130">
        <f t="shared" si="6"/>
        <v>-6.0297657073726807E-3</v>
      </c>
    </row>
    <row r="444" spans="1:8">
      <c r="A444" s="128">
        <v>43369</v>
      </c>
      <c r="B444" s="121">
        <v>26.250012999999999</v>
      </c>
      <c r="C444" s="121">
        <v>99.997085999999996</v>
      </c>
      <c r="D444" s="73"/>
      <c r="F444" s="127">
        <v>43369</v>
      </c>
      <c r="G444" s="130">
        <f t="shared" si="6"/>
        <v>-2.0249729822333196E-2</v>
      </c>
      <c r="H444" s="130">
        <f t="shared" si="6"/>
        <v>-1.7313205303463697E-2</v>
      </c>
    </row>
    <row r="445" spans="1:8">
      <c r="A445" s="128">
        <v>43370</v>
      </c>
      <c r="B445" s="121">
        <v>26.792555</v>
      </c>
      <c r="C445" s="121">
        <v>101.758858</v>
      </c>
      <c r="D445" s="73"/>
      <c r="F445" s="127">
        <v>43370</v>
      </c>
      <c r="G445" s="130">
        <f t="shared" si="6"/>
        <v>-1.6594730279933967E-2</v>
      </c>
      <c r="H445" s="130">
        <f t="shared" si="6"/>
        <v>-4.6995220058847487E-3</v>
      </c>
    </row>
    <row r="446" spans="1:8">
      <c r="A446" s="128">
        <v>43371</v>
      </c>
      <c r="B446" s="121">
        <v>27.244672999999999</v>
      </c>
      <c r="C446" s="121">
        <v>102.239334</v>
      </c>
      <c r="D446" s="73"/>
      <c r="F446" s="127">
        <v>43371</v>
      </c>
      <c r="G446" s="130">
        <f t="shared" si="6"/>
        <v>-4.2961782422235029E-3</v>
      </c>
      <c r="H446" s="130">
        <f t="shared" si="6"/>
        <v>-9.2074391589846982E-4</v>
      </c>
    </row>
    <row r="447" spans="1:8">
      <c r="A447" s="128">
        <v>43374</v>
      </c>
      <c r="B447" s="121">
        <v>27.362226</v>
      </c>
      <c r="C447" s="121">
        <v>102.333557</v>
      </c>
      <c r="D447" s="73"/>
      <c r="F447" s="127">
        <v>43374</v>
      </c>
      <c r="G447" s="130">
        <f t="shared" si="6"/>
        <v>-1.2724356013809279E-2</v>
      </c>
      <c r="H447" s="130">
        <f t="shared" si="6"/>
        <v>-1.308377060377619E-2</v>
      </c>
    </row>
    <row r="448" spans="1:8">
      <c r="A448" s="128">
        <v>43375</v>
      </c>
      <c r="B448" s="121">
        <v>27.714880000000001</v>
      </c>
      <c r="C448" s="121">
        <v>103.69021600000001</v>
      </c>
      <c r="D448" s="73"/>
      <c r="F448" s="127">
        <v>43375</v>
      </c>
      <c r="G448" s="130">
        <f t="shared" si="6"/>
        <v>-4.546850272386771E-3</v>
      </c>
      <c r="H448" s="130">
        <f t="shared" si="6"/>
        <v>-1.7233305994787118E-3</v>
      </c>
    </row>
    <row r="449" spans="1:8">
      <c r="A449" s="128">
        <v>43376</v>
      </c>
      <c r="B449" s="121">
        <v>27.841470999999999</v>
      </c>
      <c r="C449" s="121">
        <v>103.86921700000001</v>
      </c>
      <c r="D449" s="73"/>
      <c r="F449" s="127">
        <v>43376</v>
      </c>
      <c r="G449" s="130">
        <f t="shared" si="6"/>
        <v>-6.4914889526601627E-4</v>
      </c>
      <c r="H449" s="130">
        <f t="shared" si="6"/>
        <v>-1.7519879624240398E-3</v>
      </c>
    </row>
    <row r="450" spans="1:8">
      <c r="A450" s="128">
        <v>43377</v>
      </c>
      <c r="B450" s="121">
        <v>27.859556000000001</v>
      </c>
      <c r="C450" s="121">
        <v>104.051514</v>
      </c>
      <c r="D450" s="73"/>
      <c r="F450" s="127">
        <v>43377</v>
      </c>
      <c r="G450" s="130">
        <f t="shared" si="6"/>
        <v>0</v>
      </c>
      <c r="H450" s="130">
        <f t="shared" si="6"/>
        <v>6.0859822701897492E-3</v>
      </c>
    </row>
    <row r="451" spans="1:8">
      <c r="A451" s="128">
        <v>43378</v>
      </c>
      <c r="B451" s="121">
        <v>27.859556000000001</v>
      </c>
      <c r="C451" s="121">
        <v>103.422089</v>
      </c>
      <c r="D451" s="73"/>
      <c r="F451" s="127">
        <v>43378</v>
      </c>
      <c r="G451" s="130">
        <f t="shared" si="6"/>
        <v>9.7461845767687905E-4</v>
      </c>
      <c r="H451" s="130">
        <f t="shared" si="6"/>
        <v>3.3225973904418282E-3</v>
      </c>
    </row>
    <row r="452" spans="1:8">
      <c r="A452" s="128">
        <v>43381</v>
      </c>
      <c r="B452" s="121">
        <v>27.832429999999999</v>
      </c>
      <c r="C452" s="121">
        <v>103.07959700000001</v>
      </c>
      <c r="D452" s="73"/>
      <c r="F452" s="127">
        <v>43381</v>
      </c>
      <c r="G452" s="130">
        <f t="shared" si="6"/>
        <v>1.6272953184364169E-3</v>
      </c>
      <c r="H452" s="130">
        <f t="shared" si="6"/>
        <v>7.6916855716315791E-3</v>
      </c>
    </row>
    <row r="453" spans="1:8">
      <c r="A453" s="128">
        <v>43382</v>
      </c>
      <c r="B453" s="121">
        <v>27.787212</v>
      </c>
      <c r="C453" s="121">
        <v>102.292793</v>
      </c>
      <c r="D453" s="73"/>
      <c r="F453" s="127">
        <v>43382</v>
      </c>
      <c r="G453" s="130">
        <f t="shared" si="6"/>
        <v>3.5921295746847992E-3</v>
      </c>
      <c r="H453" s="130">
        <f t="shared" si="6"/>
        <v>-2.8872881952438645E-3</v>
      </c>
    </row>
    <row r="454" spans="1:8">
      <c r="A454" s="128">
        <v>43383</v>
      </c>
      <c r="B454" s="121">
        <v>27.687754000000002</v>
      </c>
      <c r="C454" s="121">
        <v>102.58899700000001</v>
      </c>
      <c r="D454" s="73"/>
      <c r="F454" s="127">
        <v>43383</v>
      </c>
      <c r="G454" s="130">
        <f t="shared" si="6"/>
        <v>-5.5211522408423752E-3</v>
      </c>
      <c r="H454" s="130">
        <f t="shared" si="6"/>
        <v>-5.0272751662137072E-3</v>
      </c>
    </row>
    <row r="455" spans="1:8">
      <c r="A455" s="128">
        <v>43384</v>
      </c>
      <c r="B455" s="121">
        <v>27.841470999999999</v>
      </c>
      <c r="C455" s="121">
        <v>103.10734600000001</v>
      </c>
      <c r="D455" s="73"/>
      <c r="F455" s="127">
        <v>43384</v>
      </c>
      <c r="G455" s="130">
        <f t="shared" si="6"/>
        <v>-6.4537482977855554E-3</v>
      </c>
      <c r="H455" s="130">
        <f t="shared" si="6"/>
        <v>-5.4465909094745246E-3</v>
      </c>
    </row>
    <row r="456" spans="1:8">
      <c r="A456" s="128">
        <v>43385</v>
      </c>
      <c r="B456" s="121">
        <v>28.022320000000001</v>
      </c>
      <c r="C456" s="121">
        <v>103.672005</v>
      </c>
      <c r="D456" s="73"/>
      <c r="F456" s="127">
        <v>43385</v>
      </c>
      <c r="G456" s="130">
        <f t="shared" si="6"/>
        <v>-1.6108647667751885E-3</v>
      </c>
      <c r="H456" s="130">
        <f t="shared" si="6"/>
        <v>-1.8713851572701445E-3</v>
      </c>
    </row>
    <row r="457" spans="1:8">
      <c r="A457" s="128">
        <v>43388</v>
      </c>
      <c r="B457" s="121">
        <v>28.067533000000001</v>
      </c>
      <c r="C457" s="121">
        <v>103.86637899999999</v>
      </c>
      <c r="D457" s="73"/>
      <c r="F457" s="127">
        <v>43388</v>
      </c>
      <c r="G457" s="130">
        <f t="shared" ref="G457:H507" si="7">B457/B458-1</f>
        <v>-4.8093173636397646E-3</v>
      </c>
      <c r="H457" s="130">
        <f t="shared" si="7"/>
        <v>-9.0958195961468036E-3</v>
      </c>
    </row>
    <row r="458" spans="1:8">
      <c r="A458" s="128">
        <v>43389</v>
      </c>
      <c r="B458" s="121">
        <v>28.203171000000001</v>
      </c>
      <c r="C458" s="121">
        <v>104.819801</v>
      </c>
      <c r="D458" s="73"/>
      <c r="F458" s="127">
        <v>43389</v>
      </c>
      <c r="G458" s="130">
        <f t="shared" si="7"/>
        <v>9.6287480558387983E-4</v>
      </c>
      <c r="H458" s="130">
        <f t="shared" si="7"/>
        <v>0</v>
      </c>
    </row>
    <row r="459" spans="1:8">
      <c r="A459" s="128">
        <v>43390</v>
      </c>
      <c r="B459" s="121">
        <v>28.176041000000001</v>
      </c>
      <c r="C459" s="121">
        <v>104.819801</v>
      </c>
      <c r="D459" s="73"/>
      <c r="F459" s="127">
        <v>43390</v>
      </c>
      <c r="G459" s="130">
        <f t="shared" si="7"/>
        <v>1.3333392314890169E-2</v>
      </c>
      <c r="H459" s="130">
        <f t="shared" si="7"/>
        <v>1.0259707017189257E-2</v>
      </c>
    </row>
    <row r="460" spans="1:8">
      <c r="A460" s="128">
        <v>43391</v>
      </c>
      <c r="B460" s="121">
        <v>27.805302000000001</v>
      </c>
      <c r="C460" s="121">
        <v>103.755302</v>
      </c>
      <c r="D460" s="73"/>
      <c r="F460" s="127">
        <v>43391</v>
      </c>
      <c r="G460" s="130">
        <f t="shared" si="7"/>
        <v>-9.6617567722212527E-3</v>
      </c>
      <c r="H460" s="130">
        <f t="shared" si="7"/>
        <v>-1.155211226807118E-2</v>
      </c>
    </row>
    <row r="461" spans="1:8">
      <c r="A461" s="128">
        <v>43392</v>
      </c>
      <c r="B461" s="121">
        <v>28.076571000000001</v>
      </c>
      <c r="C461" s="121">
        <v>104.96790300000001</v>
      </c>
      <c r="D461" s="73"/>
      <c r="F461" s="127">
        <v>43392</v>
      </c>
      <c r="G461" s="130">
        <f t="shared" si="7"/>
        <v>0</v>
      </c>
      <c r="H461" s="130">
        <f t="shared" si="7"/>
        <v>6.5683517004162528E-3</v>
      </c>
    </row>
    <row r="462" spans="1:8">
      <c r="A462" s="128">
        <v>43395</v>
      </c>
      <c r="B462" s="121">
        <v>28.076571000000001</v>
      </c>
      <c r="C462" s="121">
        <v>104.28293600000001</v>
      </c>
      <c r="D462" s="73"/>
      <c r="F462" s="127">
        <v>43395</v>
      </c>
      <c r="G462" s="130">
        <f t="shared" si="7"/>
        <v>3.5552283356257153E-3</v>
      </c>
      <c r="H462" s="130">
        <f t="shared" si="7"/>
        <v>4.1893778513222291E-3</v>
      </c>
    </row>
    <row r="463" spans="1:8">
      <c r="A463" s="128">
        <v>43396</v>
      </c>
      <c r="B463" s="121">
        <v>27.977105999999999</v>
      </c>
      <c r="C463" s="121">
        <v>103.84787799999999</v>
      </c>
      <c r="D463" s="73"/>
      <c r="F463" s="127">
        <v>43396</v>
      </c>
      <c r="G463" s="130">
        <f t="shared" si="7"/>
        <v>0</v>
      </c>
      <c r="H463" s="130">
        <f t="shared" si="7"/>
        <v>3.4884425434840161E-3</v>
      </c>
    </row>
    <row r="464" spans="1:8">
      <c r="A464" s="128">
        <v>43397</v>
      </c>
      <c r="B464" s="121">
        <v>27.977105999999999</v>
      </c>
      <c r="C464" s="121">
        <v>103.48687</v>
      </c>
      <c r="D464" s="73"/>
      <c r="F464" s="127">
        <v>43397</v>
      </c>
      <c r="G464" s="130">
        <f t="shared" si="7"/>
        <v>-4.1840697390992387E-3</v>
      </c>
      <c r="H464" s="130">
        <f t="shared" si="7"/>
        <v>-7.5455670623056914E-3</v>
      </c>
    </row>
    <row r="465" spans="1:8">
      <c r="A465" s="128">
        <v>43398</v>
      </c>
      <c r="B465" s="121">
        <v>28.094656000000001</v>
      </c>
      <c r="C465" s="121">
        <v>104.273674</v>
      </c>
      <c r="D465" s="73"/>
      <c r="F465" s="127">
        <v>43398</v>
      </c>
      <c r="G465" s="130">
        <f t="shared" si="7"/>
        <v>3.5529674919154708E-3</v>
      </c>
      <c r="H465" s="130">
        <f t="shared" si="7"/>
        <v>-2.3026697504924254E-3</v>
      </c>
    </row>
    <row r="466" spans="1:8">
      <c r="A466" s="128">
        <v>43399</v>
      </c>
      <c r="B466" s="121">
        <v>27.995190000000001</v>
      </c>
      <c r="C466" s="121">
        <v>104.514336</v>
      </c>
      <c r="D466" s="73"/>
      <c r="F466" s="127">
        <v>43399</v>
      </c>
      <c r="G466" s="130">
        <f t="shared" si="7"/>
        <v>-6.0995499839600065E-3</v>
      </c>
      <c r="H466" s="130">
        <f t="shared" si="7"/>
        <v>-3.7938808754861553E-3</v>
      </c>
    </row>
    <row r="467" spans="1:8">
      <c r="A467" s="128">
        <v>43402</v>
      </c>
      <c r="B467" s="121">
        <v>28.166996000000001</v>
      </c>
      <c r="C467" s="121">
        <v>104.912361</v>
      </c>
      <c r="D467" s="73"/>
      <c r="F467" s="127">
        <v>43402</v>
      </c>
      <c r="G467" s="130">
        <f t="shared" si="7"/>
        <v>5.162884443543625E-3</v>
      </c>
      <c r="H467" s="130">
        <f t="shared" si="7"/>
        <v>-4.4101177407485093E-4</v>
      </c>
    </row>
    <row r="468" spans="1:8">
      <c r="A468" s="128">
        <v>43403</v>
      </c>
      <c r="B468" s="121">
        <v>28.022320000000001</v>
      </c>
      <c r="C468" s="121">
        <v>104.95864899999999</v>
      </c>
      <c r="D468" s="73"/>
      <c r="F468" s="127">
        <v>43403</v>
      </c>
      <c r="G468" s="130">
        <f t="shared" si="7"/>
        <v>-9.5877189996843581E-3</v>
      </c>
      <c r="H468" s="130">
        <f t="shared" si="7"/>
        <v>-1.1765806383730482E-2</v>
      </c>
    </row>
    <row r="469" spans="1:8">
      <c r="A469" s="128">
        <v>43404</v>
      </c>
      <c r="B469" s="121">
        <v>28.293590999999999</v>
      </c>
      <c r="C469" s="121">
        <v>106.208275</v>
      </c>
      <c r="D469" s="73"/>
      <c r="F469" s="127">
        <v>43404</v>
      </c>
      <c r="G469" s="130">
        <f t="shared" si="7"/>
        <v>1.0332688287970182E-2</v>
      </c>
      <c r="H469" s="130">
        <f t="shared" si="7"/>
        <v>1.4052207742370815E-2</v>
      </c>
    </row>
    <row r="470" spans="1:8">
      <c r="A470" s="128">
        <v>43405</v>
      </c>
      <c r="B470" s="121">
        <v>28.004231999999998</v>
      </c>
      <c r="C470" s="121">
        <v>104.736496</v>
      </c>
      <c r="D470" s="73"/>
      <c r="F470" s="127">
        <v>43405</v>
      </c>
      <c r="G470" s="130">
        <f t="shared" si="7"/>
        <v>-8.6427974251406248E-3</v>
      </c>
      <c r="H470" s="130">
        <f t="shared" si="7"/>
        <v>-9.541234298920731E-3</v>
      </c>
    </row>
    <row r="471" spans="1:8">
      <c r="A471" s="128">
        <v>43406</v>
      </c>
      <c r="B471" s="121">
        <v>28.248377000000001</v>
      </c>
      <c r="C471" s="121">
        <v>105.74543799999999</v>
      </c>
      <c r="D471" s="73"/>
      <c r="F471" s="127">
        <v>43406</v>
      </c>
      <c r="G471" s="130">
        <f t="shared" si="7"/>
        <v>-6.6774101702595789E-3</v>
      </c>
      <c r="H471" s="130">
        <f t="shared" si="7"/>
        <v>4.1311309586202771E-3</v>
      </c>
    </row>
    <row r="472" spans="1:8">
      <c r="A472" s="128">
        <v>43409</v>
      </c>
      <c r="B472" s="121">
        <v>28.438271</v>
      </c>
      <c r="C472" s="121">
        <v>105.31038700000001</v>
      </c>
      <c r="D472" s="73"/>
      <c r="F472" s="127">
        <v>43409</v>
      </c>
      <c r="G472" s="130">
        <f t="shared" si="7"/>
        <v>-5.3764003089955548E-3</v>
      </c>
      <c r="H472" s="130">
        <f t="shared" si="7"/>
        <v>-7.1559272903294335E-3</v>
      </c>
    </row>
    <row r="473" spans="1:8">
      <c r="A473" s="128">
        <v>43410</v>
      </c>
      <c r="B473" s="121">
        <v>28.591992999999999</v>
      </c>
      <c r="C473" s="121">
        <v>106.069412</v>
      </c>
      <c r="D473" s="73"/>
      <c r="F473" s="127">
        <v>43410</v>
      </c>
      <c r="G473" s="130">
        <f t="shared" si="7"/>
        <v>-7.5328180361378116E-3</v>
      </c>
      <c r="H473" s="130">
        <f t="shared" si="7"/>
        <v>1.660847315717584E-3</v>
      </c>
    </row>
    <row r="474" spans="1:8">
      <c r="A474" s="128">
        <v>43411</v>
      </c>
      <c r="B474" s="121">
        <v>28.809006</v>
      </c>
      <c r="C474" s="121">
        <v>105.893539</v>
      </c>
      <c r="D474" s="73"/>
      <c r="F474" s="127">
        <v>43411</v>
      </c>
      <c r="G474" s="130">
        <f t="shared" si="7"/>
        <v>2.5173414341106426E-3</v>
      </c>
      <c r="H474" s="130">
        <f t="shared" si="7"/>
        <v>8.7477444799266557E-4</v>
      </c>
    </row>
    <row r="475" spans="1:8">
      <c r="A475" s="128">
        <v>43412</v>
      </c>
      <c r="B475" s="121">
        <v>28.736666</v>
      </c>
      <c r="C475" s="121">
        <v>105.80098700000001</v>
      </c>
      <c r="D475" s="73"/>
      <c r="F475" s="127">
        <v>43412</v>
      </c>
      <c r="G475" s="130">
        <f t="shared" si="7"/>
        <v>5.3779265393505415E-3</v>
      </c>
      <c r="H475" s="130">
        <f t="shared" si="7"/>
        <v>5.2770758165106013E-3</v>
      </c>
    </row>
    <row r="476" spans="1:8">
      <c r="A476" s="128">
        <v>43413</v>
      </c>
      <c r="B476" s="121">
        <v>28.582948999999999</v>
      </c>
      <c r="C476" s="121">
        <v>105.245598</v>
      </c>
      <c r="D476" s="73"/>
      <c r="F476" s="127">
        <v>43413</v>
      </c>
      <c r="G476" s="130">
        <f t="shared" si="7"/>
        <v>3.4921998116872466E-3</v>
      </c>
      <c r="H476" s="130">
        <f t="shared" si="7"/>
        <v>3.0877810572946807E-3</v>
      </c>
    </row>
    <row r="477" spans="1:8">
      <c r="A477" s="128">
        <v>43416</v>
      </c>
      <c r="B477" s="121">
        <v>28.483478999999999</v>
      </c>
      <c r="C477" s="121">
        <v>104.921623</v>
      </c>
      <c r="D477" s="73"/>
      <c r="F477" s="127">
        <v>43416</v>
      </c>
      <c r="G477" s="130">
        <f t="shared" si="7"/>
        <v>-9.122439487492251E-3</v>
      </c>
      <c r="H477" s="130">
        <f t="shared" si="7"/>
        <v>-2.2885484466237394E-3</v>
      </c>
    </row>
    <row r="478" spans="1:8">
      <c r="A478" s="128">
        <v>43417</v>
      </c>
      <c r="B478" s="121">
        <v>28.745709999999999</v>
      </c>
      <c r="C478" s="121">
        <v>105.16229199999999</v>
      </c>
      <c r="D478" s="73"/>
      <c r="F478" s="127">
        <v>43417</v>
      </c>
      <c r="G478" s="130">
        <f t="shared" si="7"/>
        <v>-6.8728779968023623E-3</v>
      </c>
      <c r="H478" s="130">
        <f t="shared" si="7"/>
        <v>-7.5128020130479367E-3</v>
      </c>
    </row>
    <row r="479" spans="1:8">
      <c r="A479" s="128">
        <v>43418</v>
      </c>
      <c r="B479" s="121">
        <v>28.944642999999999</v>
      </c>
      <c r="C479" s="121">
        <v>105.958336</v>
      </c>
      <c r="D479" s="73"/>
      <c r="F479" s="127">
        <v>43418</v>
      </c>
      <c r="G479" s="130">
        <f t="shared" si="7"/>
        <v>-3.7347757472081522E-3</v>
      </c>
      <c r="H479" s="130">
        <f t="shared" si="7"/>
        <v>2.9790061251495636E-3</v>
      </c>
    </row>
    <row r="480" spans="1:8">
      <c r="A480" s="128">
        <v>43419</v>
      </c>
      <c r="B480" s="121">
        <v>29.053149999999999</v>
      </c>
      <c r="C480" s="121">
        <v>105.64362300000001</v>
      </c>
      <c r="D480" s="73"/>
      <c r="F480" s="127">
        <v>43419</v>
      </c>
      <c r="G480" s="130">
        <f t="shared" si="7"/>
        <v>1.7738324093878433E-2</v>
      </c>
      <c r="H480" s="130">
        <f t="shared" si="7"/>
        <v>1.0984209808432732E-2</v>
      </c>
    </row>
    <row r="481" spans="1:8">
      <c r="A481" s="128">
        <v>43420</v>
      </c>
      <c r="B481" s="121">
        <v>28.546778</v>
      </c>
      <c r="C481" s="121">
        <v>104.495819</v>
      </c>
      <c r="D481" s="73"/>
      <c r="F481" s="127">
        <v>43420</v>
      </c>
      <c r="G481" s="130">
        <f t="shared" si="7"/>
        <v>7.6604960762460816E-3</v>
      </c>
      <c r="H481" s="130">
        <f t="shared" si="7"/>
        <v>8.6668996313885582E-3</v>
      </c>
    </row>
    <row r="482" spans="1:8">
      <c r="A482" s="128">
        <v>43423</v>
      </c>
      <c r="B482" s="121">
        <v>28.329758000000002</v>
      </c>
      <c r="C482" s="121">
        <v>103.59794599999999</v>
      </c>
      <c r="D482" s="73"/>
      <c r="F482" s="127">
        <v>43423</v>
      </c>
      <c r="G482" s="130">
        <f t="shared" si="7"/>
        <v>-1.2606401892354402E-2</v>
      </c>
      <c r="H482" s="130">
        <f t="shared" si="7"/>
        <v>-1.1918436064776605E-2</v>
      </c>
    </row>
    <row r="483" spans="1:8">
      <c r="A483" s="128">
        <v>43424</v>
      </c>
      <c r="B483" s="121">
        <v>28.691454</v>
      </c>
      <c r="C483" s="121">
        <v>104.847565</v>
      </c>
      <c r="D483" s="73"/>
      <c r="F483" s="127">
        <v>43424</v>
      </c>
      <c r="G483" s="130">
        <f t="shared" si="7"/>
        <v>1.1153526031548955E-2</v>
      </c>
      <c r="H483" s="130">
        <f t="shared" si="7"/>
        <v>2.0345357383511065E-3</v>
      </c>
    </row>
    <row r="484" spans="1:8">
      <c r="A484" s="128">
        <v>43425</v>
      </c>
      <c r="B484" s="121">
        <v>28.374973000000001</v>
      </c>
      <c r="C484" s="121">
        <v>104.634682</v>
      </c>
      <c r="D484" s="73"/>
      <c r="F484" s="127">
        <v>43425</v>
      </c>
      <c r="G484" s="130">
        <f t="shared" si="7"/>
        <v>1.6520925788313212E-2</v>
      </c>
      <c r="H484" s="130">
        <f t="shared" si="7"/>
        <v>-2.3826951127902118E-3</v>
      </c>
    </row>
    <row r="485" spans="1:8">
      <c r="A485" s="128">
        <v>43427</v>
      </c>
      <c r="B485" s="121">
        <v>27.913810999999999</v>
      </c>
      <c r="C485" s="121">
        <v>104.88459</v>
      </c>
      <c r="D485" s="73"/>
      <c r="F485" s="127">
        <v>43427</v>
      </c>
      <c r="G485" s="130">
        <f t="shared" si="7"/>
        <v>-6.1172236308713046E-3</v>
      </c>
      <c r="H485" s="130">
        <f t="shared" si="7"/>
        <v>-1.5722876178138723E-2</v>
      </c>
    </row>
    <row r="486" spans="1:8">
      <c r="A486" s="128">
        <v>43430</v>
      </c>
      <c r="B486" s="121">
        <v>28.085616999999999</v>
      </c>
      <c r="C486" s="121">
        <v>106.56001999999999</v>
      </c>
      <c r="D486" s="73"/>
      <c r="F486" s="127">
        <v>43430</v>
      </c>
      <c r="G486" s="130">
        <f t="shared" si="7"/>
        <v>2.779618003431672E-2</v>
      </c>
      <c r="H486" s="130">
        <f t="shared" si="7"/>
        <v>5.1516085469487383E-3</v>
      </c>
    </row>
    <row r="487" spans="1:8">
      <c r="A487" s="128">
        <v>43431</v>
      </c>
      <c r="B487" s="121">
        <v>27.326056999999999</v>
      </c>
      <c r="C487" s="121">
        <v>106.01387800000001</v>
      </c>
      <c r="D487" s="73"/>
      <c r="F487" s="127">
        <v>43431</v>
      </c>
      <c r="G487" s="130">
        <f t="shared" si="7"/>
        <v>8.6783587376331184E-3</v>
      </c>
      <c r="H487" s="130">
        <f t="shared" si="7"/>
        <v>-6.3335879223322955E-3</v>
      </c>
    </row>
    <row r="488" spans="1:8">
      <c r="A488" s="128">
        <v>43432</v>
      </c>
      <c r="B488" s="121">
        <v>27.090952000000001</v>
      </c>
      <c r="C488" s="121">
        <v>106.689606</v>
      </c>
      <c r="D488" s="73"/>
      <c r="F488" s="127">
        <v>43432</v>
      </c>
      <c r="G488" s="130">
        <f t="shared" si="7"/>
        <v>8.0753336615819737E-3</v>
      </c>
      <c r="H488" s="130">
        <f t="shared" si="7"/>
        <v>-4.2331401133425262E-3</v>
      </c>
    </row>
    <row r="489" spans="1:8">
      <c r="A489" s="128">
        <v>43433</v>
      </c>
      <c r="B489" s="121">
        <v>26.873936</v>
      </c>
      <c r="C489" s="121">
        <v>107.143158</v>
      </c>
      <c r="D489" s="73"/>
      <c r="F489" s="127">
        <v>43433</v>
      </c>
      <c r="G489" s="130">
        <f t="shared" si="7"/>
        <v>-7.6794069428414158E-3</v>
      </c>
      <c r="H489" s="130">
        <f t="shared" si="7"/>
        <v>-2.7570061399001533E-3</v>
      </c>
    </row>
    <row r="490" spans="1:8">
      <c r="A490" s="128">
        <v>43434</v>
      </c>
      <c r="B490" s="121">
        <v>27.081909</v>
      </c>
      <c r="C490" s="121">
        <v>107.439369</v>
      </c>
      <c r="D490" s="73"/>
      <c r="F490" s="127">
        <v>43434</v>
      </c>
      <c r="G490" s="130">
        <f t="shared" si="7"/>
        <v>-4.3218503484315773E-3</v>
      </c>
      <c r="H490" s="130">
        <f t="shared" si="7"/>
        <v>-5.3132268898669066E-3</v>
      </c>
    </row>
    <row r="491" spans="1:8">
      <c r="A491" s="128">
        <v>43437</v>
      </c>
      <c r="B491" s="121">
        <v>27.199460999999999</v>
      </c>
      <c r="C491" s="121">
        <v>108.013268</v>
      </c>
      <c r="D491" s="73"/>
      <c r="F491" s="127">
        <v>43437</v>
      </c>
      <c r="G491" s="130">
        <f t="shared" si="7"/>
        <v>-2.1151852154149164E-2</v>
      </c>
      <c r="H491" s="130">
        <f t="shared" si="7"/>
        <v>-1.9247046228277331E-2</v>
      </c>
    </row>
    <row r="492" spans="1:8">
      <c r="A492" s="128">
        <v>43438</v>
      </c>
      <c r="B492" s="121">
        <v>27.787212</v>
      </c>
      <c r="C492" s="121">
        <v>110.133003</v>
      </c>
      <c r="D492" s="73"/>
      <c r="F492" s="127">
        <v>43438</v>
      </c>
      <c r="G492" s="130">
        <f t="shared" si="7"/>
        <v>-1.9488553604081194E-3</v>
      </c>
      <c r="H492" s="130">
        <f t="shared" si="7"/>
        <v>-6.7179012041140851E-4</v>
      </c>
    </row>
    <row r="493" spans="1:8">
      <c r="A493" s="128">
        <v>43440</v>
      </c>
      <c r="B493" s="121">
        <v>27.841470999999999</v>
      </c>
      <c r="C493" s="121">
        <v>110.20703899999999</v>
      </c>
      <c r="D493" s="73"/>
      <c r="F493" s="127">
        <v>43440</v>
      </c>
      <c r="G493" s="130">
        <f t="shared" si="7"/>
        <v>1.5836321512430196E-2</v>
      </c>
      <c r="H493" s="130">
        <f t="shared" si="7"/>
        <v>1.2070744112107956E-2</v>
      </c>
    </row>
    <row r="494" spans="1:8">
      <c r="A494" s="128">
        <v>43441</v>
      </c>
      <c r="B494" s="121">
        <v>27.407437999999999</v>
      </c>
      <c r="C494" s="121">
        <v>108.892624</v>
      </c>
      <c r="D494" s="73"/>
      <c r="F494" s="127">
        <v>43441</v>
      </c>
      <c r="G494" s="130">
        <f t="shared" si="7"/>
        <v>-1.6469811368315934E-3</v>
      </c>
      <c r="H494" s="130">
        <f t="shared" si="7"/>
        <v>-5.4951166959291697E-3</v>
      </c>
    </row>
    <row r="495" spans="1:8">
      <c r="A495" s="128">
        <v>43444</v>
      </c>
      <c r="B495" s="121">
        <v>27.452652</v>
      </c>
      <c r="C495" s="121">
        <v>109.494308</v>
      </c>
      <c r="D495" s="73"/>
      <c r="F495" s="127">
        <v>43444</v>
      </c>
      <c r="G495" s="130">
        <f t="shared" si="7"/>
        <v>-2.628084515198692E-3</v>
      </c>
      <c r="H495" s="130">
        <f t="shared" si="7"/>
        <v>-5.297597090136219E-3</v>
      </c>
    </row>
    <row r="496" spans="1:8">
      <c r="A496" s="128">
        <v>43445</v>
      </c>
      <c r="B496" s="121">
        <v>27.524989999999999</v>
      </c>
      <c r="C496" s="121">
        <v>110.077454</v>
      </c>
      <c r="D496" s="73"/>
      <c r="F496" s="127">
        <v>43445</v>
      </c>
      <c r="G496" s="130">
        <f t="shared" si="7"/>
        <v>2.965462958276488E-3</v>
      </c>
      <c r="H496" s="130">
        <f t="shared" si="7"/>
        <v>-3.2687167655365279E-3</v>
      </c>
    </row>
    <row r="497" spans="1:8">
      <c r="A497" s="128">
        <v>43446</v>
      </c>
      <c r="B497" s="121">
        <v>27.443607</v>
      </c>
      <c r="C497" s="121">
        <v>110.438446</v>
      </c>
      <c r="D497" s="73"/>
      <c r="F497" s="127">
        <v>43446</v>
      </c>
      <c r="G497" s="130">
        <f t="shared" si="7"/>
        <v>1.2003908535721086E-2</v>
      </c>
      <c r="H497" s="130">
        <f t="shared" si="7"/>
        <v>4.377442969470291E-3</v>
      </c>
    </row>
    <row r="498" spans="1:8">
      <c r="A498" s="128">
        <v>43447</v>
      </c>
      <c r="B498" s="121">
        <v>27.118084</v>
      </c>
      <c r="C498" s="121">
        <v>109.957115</v>
      </c>
      <c r="D498" s="73"/>
      <c r="F498" s="127">
        <v>43447</v>
      </c>
      <c r="G498" s="130">
        <f t="shared" si="7"/>
        <v>1.1126194146291679E-2</v>
      </c>
      <c r="H498" s="130">
        <f t="shared" si="7"/>
        <v>3.2091308805042296E-3</v>
      </c>
    </row>
    <row r="499" spans="1:8">
      <c r="A499" s="128">
        <v>43448</v>
      </c>
      <c r="B499" s="121">
        <v>26.819683000000001</v>
      </c>
      <c r="C499" s="121">
        <v>109.605377</v>
      </c>
      <c r="D499" s="73"/>
      <c r="F499" s="127">
        <v>43448</v>
      </c>
      <c r="G499" s="130">
        <f t="shared" si="7"/>
        <v>-1.3962703157977985E-2</v>
      </c>
      <c r="H499" s="130">
        <f t="shared" si="7"/>
        <v>-1.1685087315683296E-2</v>
      </c>
    </row>
    <row r="500" spans="1:8">
      <c r="A500" s="128">
        <v>43451</v>
      </c>
      <c r="B500" s="121">
        <v>27.199460999999999</v>
      </c>
      <c r="C500" s="121">
        <v>110.901268</v>
      </c>
      <c r="D500" s="73"/>
      <c r="F500" s="127">
        <v>43451</v>
      </c>
      <c r="G500" s="130">
        <f t="shared" si="7"/>
        <v>-2.6525567563360219E-3</v>
      </c>
      <c r="H500" s="130">
        <f t="shared" si="7"/>
        <v>1.4208997782199084E-3</v>
      </c>
    </row>
    <row r="501" spans="1:8">
      <c r="A501" s="128">
        <v>43452</v>
      </c>
      <c r="B501" s="121">
        <v>27.271801</v>
      </c>
      <c r="C501" s="121">
        <v>110.74391199999999</v>
      </c>
      <c r="D501" s="73"/>
      <c r="F501" s="127">
        <v>43452</v>
      </c>
      <c r="G501" s="130">
        <f t="shared" si="7"/>
        <v>-6.6277296557615273E-4</v>
      </c>
      <c r="H501" s="130">
        <f t="shared" si="7"/>
        <v>-2.2516836182839839E-3</v>
      </c>
    </row>
    <row r="502" spans="1:8">
      <c r="A502" s="128">
        <v>43453</v>
      </c>
      <c r="B502" s="121">
        <v>27.289888000000001</v>
      </c>
      <c r="C502" s="121">
        <v>110.993835</v>
      </c>
      <c r="D502" s="73"/>
      <c r="F502" s="127">
        <v>43453</v>
      </c>
      <c r="G502" s="130">
        <f t="shared" si="7"/>
        <v>2.6578441232105732E-3</v>
      </c>
      <c r="H502" s="130">
        <f t="shared" si="7"/>
        <v>1.2524379144807085E-3</v>
      </c>
    </row>
    <row r="503" spans="1:8">
      <c r="A503" s="128">
        <v>43454</v>
      </c>
      <c r="B503" s="121">
        <v>27.217548000000001</v>
      </c>
      <c r="C503" s="121">
        <v>110.854996</v>
      </c>
      <c r="D503" s="73"/>
      <c r="F503" s="127">
        <v>43454</v>
      </c>
      <c r="G503" s="130">
        <f t="shared" si="7"/>
        <v>-1.0844476206231524E-2</v>
      </c>
      <c r="H503" s="130">
        <f t="shared" si="7"/>
        <v>1.6706593503390543E-4</v>
      </c>
    </row>
    <row r="504" spans="1:8">
      <c r="A504" s="128">
        <v>43455</v>
      </c>
      <c r="B504" s="121">
        <v>27.515944000000001</v>
      </c>
      <c r="C504" s="121">
        <v>110.836479</v>
      </c>
      <c r="D504" s="73"/>
      <c r="F504" s="127">
        <v>43455</v>
      </c>
      <c r="G504" s="130">
        <f t="shared" si="7"/>
        <v>-1.3127486810176059E-3</v>
      </c>
      <c r="H504" s="130">
        <f t="shared" si="7"/>
        <v>-3.2464764781223732E-3</v>
      </c>
    </row>
    <row r="505" spans="1:8">
      <c r="A505" s="128">
        <v>43458</v>
      </c>
      <c r="B505" s="121">
        <v>27.552112999999999</v>
      </c>
      <c r="C505" s="121">
        <v>111.197479</v>
      </c>
      <c r="D505" s="73"/>
      <c r="F505" s="127">
        <v>43458</v>
      </c>
      <c r="G505" s="130">
        <f t="shared" si="7"/>
        <v>-6.1970315235735374E-3</v>
      </c>
      <c r="H505" s="130">
        <f t="shared" si="7"/>
        <v>-2.5739646743155875E-3</v>
      </c>
    </row>
    <row r="506" spans="1:8">
      <c r="A506" s="128">
        <v>43460</v>
      </c>
      <c r="B506" s="121">
        <v>27.723918999999999</v>
      </c>
      <c r="C506" s="121">
        <v>111.484436</v>
      </c>
      <c r="D506" s="73"/>
      <c r="F506" s="127">
        <v>43460</v>
      </c>
      <c r="G506" s="130">
        <f t="shared" si="7"/>
        <v>0</v>
      </c>
      <c r="H506" s="130">
        <f t="shared" si="7"/>
        <v>-6.1884681265107488E-3</v>
      </c>
    </row>
    <row r="507" spans="1:8">
      <c r="A507" s="128">
        <v>43461</v>
      </c>
      <c r="B507" s="121">
        <v>27.723918999999999</v>
      </c>
      <c r="C507" s="121">
        <v>112.17865</v>
      </c>
      <c r="D507" s="73"/>
      <c r="F507" s="127">
        <v>43461</v>
      </c>
      <c r="G507" s="130">
        <f t="shared" si="7"/>
        <v>3.5461020720896519E-2</v>
      </c>
      <c r="H507" s="130">
        <f t="shared" si="7"/>
        <v>2.2269001195808658E-2</v>
      </c>
    </row>
    <row r="508" spans="1:8">
      <c r="A508" s="128">
        <v>43462</v>
      </c>
      <c r="B508" s="121">
        <v>26.774469</v>
      </c>
      <c r="C508" s="121">
        <v>109.734962</v>
      </c>
      <c r="D508" s="73"/>
      <c r="F508" s="127">
        <v>43462</v>
      </c>
      <c r="G508" s="130"/>
      <c r="H508" s="130"/>
    </row>
  </sheetData>
  <mergeCells count="3">
    <mergeCell ref="B6:C6"/>
    <mergeCell ref="F6:G6"/>
    <mergeCell ref="N6:O6"/>
  </mergeCells>
  <conditionalFormatting sqref="G8:G50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8:H50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2F161-BFE5-44BE-A8B3-3C55048A6978}">
  <sheetPr codeName="Hoja11">
    <tabColor rgb="FFFF0066"/>
  </sheetPr>
  <dimension ref="A1:O6"/>
  <sheetViews>
    <sheetView topLeftCell="A2" workbookViewId="0">
      <selection activeCell="P12" sqref="P12"/>
    </sheetView>
  </sheetViews>
  <sheetFormatPr baseColWidth="10" defaultRowHeight="15"/>
  <sheetData>
    <row r="1" spans="1:15" ht="23.25">
      <c r="A1" s="1" t="s">
        <v>0</v>
      </c>
    </row>
    <row r="3" spans="1:15">
      <c r="A3" s="186" t="s">
        <v>158</v>
      </c>
      <c r="B3" s="186"/>
      <c r="I3" s="186" t="s">
        <v>159</v>
      </c>
      <c r="J3" s="186"/>
    </row>
    <row r="4" spans="1:15">
      <c r="A4" s="135" t="s">
        <v>146</v>
      </c>
      <c r="B4" s="135" t="s">
        <v>142</v>
      </c>
      <c r="C4" s="136">
        <v>0.36786588372798074</v>
      </c>
      <c r="E4" s="187" t="s">
        <v>147</v>
      </c>
      <c r="F4" s="187"/>
      <c r="G4" s="76">
        <v>7.4563051899179342E-5</v>
      </c>
      <c r="I4" s="135" t="s">
        <v>146</v>
      </c>
      <c r="J4" s="135" t="s">
        <v>142</v>
      </c>
      <c r="K4" s="136">
        <v>0</v>
      </c>
      <c r="M4" s="187" t="s">
        <v>147</v>
      </c>
      <c r="N4" s="187"/>
      <c r="O4" s="76">
        <v>1.4279294530661319E-4</v>
      </c>
    </row>
    <row r="5" spans="1:15">
      <c r="A5" s="137" t="s">
        <v>149</v>
      </c>
      <c r="B5" s="135" t="s">
        <v>143</v>
      </c>
      <c r="C5" s="136">
        <v>0.6321341162720191</v>
      </c>
      <c r="E5" s="187" t="s">
        <v>150</v>
      </c>
      <c r="F5" s="187"/>
      <c r="G5" s="77">
        <v>9.778777986503227E-3</v>
      </c>
      <c r="I5" s="135" t="s">
        <v>149</v>
      </c>
      <c r="J5" s="135" t="s">
        <v>143</v>
      </c>
      <c r="K5" s="136">
        <v>0.99999999299717079</v>
      </c>
      <c r="M5" s="187" t="s">
        <v>150</v>
      </c>
      <c r="N5" s="187"/>
      <c r="O5" s="77">
        <v>1.0251635505694736E-2</v>
      </c>
    </row>
    <row r="6" spans="1:15">
      <c r="C6" s="138">
        <v>0.99999999999999978</v>
      </c>
      <c r="E6" s="187" t="s">
        <v>152</v>
      </c>
      <c r="F6" s="187"/>
      <c r="G6" s="74">
        <v>7.6249866805537516E-3</v>
      </c>
      <c r="K6" s="136">
        <v>0.99999999299717079</v>
      </c>
      <c r="M6" s="187" t="s">
        <v>152</v>
      </c>
      <c r="N6" s="187"/>
      <c r="O6" s="74">
        <v>1.3928796554197851E-2</v>
      </c>
    </row>
  </sheetData>
  <mergeCells count="8">
    <mergeCell ref="M4:N4"/>
    <mergeCell ref="M5:N5"/>
    <mergeCell ref="M6:N6"/>
    <mergeCell ref="A3:B3"/>
    <mergeCell ref="E4:F4"/>
    <mergeCell ref="E5:F5"/>
    <mergeCell ref="E6:F6"/>
    <mergeCell ref="I3:J3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8FB7D-A053-4FFA-A93E-76D561B6C3AE}">
  <sheetPr codeName="Hoja12">
    <tabColor rgb="FFFF0066"/>
  </sheetPr>
  <dimension ref="A1:M510"/>
  <sheetViews>
    <sheetView workbookViewId="0">
      <selection activeCell="A4" sqref="A4"/>
    </sheetView>
  </sheetViews>
  <sheetFormatPr baseColWidth="10" defaultRowHeight="15"/>
  <sheetData>
    <row r="1" spans="1:13" ht="23.25">
      <c r="A1" s="1" t="s">
        <v>0</v>
      </c>
    </row>
    <row r="3" spans="1:13">
      <c r="B3" s="132" t="s">
        <v>142</v>
      </c>
      <c r="C3" s="132" t="s">
        <v>143</v>
      </c>
    </row>
    <row r="4" spans="1:13">
      <c r="A4" s="132" t="s">
        <v>145</v>
      </c>
      <c r="B4" s="74">
        <f>MIN(HONDA)</f>
        <v>-4.1942646705652731E-2</v>
      </c>
      <c r="C4" s="74">
        <f>MIN(TOYOTA)</f>
        <v>-3.7906258382852775E-2</v>
      </c>
      <c r="E4" s="132" t="s">
        <v>160</v>
      </c>
      <c r="F4" s="132"/>
    </row>
    <row r="5" spans="1:13">
      <c r="A5" s="132" t="s">
        <v>148</v>
      </c>
      <c r="B5" s="74">
        <f>MAX(HONDA)</f>
        <v>4.1572999305451441E-2</v>
      </c>
      <c r="C5" s="74">
        <f>MAX(TOYOTA)</f>
        <v>5.1770005421484022E-2</v>
      </c>
    </row>
    <row r="6" spans="1:13">
      <c r="A6" s="132" t="s">
        <v>151</v>
      </c>
      <c r="B6" s="74">
        <f>AVERAGE(HONDA)</f>
        <v>-4.2681971116982131E-5</v>
      </c>
      <c r="C6" s="74">
        <f>AVERAGE(TOYOTA)</f>
        <v>1.4279294630656781E-4</v>
      </c>
      <c r="E6" s="132" t="s">
        <v>161</v>
      </c>
      <c r="F6" s="132" t="s">
        <v>142</v>
      </c>
      <c r="G6" s="132" t="s">
        <v>143</v>
      </c>
    </row>
    <row r="7" spans="1:13">
      <c r="E7" s="82">
        <v>-0.05</v>
      </c>
      <c r="F7" s="83" cm="1">
        <f t="array" ref="F7:F18">FREQUENCY(B10:B509,E7:E17)</f>
        <v>0</v>
      </c>
      <c r="G7" s="83" cm="1">
        <f t="array" ref="G7:G18">FREQUENCY(C10:C509,E7:E17)</f>
        <v>0</v>
      </c>
    </row>
    <row r="8" spans="1:13">
      <c r="A8" s="132" t="s">
        <v>141</v>
      </c>
      <c r="B8" s="141"/>
      <c r="C8" s="141"/>
      <c r="E8" s="82">
        <v>-0.04</v>
      </c>
      <c r="F8" s="83">
        <v>1</v>
      </c>
      <c r="G8" s="83">
        <v>0</v>
      </c>
      <c r="M8" s="75"/>
    </row>
    <row r="9" spans="1:13">
      <c r="A9" s="129" t="s">
        <v>2</v>
      </c>
      <c r="B9" s="129" t="s">
        <v>142</v>
      </c>
      <c r="C9" s="129" t="s">
        <v>143</v>
      </c>
      <c r="E9" s="82">
        <v>-0.03</v>
      </c>
      <c r="F9" s="83">
        <v>5</v>
      </c>
      <c r="G9" s="83">
        <v>3</v>
      </c>
      <c r="M9" s="75"/>
    </row>
    <row r="10" spans="1:13">
      <c r="A10" s="127">
        <v>42738</v>
      </c>
      <c r="B10" s="130">
        <v>8.7853397600259342E-3</v>
      </c>
      <c r="C10" s="130">
        <v>7.4471375025186859E-3</v>
      </c>
      <c r="E10" s="82">
        <v>-0.02</v>
      </c>
      <c r="F10" s="83">
        <v>10</v>
      </c>
      <c r="G10" s="83">
        <v>9</v>
      </c>
      <c r="M10" s="75"/>
    </row>
    <row r="11" spans="1:13">
      <c r="A11" s="127">
        <v>42739</v>
      </c>
      <c r="B11" s="130">
        <v>1.6349535050035335E-2</v>
      </c>
      <c r="C11" s="130">
        <v>1.5476619932520475E-2</v>
      </c>
      <c r="E11" s="82">
        <v>-0.01</v>
      </c>
      <c r="F11" s="83">
        <v>65</v>
      </c>
      <c r="G11" s="83">
        <v>55</v>
      </c>
      <c r="M11" s="75"/>
    </row>
    <row r="12" spans="1:13">
      <c r="A12" s="127">
        <v>42740</v>
      </c>
      <c r="B12" s="130">
        <v>2.120141692176869E-2</v>
      </c>
      <c r="C12" s="130">
        <v>1.7082584418775415E-2</v>
      </c>
      <c r="E12" s="82">
        <v>0</v>
      </c>
      <c r="F12" s="83">
        <v>170</v>
      </c>
      <c r="G12" s="83">
        <v>177</v>
      </c>
      <c r="M12" s="75"/>
    </row>
    <row r="13" spans="1:13">
      <c r="A13" s="127">
        <v>42741</v>
      </c>
      <c r="B13" s="130">
        <v>-1.6602359138880529E-2</v>
      </c>
      <c r="C13" s="130">
        <v>-1.8866293648811094E-2</v>
      </c>
      <c r="E13" s="82">
        <v>0.01</v>
      </c>
      <c r="F13" s="83">
        <v>172</v>
      </c>
      <c r="G13" s="83">
        <v>198</v>
      </c>
      <c r="M13" s="75"/>
    </row>
    <row r="14" spans="1:13">
      <c r="A14" s="127">
        <v>42744</v>
      </c>
      <c r="B14" s="130">
        <v>-2.3010148893320426E-2</v>
      </c>
      <c r="C14" s="130">
        <v>-3.7906258382852775E-2</v>
      </c>
      <c r="E14" s="82">
        <v>0.02</v>
      </c>
      <c r="F14" s="83">
        <v>58</v>
      </c>
      <c r="G14" s="83">
        <v>43</v>
      </c>
      <c r="M14" s="75"/>
    </row>
    <row r="15" spans="1:13">
      <c r="A15" s="127">
        <v>42745</v>
      </c>
      <c r="B15" s="130">
        <v>-9.3423422586101923E-3</v>
      </c>
      <c r="C15" s="130">
        <v>-7.790229587555042E-3</v>
      </c>
      <c r="E15" s="82">
        <v>0.03</v>
      </c>
      <c r="F15" s="83">
        <v>15</v>
      </c>
      <c r="G15" s="83">
        <v>13</v>
      </c>
      <c r="M15" s="75"/>
    </row>
    <row r="16" spans="1:13">
      <c r="A16" s="127">
        <v>42746</v>
      </c>
      <c r="B16" s="130">
        <v>-4.4643639710251204E-3</v>
      </c>
      <c r="C16" s="130">
        <v>-5.2496358160890599E-3</v>
      </c>
      <c r="E16" s="82">
        <v>0.04</v>
      </c>
      <c r="F16" s="83">
        <v>3</v>
      </c>
      <c r="G16" s="83">
        <v>0</v>
      </c>
      <c r="M16" s="75"/>
    </row>
    <row r="17" spans="1:13">
      <c r="A17" s="127">
        <v>42747</v>
      </c>
      <c r="B17" s="130">
        <v>1.2810852051396759E-2</v>
      </c>
      <c r="C17" s="130">
        <v>3.8477338325155763E-3</v>
      </c>
      <c r="E17" s="82">
        <v>0.05</v>
      </c>
      <c r="F17" s="83">
        <v>1</v>
      </c>
      <c r="G17" s="83">
        <v>1</v>
      </c>
      <c r="M17" s="75"/>
    </row>
    <row r="18" spans="1:13">
      <c r="A18" s="127">
        <v>42748</v>
      </c>
      <c r="B18" s="130">
        <v>-1.3749382178844027E-2</v>
      </c>
      <c r="C18" s="130">
        <v>-4.5794607148919031E-3</v>
      </c>
      <c r="E18" s="83"/>
      <c r="F18" s="83">
        <v>0</v>
      </c>
      <c r="G18" s="83">
        <v>1</v>
      </c>
      <c r="M18" s="75"/>
    </row>
    <row r="19" spans="1:13">
      <c r="A19" s="127">
        <v>42752</v>
      </c>
      <c r="B19" s="130">
        <v>-1.1751822837098747E-2</v>
      </c>
      <c r="C19" s="130">
        <v>-5.6300810421052727E-3</v>
      </c>
    </row>
    <row r="20" spans="1:13">
      <c r="A20" s="127">
        <v>42753</v>
      </c>
      <c r="B20" s="130">
        <v>-1.1004367908298285E-3</v>
      </c>
      <c r="C20" s="130">
        <v>-9.1065626732063087E-3</v>
      </c>
    </row>
    <row r="21" spans="1:13">
      <c r="A21" s="127">
        <v>42754</v>
      </c>
      <c r="B21" s="130">
        <v>1.830399547142525E-2</v>
      </c>
      <c r="C21" s="130">
        <v>1.2291320190271904E-2</v>
      </c>
    </row>
    <row r="22" spans="1:13">
      <c r="A22" s="127">
        <v>42755</v>
      </c>
      <c r="B22" s="130">
        <v>-1.1193640026383456E-3</v>
      </c>
      <c r="C22" s="130">
        <v>-4.3823276560304159E-3</v>
      </c>
    </row>
    <row r="23" spans="1:13">
      <c r="A23" s="127">
        <v>42758</v>
      </c>
      <c r="B23" s="130">
        <v>-3.3470085520785897E-3</v>
      </c>
      <c r="C23" s="130">
        <v>8.0853698088916293E-3</v>
      </c>
    </row>
    <row r="24" spans="1:13">
      <c r="A24" s="127">
        <v>42759</v>
      </c>
      <c r="B24" s="130">
        <v>-1.3211086705328778E-2</v>
      </c>
      <c r="C24" s="130">
        <v>-1.5267201860589719E-2</v>
      </c>
    </row>
    <row r="25" spans="1:13">
      <c r="A25" s="127">
        <v>42760</v>
      </c>
      <c r="B25" s="130">
        <v>-1.5534570698174544E-2</v>
      </c>
      <c r="C25" s="130">
        <v>7.8590943628207288E-3</v>
      </c>
    </row>
    <row r="26" spans="1:13">
      <c r="A26" s="127">
        <v>42761</v>
      </c>
      <c r="B26" s="130">
        <v>-3.6211739673847831E-2</v>
      </c>
      <c r="C26" s="130">
        <v>-2.1293895852692257E-2</v>
      </c>
    </row>
    <row r="27" spans="1:13">
      <c r="A27" s="127">
        <v>42762</v>
      </c>
      <c r="B27" s="130">
        <v>1.9524280850216291E-2</v>
      </c>
      <c r="C27" s="130">
        <v>1.6710562617407776E-2</v>
      </c>
    </row>
    <row r="28" spans="1:13">
      <c r="A28" s="127">
        <v>42765</v>
      </c>
      <c r="B28" s="130">
        <v>1.2580878016011932E-2</v>
      </c>
      <c r="C28" s="130">
        <v>-2.4634328824467699E-3</v>
      </c>
    </row>
    <row r="29" spans="1:13">
      <c r="A29" s="127">
        <v>42766</v>
      </c>
      <c r="B29" s="130">
        <v>-7.8459720992100079E-3</v>
      </c>
      <c r="C29" s="130">
        <v>1.6449734387844472E-3</v>
      </c>
    </row>
    <row r="30" spans="1:13">
      <c r="A30" s="127">
        <v>42767</v>
      </c>
      <c r="B30" s="130">
        <v>3.5683553262733092E-4</v>
      </c>
      <c r="C30" s="130">
        <v>4.793448881168505E-3</v>
      </c>
    </row>
    <row r="31" spans="1:13">
      <c r="A31" s="127">
        <v>42768</v>
      </c>
      <c r="B31" s="130">
        <v>-9.1906379739903343E-3</v>
      </c>
      <c r="C31" s="130">
        <v>-2.2264203271592509E-3</v>
      </c>
    </row>
    <row r="32" spans="1:13">
      <c r="A32" s="127">
        <v>42769</v>
      </c>
      <c r="B32" s="130">
        <v>1.9092334596263694E-2</v>
      </c>
      <c r="C32" s="130">
        <v>1.3031478500710181E-2</v>
      </c>
    </row>
    <row r="33" spans="1:3">
      <c r="A33" s="127">
        <v>42772</v>
      </c>
      <c r="B33" s="130">
        <v>-6.0865711808437695E-3</v>
      </c>
      <c r="C33" s="130">
        <v>3.8574138262184032E-3</v>
      </c>
    </row>
    <row r="34" spans="1:3">
      <c r="A34" s="127">
        <v>42773</v>
      </c>
      <c r="B34" s="130">
        <v>1.1956370102720992E-2</v>
      </c>
      <c r="C34" s="130">
        <v>1.6710683068025478E-2</v>
      </c>
    </row>
    <row r="35" spans="1:3">
      <c r="A35" s="127">
        <v>42774</v>
      </c>
      <c r="B35" s="130">
        <v>-1.6042707723738947E-2</v>
      </c>
      <c r="C35" s="130">
        <v>1.2805402087490148E-3</v>
      </c>
    </row>
    <row r="36" spans="1:3">
      <c r="A36" s="127">
        <v>42775</v>
      </c>
      <c r="B36" s="130">
        <v>-5.6716742610403159E-3</v>
      </c>
      <c r="C36" s="130">
        <v>1.5389992877643532E-3</v>
      </c>
    </row>
    <row r="37" spans="1:3">
      <c r="A37" s="127">
        <v>42776</v>
      </c>
      <c r="B37" s="130">
        <v>-3.5443302522952802E-4</v>
      </c>
      <c r="C37" s="130">
        <v>-3.4184732120046135E-4</v>
      </c>
    </row>
    <row r="38" spans="1:3">
      <c r="A38" s="127">
        <v>42779</v>
      </c>
      <c r="B38" s="130">
        <v>-2.8268924155937514E-3</v>
      </c>
      <c r="C38" s="130">
        <v>1.026664214767381E-3</v>
      </c>
    </row>
    <row r="39" spans="1:3">
      <c r="A39" s="127">
        <v>42780</v>
      </c>
      <c r="B39" s="130">
        <v>5.685931866525662E-3</v>
      </c>
      <c r="C39" s="130">
        <v>1.5376582920239912E-2</v>
      </c>
    </row>
    <row r="40" spans="1:3">
      <c r="A40" s="127">
        <v>42781</v>
      </c>
      <c r="B40" s="130">
        <v>-7.1022737859827156E-4</v>
      </c>
      <c r="C40" s="130">
        <v>-3.9802423418668909E-3</v>
      </c>
    </row>
    <row r="41" spans="1:3">
      <c r="A41" s="127">
        <v>42782</v>
      </c>
      <c r="B41" s="130">
        <v>-1.1929826318525572E-2</v>
      </c>
      <c r="C41" s="130">
        <v>-1.424426446951077E-2</v>
      </c>
    </row>
    <row r="42" spans="1:3">
      <c r="A42" s="127">
        <v>42783</v>
      </c>
      <c r="B42" s="130">
        <v>1.4054815846733515E-3</v>
      </c>
      <c r="C42" s="130">
        <v>-4.2636708228038778E-4</v>
      </c>
    </row>
    <row r="43" spans="1:3">
      <c r="A43" s="127">
        <v>42787</v>
      </c>
      <c r="B43" s="130">
        <v>-1.4884080868375893E-2</v>
      </c>
      <c r="C43" s="130">
        <v>-1.6930633395884298E-2</v>
      </c>
    </row>
    <row r="44" spans="1:3">
      <c r="A44" s="127">
        <v>42788</v>
      </c>
      <c r="B44" s="130">
        <v>-1.3993140249526026E-2</v>
      </c>
      <c r="C44" s="130">
        <v>1.471333717045531E-2</v>
      </c>
    </row>
    <row r="45" spans="1:3">
      <c r="A45" s="127">
        <v>42789</v>
      </c>
      <c r="B45" s="130">
        <v>2.4475490476494333E-2</v>
      </c>
      <c r="C45" s="130">
        <v>1.8802505947081549E-2</v>
      </c>
    </row>
    <row r="46" spans="1:3">
      <c r="A46" s="127">
        <v>42790</v>
      </c>
      <c r="B46" s="130">
        <v>5.97967394415444E-3</v>
      </c>
      <c r="C46" s="130">
        <v>-4.3299320826817311E-4</v>
      </c>
    </row>
    <row r="47" spans="1:3">
      <c r="A47" s="127">
        <v>42793</v>
      </c>
      <c r="B47" s="130">
        <v>-1.4216404615271849E-2</v>
      </c>
      <c r="C47" s="130">
        <v>-1.9031431185253744E-2</v>
      </c>
    </row>
    <row r="48" spans="1:3">
      <c r="A48" s="127">
        <v>42794</v>
      </c>
      <c r="B48" s="130">
        <v>1.1929826318525683E-2</v>
      </c>
      <c r="C48" s="130">
        <v>5.5531413487093229E-3</v>
      </c>
    </row>
    <row r="49" spans="1:3">
      <c r="A49" s="127">
        <v>42795</v>
      </c>
      <c r="B49" s="130">
        <v>2.4811222731045524E-2</v>
      </c>
      <c r="C49" s="130">
        <v>6.9684203645339338E-3</v>
      </c>
    </row>
    <row r="50" spans="1:3">
      <c r="A50" s="127">
        <v>42796</v>
      </c>
      <c r="B50" s="130">
        <v>4.1572999305451441E-2</v>
      </c>
      <c r="C50" s="130">
        <v>8.0651944770853135E-3</v>
      </c>
    </row>
    <row r="51" spans="1:3">
      <c r="A51" s="127">
        <v>42797</v>
      </c>
      <c r="B51" s="130">
        <v>-1.8691590984915019E-3</v>
      </c>
      <c r="C51" s="130">
        <v>-1.696507299152672E-2</v>
      </c>
    </row>
    <row r="52" spans="1:3">
      <c r="A52" s="127">
        <v>42800</v>
      </c>
      <c r="B52" s="130">
        <v>4.5061569669437862E-3</v>
      </c>
      <c r="C52" s="130">
        <v>5.4860014101698606E-3</v>
      </c>
    </row>
    <row r="53" spans="1:3">
      <c r="A53" s="127">
        <v>42801</v>
      </c>
      <c r="B53" s="130">
        <v>2.2657493116754468E-2</v>
      </c>
      <c r="C53" s="130">
        <v>1.8242167151643063E-2</v>
      </c>
    </row>
    <row r="54" spans="1:3">
      <c r="A54" s="127">
        <v>42802</v>
      </c>
      <c r="B54" s="130">
        <v>-4.1942646705652731E-2</v>
      </c>
      <c r="C54" s="130">
        <v>-2.8820877480796314E-2</v>
      </c>
    </row>
    <row r="55" spans="1:3">
      <c r="A55" s="127">
        <v>42803</v>
      </c>
      <c r="B55" s="130">
        <v>3.692801368317955E-3</v>
      </c>
      <c r="C55" s="130">
        <v>7.4295458818269822E-3</v>
      </c>
    </row>
    <row r="56" spans="1:3">
      <c r="A56" s="127">
        <v>42804</v>
      </c>
      <c r="B56" s="130">
        <v>-3.3124388839382846E-3</v>
      </c>
      <c r="C56" s="130">
        <v>6.7055971082632393E-3</v>
      </c>
    </row>
    <row r="57" spans="1:3">
      <c r="A57" s="127">
        <v>42807</v>
      </c>
      <c r="B57" s="130">
        <v>1.4743053534180817E-3</v>
      </c>
      <c r="C57" s="130">
        <v>-2.9998915540685456E-3</v>
      </c>
    </row>
    <row r="58" spans="1:3">
      <c r="A58" s="127">
        <v>42808</v>
      </c>
      <c r="B58" s="130">
        <v>-1.6316060091677742E-2</v>
      </c>
      <c r="C58" s="130">
        <v>-9.0037074013347151E-3</v>
      </c>
    </row>
    <row r="59" spans="1:3">
      <c r="A59" s="127">
        <v>42809</v>
      </c>
      <c r="B59" s="130">
        <v>-4.3323193913469282E-3</v>
      </c>
      <c r="C59" s="130">
        <v>-2.6261785546434213E-3</v>
      </c>
    </row>
    <row r="60" spans="1:3">
      <c r="A60" s="127">
        <v>42810</v>
      </c>
      <c r="B60" s="130">
        <v>2.4029614589479387E-2</v>
      </c>
      <c r="C60" s="130">
        <v>2.0842382028084971E-2</v>
      </c>
    </row>
    <row r="61" spans="1:3">
      <c r="A61" s="127">
        <v>42811</v>
      </c>
      <c r="B61" s="130">
        <v>-5.8800379691708038E-3</v>
      </c>
      <c r="C61" s="130">
        <v>-9.6780454757101619E-3</v>
      </c>
    </row>
    <row r="62" spans="1:3">
      <c r="A62" s="127">
        <v>42814</v>
      </c>
      <c r="B62" s="130">
        <v>2.5791805968531367E-3</v>
      </c>
      <c r="C62" s="130">
        <v>8.5690400184912363E-5</v>
      </c>
    </row>
    <row r="63" spans="1:3">
      <c r="A63" s="127">
        <v>42815</v>
      </c>
      <c r="B63" s="130">
        <v>-2.5143608457698474E-2</v>
      </c>
      <c r="C63" s="130">
        <v>-8.7451056625696966E-3</v>
      </c>
    </row>
    <row r="64" spans="1:3">
      <c r="A64" s="127">
        <v>42816</v>
      </c>
      <c r="B64" s="130">
        <v>-1.5558811784573745E-2</v>
      </c>
      <c r="C64" s="130">
        <v>-1.7845217722630369E-2</v>
      </c>
    </row>
    <row r="65" spans="1:3">
      <c r="A65" s="127">
        <v>42817</v>
      </c>
      <c r="B65" s="130">
        <v>-2.2805878465419926E-2</v>
      </c>
      <c r="C65" s="130">
        <v>-1.4788082706534089E-2</v>
      </c>
    </row>
    <row r="66" spans="1:3">
      <c r="A66" s="127">
        <v>42818</v>
      </c>
      <c r="B66" s="130">
        <v>3.1196936353470317E-3</v>
      </c>
      <c r="C66" s="130">
        <v>1.8107457230489565E-3</v>
      </c>
    </row>
    <row r="67" spans="1:3">
      <c r="A67" s="127">
        <v>42821</v>
      </c>
      <c r="B67" s="130">
        <v>-1.0291596679285142E-2</v>
      </c>
      <c r="C67" s="130">
        <v>-5.5655770528216797E-3</v>
      </c>
    </row>
    <row r="68" spans="1:3">
      <c r="A68" s="127">
        <v>42822</v>
      </c>
      <c r="B68" s="130">
        <v>-7.4906732383667185E-3</v>
      </c>
      <c r="C68" s="130">
        <v>-4.2379329851981451E-3</v>
      </c>
    </row>
    <row r="69" spans="1:3">
      <c r="A69" s="127">
        <v>42823</v>
      </c>
      <c r="B69" s="130">
        <v>-3.5784606066494362E-2</v>
      </c>
      <c r="C69" s="130">
        <v>-2.3944040906206276E-2</v>
      </c>
    </row>
    <row r="70" spans="1:3">
      <c r="A70" s="127">
        <v>42824</v>
      </c>
      <c r="B70" s="130">
        <v>1.3148209433144764E-3</v>
      </c>
      <c r="C70" s="130">
        <v>7.1302790950793504E-3</v>
      </c>
    </row>
    <row r="71" spans="1:3">
      <c r="A71" s="127">
        <v>42825</v>
      </c>
      <c r="B71" s="130">
        <v>1.1303333012713468E-2</v>
      </c>
      <c r="C71" s="130">
        <v>3.7796701609773553E-3</v>
      </c>
    </row>
    <row r="72" spans="1:3">
      <c r="A72" s="127">
        <v>42828</v>
      </c>
      <c r="B72" s="130">
        <v>-8.896246681118547E-3</v>
      </c>
      <c r="C72" s="130">
        <v>-2.0865238827821875E-3</v>
      </c>
    </row>
    <row r="73" spans="1:3">
      <c r="A73" s="127">
        <v>42829</v>
      </c>
      <c r="B73" s="130">
        <v>1.6501652451128557E-3</v>
      </c>
      <c r="C73" s="130">
        <v>9.9566954957883702E-3</v>
      </c>
    </row>
    <row r="74" spans="1:3">
      <c r="A74" s="127">
        <v>42830</v>
      </c>
      <c r="B74" s="130">
        <v>-6.0513997706812539E-3</v>
      </c>
      <c r="C74" s="130">
        <v>2.0820392435261237E-3</v>
      </c>
    </row>
    <row r="75" spans="1:3">
      <c r="A75" s="127">
        <v>42831</v>
      </c>
      <c r="B75" s="130">
        <v>2.283172533308786E-3</v>
      </c>
      <c r="C75" s="130">
        <v>7.0967688243397387E-3</v>
      </c>
    </row>
    <row r="76" spans="1:3">
      <c r="A76" s="127">
        <v>42832</v>
      </c>
      <c r="B76" s="130">
        <v>-6.8028187664078699E-3</v>
      </c>
      <c r="C76" s="130">
        <v>-5.7729478805064183E-3</v>
      </c>
    </row>
    <row r="77" spans="1:3">
      <c r="A77" s="127">
        <v>42835</v>
      </c>
      <c r="B77" s="130">
        <v>8.8235525948423543E-3</v>
      </c>
      <c r="C77" s="130">
        <v>-1.8406873810202784E-3</v>
      </c>
    </row>
    <row r="78" spans="1:3">
      <c r="A78" s="127">
        <v>42836</v>
      </c>
      <c r="B78" s="130">
        <v>1.0567973461037328E-2</v>
      </c>
      <c r="C78" s="130">
        <v>-2.9524701903878015E-3</v>
      </c>
    </row>
    <row r="79" spans="1:3">
      <c r="A79" s="127">
        <v>42837</v>
      </c>
      <c r="B79" s="130">
        <v>1.9872046708930169E-2</v>
      </c>
      <c r="C79" s="130">
        <v>2.3194499172343175E-3</v>
      </c>
    </row>
    <row r="80" spans="1:3">
      <c r="A80" s="127">
        <v>42838</v>
      </c>
      <c r="B80" s="130">
        <v>2.4499678766463084E-2</v>
      </c>
      <c r="C80" s="130">
        <v>2.0819703873491635E-2</v>
      </c>
    </row>
    <row r="81" spans="1:3">
      <c r="A81" s="127">
        <v>42842</v>
      </c>
      <c r="B81" s="130">
        <v>2.7682427195216963E-3</v>
      </c>
      <c r="C81" s="130">
        <v>1.6356508059527375E-3</v>
      </c>
    </row>
    <row r="82" spans="1:3">
      <c r="A82" s="127">
        <v>42843</v>
      </c>
      <c r="B82" s="130">
        <v>1.048943948648251E-2</v>
      </c>
      <c r="C82" s="130">
        <v>2.6237746574138132E-3</v>
      </c>
    </row>
    <row r="83" spans="1:3">
      <c r="A83" s="127">
        <v>42844</v>
      </c>
      <c r="B83" s="130">
        <v>1.5624999413019092E-2</v>
      </c>
      <c r="C83" s="130">
        <v>1.7096160056458976E-2</v>
      </c>
    </row>
    <row r="84" spans="1:3">
      <c r="A84" s="127">
        <v>42845</v>
      </c>
      <c r="B84" s="130">
        <v>-9.8452812635944076E-3</v>
      </c>
      <c r="C84" s="130">
        <v>-8.3380001735133824E-5</v>
      </c>
    </row>
    <row r="85" spans="1:3">
      <c r="A85" s="127">
        <v>42846</v>
      </c>
      <c r="B85" s="130">
        <v>-4.5502927147995642E-3</v>
      </c>
      <c r="C85" s="130">
        <v>6.2090863882044989E-3</v>
      </c>
    </row>
    <row r="86" spans="1:3">
      <c r="A86" s="127">
        <v>42849</v>
      </c>
      <c r="B86" s="130">
        <v>-2.7923241971731239E-3</v>
      </c>
      <c r="C86" s="130">
        <v>-1.0059063320472239E-3</v>
      </c>
    </row>
    <row r="87" spans="1:3">
      <c r="A87" s="127">
        <v>42850</v>
      </c>
      <c r="B87" s="130">
        <v>-3.4781638565251072E-3</v>
      </c>
      <c r="C87" s="130">
        <v>-7.4049276788872298E-3</v>
      </c>
    </row>
    <row r="88" spans="1:3">
      <c r="A88" s="127">
        <v>42851</v>
      </c>
      <c r="B88" s="130">
        <v>2.7903025685571681E-3</v>
      </c>
      <c r="C88" s="130">
        <v>-2.3242457399599292E-3</v>
      </c>
    </row>
    <row r="89" spans="1:3">
      <c r="A89" s="127">
        <v>42852</v>
      </c>
      <c r="B89" s="130">
        <v>-1.0697003767193292E-2</v>
      </c>
      <c r="C89" s="130">
        <v>-1.2621946038046006E-2</v>
      </c>
    </row>
    <row r="90" spans="1:3">
      <c r="A90" s="127">
        <v>42853</v>
      </c>
      <c r="B90" s="130">
        <v>-2.1937185177462792E-2</v>
      </c>
      <c r="C90" s="130">
        <v>-1.6682755271132055E-2</v>
      </c>
    </row>
    <row r="91" spans="1:3">
      <c r="A91" s="127">
        <v>42856</v>
      </c>
      <c r="B91" s="130">
        <v>-1.3320063856100628E-2</v>
      </c>
      <c r="C91" s="130">
        <v>-9.4203899769429444E-3</v>
      </c>
    </row>
    <row r="92" spans="1:3">
      <c r="A92" s="127">
        <v>42857</v>
      </c>
      <c r="B92" s="130">
        <v>-1.6699340071692714E-2</v>
      </c>
      <c r="C92" s="130">
        <v>-1.7414534292236827E-2</v>
      </c>
    </row>
    <row r="93" spans="1:3">
      <c r="A93" s="127">
        <v>42858</v>
      </c>
      <c r="B93" s="130">
        <v>1.9684281000529325E-3</v>
      </c>
      <c r="C93" s="130">
        <v>1.1184271727557427E-2</v>
      </c>
    </row>
    <row r="94" spans="1:3">
      <c r="A94" s="127">
        <v>42859</v>
      </c>
      <c r="B94" s="130">
        <v>1.6431041736528762E-3</v>
      </c>
      <c r="C94" s="130">
        <v>-3.1627918619469009E-3</v>
      </c>
    </row>
    <row r="95" spans="1:3">
      <c r="A95" s="127">
        <v>42860</v>
      </c>
      <c r="B95" s="130">
        <v>2.526962141101663E-2</v>
      </c>
      <c r="C95" s="130">
        <v>2.9550676958459032E-2</v>
      </c>
    </row>
    <row r="96" spans="1:3">
      <c r="A96" s="127">
        <v>42863</v>
      </c>
      <c r="B96" s="130">
        <v>-9.3458231023297866E-3</v>
      </c>
      <c r="C96" s="130">
        <v>4.7439933419901603E-3</v>
      </c>
    </row>
    <row r="97" spans="1:3">
      <c r="A97" s="127">
        <v>42864</v>
      </c>
      <c r="B97" s="130">
        <v>-1.7060404347721936E-2</v>
      </c>
      <c r="C97" s="130">
        <v>-1.1960545225614294E-2</v>
      </c>
    </row>
    <row r="98" spans="1:3">
      <c r="A98" s="127">
        <v>42865</v>
      </c>
      <c r="B98" s="130">
        <v>4.9456347799008427E-3</v>
      </c>
      <c r="C98" s="130">
        <v>9.5455674643956101E-3</v>
      </c>
    </row>
    <row r="99" spans="1:3">
      <c r="A99" s="127">
        <v>42866</v>
      </c>
      <c r="B99" s="130">
        <v>3.6399558854751657E-3</v>
      </c>
      <c r="C99" s="130">
        <v>-5.6786259285664942E-3</v>
      </c>
    </row>
    <row r="100" spans="1:3">
      <c r="A100" s="127">
        <v>42867</v>
      </c>
      <c r="B100" s="130">
        <v>7.3332975299587044E-3</v>
      </c>
      <c r="C100" s="130">
        <v>-8.1107476569308723E-5</v>
      </c>
    </row>
    <row r="101" spans="1:3">
      <c r="A101" s="127">
        <v>42870</v>
      </c>
      <c r="B101" s="130">
        <v>7.0493757795164758E-3</v>
      </c>
      <c r="C101" s="130">
        <v>4.235864184281013E-3</v>
      </c>
    </row>
    <row r="102" spans="1:3">
      <c r="A102" s="127">
        <v>42871</v>
      </c>
      <c r="B102" s="130">
        <v>1.2232375669397832E-2</v>
      </c>
      <c r="C102" s="130">
        <v>7.468285327567159E-3</v>
      </c>
    </row>
    <row r="103" spans="1:3">
      <c r="A103" s="127">
        <v>42872</v>
      </c>
      <c r="B103" s="130">
        <v>-1.703406516232342E-2</v>
      </c>
      <c r="C103" s="130">
        <v>-1.2960724844361504E-2</v>
      </c>
    </row>
    <row r="104" spans="1:3">
      <c r="A104" s="127">
        <v>42873</v>
      </c>
      <c r="B104" s="130">
        <v>8.420357567144432E-3</v>
      </c>
      <c r="C104" s="130">
        <v>-4.0485659462574652E-4</v>
      </c>
    </row>
    <row r="105" spans="1:3">
      <c r="A105" s="127">
        <v>42874</v>
      </c>
      <c r="B105" s="130">
        <v>-1.3293363801979763E-2</v>
      </c>
      <c r="C105" s="130">
        <v>-5.8762632516426994E-3</v>
      </c>
    </row>
    <row r="106" spans="1:3">
      <c r="A106" s="127">
        <v>42877</v>
      </c>
      <c r="B106" s="130">
        <v>-4.9603191608712516E-3</v>
      </c>
      <c r="C106" s="130">
        <v>-9.7249894095351452E-3</v>
      </c>
    </row>
    <row r="107" spans="1:3">
      <c r="A107" s="127">
        <v>42878</v>
      </c>
      <c r="B107" s="130">
        <v>-1.594538761886044E-2</v>
      </c>
      <c r="C107" s="130">
        <v>-1.2904202577374124E-2</v>
      </c>
    </row>
    <row r="108" spans="1:3">
      <c r="A108" s="127">
        <v>42879</v>
      </c>
      <c r="B108" s="130">
        <v>0</v>
      </c>
      <c r="C108" s="130">
        <v>-1.1126713257062937E-2</v>
      </c>
    </row>
    <row r="109" spans="1:3">
      <c r="A109" s="127">
        <v>42880</v>
      </c>
      <c r="B109" s="130">
        <v>1.4526316620322888E-2</v>
      </c>
      <c r="C109" s="130">
        <v>5.4498882031528417E-4</v>
      </c>
    </row>
    <row r="110" spans="1:3">
      <c r="A110" s="127">
        <v>42881</v>
      </c>
      <c r="B110" s="130">
        <v>-1.206784278184081E-2</v>
      </c>
      <c r="C110" s="130">
        <v>-2.1705995452876992E-2</v>
      </c>
    </row>
    <row r="111" spans="1:3">
      <c r="A111" s="127">
        <v>42885</v>
      </c>
      <c r="B111" s="130">
        <v>1.8266267836492878E-2</v>
      </c>
      <c r="C111" s="130">
        <v>1.9076057420079895E-3</v>
      </c>
    </row>
    <row r="112" spans="1:3">
      <c r="A112" s="127">
        <v>42886</v>
      </c>
      <c r="B112" s="130">
        <v>-1.6013060190908091E-2</v>
      </c>
      <c r="C112" s="130">
        <v>-4.4063570551411413E-3</v>
      </c>
    </row>
    <row r="113" spans="1:3">
      <c r="A113" s="127">
        <v>42887</v>
      </c>
      <c r="B113" s="130">
        <v>-1.9568719432178083E-3</v>
      </c>
      <c r="C113" s="130">
        <v>-1.5926460658403085E-3</v>
      </c>
    </row>
    <row r="114" spans="1:3">
      <c r="A114" s="127">
        <v>42888</v>
      </c>
      <c r="B114" s="130">
        <v>7.558230528655896E-3</v>
      </c>
      <c r="C114" s="130">
        <v>-2.3262685369293545E-2</v>
      </c>
    </row>
    <row r="115" spans="1:3">
      <c r="A115" s="127">
        <v>42891</v>
      </c>
      <c r="B115" s="130">
        <v>3.2971131059427172E-3</v>
      </c>
      <c r="C115" s="130">
        <v>3.8671669249312757E-3</v>
      </c>
    </row>
    <row r="116" spans="1:3">
      <c r="A116" s="127">
        <v>42892</v>
      </c>
      <c r="B116" s="130">
        <v>1.1337063487640187E-2</v>
      </c>
      <c r="C116" s="130">
        <v>8.4751984846802575E-3</v>
      </c>
    </row>
    <row r="117" spans="1:3">
      <c r="A117" s="127">
        <v>42893</v>
      </c>
      <c r="B117" s="130">
        <v>4.3536063977882566E-3</v>
      </c>
      <c r="C117" s="130">
        <v>8.4714364107780771E-3</v>
      </c>
    </row>
    <row r="118" spans="1:3">
      <c r="A118" s="127">
        <v>42894</v>
      </c>
      <c r="B118" s="130">
        <v>7.0827687141381546E-3</v>
      </c>
      <c r="C118" s="130">
        <v>-2.7908487976057161E-3</v>
      </c>
    </row>
    <row r="119" spans="1:3">
      <c r="A119" s="127">
        <v>42895</v>
      </c>
      <c r="B119" s="130">
        <v>1.3328678563109264E-2</v>
      </c>
      <c r="C119" s="130">
        <v>6.4527999215360232E-3</v>
      </c>
    </row>
    <row r="120" spans="1:3">
      <c r="A120" s="127">
        <v>42898</v>
      </c>
      <c r="B120" s="130">
        <v>2.3980797096760931E-3</v>
      </c>
      <c r="C120" s="130">
        <v>-5.3131600142031221E-4</v>
      </c>
    </row>
    <row r="121" spans="1:3">
      <c r="A121" s="127">
        <v>42899</v>
      </c>
      <c r="B121" s="130">
        <v>-6.4669334580225168E-3</v>
      </c>
      <c r="C121" s="130">
        <v>2.2769184471238546E-4</v>
      </c>
    </row>
    <row r="122" spans="1:3">
      <c r="A122" s="127">
        <v>42900</v>
      </c>
      <c r="B122" s="130">
        <v>-4.7426154071533722E-3</v>
      </c>
      <c r="C122" s="130">
        <v>-2.4225569642295497E-3</v>
      </c>
    </row>
    <row r="123" spans="1:3">
      <c r="A123" s="127">
        <v>42901</v>
      </c>
      <c r="B123" s="130">
        <v>-4.0484986091940955E-3</v>
      </c>
      <c r="C123" s="130">
        <v>4.8688212118321861E-3</v>
      </c>
    </row>
    <row r="124" spans="1:3">
      <c r="A124" s="127">
        <v>42902</v>
      </c>
      <c r="B124" s="130">
        <v>1.6809593636720077E-2</v>
      </c>
      <c r="C124" s="130">
        <v>1.4979554615399238E-2</v>
      </c>
    </row>
    <row r="125" spans="1:3">
      <c r="A125" s="127">
        <v>42905</v>
      </c>
      <c r="B125" s="130">
        <v>-5.1193477043341984E-3</v>
      </c>
      <c r="C125" s="130">
        <v>0</v>
      </c>
    </row>
    <row r="126" spans="1:3">
      <c r="A126" s="127">
        <v>42906</v>
      </c>
      <c r="B126" s="130">
        <v>4.1123200805583959E-3</v>
      </c>
      <c r="C126" s="130">
        <v>2.5545323305689038E-3</v>
      </c>
    </row>
    <row r="127" spans="1:3">
      <c r="A127" s="127">
        <v>42907</v>
      </c>
      <c r="B127" s="130">
        <v>5.8600232697236798E-3</v>
      </c>
      <c r="C127" s="130">
        <v>8.7459600320076714E-3</v>
      </c>
    </row>
    <row r="128" spans="1:3">
      <c r="A128" s="127">
        <v>42908</v>
      </c>
      <c r="B128" s="130">
        <v>-2.0263465458346341E-2</v>
      </c>
      <c r="C128" s="130">
        <v>-9.3603802946402581E-3</v>
      </c>
    </row>
    <row r="129" spans="1:3">
      <c r="A129" s="127">
        <v>42909</v>
      </c>
      <c r="B129" s="130">
        <v>5.4329795187155749E-3</v>
      </c>
      <c r="C129" s="130">
        <v>-1.0941008623650106E-2</v>
      </c>
    </row>
    <row r="130" spans="1:3">
      <c r="A130" s="127">
        <v>42912</v>
      </c>
      <c r="B130" s="130">
        <v>8.9071066115495867E-3</v>
      </c>
      <c r="C130" s="130">
        <v>8.7989904217045112E-3</v>
      </c>
    </row>
    <row r="131" spans="1:3">
      <c r="A131" s="127">
        <v>42913</v>
      </c>
      <c r="B131" s="130">
        <v>2.4039171512471036E-3</v>
      </c>
      <c r="C131" s="130">
        <v>3.7963253586887902E-3</v>
      </c>
    </row>
    <row r="132" spans="1:3">
      <c r="A132" s="127">
        <v>42914</v>
      </c>
      <c r="B132" s="130">
        <v>7.6124936055881331E-3</v>
      </c>
      <c r="C132" s="130">
        <v>1.310836908287083E-2</v>
      </c>
    </row>
    <row r="133" spans="1:3">
      <c r="A133" s="127">
        <v>42915</v>
      </c>
      <c r="B133" s="130">
        <v>-3.4483255484882847E-3</v>
      </c>
      <c r="C133" s="130">
        <v>-4.1429050065235895E-3</v>
      </c>
    </row>
    <row r="134" spans="1:3">
      <c r="A134" s="127">
        <v>42916</v>
      </c>
      <c r="B134" s="130">
        <v>-9.2244145524025267E-3</v>
      </c>
      <c r="C134" s="130">
        <v>-6.8316989836990638E-3</v>
      </c>
    </row>
    <row r="135" spans="1:3">
      <c r="A135" s="127">
        <v>42919</v>
      </c>
      <c r="B135" s="130">
        <v>-1.3647416405694335E-3</v>
      </c>
      <c r="C135" s="130">
        <v>-2.1689884432778417E-3</v>
      </c>
    </row>
    <row r="136" spans="1:3">
      <c r="A136" s="127">
        <v>42921</v>
      </c>
      <c r="B136" s="130">
        <v>1.0244603039788469E-3</v>
      </c>
      <c r="C136" s="130">
        <v>1.5576960261494355E-2</v>
      </c>
    </row>
    <row r="137" spans="1:3">
      <c r="A137" s="127">
        <v>42922</v>
      </c>
      <c r="B137" s="130">
        <v>-1.9991883894870832E-2</v>
      </c>
      <c r="C137" s="130">
        <v>-1.6252606238540857E-2</v>
      </c>
    </row>
    <row r="138" spans="1:3">
      <c r="A138" s="127">
        <v>42923</v>
      </c>
      <c r="B138" s="130">
        <v>2.6631309727982444E-3</v>
      </c>
      <c r="C138" s="130">
        <v>4.9778277855683228E-3</v>
      </c>
    </row>
    <row r="139" spans="1:3">
      <c r="A139" s="127">
        <v>42926</v>
      </c>
      <c r="B139" s="130">
        <v>-1.6371942439335485E-2</v>
      </c>
      <c r="C139" s="130">
        <v>-1.8549632862409626E-2</v>
      </c>
    </row>
    <row r="140" spans="1:3">
      <c r="A140" s="127">
        <v>42927</v>
      </c>
      <c r="B140" s="130">
        <v>-3.5888840941066258E-3</v>
      </c>
      <c r="C140" s="130">
        <v>-1.2513130933713867E-2</v>
      </c>
    </row>
    <row r="141" spans="1:3">
      <c r="A141" s="127">
        <v>42928</v>
      </c>
      <c r="B141" s="130">
        <v>-1.2246129916786197E-2</v>
      </c>
      <c r="C141" s="130">
        <v>-1.2726054636057249E-2</v>
      </c>
    </row>
    <row r="142" spans="1:3">
      <c r="A142" s="127">
        <v>42929</v>
      </c>
      <c r="B142" s="130">
        <v>-8.3094288479336198E-3</v>
      </c>
      <c r="C142" s="130">
        <v>-1.3073790866514723E-2</v>
      </c>
    </row>
    <row r="143" spans="1:3">
      <c r="A143" s="127">
        <v>42930</v>
      </c>
      <c r="B143" s="130">
        <v>-1.1998821794141357E-2</v>
      </c>
      <c r="C143" s="130">
        <v>-2.7103043447002095E-3</v>
      </c>
    </row>
    <row r="144" spans="1:3">
      <c r="A144" s="127">
        <v>42933</v>
      </c>
      <c r="B144" s="130">
        <v>-4.7138677957927477E-3</v>
      </c>
      <c r="C144" s="130">
        <v>5.2279150418035325E-3</v>
      </c>
    </row>
    <row r="145" spans="1:3">
      <c r="A145" s="127">
        <v>42934</v>
      </c>
      <c r="B145" s="130">
        <v>-9.3400124517118988E-3</v>
      </c>
      <c r="C145" s="130">
        <v>2.7318024746456615E-3</v>
      </c>
    </row>
    <row r="146" spans="1:3">
      <c r="A146" s="127">
        <v>42935</v>
      </c>
      <c r="B146" s="130">
        <v>-8.6421226985112787E-3</v>
      </c>
      <c r="C146" s="130">
        <v>2.2157119374699441E-4</v>
      </c>
    </row>
    <row r="147" spans="1:3">
      <c r="A147" s="127">
        <v>42936</v>
      </c>
      <c r="B147" s="130">
        <v>7.4627957031323522E-3</v>
      </c>
      <c r="C147" s="130">
        <v>6.3917022832207238E-3</v>
      </c>
    </row>
    <row r="148" spans="1:3">
      <c r="A148" s="127">
        <v>42937</v>
      </c>
      <c r="B148" s="130">
        <v>-1.561053929463152E-2</v>
      </c>
      <c r="C148" s="130">
        <v>-1.8957274331228069E-2</v>
      </c>
    </row>
    <row r="149" spans="1:3">
      <c r="A149" s="127">
        <v>42940</v>
      </c>
      <c r="B149" s="130">
        <v>1.5858092673448176E-2</v>
      </c>
      <c r="C149" s="130">
        <v>6.9009200147600591E-3</v>
      </c>
    </row>
    <row r="150" spans="1:3">
      <c r="A150" s="127">
        <v>42941</v>
      </c>
      <c r="B150" s="130">
        <v>9.3370387181734849E-4</v>
      </c>
      <c r="C150" s="130">
        <v>-1.7588332634278503E-3</v>
      </c>
    </row>
    <row r="151" spans="1:3">
      <c r="A151" s="127">
        <v>42942</v>
      </c>
      <c r="B151" s="130">
        <v>-2.4835828090775669E-3</v>
      </c>
      <c r="C151" s="130">
        <v>2.0562670262027627E-3</v>
      </c>
    </row>
    <row r="152" spans="1:3">
      <c r="A152" s="127">
        <v>42943</v>
      </c>
      <c r="B152" s="130">
        <v>8.137611761105612E-3</v>
      </c>
      <c r="C152" s="130">
        <v>2.0305675598085715E-2</v>
      </c>
    </row>
    <row r="153" spans="1:3">
      <c r="A153" s="127">
        <v>42944</v>
      </c>
      <c r="B153" s="130">
        <v>-6.8385933830422685E-3</v>
      </c>
      <c r="C153" s="130">
        <v>-6.1065937426609818E-3</v>
      </c>
    </row>
    <row r="154" spans="1:3">
      <c r="A154" s="127">
        <v>42947</v>
      </c>
      <c r="B154" s="130">
        <v>4.998400289350613E-3</v>
      </c>
      <c r="C154" s="130">
        <v>2.2618300794687185E-2</v>
      </c>
    </row>
    <row r="155" spans="1:3">
      <c r="A155" s="127">
        <v>42948</v>
      </c>
      <c r="B155" s="130">
        <v>7.8714555364423067E-3</v>
      </c>
      <c r="C155" s="130">
        <v>2.6099836789676534E-2</v>
      </c>
    </row>
    <row r="156" spans="1:3">
      <c r="A156" s="127">
        <v>42949</v>
      </c>
      <c r="B156" s="130">
        <v>7.2947075233786851E-3</v>
      </c>
      <c r="C156" s="130">
        <v>5.8162297504948945E-3</v>
      </c>
    </row>
    <row r="157" spans="1:3">
      <c r="A157" s="127">
        <v>42950</v>
      </c>
      <c r="B157" s="130">
        <v>-6.3031858827781173E-3</v>
      </c>
      <c r="C157" s="130">
        <v>4.1831162971961433E-3</v>
      </c>
    </row>
    <row r="158" spans="1:3">
      <c r="A158" s="127">
        <v>42951</v>
      </c>
      <c r="B158" s="130">
        <v>-9.6754857780877446E-3</v>
      </c>
      <c r="C158" s="130">
        <v>-2.508465332689247E-2</v>
      </c>
    </row>
    <row r="159" spans="1:3">
      <c r="A159" s="127">
        <v>42954</v>
      </c>
      <c r="B159" s="130">
        <v>-1.0500319085754772E-2</v>
      </c>
      <c r="C159" s="130">
        <v>-1.8725580404844511E-2</v>
      </c>
    </row>
    <row r="160" spans="1:3">
      <c r="A160" s="127">
        <v>42955</v>
      </c>
      <c r="B160" s="130">
        <v>-1.9382142236909483E-2</v>
      </c>
      <c r="C160" s="130">
        <v>-1.7725911710547826E-2</v>
      </c>
    </row>
    <row r="161" spans="1:3">
      <c r="A161" s="127">
        <v>42956</v>
      </c>
      <c r="B161" s="130">
        <v>-9.0764824332412175E-4</v>
      </c>
      <c r="C161" s="130">
        <v>-6.7041300221750699E-3</v>
      </c>
    </row>
    <row r="162" spans="1:3">
      <c r="A162" s="127">
        <v>42957</v>
      </c>
      <c r="B162" s="130">
        <v>-5.7161255050830473E-3</v>
      </c>
      <c r="C162" s="130">
        <v>-5.2032809829658522E-3</v>
      </c>
    </row>
    <row r="163" spans="1:3">
      <c r="A163" s="127">
        <v>42958</v>
      </c>
      <c r="B163" s="130">
        <v>7.8835294404113743E-3</v>
      </c>
      <c r="C163" s="130">
        <v>3.0139655836425305E-3</v>
      </c>
    </row>
    <row r="164" spans="1:3">
      <c r="A164" s="127">
        <v>42961</v>
      </c>
      <c r="B164" s="130">
        <v>-3.6253659236932245E-3</v>
      </c>
      <c r="C164" s="130">
        <v>-4.6097593134744042E-3</v>
      </c>
    </row>
    <row r="165" spans="1:3">
      <c r="A165" s="127">
        <v>42962</v>
      </c>
      <c r="B165" s="130">
        <v>-1.5082800498652515E-3</v>
      </c>
      <c r="C165" s="130">
        <v>-4.9508567367501088E-3</v>
      </c>
    </row>
    <row r="166" spans="1:3">
      <c r="A166" s="127">
        <v>42963</v>
      </c>
      <c r="B166" s="130">
        <v>9.1325214887154615E-3</v>
      </c>
      <c r="C166" s="130">
        <v>8.2953915137988776E-3</v>
      </c>
    </row>
    <row r="167" spans="1:3">
      <c r="A167" s="127">
        <v>42964</v>
      </c>
      <c r="B167" s="130">
        <v>-1.3809603271740523E-2</v>
      </c>
      <c r="C167" s="130">
        <v>-1.3898869582427253E-2</v>
      </c>
    </row>
    <row r="168" spans="1:3">
      <c r="A168" s="127">
        <v>42965</v>
      </c>
      <c r="B168" s="130">
        <v>6.9526470887300018E-3</v>
      </c>
      <c r="C168" s="130">
        <v>5.0685300097175201E-4</v>
      </c>
    </row>
    <row r="169" spans="1:3">
      <c r="A169" s="127">
        <v>42968</v>
      </c>
      <c r="B169" s="130">
        <v>7.9222239664620275E-3</v>
      </c>
      <c r="C169" s="130">
        <v>-2.3121623751621856E-3</v>
      </c>
    </row>
    <row r="170" spans="1:3">
      <c r="A170" s="127">
        <v>42969</v>
      </c>
      <c r="B170" s="130">
        <v>6.4396899095815474E-3</v>
      </c>
      <c r="C170" s="130">
        <v>1.5408377130925244E-2</v>
      </c>
    </row>
    <row r="171" spans="1:3">
      <c r="A171" s="127">
        <v>42970</v>
      </c>
      <c r="B171" s="130">
        <v>-1.5992825727671134E-2</v>
      </c>
      <c r="C171" s="130">
        <v>4.1176390542176478E-2</v>
      </c>
    </row>
    <row r="172" spans="1:3">
      <c r="A172" s="127">
        <v>42971</v>
      </c>
      <c r="B172" s="130">
        <v>-2.4081696125998198E-3</v>
      </c>
      <c r="C172" s="130">
        <v>-4.6384032178045098E-3</v>
      </c>
    </row>
    <row r="173" spans="1:3">
      <c r="A173" s="127">
        <v>42972</v>
      </c>
      <c r="B173" s="130">
        <v>-7.4694578133358558E-3</v>
      </c>
      <c r="C173" s="130">
        <v>1.4467315655746216E-3</v>
      </c>
    </row>
    <row r="174" spans="1:3">
      <c r="A174" s="127">
        <v>42975</v>
      </c>
      <c r="B174" s="130">
        <v>6.3140637821894607E-3</v>
      </c>
      <c r="C174" s="130">
        <v>9.2998942991127098E-3</v>
      </c>
    </row>
    <row r="175" spans="1:3">
      <c r="A175" s="127">
        <v>42976</v>
      </c>
      <c r="B175" s="130">
        <v>2.4109440641628677E-3</v>
      </c>
      <c r="C175" s="130">
        <v>-5.3769104899237252E-4</v>
      </c>
    </row>
    <row r="176" spans="1:3">
      <c r="A176" s="127">
        <v>42977</v>
      </c>
      <c r="B176" s="130">
        <v>-2.1527423898316966E-2</v>
      </c>
      <c r="C176" s="130">
        <v>-6.0318981804988736E-3</v>
      </c>
    </row>
    <row r="177" spans="1:3">
      <c r="A177" s="127">
        <v>42978</v>
      </c>
      <c r="B177" s="130">
        <v>-1.3096707349205428E-2</v>
      </c>
      <c r="C177" s="130">
        <v>-7.6339366055333535E-5</v>
      </c>
    </row>
    <row r="178" spans="1:3">
      <c r="A178" s="127">
        <v>42979</v>
      </c>
      <c r="B178" s="130">
        <v>4.3846065047286054E-3</v>
      </c>
      <c r="C178" s="130">
        <v>-2.2907547396677774E-4</v>
      </c>
    </row>
    <row r="179" spans="1:3">
      <c r="A179" s="127">
        <v>42983</v>
      </c>
      <c r="B179" s="130">
        <v>-1.5822594218563912E-2</v>
      </c>
      <c r="C179" s="130">
        <v>-4.558904653922724E-3</v>
      </c>
    </row>
    <row r="180" spans="1:3">
      <c r="A180" s="127">
        <v>42984</v>
      </c>
      <c r="B180" s="130">
        <v>4.6240570993685282E-3</v>
      </c>
      <c r="C180" s="130">
        <v>3.8900726939545827E-3</v>
      </c>
    </row>
    <row r="181" spans="1:3">
      <c r="A181" s="127">
        <v>42985</v>
      </c>
      <c r="B181" s="130">
        <v>1.2880699297101339E-2</v>
      </c>
      <c r="C181" s="130">
        <v>1.2589886406841222E-2</v>
      </c>
    </row>
    <row r="182" spans="1:3">
      <c r="A182" s="127">
        <v>42986</v>
      </c>
      <c r="B182" s="130">
        <v>0</v>
      </c>
      <c r="C182" s="130">
        <v>3.099024369507708E-3</v>
      </c>
    </row>
    <row r="183" spans="1:3">
      <c r="A183" s="127">
        <v>42989</v>
      </c>
      <c r="B183" s="130">
        <v>-5.8512531145149538E-4</v>
      </c>
      <c r="C183" s="130">
        <v>-1.238025766350237E-3</v>
      </c>
    </row>
    <row r="184" spans="1:3">
      <c r="A184" s="127">
        <v>42990</v>
      </c>
      <c r="B184" s="130">
        <v>-1.1688827371515442E-3</v>
      </c>
      <c r="C184" s="130">
        <v>5.7591945402284406E-3</v>
      </c>
    </row>
    <row r="185" spans="1:3">
      <c r="A185" s="127">
        <v>42991</v>
      </c>
      <c r="B185" s="130">
        <v>-1.212485734298363E-2</v>
      </c>
      <c r="C185" s="130">
        <v>-4.4937537640531433E-3</v>
      </c>
    </row>
    <row r="186" spans="1:3">
      <c r="A186" s="127">
        <v>42992</v>
      </c>
      <c r="B186" s="130">
        <v>-9.7197890601565806E-3</v>
      </c>
      <c r="C186" s="130">
        <v>-2.0874329508133727E-3</v>
      </c>
    </row>
    <row r="187" spans="1:3">
      <c r="A187" s="127">
        <v>42993</v>
      </c>
      <c r="B187" s="130">
        <v>-2.8506889456296758E-3</v>
      </c>
      <c r="C187" s="130">
        <v>4.0365429945272702E-3</v>
      </c>
    </row>
    <row r="188" spans="1:3">
      <c r="A188" s="127">
        <v>42996</v>
      </c>
      <c r="B188" s="130">
        <v>2.8588386052390558E-3</v>
      </c>
      <c r="C188" s="130">
        <v>2.2563449174792805E-3</v>
      </c>
    </row>
    <row r="189" spans="1:3">
      <c r="A189" s="127">
        <v>42997</v>
      </c>
      <c r="B189" s="130">
        <v>1.1449179515659047E-3</v>
      </c>
      <c r="C189" s="130">
        <v>-7.7748417713263684E-4</v>
      </c>
    </row>
    <row r="190" spans="1:3">
      <c r="A190" s="127">
        <v>42998</v>
      </c>
      <c r="B190" s="130">
        <v>-7.3864516025434757E-3</v>
      </c>
      <c r="C190" s="130">
        <v>6.415850665748124E-3</v>
      </c>
    </row>
    <row r="191" spans="1:3">
      <c r="A191" s="127">
        <v>42999</v>
      </c>
      <c r="B191" s="130">
        <v>-4.8063680871993641E-3</v>
      </c>
      <c r="C191" s="130">
        <v>-3.5084275892979244E-3</v>
      </c>
    </row>
    <row r="192" spans="1:3">
      <c r="A192" s="127">
        <v>43000</v>
      </c>
      <c r="B192" s="130">
        <v>3.1195383057935899E-2</v>
      </c>
      <c r="C192" s="130">
        <v>1.656484019886717E-2</v>
      </c>
    </row>
    <row r="193" spans="1:3">
      <c r="A193" s="127">
        <v>43003</v>
      </c>
      <c r="B193" s="130">
        <v>2.0450562286868923E-3</v>
      </c>
      <c r="C193" s="130">
        <v>6.3811503451518536E-3</v>
      </c>
    </row>
    <row r="194" spans="1:3">
      <c r="A194" s="127">
        <v>43004</v>
      </c>
      <c r="B194" s="130">
        <v>-1.8635345277309701E-2</v>
      </c>
      <c r="C194" s="130">
        <v>-1.5934086547107373E-2</v>
      </c>
    </row>
    <row r="195" spans="1:3">
      <c r="A195" s="127">
        <v>43005</v>
      </c>
      <c r="B195" s="130">
        <v>6.3473961208047047E-3</v>
      </c>
      <c r="C195" s="130">
        <v>-2.8177633064179197E-3</v>
      </c>
    </row>
    <row r="196" spans="1:3">
      <c r="A196" s="127">
        <v>43006</v>
      </c>
      <c r="B196" s="130">
        <v>5.220557052629804E-3</v>
      </c>
      <c r="C196" s="130">
        <v>-4.5968578784272296E-3</v>
      </c>
    </row>
    <row r="197" spans="1:3">
      <c r="A197" s="127">
        <v>43007</v>
      </c>
      <c r="B197" s="130">
        <v>1.4117446237019493E-2</v>
      </c>
      <c r="C197" s="130">
        <v>1.3903206428291792E-2</v>
      </c>
    </row>
    <row r="198" spans="1:3">
      <c r="A198" s="127">
        <v>43010</v>
      </c>
      <c r="B198" s="130">
        <v>-2.1019327770883223E-2</v>
      </c>
      <c r="C198" s="130">
        <v>-2.8994372634675414E-2</v>
      </c>
    </row>
    <row r="199" spans="1:3">
      <c r="A199" s="127">
        <v>43011</v>
      </c>
      <c r="B199" s="130">
        <v>9.0063421409845024E-3</v>
      </c>
      <c r="C199" s="130">
        <v>7.7297344164473092E-3</v>
      </c>
    </row>
    <row r="200" spans="1:3">
      <c r="A200" s="127">
        <v>43012</v>
      </c>
      <c r="B200" s="130">
        <v>2.8001328216884724E-2</v>
      </c>
      <c r="C200" s="130">
        <v>2.7960128662311678E-2</v>
      </c>
    </row>
    <row r="201" spans="1:3">
      <c r="A201" s="127">
        <v>43013</v>
      </c>
      <c r="B201" s="130">
        <v>2.6753573463982327E-3</v>
      </c>
      <c r="C201" s="130">
        <v>5.7339939650773442E-3</v>
      </c>
    </row>
    <row r="202" spans="1:3">
      <c r="A202" s="127">
        <v>43014</v>
      </c>
      <c r="B202" s="130">
        <v>2.2181668713584735E-2</v>
      </c>
      <c r="C202" s="130">
        <v>2.2570281017228355E-2</v>
      </c>
    </row>
    <row r="203" spans="1:3">
      <c r="A203" s="127">
        <v>43017</v>
      </c>
      <c r="B203" s="130">
        <v>-3.0347777492956252E-2</v>
      </c>
      <c r="C203" s="130">
        <v>-1.9839315014729797E-2</v>
      </c>
    </row>
    <row r="204" spans="1:3">
      <c r="A204" s="127">
        <v>43018</v>
      </c>
      <c r="B204" s="130">
        <v>-1.5946515693687879E-2</v>
      </c>
      <c r="C204" s="130">
        <v>-1.7481523826327061E-2</v>
      </c>
    </row>
    <row r="205" spans="1:3">
      <c r="A205" s="127">
        <v>43019</v>
      </c>
      <c r="B205" s="130">
        <v>2.0335714234880342E-3</v>
      </c>
      <c r="C205" s="130">
        <v>2.3209878173346965E-4</v>
      </c>
    </row>
    <row r="206" spans="1:3">
      <c r="A206" s="127">
        <v>43020</v>
      </c>
      <c r="B206" s="130">
        <v>8.7925476044417028E-3</v>
      </c>
      <c r="C206" s="130">
        <v>1.1029400246591603E-2</v>
      </c>
    </row>
    <row r="207" spans="1:3">
      <c r="A207" s="127">
        <v>43021</v>
      </c>
      <c r="B207" s="130">
        <v>-1.8411988728137207E-2</v>
      </c>
      <c r="C207" s="130">
        <v>-1.5934113426857799E-2</v>
      </c>
    </row>
    <row r="208" spans="1:3">
      <c r="A208" s="127">
        <v>43024</v>
      </c>
      <c r="B208" s="130">
        <v>8.6403437947968342E-4</v>
      </c>
      <c r="C208" s="130">
        <v>-3.6812969431726517E-3</v>
      </c>
    </row>
    <row r="209" spans="1:3">
      <c r="A209" s="127">
        <v>43025</v>
      </c>
      <c r="B209" s="130">
        <v>3.7569943920661153E-3</v>
      </c>
      <c r="C209" s="130">
        <v>3.0000133933478779E-3</v>
      </c>
    </row>
    <row r="210" spans="1:3">
      <c r="A210" s="127">
        <v>43026</v>
      </c>
      <c r="B210" s="130">
        <v>-2.8893755630421403E-4</v>
      </c>
      <c r="C210" s="130">
        <v>0</v>
      </c>
    </row>
    <row r="211" spans="1:3">
      <c r="A211" s="127">
        <v>43027</v>
      </c>
      <c r="B211" s="130">
        <v>-1.2553352021962949E-2</v>
      </c>
      <c r="C211" s="130">
        <v>-2.6085165912108632E-3</v>
      </c>
    </row>
    <row r="212" spans="1:3">
      <c r="A212" s="127">
        <v>43028</v>
      </c>
      <c r="B212" s="130">
        <v>1.1543881390324806E-2</v>
      </c>
      <c r="C212" s="130">
        <v>4.9344684385870252E-3</v>
      </c>
    </row>
    <row r="213" spans="1:3">
      <c r="A213" s="127">
        <v>43031</v>
      </c>
      <c r="B213" s="130">
        <v>-8.0159210536798753E-3</v>
      </c>
      <c r="C213" s="130">
        <v>1.0806033343999655E-3</v>
      </c>
    </row>
    <row r="214" spans="1:3">
      <c r="A214" s="127">
        <v>43032</v>
      </c>
      <c r="B214" s="130">
        <v>4.8905565279009355E-3</v>
      </c>
      <c r="C214" s="130">
        <v>-2.0028625302248582E-3</v>
      </c>
    </row>
    <row r="215" spans="1:3">
      <c r="A215" s="127">
        <v>43033</v>
      </c>
      <c r="B215" s="130">
        <v>-5.1516628942148701E-3</v>
      </c>
      <c r="C215" s="130">
        <v>-1.1572981513039204E-2</v>
      </c>
    </row>
    <row r="216" spans="1:3">
      <c r="A216" s="127">
        <v>43034</v>
      </c>
      <c r="B216" s="130">
        <v>4.6003116133859212E-3</v>
      </c>
      <c r="C216" s="130">
        <v>2.7485980947346E-3</v>
      </c>
    </row>
    <row r="217" spans="1:3">
      <c r="A217" s="127">
        <v>43035</v>
      </c>
      <c r="B217" s="130">
        <v>-1.4356549406450148E-3</v>
      </c>
      <c r="C217" s="130">
        <v>2.9864598174540458E-3</v>
      </c>
    </row>
    <row r="218" spans="1:3">
      <c r="A218" s="127">
        <v>43038</v>
      </c>
      <c r="B218" s="130">
        <v>-8.2573864127558627E-3</v>
      </c>
      <c r="C218" s="130">
        <v>1.5337273614552949E-3</v>
      </c>
    </row>
    <row r="219" spans="1:3">
      <c r="A219" s="127">
        <v>43039</v>
      </c>
      <c r="B219" s="130">
        <v>-2.6877180197510508E-2</v>
      </c>
      <c r="C219" s="130">
        <v>-3.1277808197432866E-2</v>
      </c>
    </row>
    <row r="220" spans="1:3">
      <c r="A220" s="127">
        <v>43040</v>
      </c>
      <c r="B220" s="130">
        <v>-1.3395381004985607E-2</v>
      </c>
      <c r="C220" s="130">
        <v>-1.0512449046281458E-2</v>
      </c>
    </row>
    <row r="221" spans="1:3">
      <c r="A221" s="127">
        <v>43041</v>
      </c>
      <c r="B221" s="130">
        <v>-4.0837323372522327E-3</v>
      </c>
      <c r="C221" s="130">
        <v>-1.7337093680032334E-2</v>
      </c>
    </row>
    <row r="222" spans="1:3">
      <c r="A222" s="127">
        <v>43042</v>
      </c>
      <c r="B222" s="130">
        <v>1.5201606251826982E-2</v>
      </c>
      <c r="C222" s="130">
        <v>1.0216582909817751E-2</v>
      </c>
    </row>
    <row r="223" spans="1:3">
      <c r="A223" s="127">
        <v>43045</v>
      </c>
      <c r="B223" s="130">
        <v>1.7149382428141458E-2</v>
      </c>
      <c r="C223" s="130">
        <v>1.3310712699520222E-2</v>
      </c>
    </row>
    <row r="224" spans="1:3">
      <c r="A224" s="127">
        <v>43046</v>
      </c>
      <c r="B224" s="130">
        <v>3.9514436081147242E-3</v>
      </c>
      <c r="C224" s="130">
        <v>3.1898859775996158E-3</v>
      </c>
    </row>
    <row r="225" spans="1:3">
      <c r="A225" s="127">
        <v>43047</v>
      </c>
      <c r="B225" s="130">
        <v>-4.4956421468127505E-3</v>
      </c>
      <c r="C225" s="130">
        <v>-7.7291340595462277E-3</v>
      </c>
    </row>
    <row r="226" spans="1:3">
      <c r="A226" s="127">
        <v>43048</v>
      </c>
      <c r="B226" s="130">
        <v>-1.4029059406414079E-3</v>
      </c>
      <c r="C226" s="130">
        <v>-2.5696858774436615E-3</v>
      </c>
    </row>
    <row r="227" spans="1:3">
      <c r="A227" s="127">
        <v>43049</v>
      </c>
      <c r="B227" s="130">
        <v>3.0960757761144819E-3</v>
      </c>
      <c r="C227" s="130">
        <v>6.8006336480261886E-3</v>
      </c>
    </row>
    <row r="228" spans="1:3">
      <c r="A228" s="127">
        <v>43052</v>
      </c>
      <c r="B228" s="130">
        <v>1.3116578620020469E-2</v>
      </c>
      <c r="C228" s="130">
        <v>-1.4024798201605071E-3</v>
      </c>
    </row>
    <row r="229" spans="1:3">
      <c r="A229" s="127">
        <v>43053</v>
      </c>
      <c r="B229" s="130">
        <v>1.3583803766247682E-2</v>
      </c>
      <c r="C229" s="130">
        <v>3.1843332375161015E-3</v>
      </c>
    </row>
    <row r="230" spans="1:3">
      <c r="A230" s="127">
        <v>43054</v>
      </c>
      <c r="B230" s="130">
        <v>-1.8996404874535022E-2</v>
      </c>
      <c r="C230" s="130">
        <v>-2.6808946524081945E-2</v>
      </c>
    </row>
    <row r="231" spans="1:3">
      <c r="A231" s="127">
        <v>43055</v>
      </c>
      <c r="B231" s="130">
        <v>1.9069723506811576E-2</v>
      </c>
      <c r="C231" s="130">
        <v>1.6035624085362299E-2</v>
      </c>
    </row>
    <row r="232" spans="1:3">
      <c r="A232" s="127">
        <v>43056</v>
      </c>
      <c r="B232" s="130">
        <v>6.104636019216958E-3</v>
      </c>
      <c r="C232" s="130">
        <v>1.5919259013835507E-2</v>
      </c>
    </row>
    <row r="233" spans="1:3">
      <c r="A233" s="127">
        <v>43059</v>
      </c>
      <c r="B233" s="130">
        <v>-3.560406811728456E-2</v>
      </c>
      <c r="C233" s="130">
        <v>-1.7899102459590921E-2</v>
      </c>
    </row>
    <row r="234" spans="1:3">
      <c r="A234" s="127">
        <v>43060</v>
      </c>
      <c r="B234" s="130">
        <v>-1.3550852919208545E-2</v>
      </c>
      <c r="C234" s="130">
        <v>-1.3548441586130888E-2</v>
      </c>
    </row>
    <row r="235" spans="1:3">
      <c r="A235" s="127">
        <v>43061</v>
      </c>
      <c r="B235" s="130">
        <v>3.7589696614071633E-2</v>
      </c>
      <c r="C235" s="130">
        <v>5.1770005421484022E-2</v>
      </c>
    </row>
    <row r="236" spans="1:3">
      <c r="A236" s="127">
        <v>43063</v>
      </c>
      <c r="B236" s="130">
        <v>-3.6227900813526559E-2</v>
      </c>
      <c r="C236" s="130">
        <v>-3.4328840656752013E-2</v>
      </c>
    </row>
    <row r="237" spans="1:3">
      <c r="A237" s="127">
        <v>43066</v>
      </c>
      <c r="B237" s="130">
        <v>2.8148926681613284E-2</v>
      </c>
      <c r="C237" s="130">
        <v>-1.5706259018451796E-2</v>
      </c>
    </row>
    <row r="238" spans="1:3">
      <c r="A238" s="127">
        <v>43067</v>
      </c>
      <c r="B238" s="130">
        <v>-3.4005011825705145E-3</v>
      </c>
      <c r="C238" s="130">
        <v>6.3806479130641414E-3</v>
      </c>
    </row>
    <row r="239" spans="1:3">
      <c r="A239" s="127">
        <v>43068</v>
      </c>
      <c r="B239" s="130">
        <v>-1.507115293322947E-2</v>
      </c>
      <c r="C239" s="130">
        <v>-1.2175858804416406E-2</v>
      </c>
    </row>
    <row r="240" spans="1:3">
      <c r="A240" s="127">
        <v>43069</v>
      </c>
      <c r="B240" s="130">
        <v>-5.2747069591503326E-3</v>
      </c>
      <c r="C240" s="130">
        <v>6.4498861867900992E-4</v>
      </c>
    </row>
    <row r="241" spans="1:3">
      <c r="A241" s="127">
        <v>43070</v>
      </c>
      <c r="B241" s="130">
        <v>-5.2471779840101984E-3</v>
      </c>
      <c r="C241" s="130">
        <v>-2.1506486117794932E-4</v>
      </c>
    </row>
    <row r="242" spans="1:3">
      <c r="A242" s="127">
        <v>43073</v>
      </c>
      <c r="B242" s="130">
        <v>8.6350896821565382E-3</v>
      </c>
      <c r="C242" s="130">
        <v>9.9869790432949301E-3</v>
      </c>
    </row>
    <row r="243" spans="1:3">
      <c r="A243" s="127">
        <v>43074</v>
      </c>
      <c r="B243" s="130">
        <v>-1.1835924475518289E-2</v>
      </c>
      <c r="C243" s="130">
        <v>-6.1137079532946892E-3</v>
      </c>
    </row>
    <row r="244" spans="1:3">
      <c r="A244" s="127">
        <v>43075</v>
      </c>
      <c r="B244" s="130">
        <v>-3.8387625462741326E-3</v>
      </c>
      <c r="C244" s="130">
        <v>-1.7949893118947013E-3</v>
      </c>
    </row>
    <row r="245" spans="1:3">
      <c r="A245" s="127">
        <v>43076</v>
      </c>
      <c r="B245" s="130">
        <v>8.0152239367512479E-3</v>
      </c>
      <c r="C245" s="130">
        <v>-8.6078930419075661E-4</v>
      </c>
    </row>
    <row r="246" spans="1:3">
      <c r="A246" s="127">
        <v>43077</v>
      </c>
      <c r="B246" s="130">
        <v>-1.6556205987697803E-3</v>
      </c>
      <c r="C246" s="130">
        <v>-3.217773071146901E-3</v>
      </c>
    </row>
    <row r="247" spans="1:3">
      <c r="A247" s="127">
        <v>43080</v>
      </c>
      <c r="B247" s="130">
        <v>1.0596962267664711E-2</v>
      </c>
      <c r="C247" s="130">
        <v>8.8004374567753896E-3</v>
      </c>
    </row>
    <row r="248" spans="1:3">
      <c r="A248" s="127">
        <v>43081</v>
      </c>
      <c r="B248" s="130">
        <v>-1.2936927639006002E-2</v>
      </c>
      <c r="C248" s="130">
        <v>-1.4852095689135925E-2</v>
      </c>
    </row>
    <row r="249" spans="1:3">
      <c r="A249" s="127">
        <v>43082</v>
      </c>
      <c r="B249" s="130">
        <v>1.6792680048290487E-2</v>
      </c>
      <c r="C249" s="130">
        <v>1.9931727230134477E-2</v>
      </c>
    </row>
    <row r="250" spans="1:3">
      <c r="A250" s="127">
        <v>43083</v>
      </c>
      <c r="B250" s="130">
        <v>-5.5665702465079736E-3</v>
      </c>
      <c r="C250" s="130">
        <v>5.6123451028331495E-3</v>
      </c>
    </row>
    <row r="251" spans="1:3">
      <c r="A251" s="127">
        <v>43084</v>
      </c>
      <c r="B251" s="130">
        <v>-4.4333585177962487E-3</v>
      </c>
      <c r="C251" s="130">
        <v>2.1181336284741281E-3</v>
      </c>
    </row>
    <row r="252" spans="1:3">
      <c r="A252" s="127">
        <v>43087</v>
      </c>
      <c r="B252" s="130">
        <v>-5.2369354531403012E-3</v>
      </c>
      <c r="C252" s="130">
        <v>3.7390258947527233E-3</v>
      </c>
    </row>
    <row r="253" spans="1:3">
      <c r="A253" s="127">
        <v>43088</v>
      </c>
      <c r="B253" s="130">
        <v>2.1396123768495423E-2</v>
      </c>
      <c r="C253" s="130">
        <v>2.0041835020202736E-2</v>
      </c>
    </row>
    <row r="254" spans="1:3">
      <c r="A254" s="127">
        <v>43089</v>
      </c>
      <c r="B254" s="130">
        <v>-7.8209703270564201E-3</v>
      </c>
      <c r="C254" s="130">
        <v>-7.7911959334645564E-3</v>
      </c>
    </row>
    <row r="255" spans="1:3">
      <c r="A255" s="127">
        <v>43090</v>
      </c>
      <c r="B255" s="130">
        <v>5.0531944654195193E-3</v>
      </c>
      <c r="C255" s="130">
        <v>6.7982716492087647E-3</v>
      </c>
    </row>
    <row r="256" spans="1:3">
      <c r="A256" s="127">
        <v>43091</v>
      </c>
      <c r="B256" s="130">
        <v>4.512367046977328E-3</v>
      </c>
      <c r="C256" s="130">
        <v>1.2863200492915894E-2</v>
      </c>
    </row>
    <row r="257" spans="1:3">
      <c r="A257" s="127">
        <v>43095</v>
      </c>
      <c r="B257" s="130">
        <v>1.9258128822827514E-2</v>
      </c>
      <c r="C257" s="130">
        <v>1.5599765149012956E-2</v>
      </c>
    </row>
    <row r="258" spans="1:3">
      <c r="A258" s="127">
        <v>43096</v>
      </c>
      <c r="B258" s="130">
        <v>8.9910553091283596E-3</v>
      </c>
      <c r="C258" s="130">
        <v>1.3710402837925351E-2</v>
      </c>
    </row>
    <row r="259" spans="1:3">
      <c r="A259" s="127">
        <v>43097</v>
      </c>
      <c r="B259" s="130">
        <v>1.1736830344927229E-2</v>
      </c>
      <c r="C259" s="130">
        <v>9.4362116598036838E-3</v>
      </c>
    </row>
    <row r="260" spans="1:3">
      <c r="A260" s="127">
        <v>43098</v>
      </c>
      <c r="B260" s="130">
        <v>-4.6727696343584757E-3</v>
      </c>
      <c r="C260" s="130">
        <v>-8.5757509339045024E-3</v>
      </c>
    </row>
    <row r="261" spans="1:3">
      <c r="A261" s="127">
        <v>43102</v>
      </c>
      <c r="B261" s="130">
        <v>-2.3311886964973993E-3</v>
      </c>
      <c r="C261" s="130">
        <v>3.1202997895185547E-4</v>
      </c>
    </row>
    <row r="262" spans="1:3">
      <c r="A262" s="127">
        <v>43103</v>
      </c>
      <c r="B262" s="130">
        <v>4.5014867698192074E-3</v>
      </c>
      <c r="C262" s="130">
        <v>1.9533553524833103E-3</v>
      </c>
    </row>
    <row r="263" spans="1:3">
      <c r="A263" s="127">
        <v>43104</v>
      </c>
      <c r="B263" s="130">
        <v>2.9154455509179389E-3</v>
      </c>
      <c r="C263" s="130">
        <v>-2.6497015098723153E-3</v>
      </c>
    </row>
    <row r="264" spans="1:3">
      <c r="A264" s="127">
        <v>43105</v>
      </c>
      <c r="B264" s="130">
        <v>3.5109380599622764E-3</v>
      </c>
      <c r="C264" s="130">
        <v>3.1196542070910382E-4</v>
      </c>
    </row>
    <row r="265" spans="1:3">
      <c r="A265" s="127">
        <v>43108</v>
      </c>
      <c r="B265" s="130">
        <v>1.7583496881761196E-3</v>
      </c>
      <c r="C265" s="130">
        <v>5.0928285632521053E-3</v>
      </c>
    </row>
    <row r="266" spans="1:3">
      <c r="A266" s="127">
        <v>43109</v>
      </c>
      <c r="B266" s="130">
        <v>-4.6672898176535194E-3</v>
      </c>
      <c r="C266" s="130">
        <v>4.8814970178876482E-3</v>
      </c>
    </row>
    <row r="267" spans="1:3">
      <c r="A267" s="127">
        <v>43110</v>
      </c>
      <c r="B267" s="130">
        <v>7.3462836787578922E-3</v>
      </c>
      <c r="C267" s="130">
        <v>-2.4347811802826191E-3</v>
      </c>
    </row>
    <row r="268" spans="1:3">
      <c r="A268" s="127">
        <v>43111</v>
      </c>
      <c r="B268" s="130">
        <v>1.0391997913661077E-2</v>
      </c>
      <c r="C268" s="130">
        <v>2.3966558065755317E-2</v>
      </c>
    </row>
    <row r="269" spans="1:3">
      <c r="A269" s="127">
        <v>43112</v>
      </c>
      <c r="B269" s="130">
        <v>5.9426581691246483E-4</v>
      </c>
      <c r="C269" s="130">
        <v>-5.2800840958487916E-3</v>
      </c>
    </row>
    <row r="270" spans="1:3">
      <c r="A270" s="127">
        <v>43116</v>
      </c>
      <c r="B270" s="130">
        <v>-2.0752291908004983E-3</v>
      </c>
      <c r="C270" s="130">
        <v>6.4046169764386818E-4</v>
      </c>
    </row>
    <row r="271" spans="1:3">
      <c r="A271" s="127">
        <v>43117</v>
      </c>
      <c r="B271" s="130">
        <v>6.2648519362178412E-3</v>
      </c>
      <c r="C271" s="130">
        <v>5.3923402393558639E-3</v>
      </c>
    </row>
    <row r="272" spans="1:3">
      <c r="A272" s="127">
        <v>43118</v>
      </c>
      <c r="B272" s="130">
        <v>5.7003819997851757E-3</v>
      </c>
      <c r="C272" s="130">
        <v>2.5821684843609916E-3</v>
      </c>
    </row>
    <row r="273" spans="1:3">
      <c r="A273" s="127">
        <v>43119</v>
      </c>
      <c r="B273" s="130">
        <v>1.2017415113927399E-3</v>
      </c>
      <c r="C273" s="130">
        <v>-4.1784373966063937E-3</v>
      </c>
    </row>
    <row r="274" spans="1:3">
      <c r="A274" s="127">
        <v>43122</v>
      </c>
      <c r="B274" s="130">
        <v>-1.7992391960911513E-3</v>
      </c>
      <c r="C274" s="130">
        <v>8.5905795392944295E-3</v>
      </c>
    </row>
    <row r="275" spans="1:3">
      <c r="A275" s="127">
        <v>43123</v>
      </c>
      <c r="B275" s="130">
        <v>6.6404857763440184E-3</v>
      </c>
      <c r="C275" s="130">
        <v>3.4155310235635117E-3</v>
      </c>
    </row>
    <row r="276" spans="1:3">
      <c r="A276" s="127">
        <v>43124</v>
      </c>
      <c r="B276" s="130">
        <v>-2.1084550602058494E-3</v>
      </c>
      <c r="C276" s="130">
        <v>-5.7406331621053797E-3</v>
      </c>
    </row>
    <row r="277" spans="1:3">
      <c r="A277" s="127">
        <v>43125</v>
      </c>
      <c r="B277" s="130">
        <v>-5.9878818004154288E-3</v>
      </c>
      <c r="C277" s="130">
        <v>-1.936687663426917E-3</v>
      </c>
    </row>
    <row r="278" spans="1:3">
      <c r="A278" s="127">
        <v>43126</v>
      </c>
      <c r="B278" s="130">
        <v>5.9912100186454431E-4</v>
      </c>
      <c r="C278" s="130">
        <v>-3.5381241047813816E-3</v>
      </c>
    </row>
    <row r="279" spans="1:3">
      <c r="A279" s="127">
        <v>43129</v>
      </c>
      <c r="B279" s="130">
        <v>1.1997119938496059E-3</v>
      </c>
      <c r="C279" s="130">
        <v>-1.567197414072985E-2</v>
      </c>
    </row>
    <row r="280" spans="1:3">
      <c r="A280" s="127">
        <v>43130</v>
      </c>
      <c r="B280" s="130">
        <v>4.2168123755197406E-3</v>
      </c>
      <c r="C280" s="130">
        <v>-1.6595201915933222E-3</v>
      </c>
    </row>
    <row r="281" spans="1:3">
      <c r="A281" s="127">
        <v>43131</v>
      </c>
      <c r="B281" s="130">
        <v>-5.9878818004154288E-3</v>
      </c>
      <c r="C281" s="130">
        <v>-3.2293242778127507E-3</v>
      </c>
    </row>
    <row r="282" spans="1:3">
      <c r="A282" s="127">
        <v>43132</v>
      </c>
      <c r="B282" s="130">
        <v>1.2735089976788849E-2</v>
      </c>
      <c r="C282" s="130">
        <v>7.7789610017262589E-3</v>
      </c>
    </row>
    <row r="283" spans="1:3">
      <c r="A283" s="127">
        <v>43133</v>
      </c>
      <c r="B283" s="130">
        <v>-4.5278369440618915E-3</v>
      </c>
      <c r="C283" s="130">
        <v>-5.5534275989077564E-4</v>
      </c>
    </row>
    <row r="284" spans="1:3">
      <c r="A284" s="127">
        <v>43136</v>
      </c>
      <c r="B284" s="130">
        <v>-9.0454601162215376E-4</v>
      </c>
      <c r="C284" s="130">
        <v>-2.3792608476091992E-4</v>
      </c>
    </row>
    <row r="285" spans="1:3">
      <c r="A285" s="127">
        <v>43137</v>
      </c>
      <c r="B285" s="130">
        <v>1.2076484883278837E-3</v>
      </c>
      <c r="C285" s="130">
        <v>2.3851685760343244E-3</v>
      </c>
    </row>
    <row r="286" spans="1:3">
      <c r="A286" s="127">
        <v>43138</v>
      </c>
      <c r="B286" s="130">
        <v>6.0753871246310709E-3</v>
      </c>
      <c r="C286" s="130">
        <v>1.1988065302190432E-2</v>
      </c>
    </row>
    <row r="287" spans="1:3">
      <c r="A287" s="127">
        <v>43139</v>
      </c>
      <c r="B287" s="130">
        <v>9.1967923145115371E-3</v>
      </c>
      <c r="C287" s="130">
        <v>8.1109183272234375E-3</v>
      </c>
    </row>
    <row r="288" spans="1:3">
      <c r="A288" s="127">
        <v>43140</v>
      </c>
      <c r="B288" s="130">
        <v>6.1352219508625794E-4</v>
      </c>
      <c r="C288" s="130">
        <v>-8.6837121749575585E-3</v>
      </c>
    </row>
    <row r="289" spans="1:3">
      <c r="A289" s="127">
        <v>43143</v>
      </c>
      <c r="B289" s="130">
        <v>1.3681583505478656E-2</v>
      </c>
      <c r="C289" s="130">
        <v>5.7414936514164072E-3</v>
      </c>
    </row>
    <row r="290" spans="1:3">
      <c r="A290" s="127">
        <v>43144</v>
      </c>
      <c r="B290" s="130">
        <v>-1.0156989821036411E-2</v>
      </c>
      <c r="C290" s="130">
        <v>-9.6900119387226535E-3</v>
      </c>
    </row>
    <row r="291" spans="1:3">
      <c r="A291" s="127">
        <v>43145</v>
      </c>
      <c r="B291" s="130">
        <v>-9.7531623622336694E-3</v>
      </c>
      <c r="C291" s="130">
        <v>-6.3658451315248277E-3</v>
      </c>
    </row>
    <row r="292" spans="1:3">
      <c r="A292" s="127">
        <v>43146</v>
      </c>
      <c r="B292" s="130">
        <v>-3.6440791572764919E-3</v>
      </c>
      <c r="C292" s="130">
        <v>9.478616733063383E-3</v>
      </c>
    </row>
    <row r="293" spans="1:3">
      <c r="A293" s="127">
        <v>43147</v>
      </c>
      <c r="B293" s="130">
        <v>-1.2132084402534105E-3</v>
      </c>
      <c r="C293" s="130">
        <v>-7.7315276770765218E-3</v>
      </c>
    </row>
    <row r="294" spans="1:3">
      <c r="A294" s="127">
        <v>43151</v>
      </c>
      <c r="B294" s="130">
        <v>-1.9916623406824541E-2</v>
      </c>
      <c r="C294" s="130">
        <v>-1.9690625000663875E-2</v>
      </c>
    </row>
    <row r="295" spans="1:3">
      <c r="A295" s="127">
        <v>43152</v>
      </c>
      <c r="B295" s="130">
        <v>3.2804564255797253E-3</v>
      </c>
      <c r="C295" s="130">
        <v>4.0797707670754413E-3</v>
      </c>
    </row>
    <row r="296" spans="1:3">
      <c r="A296" s="127">
        <v>43153</v>
      </c>
      <c r="B296" s="130">
        <v>2.9843846141153207E-4</v>
      </c>
      <c r="C296" s="130">
        <v>1.4566568795795432E-2</v>
      </c>
    </row>
    <row r="297" spans="1:3">
      <c r="A297" s="127">
        <v>43154</v>
      </c>
      <c r="B297" s="130">
        <v>1.9774829183892173E-2</v>
      </c>
      <c r="C297" s="130">
        <v>7.9582463115235313E-5</v>
      </c>
    </row>
    <row r="298" spans="1:3">
      <c r="A298" s="127">
        <v>43157</v>
      </c>
      <c r="B298" s="130">
        <v>2.1341682905786641E-3</v>
      </c>
      <c r="C298" s="130">
        <v>2.4738855971426776E-3</v>
      </c>
    </row>
    <row r="299" spans="1:3">
      <c r="A299" s="127">
        <v>43158</v>
      </c>
      <c r="B299" s="130">
        <v>2.9180922732392478E-2</v>
      </c>
      <c r="C299" s="130">
        <v>7.0722757073726772E-3</v>
      </c>
    </row>
    <row r="300" spans="1:3">
      <c r="A300" s="127">
        <v>43159</v>
      </c>
      <c r="B300" s="130">
        <v>2.5088546111093235E-2</v>
      </c>
      <c r="C300" s="130">
        <v>3.4677062878671894E-3</v>
      </c>
    </row>
    <row r="301" spans="1:3">
      <c r="A301" s="127">
        <v>43160</v>
      </c>
      <c r="B301" s="130">
        <v>-3.2162617980746599E-4</v>
      </c>
      <c r="C301" s="130">
        <v>-3.1353059457749355E-3</v>
      </c>
    </row>
    <row r="302" spans="1:3">
      <c r="A302" s="127">
        <v>43161</v>
      </c>
      <c r="B302" s="130">
        <v>5.4963331141584248E-3</v>
      </c>
      <c r="C302" s="130">
        <v>1.2879621578674172E-3</v>
      </c>
    </row>
    <row r="303" spans="1:3">
      <c r="A303" s="127">
        <v>43164</v>
      </c>
      <c r="B303" s="130">
        <v>4.2208477398943955E-3</v>
      </c>
      <c r="C303" s="130">
        <v>3.06820577851874E-3</v>
      </c>
    </row>
    <row r="304" spans="1:3">
      <c r="A304" s="127">
        <v>43165</v>
      </c>
      <c r="B304" s="130">
        <v>1.1162142157115751E-2</v>
      </c>
      <c r="C304" s="130">
        <v>1.2342628640581887E-2</v>
      </c>
    </row>
    <row r="305" spans="1:3">
      <c r="A305" s="127">
        <v>43166</v>
      </c>
      <c r="B305" s="130">
        <v>-9.1086760235894459E-3</v>
      </c>
      <c r="C305" s="130">
        <v>-1.2431286270436215E-2</v>
      </c>
    </row>
    <row r="306" spans="1:3">
      <c r="A306" s="127">
        <v>43167</v>
      </c>
      <c r="B306" s="130">
        <v>1.2183041896663527E-2</v>
      </c>
      <c r="C306" s="130">
        <v>9.0412320487520681E-3</v>
      </c>
    </row>
    <row r="307" spans="1:3">
      <c r="A307" s="127">
        <v>43168</v>
      </c>
      <c r="B307" s="130">
        <v>4.6311366433999801E-3</v>
      </c>
      <c r="C307" s="130">
        <v>-7.5983464343795104E-3</v>
      </c>
    </row>
    <row r="308" spans="1:3">
      <c r="A308" s="127">
        <v>43171</v>
      </c>
      <c r="B308" s="130">
        <v>-6.8988517490282675E-3</v>
      </c>
      <c r="C308" s="130">
        <v>5.2002290895636349E-3</v>
      </c>
    </row>
    <row r="309" spans="1:3">
      <c r="A309" s="127">
        <v>43172</v>
      </c>
      <c r="B309" s="130">
        <v>-6.564837931140044E-4</v>
      </c>
      <c r="C309" s="130">
        <v>-9.5766740650486959E-3</v>
      </c>
    </row>
    <row r="310" spans="1:3">
      <c r="A310" s="127">
        <v>43173</v>
      </c>
      <c r="B310" s="130">
        <v>1.6442637728477649E-3</v>
      </c>
      <c r="C310" s="130">
        <v>7.7041862890294688E-3</v>
      </c>
    </row>
    <row r="311" spans="1:3">
      <c r="A311" s="127">
        <v>43174</v>
      </c>
      <c r="B311" s="130">
        <v>0</v>
      </c>
      <c r="C311" s="130">
        <v>-8.9129961717770989E-4</v>
      </c>
    </row>
    <row r="312" spans="1:3">
      <c r="A312" s="127">
        <v>43175</v>
      </c>
      <c r="B312" s="130">
        <v>4.9569928996764379E-3</v>
      </c>
      <c r="C312" s="130">
        <v>3.2422790612995911E-4</v>
      </c>
    </row>
    <row r="313" spans="1:3">
      <c r="A313" s="127">
        <v>43178</v>
      </c>
      <c r="B313" s="130">
        <v>2.6506199851505929E-3</v>
      </c>
      <c r="C313" s="130">
        <v>1.5422837794514255E-3</v>
      </c>
    </row>
    <row r="314" spans="1:3">
      <c r="A314" s="127">
        <v>43179</v>
      </c>
      <c r="B314" s="130">
        <v>-4.2889400428108848E-3</v>
      </c>
      <c r="C314" s="130">
        <v>-2.9944892916793364E-3</v>
      </c>
    </row>
    <row r="315" spans="1:3">
      <c r="A315" s="127">
        <v>43180</v>
      </c>
      <c r="B315" s="130">
        <v>6.6031108615893785E-4</v>
      </c>
      <c r="C315" s="130">
        <v>-4.190846678508553E-3</v>
      </c>
    </row>
    <row r="316" spans="1:3">
      <c r="A316" s="127">
        <v>43181</v>
      </c>
      <c r="B316" s="130">
        <v>6.6467846223428051E-3</v>
      </c>
      <c r="C316" s="130">
        <v>1.9807694195238312E-2</v>
      </c>
    </row>
    <row r="317" spans="1:3">
      <c r="A317" s="127">
        <v>43182</v>
      </c>
      <c r="B317" s="130">
        <v>0</v>
      </c>
      <c r="C317" s="130">
        <v>-1.6410799641831675E-3</v>
      </c>
    </row>
    <row r="318" spans="1:3">
      <c r="A318" s="127">
        <v>43185</v>
      </c>
      <c r="B318" s="130">
        <v>3.3246050912172365E-4</v>
      </c>
      <c r="C318" s="130">
        <v>8.5236785285454086E-3</v>
      </c>
    </row>
    <row r="319" spans="1:3">
      <c r="A319" s="127">
        <v>43186</v>
      </c>
      <c r="B319" s="130">
        <v>9.9830522452415416E-4</v>
      </c>
      <c r="C319" s="130">
        <v>-1.0746946727263618E-3</v>
      </c>
    </row>
    <row r="320" spans="1:3">
      <c r="A320" s="127">
        <v>43187</v>
      </c>
      <c r="B320" s="130">
        <v>-4.9670553002811868E-3</v>
      </c>
      <c r="C320" s="130">
        <v>5.2352653315037578E-3</v>
      </c>
    </row>
    <row r="321" spans="1:3">
      <c r="A321" s="127">
        <v>43188</v>
      </c>
      <c r="B321" s="130">
        <v>1.4103532819154108E-2</v>
      </c>
      <c r="C321" s="130">
        <v>8.6328518566380907E-3</v>
      </c>
    </row>
    <row r="322" spans="1:3">
      <c r="A322" s="127">
        <v>43192</v>
      </c>
      <c r="B322" s="130">
        <v>7.4425400870454794E-3</v>
      </c>
      <c r="C322" s="130">
        <v>1.1748786844392178E-3</v>
      </c>
    </row>
    <row r="323" spans="1:3">
      <c r="A323" s="127">
        <v>43193</v>
      </c>
      <c r="B323" s="130">
        <v>-4.3786492918769238E-3</v>
      </c>
      <c r="C323" s="130">
        <v>-3.5953508554207314E-3</v>
      </c>
    </row>
    <row r="324" spans="1:3">
      <c r="A324" s="127">
        <v>43194</v>
      </c>
      <c r="B324" s="130">
        <v>-5.3601728880886546E-3</v>
      </c>
      <c r="C324" s="130">
        <v>-7.7314354119750739E-4</v>
      </c>
    </row>
    <row r="325" spans="1:3">
      <c r="A325" s="127">
        <v>43195</v>
      </c>
      <c r="B325" s="130">
        <v>1.8131621105752505E-3</v>
      </c>
      <c r="C325" s="130">
        <v>1.3187271405341594E-3</v>
      </c>
    </row>
    <row r="326" spans="1:3">
      <c r="A326" s="127">
        <v>43196</v>
      </c>
      <c r="B326" s="130">
        <v>9.7856124753756824E-3</v>
      </c>
      <c r="C326" s="130">
        <v>2.9758143550915328E-3</v>
      </c>
    </row>
    <row r="327" spans="1:3">
      <c r="A327" s="127">
        <v>43199</v>
      </c>
      <c r="B327" s="130">
        <v>6.6855983737101887E-4</v>
      </c>
      <c r="C327" s="130">
        <v>2.8185771712414542E-3</v>
      </c>
    </row>
    <row r="328" spans="1:3">
      <c r="A328" s="127">
        <v>43200</v>
      </c>
      <c r="B328" s="130">
        <v>6.054724845474535E-3</v>
      </c>
      <c r="C328" s="130">
        <v>4.8313895958513875E-3</v>
      </c>
    </row>
    <row r="329" spans="1:3">
      <c r="A329" s="127">
        <v>43201</v>
      </c>
      <c r="B329" s="130">
        <v>2.6979117106487038E-3</v>
      </c>
      <c r="C329" s="130">
        <v>-2.6584273920760015E-3</v>
      </c>
    </row>
    <row r="330" spans="1:3">
      <c r="A330" s="127">
        <v>43202</v>
      </c>
      <c r="B330" s="130">
        <v>3.7237487579797612E-3</v>
      </c>
      <c r="C330" s="130">
        <v>2.5819930638679711E-3</v>
      </c>
    </row>
    <row r="331" spans="1:3">
      <c r="A331" s="127">
        <v>43203</v>
      </c>
      <c r="B331" s="130">
        <v>3.7376668904205435E-3</v>
      </c>
      <c r="C331" s="130">
        <v>2.1005202997472328E-2</v>
      </c>
    </row>
    <row r="332" spans="1:3">
      <c r="A332" s="127">
        <v>43206</v>
      </c>
      <c r="B332" s="130">
        <v>3.0676217442513476E-3</v>
      </c>
      <c r="C332" s="130">
        <v>-8.4971292573043922E-4</v>
      </c>
    </row>
    <row r="333" spans="1:3">
      <c r="A333" s="127">
        <v>43207</v>
      </c>
      <c r="B333" s="130">
        <v>3.7631661736361455E-3</v>
      </c>
      <c r="C333" s="130">
        <v>5.0384431522019213E-3</v>
      </c>
    </row>
    <row r="334" spans="1:3">
      <c r="A334" s="127">
        <v>43208</v>
      </c>
      <c r="B334" s="130">
        <v>3.4226748472399038E-4</v>
      </c>
      <c r="C334" s="130">
        <v>4.2020230449113516E-3</v>
      </c>
    </row>
    <row r="335" spans="1:3">
      <c r="A335" s="127">
        <v>43209</v>
      </c>
      <c r="B335" s="130">
        <v>6.8489107443792108E-4</v>
      </c>
      <c r="C335" s="130">
        <v>6.0058187066847069E-4</v>
      </c>
    </row>
    <row r="336" spans="1:3">
      <c r="A336" s="127">
        <v>43210</v>
      </c>
      <c r="B336" s="130">
        <v>1.0730426448400721E-2</v>
      </c>
      <c r="C336" s="130">
        <v>2.6670743018719634E-3</v>
      </c>
    </row>
    <row r="337" spans="1:3">
      <c r="A337" s="127">
        <v>43213</v>
      </c>
      <c r="B337" s="130">
        <v>1.5108901033060729E-2</v>
      </c>
      <c r="C337" s="130">
        <v>1.0959484046168422E-2</v>
      </c>
    </row>
    <row r="338" spans="1:3">
      <c r="A338" s="127">
        <v>43214</v>
      </c>
      <c r="B338" s="130">
        <v>8.5046889145223847E-3</v>
      </c>
      <c r="C338" s="130">
        <v>6.037849821397101E-3</v>
      </c>
    </row>
    <row r="339" spans="1:3">
      <c r="A339" s="127">
        <v>43215</v>
      </c>
      <c r="B339" s="130">
        <v>4.9857347249648853E-3</v>
      </c>
      <c r="C339" s="130">
        <v>4.8359080007414068E-3</v>
      </c>
    </row>
    <row r="340" spans="1:3">
      <c r="A340" s="127">
        <v>43216</v>
      </c>
      <c r="B340" s="130">
        <v>1.0695535236964204E-3</v>
      </c>
      <c r="C340" s="130">
        <v>9.6817966248741172E-4</v>
      </c>
    </row>
    <row r="341" spans="1:3">
      <c r="A341" s="127">
        <v>43217</v>
      </c>
      <c r="B341" s="130">
        <v>-5.6718795804129307E-3</v>
      </c>
      <c r="C341" s="130">
        <v>5.2199434193340721E-3</v>
      </c>
    </row>
    <row r="342" spans="1:3">
      <c r="A342" s="127">
        <v>43220</v>
      </c>
      <c r="B342" s="130">
        <v>3.9146527910780549E-3</v>
      </c>
      <c r="C342" s="130">
        <v>4.4246015474680433E-4</v>
      </c>
    </row>
    <row r="343" spans="1:3">
      <c r="A343" s="127">
        <v>43221</v>
      </c>
      <c r="B343" s="130">
        <v>1.6274796565042937E-2</v>
      </c>
      <c r="C343" s="130">
        <v>6.1449188398519095E-3</v>
      </c>
    </row>
    <row r="344" spans="1:3">
      <c r="A344" s="127">
        <v>43222</v>
      </c>
      <c r="B344" s="130">
        <v>-7.5376181862205627E-3</v>
      </c>
      <c r="C344" s="130">
        <v>1.8736510744525869E-3</v>
      </c>
    </row>
    <row r="345" spans="1:3">
      <c r="A345" s="127">
        <v>43223</v>
      </c>
      <c r="B345" s="130">
        <v>1.7978279927437502E-3</v>
      </c>
      <c r="C345" s="130">
        <v>-1.6923239667443468E-3</v>
      </c>
    </row>
    <row r="346" spans="1:3">
      <c r="A346" s="127">
        <v>43224</v>
      </c>
      <c r="B346" s="130">
        <v>-5.7204689508845163E-3</v>
      </c>
      <c r="C346" s="130">
        <v>-5.0514668427139586E-3</v>
      </c>
    </row>
    <row r="347" spans="1:3">
      <c r="A347" s="127">
        <v>43227</v>
      </c>
      <c r="B347" s="130">
        <v>7.2020256277389727E-3</v>
      </c>
      <c r="C347" s="130">
        <v>5.5248415505539938E-3</v>
      </c>
    </row>
    <row r="348" spans="1:3">
      <c r="A348" s="127">
        <v>43228</v>
      </c>
      <c r="B348" s="130">
        <v>1.4425938342814693E-3</v>
      </c>
      <c r="C348" s="130">
        <v>-5.5826187783769576E-3</v>
      </c>
    </row>
    <row r="349" spans="1:3">
      <c r="A349" s="127">
        <v>43229</v>
      </c>
      <c r="B349" s="130">
        <v>-5.3800614114172252E-3</v>
      </c>
      <c r="C349" s="130">
        <v>-1.7720921534936096E-4</v>
      </c>
    </row>
    <row r="350" spans="1:3">
      <c r="A350" s="127">
        <v>43230</v>
      </c>
      <c r="B350" s="130">
        <v>1.23455083374302E-2</v>
      </c>
      <c r="C350" s="130">
        <v>1.3307341710113718E-3</v>
      </c>
    </row>
    <row r="351" spans="1:3">
      <c r="A351" s="127">
        <v>43231</v>
      </c>
      <c r="B351" s="130">
        <v>0</v>
      </c>
      <c r="C351" s="130">
        <v>8.8606252315319711E-3</v>
      </c>
    </row>
    <row r="352" spans="1:3">
      <c r="A352" s="127">
        <v>43234</v>
      </c>
      <c r="B352" s="130">
        <v>6.5789199297656697E-3</v>
      </c>
      <c r="C352" s="130">
        <v>2.5124056708585307E-3</v>
      </c>
    </row>
    <row r="353" spans="1:3">
      <c r="A353" s="127">
        <v>43235</v>
      </c>
      <c r="B353" s="130">
        <v>-1.2986959525828512E-2</v>
      </c>
      <c r="C353" s="130">
        <v>-8.3638090581127367E-3</v>
      </c>
    </row>
    <row r="354" spans="1:3">
      <c r="A354" s="127">
        <v>43236</v>
      </c>
      <c r="B354" s="130">
        <v>2.5315953391853441E-3</v>
      </c>
      <c r="C354" s="130">
        <v>-7.8565940843928761E-3</v>
      </c>
    </row>
    <row r="355" spans="1:3">
      <c r="A355" s="127">
        <v>43237</v>
      </c>
      <c r="B355" s="130">
        <v>-3.2443200765562841E-3</v>
      </c>
      <c r="C355" s="130">
        <v>2.2118388402769806E-3</v>
      </c>
    </row>
    <row r="356" spans="1:3">
      <c r="A356" s="127">
        <v>43238</v>
      </c>
      <c r="B356" s="130">
        <v>6.5312179342171817E-3</v>
      </c>
      <c r="C356" s="130">
        <v>8.1161303739951673E-3</v>
      </c>
    </row>
    <row r="357" spans="1:3">
      <c r="A357" s="127">
        <v>43241</v>
      </c>
      <c r="B357" s="130">
        <v>-7.2512046519734863E-4</v>
      </c>
      <c r="C357" s="130">
        <v>-2.3134810998524102E-3</v>
      </c>
    </row>
    <row r="358" spans="1:3">
      <c r="A358" s="127">
        <v>43242</v>
      </c>
      <c r="B358" s="130">
        <v>-1.0405685232440787E-2</v>
      </c>
      <c r="C358" s="130">
        <v>-6.3659768184977095E-3</v>
      </c>
    </row>
    <row r="359" spans="1:3">
      <c r="A359" s="127">
        <v>43243</v>
      </c>
      <c r="B359" s="130">
        <v>-6.7711759665836091E-3</v>
      </c>
      <c r="C359" s="130">
        <v>-9.8056721802252111E-3</v>
      </c>
    </row>
    <row r="360" spans="1:3">
      <c r="A360" s="127">
        <v>43244</v>
      </c>
      <c r="B360" s="130">
        <v>-4.2582050313749731E-3</v>
      </c>
      <c r="C360" s="130">
        <v>7.8859120853946862E-4</v>
      </c>
    </row>
    <row r="361" spans="1:3">
      <c r="A361" s="127">
        <v>43245</v>
      </c>
      <c r="B361" s="130">
        <v>-6.6972650037079307E-3</v>
      </c>
      <c r="C361" s="130">
        <v>4.3119187073863419E-3</v>
      </c>
    </row>
    <row r="362" spans="1:3">
      <c r="A362" s="127">
        <v>43249</v>
      </c>
      <c r="B362" s="130">
        <v>-1.0463970307173831E-2</v>
      </c>
      <c r="C362" s="130">
        <v>8.0722889342801363E-3</v>
      </c>
    </row>
    <row r="363" spans="1:3">
      <c r="A363" s="127">
        <v>43250</v>
      </c>
      <c r="B363" s="130">
        <v>-6.2392553921896132E-3</v>
      </c>
      <c r="C363" s="130">
        <v>-1.278572931223898E-2</v>
      </c>
    </row>
    <row r="364" spans="1:3">
      <c r="A364" s="127">
        <v>43251</v>
      </c>
      <c r="B364" s="130">
        <v>7.3325634484591173E-3</v>
      </c>
      <c r="C364" s="130">
        <v>1.751263255624913E-4</v>
      </c>
    </row>
    <row r="365" spans="1:3">
      <c r="A365" s="127">
        <v>43252</v>
      </c>
      <c r="B365" s="130">
        <v>2.2126838455342135E-2</v>
      </c>
      <c r="C365" s="130">
        <v>1.1786699527253974E-2</v>
      </c>
    </row>
    <row r="366" spans="1:3">
      <c r="A366" s="127">
        <v>43255</v>
      </c>
      <c r="B366" s="130">
        <v>1.3015287810343779E-2</v>
      </c>
      <c r="C366" s="130">
        <v>5.1665095321615784E-3</v>
      </c>
    </row>
    <row r="367" spans="1:3">
      <c r="A367" s="127">
        <v>43256</v>
      </c>
      <c r="B367" s="130">
        <v>-3.6120251212012899E-4</v>
      </c>
      <c r="C367" s="130">
        <v>5.2834392573295474E-3</v>
      </c>
    </row>
    <row r="368" spans="1:3">
      <c r="A368" s="127">
        <v>43257</v>
      </c>
      <c r="B368" s="130">
        <v>2.536102035620047E-3</v>
      </c>
      <c r="C368" s="130">
        <v>8.1249820391839922E-3</v>
      </c>
    </row>
    <row r="369" spans="1:3">
      <c r="A369" s="127">
        <v>43258</v>
      </c>
      <c r="B369" s="130">
        <v>0</v>
      </c>
      <c r="C369" s="130">
        <v>5.8112980563613803E-3</v>
      </c>
    </row>
    <row r="370" spans="1:3">
      <c r="A370" s="127">
        <v>43259</v>
      </c>
      <c r="B370" s="130">
        <v>6.9318282028392186E-3</v>
      </c>
      <c r="C370" s="130">
        <v>6.5807552127963298E-3</v>
      </c>
    </row>
    <row r="371" spans="1:3">
      <c r="A371" s="127">
        <v>43262</v>
      </c>
      <c r="B371" s="130">
        <v>-3.9970766089604259E-3</v>
      </c>
      <c r="C371" s="130">
        <v>9.1478619217788548E-4</v>
      </c>
    </row>
    <row r="372" spans="1:3">
      <c r="A372" s="127">
        <v>43263</v>
      </c>
      <c r="B372" s="130">
        <v>-6.4983651991167291E-3</v>
      </c>
      <c r="C372" s="130">
        <v>-4.8250851316643528E-3</v>
      </c>
    </row>
    <row r="373" spans="1:3">
      <c r="A373" s="127">
        <v>43264</v>
      </c>
      <c r="B373" s="130">
        <v>-1.0816980784329466E-3</v>
      </c>
      <c r="C373" s="130">
        <v>1.2761360307791403E-3</v>
      </c>
    </row>
    <row r="374" spans="1:3">
      <c r="A374" s="127">
        <v>43265</v>
      </c>
      <c r="B374" s="130">
        <v>2.5306005518332952E-3</v>
      </c>
      <c r="C374" s="130">
        <v>-2.7272887803184709E-3</v>
      </c>
    </row>
    <row r="375" spans="1:3">
      <c r="A375" s="127">
        <v>43266</v>
      </c>
      <c r="B375" s="130">
        <v>-2.1643745087894795E-3</v>
      </c>
      <c r="C375" s="130">
        <v>-2.9910646147595088E-3</v>
      </c>
    </row>
    <row r="376" spans="1:3">
      <c r="A376" s="127">
        <v>43269</v>
      </c>
      <c r="B376" s="130">
        <v>3.257355377840998E-3</v>
      </c>
      <c r="C376" s="130">
        <v>1.1797294088977672E-3</v>
      </c>
    </row>
    <row r="377" spans="1:3">
      <c r="A377" s="127">
        <v>43270</v>
      </c>
      <c r="B377" s="130">
        <v>5.458452690029425E-3</v>
      </c>
      <c r="C377" s="130">
        <v>3.2775643668652155E-3</v>
      </c>
    </row>
    <row r="378" spans="1:3">
      <c r="A378" s="127">
        <v>43271</v>
      </c>
      <c r="B378" s="130">
        <v>-7.2726970949588132E-4</v>
      </c>
      <c r="C378" s="130">
        <v>-2.7308153915084343E-4</v>
      </c>
    </row>
    <row r="379" spans="1:3">
      <c r="A379" s="127">
        <v>43272</v>
      </c>
      <c r="B379" s="130">
        <v>1.1029447060937336E-2</v>
      </c>
      <c r="C379" s="130">
        <v>1.5340466777885586E-2</v>
      </c>
    </row>
    <row r="380" spans="1:3">
      <c r="A380" s="127">
        <v>43273</v>
      </c>
      <c r="B380" s="130">
        <v>0</v>
      </c>
      <c r="C380" s="130">
        <v>-9.2411768755518153E-5</v>
      </c>
    </row>
    <row r="381" spans="1:3">
      <c r="A381" s="127">
        <v>43276</v>
      </c>
      <c r="B381" s="130">
        <v>-2.2010181097373849E-3</v>
      </c>
      <c r="C381" s="130">
        <v>-2.3048128554177261E-3</v>
      </c>
    </row>
    <row r="382" spans="1:3">
      <c r="A382" s="127">
        <v>43277</v>
      </c>
      <c r="B382" s="130">
        <v>-2.1961041220507349E-3</v>
      </c>
      <c r="C382" s="130">
        <v>9.4928671743426118E-3</v>
      </c>
    </row>
    <row r="383" spans="1:3">
      <c r="A383" s="127">
        <v>43278</v>
      </c>
      <c r="B383" s="130">
        <v>-1.6558842959290665E-2</v>
      </c>
      <c r="C383" s="130">
        <v>-9.9512393165954727E-3</v>
      </c>
    </row>
    <row r="384" spans="1:3">
      <c r="A384" s="127">
        <v>43279</v>
      </c>
      <c r="B384" s="130">
        <v>1.3498787526504019E-2</v>
      </c>
      <c r="C384" s="130">
        <v>2.3578363217575449E-2</v>
      </c>
    </row>
    <row r="385" spans="1:3">
      <c r="A385" s="127">
        <v>43280</v>
      </c>
      <c r="B385" s="130">
        <v>7.3023057644361344E-4</v>
      </c>
      <c r="C385" s="130">
        <v>9.6172196083315065E-3</v>
      </c>
    </row>
    <row r="386" spans="1:3">
      <c r="A386" s="127">
        <v>43283</v>
      </c>
      <c r="B386" s="130">
        <v>7.3555745315103671E-3</v>
      </c>
      <c r="C386" s="130">
        <v>6.5171905131546914E-3</v>
      </c>
    </row>
    <row r="387" spans="1:3">
      <c r="A387" s="127">
        <v>43284</v>
      </c>
      <c r="B387" s="130">
        <v>-1.055312565481159E-2</v>
      </c>
      <c r="C387" s="130">
        <v>-9.2109349706160915E-3</v>
      </c>
    </row>
    <row r="388" spans="1:3">
      <c r="A388" s="127">
        <v>43286</v>
      </c>
      <c r="B388" s="130">
        <v>8.8105764135049114E-3</v>
      </c>
      <c r="C388" s="130">
        <v>7.36557335928123E-3</v>
      </c>
    </row>
    <row r="389" spans="1:3">
      <c r="A389" s="127">
        <v>43287</v>
      </c>
      <c r="B389" s="130">
        <v>-5.5819519011416352E-3</v>
      </c>
      <c r="C389" s="130">
        <v>-4.1913577243635203E-3</v>
      </c>
    </row>
    <row r="390" spans="1:3">
      <c r="A390" s="127">
        <v>43290</v>
      </c>
      <c r="B390" s="130">
        <v>-1.4466346057123713E-3</v>
      </c>
      <c r="C390" s="130">
        <v>-2.4705197253375166E-3</v>
      </c>
    </row>
    <row r="391" spans="1:3">
      <c r="A391" s="127">
        <v>43291</v>
      </c>
      <c r="B391" s="130">
        <v>2.9018254239649988E-3</v>
      </c>
      <c r="C391" s="130">
        <v>-2.3698515782684115E-3</v>
      </c>
    </row>
    <row r="392" spans="1:3">
      <c r="A392" s="127">
        <v>43292</v>
      </c>
      <c r="B392" s="130">
        <v>0</v>
      </c>
      <c r="C392" s="130">
        <v>8.8944074183221478E-3</v>
      </c>
    </row>
    <row r="393" spans="1:3">
      <c r="A393" s="127">
        <v>43293</v>
      </c>
      <c r="B393" s="130">
        <v>5.8371240102592648E-3</v>
      </c>
      <c r="C393" s="130">
        <v>7.1277408729513159E-3</v>
      </c>
    </row>
    <row r="394" spans="1:3">
      <c r="A394" s="127">
        <v>43294</v>
      </c>
      <c r="B394" s="130">
        <v>-1.2252104087470017E-2</v>
      </c>
      <c r="C394" s="130">
        <v>-8.4049818640788976E-3</v>
      </c>
    </row>
    <row r="395" spans="1:3">
      <c r="A395" s="127">
        <v>43297</v>
      </c>
      <c r="B395" s="130">
        <v>-3.9484270776299901E-3</v>
      </c>
      <c r="C395" s="130">
        <v>-1.9066293562415293E-3</v>
      </c>
    </row>
    <row r="396" spans="1:3">
      <c r="A396" s="127">
        <v>43298</v>
      </c>
      <c r="B396" s="130">
        <v>-1.075530565405769E-3</v>
      </c>
      <c r="C396" s="130">
        <v>-8.3191675427969347E-3</v>
      </c>
    </row>
    <row r="397" spans="1:3">
      <c r="A397" s="127">
        <v>43299</v>
      </c>
      <c r="B397" s="130">
        <v>-5.7042572734287145E-3</v>
      </c>
      <c r="C397" s="130">
        <v>-8.6222904800862255E-3</v>
      </c>
    </row>
    <row r="398" spans="1:3">
      <c r="A398" s="127">
        <v>43300</v>
      </c>
      <c r="B398" s="130">
        <v>-1.0683317613190413E-3</v>
      </c>
      <c r="C398" s="130">
        <v>-6.6101717828208617E-3</v>
      </c>
    </row>
    <row r="399" spans="1:3">
      <c r="A399" s="127">
        <v>43301</v>
      </c>
      <c r="B399" s="130">
        <v>3.5741103300392929E-3</v>
      </c>
      <c r="C399" s="130">
        <v>9.0184142472296003E-3</v>
      </c>
    </row>
    <row r="400" spans="1:3">
      <c r="A400" s="127">
        <v>43304</v>
      </c>
      <c r="B400" s="130">
        <v>1.4316195920480723E-3</v>
      </c>
      <c r="C400" s="130">
        <v>6.7144990487324474E-3</v>
      </c>
    </row>
    <row r="401" spans="1:3">
      <c r="A401" s="127">
        <v>43305</v>
      </c>
      <c r="B401" s="130">
        <v>-6.7544677760645877E-3</v>
      </c>
      <c r="C401" s="130">
        <v>-3.7818366041086904E-4</v>
      </c>
    </row>
    <row r="402" spans="1:3">
      <c r="A402" s="127">
        <v>43306</v>
      </c>
      <c r="B402" s="130">
        <v>-4.2477291186886479E-3</v>
      </c>
      <c r="C402" s="130">
        <v>-1.6274480959249216E-2</v>
      </c>
    </row>
    <row r="403" spans="1:3">
      <c r="A403" s="127">
        <v>43307</v>
      </c>
      <c r="B403" s="130">
        <v>-1.4138296676715623E-3</v>
      </c>
      <c r="C403" s="130">
        <v>-2.5046126952733561E-3</v>
      </c>
    </row>
    <row r="404" spans="1:3">
      <c r="A404" s="127">
        <v>43308</v>
      </c>
      <c r="B404" s="130">
        <v>3.1913177271176707E-3</v>
      </c>
      <c r="C404" s="130">
        <v>3.7123489348345196E-4</v>
      </c>
    </row>
    <row r="405" spans="1:3">
      <c r="A405" s="127">
        <v>43311</v>
      </c>
      <c r="B405" s="130">
        <v>-1.7079031331203365E-2</v>
      </c>
      <c r="C405" s="130">
        <v>-1.4720842681913093E-2</v>
      </c>
    </row>
    <row r="406" spans="1:3">
      <c r="A406" s="127">
        <v>43312</v>
      </c>
      <c r="B406" s="130">
        <v>1.4139352152731322E-2</v>
      </c>
      <c r="C406" s="130">
        <v>8.9484500900645081E-3</v>
      </c>
    </row>
    <row r="407" spans="1:3">
      <c r="A407" s="127">
        <v>43313</v>
      </c>
      <c r="B407" s="130">
        <v>1.2889107561976143E-2</v>
      </c>
      <c r="C407" s="130">
        <v>7.9970142542944433E-3</v>
      </c>
    </row>
    <row r="408" spans="1:3">
      <c r="A408" s="127">
        <v>43314</v>
      </c>
      <c r="B408" s="130">
        <v>5.0380528188502804E-3</v>
      </c>
      <c r="C408" s="130">
        <v>-3.1515488426264726E-3</v>
      </c>
    </row>
    <row r="409" spans="1:3">
      <c r="A409" s="127">
        <v>43315</v>
      </c>
      <c r="B409" s="130">
        <v>5.7906067635142833E-3</v>
      </c>
      <c r="C409" s="130">
        <v>7.2828233808592824E-3</v>
      </c>
    </row>
    <row r="410" spans="1:3">
      <c r="A410" s="127">
        <v>43318</v>
      </c>
      <c r="B410" s="130">
        <v>-7.2329730458975394E-4</v>
      </c>
      <c r="C410" s="130">
        <v>-1.8639241401946505E-3</v>
      </c>
    </row>
    <row r="411" spans="1:3">
      <c r="A411" s="127">
        <v>43319</v>
      </c>
      <c r="B411" s="130">
        <v>-1.1440594884047472E-2</v>
      </c>
      <c r="C411" s="130">
        <v>-1.86373499951209E-4</v>
      </c>
    </row>
    <row r="412" spans="1:3">
      <c r="A412" s="127">
        <v>43320</v>
      </c>
      <c r="B412" s="130">
        <v>8.2910117703041131E-3</v>
      </c>
      <c r="C412" s="130">
        <v>-7.0317934119117353E-3</v>
      </c>
    </row>
    <row r="413" spans="1:3">
      <c r="A413" s="127">
        <v>43321</v>
      </c>
      <c r="B413" s="130">
        <v>0</v>
      </c>
      <c r="C413" s="130">
        <v>5.3953472831227423E-3</v>
      </c>
    </row>
    <row r="414" spans="1:3">
      <c r="A414" s="127">
        <v>43322</v>
      </c>
      <c r="B414" s="130">
        <v>2.1677000624829024E-3</v>
      </c>
      <c r="C414" s="130">
        <v>-5.5781374432706254E-4</v>
      </c>
    </row>
    <row r="415" spans="1:3">
      <c r="A415" s="127">
        <v>43325</v>
      </c>
      <c r="B415" s="130">
        <v>7.2307583064357139E-4</v>
      </c>
      <c r="C415" s="130">
        <v>7.3989992904905932E-3</v>
      </c>
    </row>
    <row r="416" spans="1:3">
      <c r="A416" s="127">
        <v>43326</v>
      </c>
      <c r="B416" s="130">
        <v>6.5502693045891291E-3</v>
      </c>
      <c r="C416" s="130">
        <v>9.263686300938101E-3</v>
      </c>
    </row>
    <row r="417" spans="1:3">
      <c r="A417" s="127">
        <v>43327</v>
      </c>
      <c r="B417" s="130">
        <v>-1.822071250979318E-2</v>
      </c>
      <c r="C417" s="130">
        <v>-1.0568555151537096E-2</v>
      </c>
    </row>
    <row r="418" spans="1:3">
      <c r="A418" s="127">
        <v>43328</v>
      </c>
      <c r="B418" s="130">
        <v>-1.2001500875627902E-2</v>
      </c>
      <c r="C418" s="130">
        <v>4.7926381923695249E-3</v>
      </c>
    </row>
    <row r="419" spans="1:3">
      <c r="A419" s="127">
        <v>43329</v>
      </c>
      <c r="B419" s="130">
        <v>7.4678414734479226E-3</v>
      </c>
      <c r="C419" s="130">
        <v>-4.6955808269288912E-4</v>
      </c>
    </row>
    <row r="420" spans="1:3">
      <c r="A420" s="127">
        <v>43332</v>
      </c>
      <c r="B420" s="130">
        <v>-1.6783177790753889E-2</v>
      </c>
      <c r="C420" s="130">
        <v>-3.5567375284096814E-3</v>
      </c>
    </row>
    <row r="421" spans="1:3">
      <c r="A421" s="127">
        <v>43333</v>
      </c>
      <c r="B421" s="130">
        <v>4.2135805505616464E-3</v>
      </c>
      <c r="C421" s="130">
        <v>9.7344486467432212E-3</v>
      </c>
    </row>
    <row r="422" spans="1:3">
      <c r="A422" s="127">
        <v>43334</v>
      </c>
      <c r="B422" s="130">
        <v>3.5119352386869807E-4</v>
      </c>
      <c r="C422" s="130">
        <v>-2.4432955492865283E-2</v>
      </c>
    </row>
    <row r="423" spans="1:3">
      <c r="A423" s="127">
        <v>43335</v>
      </c>
      <c r="B423" s="130">
        <v>-1.8275867184265437E-2</v>
      </c>
      <c r="C423" s="130">
        <v>-1.5700295160424482E-2</v>
      </c>
    </row>
    <row r="424" spans="1:3">
      <c r="A424" s="127">
        <v>43336</v>
      </c>
      <c r="B424" s="130">
        <v>-4.8043832364054184E-3</v>
      </c>
      <c r="C424" s="130">
        <v>2.5475305851621055E-3</v>
      </c>
    </row>
    <row r="425" spans="1:3">
      <c r="A425" s="127">
        <v>43339</v>
      </c>
      <c r="B425" s="130">
        <v>5.1742125267852934E-3</v>
      </c>
      <c r="C425" s="130">
        <v>6.8706742754158778E-3</v>
      </c>
    </row>
    <row r="426" spans="1:3">
      <c r="A426" s="127">
        <v>43340</v>
      </c>
      <c r="B426" s="130">
        <v>2.4204080763274849E-3</v>
      </c>
      <c r="C426" s="130">
        <v>2.6638046216733713E-3</v>
      </c>
    </row>
    <row r="427" spans="1:3">
      <c r="A427" s="127">
        <v>43341</v>
      </c>
      <c r="B427" s="130">
        <v>1.0386083872566676E-3</v>
      </c>
      <c r="C427" s="130">
        <v>-3.3871245774985681E-3</v>
      </c>
    </row>
    <row r="428" spans="1:3">
      <c r="A428" s="127">
        <v>43342</v>
      </c>
      <c r="B428" s="130">
        <v>-6.5338098457038418E-3</v>
      </c>
      <c r="C428" s="130">
        <v>8.679593541960795E-3</v>
      </c>
    </row>
    <row r="429" spans="1:3">
      <c r="A429" s="127">
        <v>43343</v>
      </c>
      <c r="B429" s="130">
        <v>-6.8740868928218735E-4</v>
      </c>
      <c r="C429" s="130">
        <v>1.4796626333861695E-3</v>
      </c>
    </row>
    <row r="430" spans="1:3">
      <c r="A430" s="127">
        <v>43347</v>
      </c>
      <c r="B430" s="130">
        <v>3.1025169023031207E-3</v>
      </c>
      <c r="C430" s="130">
        <v>-1.1607762231327312E-2</v>
      </c>
    </row>
    <row r="431" spans="1:3">
      <c r="A431" s="127">
        <v>43348</v>
      </c>
      <c r="B431" s="130">
        <v>-2.4071670807152001E-3</v>
      </c>
      <c r="C431" s="130">
        <v>-4.5492417766198612E-3</v>
      </c>
    </row>
    <row r="432" spans="1:3">
      <c r="A432" s="127">
        <v>43349</v>
      </c>
      <c r="B432" s="130">
        <v>4.1437425100376846E-3</v>
      </c>
      <c r="C432" s="130">
        <v>1.0945655213701055E-2</v>
      </c>
    </row>
    <row r="433" spans="1:3">
      <c r="A433" s="127">
        <v>43350</v>
      </c>
      <c r="B433" s="130">
        <v>4.8575745511580948E-3</v>
      </c>
      <c r="C433" s="130">
        <v>1.6169813964940216E-2</v>
      </c>
    </row>
    <row r="434" spans="1:3">
      <c r="A434" s="127">
        <v>43353</v>
      </c>
      <c r="B434" s="130">
        <v>1.0518884998965472E-2</v>
      </c>
      <c r="C434" s="130">
        <v>3.8467758627260817E-3</v>
      </c>
    </row>
    <row r="435" spans="1:3">
      <c r="A435" s="127">
        <v>43354</v>
      </c>
      <c r="B435" s="130">
        <v>1.4046303992727438E-3</v>
      </c>
      <c r="C435" s="130">
        <v>5.4716964486993813E-3</v>
      </c>
    </row>
    <row r="436" spans="1:3">
      <c r="A436" s="127">
        <v>43355</v>
      </c>
      <c r="B436" s="130">
        <v>1.0287381330076117E-2</v>
      </c>
      <c r="C436" s="130">
        <v>1.3190607835702028E-2</v>
      </c>
    </row>
    <row r="437" spans="1:3">
      <c r="A437" s="127">
        <v>43356</v>
      </c>
      <c r="B437" s="130">
        <v>-7.3945265379211644E-3</v>
      </c>
      <c r="C437" s="130">
        <v>-6.646460107835428E-3</v>
      </c>
    </row>
    <row r="438" spans="1:3">
      <c r="A438" s="127">
        <v>43357</v>
      </c>
      <c r="B438" s="130">
        <v>-1.0107941494775341E-2</v>
      </c>
      <c r="C438" s="130">
        <v>-7.5386497317032619E-3</v>
      </c>
    </row>
    <row r="439" spans="1:3">
      <c r="A439" s="127">
        <v>43360</v>
      </c>
      <c r="B439" s="130">
        <v>8.4356177888598172E-3</v>
      </c>
      <c r="C439" s="130">
        <v>1.8621694515729592E-2</v>
      </c>
    </row>
    <row r="440" spans="1:3">
      <c r="A440" s="127">
        <v>43361</v>
      </c>
      <c r="B440" s="130">
        <v>-4.1999973368496146E-3</v>
      </c>
      <c r="C440" s="130">
        <v>-1.194996645832036E-2</v>
      </c>
    </row>
    <row r="441" spans="1:3">
      <c r="A441" s="127">
        <v>43362</v>
      </c>
      <c r="B441" s="130">
        <v>-6.6064697467735911E-3</v>
      </c>
      <c r="C441" s="130">
        <v>-9.0225023863491627E-3</v>
      </c>
    </row>
    <row r="442" spans="1:3">
      <c r="A442" s="127">
        <v>43363</v>
      </c>
      <c r="B442" s="130">
        <v>3.4892705874818297E-3</v>
      </c>
      <c r="C442" s="130">
        <v>3.9629189457017766E-3</v>
      </c>
    </row>
    <row r="443" spans="1:3">
      <c r="A443" s="127">
        <v>43364</v>
      </c>
      <c r="B443" s="130">
        <v>-3.8234609442461265E-3</v>
      </c>
      <c r="C443" s="130">
        <v>6.6086117845309822E-4</v>
      </c>
    </row>
    <row r="444" spans="1:3">
      <c r="A444" s="127">
        <v>43367</v>
      </c>
      <c r="B444" s="130">
        <v>1.7409519555482422E-3</v>
      </c>
      <c r="C444" s="130">
        <v>3.8863865668843367E-3</v>
      </c>
    </row>
    <row r="445" spans="1:3">
      <c r="A445" s="127">
        <v>43368</v>
      </c>
      <c r="B445" s="130">
        <v>-1.0678585187748224E-2</v>
      </c>
      <c r="C445" s="130">
        <v>-6.0297657073726807E-3</v>
      </c>
    </row>
    <row r="446" spans="1:3">
      <c r="A446" s="127">
        <v>43369</v>
      </c>
      <c r="B446" s="130">
        <v>-2.0249729822333196E-2</v>
      </c>
      <c r="C446" s="130">
        <v>-1.7313205303463697E-2</v>
      </c>
    </row>
    <row r="447" spans="1:3">
      <c r="A447" s="127">
        <v>43370</v>
      </c>
      <c r="B447" s="130">
        <v>-1.6594730279933967E-2</v>
      </c>
      <c r="C447" s="130">
        <v>-4.6995220058847487E-3</v>
      </c>
    </row>
    <row r="448" spans="1:3">
      <c r="A448" s="127">
        <v>43371</v>
      </c>
      <c r="B448" s="130">
        <v>-4.2961782422235029E-3</v>
      </c>
      <c r="C448" s="130">
        <v>-9.2074391589846982E-4</v>
      </c>
    </row>
    <row r="449" spans="1:3">
      <c r="A449" s="127">
        <v>43374</v>
      </c>
      <c r="B449" s="130">
        <v>-1.2724356013809279E-2</v>
      </c>
      <c r="C449" s="130">
        <v>-1.308377060377619E-2</v>
      </c>
    </row>
    <row r="450" spans="1:3">
      <c r="A450" s="127">
        <v>43375</v>
      </c>
      <c r="B450" s="130">
        <v>-4.546850272386771E-3</v>
      </c>
      <c r="C450" s="130">
        <v>-1.7233305994787118E-3</v>
      </c>
    </row>
    <row r="451" spans="1:3">
      <c r="A451" s="127">
        <v>43376</v>
      </c>
      <c r="B451" s="130">
        <v>-6.4914889526601627E-4</v>
      </c>
      <c r="C451" s="130">
        <v>-1.7519879624240398E-3</v>
      </c>
    </row>
    <row r="452" spans="1:3">
      <c r="A452" s="127">
        <v>43377</v>
      </c>
      <c r="B452" s="130">
        <v>0</v>
      </c>
      <c r="C452" s="130">
        <v>6.0859822701897492E-3</v>
      </c>
    </row>
    <row r="453" spans="1:3">
      <c r="A453" s="127">
        <v>43378</v>
      </c>
      <c r="B453" s="130">
        <v>9.7461845767687905E-4</v>
      </c>
      <c r="C453" s="130">
        <v>3.3225973904418282E-3</v>
      </c>
    </row>
    <row r="454" spans="1:3">
      <c r="A454" s="127">
        <v>43381</v>
      </c>
      <c r="B454" s="130">
        <v>1.6272953184364169E-3</v>
      </c>
      <c r="C454" s="130">
        <v>7.6916855716315791E-3</v>
      </c>
    </row>
    <row r="455" spans="1:3">
      <c r="A455" s="127">
        <v>43382</v>
      </c>
      <c r="B455" s="130">
        <v>3.5921295746847992E-3</v>
      </c>
      <c r="C455" s="130">
        <v>-2.8872881952438645E-3</v>
      </c>
    </row>
    <row r="456" spans="1:3">
      <c r="A456" s="127">
        <v>43383</v>
      </c>
      <c r="B456" s="130">
        <v>-5.5211522408423752E-3</v>
      </c>
      <c r="C456" s="130">
        <v>-5.0272751662137072E-3</v>
      </c>
    </row>
    <row r="457" spans="1:3">
      <c r="A457" s="127">
        <v>43384</v>
      </c>
      <c r="B457" s="130">
        <v>-6.4537482977855554E-3</v>
      </c>
      <c r="C457" s="130">
        <v>-5.4465909094745246E-3</v>
      </c>
    </row>
    <row r="458" spans="1:3">
      <c r="A458" s="127">
        <v>43385</v>
      </c>
      <c r="B458" s="130">
        <v>-1.6108647667751885E-3</v>
      </c>
      <c r="C458" s="130">
        <v>-1.8713851572701445E-3</v>
      </c>
    </row>
    <row r="459" spans="1:3">
      <c r="A459" s="127">
        <v>43388</v>
      </c>
      <c r="B459" s="130">
        <v>-4.8093173636397646E-3</v>
      </c>
      <c r="C459" s="130">
        <v>-9.0958195961468036E-3</v>
      </c>
    </row>
    <row r="460" spans="1:3">
      <c r="A460" s="127">
        <v>43389</v>
      </c>
      <c r="B460" s="130">
        <v>9.6287480558387983E-4</v>
      </c>
      <c r="C460" s="130">
        <v>0</v>
      </c>
    </row>
    <row r="461" spans="1:3">
      <c r="A461" s="127">
        <v>43390</v>
      </c>
      <c r="B461" s="130">
        <v>1.3333392314890169E-2</v>
      </c>
      <c r="C461" s="130">
        <v>1.0259707017189257E-2</v>
      </c>
    </row>
    <row r="462" spans="1:3">
      <c r="A462" s="127">
        <v>43391</v>
      </c>
      <c r="B462" s="130">
        <v>-9.6617567722212527E-3</v>
      </c>
      <c r="C462" s="130">
        <v>-1.155211226807118E-2</v>
      </c>
    </row>
    <row r="463" spans="1:3">
      <c r="A463" s="127">
        <v>43392</v>
      </c>
      <c r="B463" s="130">
        <v>0</v>
      </c>
      <c r="C463" s="130">
        <v>6.5683517004162528E-3</v>
      </c>
    </row>
    <row r="464" spans="1:3">
      <c r="A464" s="127">
        <v>43395</v>
      </c>
      <c r="B464" s="130">
        <v>3.5552283356257153E-3</v>
      </c>
      <c r="C464" s="130">
        <v>4.1893778513222291E-3</v>
      </c>
    </row>
    <row r="465" spans="1:3">
      <c r="A465" s="127">
        <v>43396</v>
      </c>
      <c r="B465" s="130">
        <v>0</v>
      </c>
      <c r="C465" s="130">
        <v>3.4884425434840161E-3</v>
      </c>
    </row>
    <row r="466" spans="1:3">
      <c r="A466" s="127">
        <v>43397</v>
      </c>
      <c r="B466" s="130">
        <v>-4.1840697390992387E-3</v>
      </c>
      <c r="C466" s="130">
        <v>-7.5455670623056914E-3</v>
      </c>
    </row>
    <row r="467" spans="1:3">
      <c r="A467" s="127">
        <v>43398</v>
      </c>
      <c r="B467" s="130">
        <v>3.5529674919154708E-3</v>
      </c>
      <c r="C467" s="130">
        <v>-2.3026697504924254E-3</v>
      </c>
    </row>
    <row r="468" spans="1:3">
      <c r="A468" s="127">
        <v>43399</v>
      </c>
      <c r="B468" s="130">
        <v>-6.0995499839600065E-3</v>
      </c>
      <c r="C468" s="130">
        <v>-3.7938808754861553E-3</v>
      </c>
    </row>
    <row r="469" spans="1:3">
      <c r="A469" s="127">
        <v>43402</v>
      </c>
      <c r="B469" s="130">
        <v>5.162884443543625E-3</v>
      </c>
      <c r="C469" s="130">
        <v>-4.4101177407485093E-4</v>
      </c>
    </row>
    <row r="470" spans="1:3">
      <c r="A470" s="127">
        <v>43403</v>
      </c>
      <c r="B470" s="130">
        <v>-9.5877189996843581E-3</v>
      </c>
      <c r="C470" s="130">
        <v>-1.1765806383730482E-2</v>
      </c>
    </row>
    <row r="471" spans="1:3">
      <c r="A471" s="127">
        <v>43404</v>
      </c>
      <c r="B471" s="130">
        <v>1.0332688287970182E-2</v>
      </c>
      <c r="C471" s="130">
        <v>1.4052207742370815E-2</v>
      </c>
    </row>
    <row r="472" spans="1:3">
      <c r="A472" s="127">
        <v>43405</v>
      </c>
      <c r="B472" s="130">
        <v>-8.6427974251406248E-3</v>
      </c>
      <c r="C472" s="130">
        <v>-9.541234298920731E-3</v>
      </c>
    </row>
    <row r="473" spans="1:3">
      <c r="A473" s="127">
        <v>43406</v>
      </c>
      <c r="B473" s="130">
        <v>-6.6774101702595789E-3</v>
      </c>
      <c r="C473" s="130">
        <v>4.1311309586202771E-3</v>
      </c>
    </row>
    <row r="474" spans="1:3">
      <c r="A474" s="127">
        <v>43409</v>
      </c>
      <c r="B474" s="130">
        <v>-5.3764003089955548E-3</v>
      </c>
      <c r="C474" s="130">
        <v>-7.1559272903294335E-3</v>
      </c>
    </row>
    <row r="475" spans="1:3">
      <c r="A475" s="127">
        <v>43410</v>
      </c>
      <c r="B475" s="130">
        <v>-7.5328180361378116E-3</v>
      </c>
      <c r="C475" s="130">
        <v>1.660847315717584E-3</v>
      </c>
    </row>
    <row r="476" spans="1:3">
      <c r="A476" s="127">
        <v>43411</v>
      </c>
      <c r="B476" s="130">
        <v>2.5173414341106426E-3</v>
      </c>
      <c r="C476" s="130">
        <v>8.7477444799266557E-4</v>
      </c>
    </row>
    <row r="477" spans="1:3">
      <c r="A477" s="127">
        <v>43412</v>
      </c>
      <c r="B477" s="130">
        <v>5.3779265393505415E-3</v>
      </c>
      <c r="C477" s="130">
        <v>5.2770758165106013E-3</v>
      </c>
    </row>
    <row r="478" spans="1:3">
      <c r="A478" s="127">
        <v>43413</v>
      </c>
      <c r="B478" s="130">
        <v>3.4921998116872466E-3</v>
      </c>
      <c r="C478" s="130">
        <v>3.0877810572946807E-3</v>
      </c>
    </row>
    <row r="479" spans="1:3">
      <c r="A479" s="127">
        <v>43416</v>
      </c>
      <c r="B479" s="130">
        <v>-9.122439487492251E-3</v>
      </c>
      <c r="C479" s="130">
        <v>-2.2885484466237394E-3</v>
      </c>
    </row>
    <row r="480" spans="1:3">
      <c r="A480" s="127">
        <v>43417</v>
      </c>
      <c r="B480" s="130">
        <v>-6.8728779968023623E-3</v>
      </c>
      <c r="C480" s="130">
        <v>-7.5128020130479367E-3</v>
      </c>
    </row>
    <row r="481" spans="1:3">
      <c r="A481" s="127">
        <v>43418</v>
      </c>
      <c r="B481" s="130">
        <v>-3.7347757472081522E-3</v>
      </c>
      <c r="C481" s="130">
        <v>2.9790061251495636E-3</v>
      </c>
    </row>
    <row r="482" spans="1:3">
      <c r="A482" s="127">
        <v>43419</v>
      </c>
      <c r="B482" s="130">
        <v>1.7738324093878433E-2</v>
      </c>
      <c r="C482" s="130">
        <v>1.0984209808432732E-2</v>
      </c>
    </row>
    <row r="483" spans="1:3">
      <c r="A483" s="127">
        <v>43420</v>
      </c>
      <c r="B483" s="130">
        <v>7.6604960762460816E-3</v>
      </c>
      <c r="C483" s="130">
        <v>8.6668996313885582E-3</v>
      </c>
    </row>
    <row r="484" spans="1:3">
      <c r="A484" s="127">
        <v>43423</v>
      </c>
      <c r="B484" s="130">
        <v>-1.2606401892354402E-2</v>
      </c>
      <c r="C484" s="130">
        <v>-1.1918436064776605E-2</v>
      </c>
    </row>
    <row r="485" spans="1:3">
      <c r="A485" s="127">
        <v>43424</v>
      </c>
      <c r="B485" s="130">
        <v>1.1153526031548955E-2</v>
      </c>
      <c r="C485" s="130">
        <v>2.0345357383511065E-3</v>
      </c>
    </row>
    <row r="486" spans="1:3">
      <c r="A486" s="127">
        <v>43425</v>
      </c>
      <c r="B486" s="130">
        <v>1.6520925788313212E-2</v>
      </c>
      <c r="C486" s="130">
        <v>-2.3826951127902118E-3</v>
      </c>
    </row>
    <row r="487" spans="1:3">
      <c r="A487" s="127">
        <v>43427</v>
      </c>
      <c r="B487" s="130">
        <v>-6.1172236308713046E-3</v>
      </c>
      <c r="C487" s="130">
        <v>-1.5722876178138723E-2</v>
      </c>
    </row>
    <row r="488" spans="1:3">
      <c r="A488" s="127">
        <v>43430</v>
      </c>
      <c r="B488" s="130">
        <v>2.779618003431672E-2</v>
      </c>
      <c r="C488" s="130">
        <v>5.1516085469487383E-3</v>
      </c>
    </row>
    <row r="489" spans="1:3">
      <c r="A489" s="127">
        <v>43431</v>
      </c>
      <c r="B489" s="130">
        <v>8.6783587376331184E-3</v>
      </c>
      <c r="C489" s="130">
        <v>-6.3335879223322955E-3</v>
      </c>
    </row>
    <row r="490" spans="1:3">
      <c r="A490" s="127">
        <v>43432</v>
      </c>
      <c r="B490" s="130">
        <v>8.0753336615819737E-3</v>
      </c>
      <c r="C490" s="130">
        <v>-4.2331401133425262E-3</v>
      </c>
    </row>
    <row r="491" spans="1:3">
      <c r="A491" s="127">
        <v>43433</v>
      </c>
      <c r="B491" s="130">
        <v>-7.6794069428414158E-3</v>
      </c>
      <c r="C491" s="130">
        <v>-2.7570061399001533E-3</v>
      </c>
    </row>
    <row r="492" spans="1:3">
      <c r="A492" s="127">
        <v>43434</v>
      </c>
      <c r="B492" s="130">
        <v>-4.3218503484315773E-3</v>
      </c>
      <c r="C492" s="130">
        <v>-5.3132268898669066E-3</v>
      </c>
    </row>
    <row r="493" spans="1:3">
      <c r="A493" s="127">
        <v>43437</v>
      </c>
      <c r="B493" s="130">
        <v>-2.1151852154149164E-2</v>
      </c>
      <c r="C493" s="130">
        <v>-1.9247046228277331E-2</v>
      </c>
    </row>
    <row r="494" spans="1:3">
      <c r="A494" s="127">
        <v>43438</v>
      </c>
      <c r="B494" s="130">
        <v>-1.9488553604081194E-3</v>
      </c>
      <c r="C494" s="130">
        <v>-6.7179012041140851E-4</v>
      </c>
    </row>
    <row r="495" spans="1:3">
      <c r="A495" s="127">
        <v>43440</v>
      </c>
      <c r="B495" s="130">
        <v>1.5836321512430196E-2</v>
      </c>
      <c r="C495" s="130">
        <v>1.2070744112107956E-2</v>
      </c>
    </row>
    <row r="496" spans="1:3">
      <c r="A496" s="127">
        <v>43441</v>
      </c>
      <c r="B496" s="130">
        <v>-1.6469811368315934E-3</v>
      </c>
      <c r="C496" s="130">
        <v>-5.4951166959291697E-3</v>
      </c>
    </row>
    <row r="497" spans="1:3">
      <c r="A497" s="127">
        <v>43444</v>
      </c>
      <c r="B497" s="130">
        <v>-2.628084515198692E-3</v>
      </c>
      <c r="C497" s="130">
        <v>-5.297597090136219E-3</v>
      </c>
    </row>
    <row r="498" spans="1:3">
      <c r="A498" s="127">
        <v>43445</v>
      </c>
      <c r="B498" s="130">
        <v>2.965462958276488E-3</v>
      </c>
      <c r="C498" s="130">
        <v>-3.2687167655365279E-3</v>
      </c>
    </row>
    <row r="499" spans="1:3">
      <c r="A499" s="127">
        <v>43446</v>
      </c>
      <c r="B499" s="130">
        <v>1.2003908535721086E-2</v>
      </c>
      <c r="C499" s="130">
        <v>4.377442969470291E-3</v>
      </c>
    </row>
    <row r="500" spans="1:3">
      <c r="A500" s="127">
        <v>43447</v>
      </c>
      <c r="B500" s="130">
        <v>1.1126194146291679E-2</v>
      </c>
      <c r="C500" s="130">
        <v>3.2091308805042296E-3</v>
      </c>
    </row>
    <row r="501" spans="1:3">
      <c r="A501" s="127">
        <v>43448</v>
      </c>
      <c r="B501" s="130">
        <v>-1.3962703157977985E-2</v>
      </c>
      <c r="C501" s="130">
        <v>-1.1685087315683296E-2</v>
      </c>
    </row>
    <row r="502" spans="1:3">
      <c r="A502" s="127">
        <v>43451</v>
      </c>
      <c r="B502" s="130">
        <v>-2.6525567563360219E-3</v>
      </c>
      <c r="C502" s="130">
        <v>1.4208997782199084E-3</v>
      </c>
    </row>
    <row r="503" spans="1:3">
      <c r="A503" s="127">
        <v>43452</v>
      </c>
      <c r="B503" s="130">
        <v>-6.6277296557615273E-4</v>
      </c>
      <c r="C503" s="130">
        <v>-2.2516836182839839E-3</v>
      </c>
    </row>
    <row r="504" spans="1:3">
      <c r="A504" s="127">
        <v>43453</v>
      </c>
      <c r="B504" s="130">
        <v>2.6578441232105732E-3</v>
      </c>
      <c r="C504" s="130">
        <v>1.2524379144807085E-3</v>
      </c>
    </row>
    <row r="505" spans="1:3">
      <c r="A505" s="127">
        <v>43454</v>
      </c>
      <c r="B505" s="130">
        <v>-1.0844476206231524E-2</v>
      </c>
      <c r="C505" s="130">
        <v>1.6706593503390543E-4</v>
      </c>
    </row>
    <row r="506" spans="1:3">
      <c r="A506" s="127">
        <v>43455</v>
      </c>
      <c r="B506" s="130">
        <v>-1.3127486810176059E-3</v>
      </c>
      <c r="C506" s="130">
        <v>-3.2464764781223732E-3</v>
      </c>
    </row>
    <row r="507" spans="1:3">
      <c r="A507" s="127">
        <v>43458</v>
      </c>
      <c r="B507" s="130">
        <v>-6.1970315235735374E-3</v>
      </c>
      <c r="C507" s="130">
        <v>-2.5739646743155875E-3</v>
      </c>
    </row>
    <row r="508" spans="1:3">
      <c r="A508" s="127">
        <v>43460</v>
      </c>
      <c r="B508" s="130">
        <v>0</v>
      </c>
      <c r="C508" s="130">
        <v>-6.1884681265107488E-3</v>
      </c>
    </row>
    <row r="509" spans="1:3">
      <c r="A509" s="127">
        <v>43461</v>
      </c>
      <c r="B509" s="130">
        <v>3.5461020720896519E-2</v>
      </c>
      <c r="C509" s="130">
        <v>2.2269001195808658E-2</v>
      </c>
    </row>
    <row r="510" spans="1:3">
      <c r="A510" s="127">
        <v>43462</v>
      </c>
      <c r="B510" s="130"/>
      <c r="C510" s="130"/>
    </row>
  </sheetData>
  <conditionalFormatting sqref="B10:B50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10:C50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68D40-AAA6-47B7-AB6B-9C01E70A991D}">
  <sheetPr codeName="Hoja14">
    <tabColor rgb="FF663300"/>
  </sheetPr>
  <dimension ref="A1:I10"/>
  <sheetViews>
    <sheetView workbookViewId="0">
      <selection activeCell="B21" sqref="B21"/>
    </sheetView>
  </sheetViews>
  <sheetFormatPr baseColWidth="10" defaultRowHeight="15"/>
  <cols>
    <col min="1" max="1" width="29.5703125" bestFit="1" customWidth="1"/>
    <col min="2" max="2" width="21.42578125" style="85" customWidth="1"/>
    <col min="3" max="3" width="17" style="85" customWidth="1"/>
    <col min="4" max="4" width="16.85546875" style="85" customWidth="1"/>
    <col min="5" max="6" width="16.140625" style="85" customWidth="1"/>
    <col min="7" max="7" width="18.140625" style="85" customWidth="1"/>
    <col min="8" max="8" width="17.28515625" style="85" customWidth="1"/>
    <col min="9" max="9" width="16.42578125" style="85" customWidth="1"/>
  </cols>
  <sheetData>
    <row r="1" spans="1:9" ht="15" customHeight="1">
      <c r="A1" s="190"/>
      <c r="B1" s="188" t="s">
        <v>167</v>
      </c>
      <c r="C1" s="188" t="s">
        <v>168</v>
      </c>
      <c r="D1" s="188" t="s">
        <v>169</v>
      </c>
      <c r="E1" s="188" t="s">
        <v>170</v>
      </c>
      <c r="F1" s="188" t="s">
        <v>171</v>
      </c>
      <c r="G1" s="188" t="s">
        <v>172</v>
      </c>
      <c r="H1" s="188" t="s">
        <v>173</v>
      </c>
      <c r="I1" s="188" t="s">
        <v>174</v>
      </c>
    </row>
    <row r="2" spans="1:9">
      <c r="A2" s="191"/>
      <c r="B2" s="189"/>
      <c r="C2" s="189"/>
      <c r="D2" s="189"/>
      <c r="E2" s="189"/>
      <c r="F2" s="189"/>
      <c r="G2" s="189"/>
      <c r="H2" s="189"/>
      <c r="I2" s="189"/>
    </row>
    <row r="3" spans="1:9">
      <c r="A3" s="132" t="s">
        <v>167</v>
      </c>
      <c r="B3" s="142">
        <f>VARP('[1]MINIMO RIESGO'!$L$3:$L$502)</f>
        <v>6.0730986825562959E-5</v>
      </c>
      <c r="C3" s="142"/>
      <c r="D3" s="142"/>
      <c r="E3" s="142"/>
      <c r="F3" s="142"/>
      <c r="G3" s="142"/>
      <c r="H3" s="142"/>
      <c r="I3" s="142"/>
    </row>
    <row r="4" spans="1:9">
      <c r="A4" s="132" t="s">
        <v>168</v>
      </c>
      <c r="B4" s="142">
        <v>2.9491454844312184E-5</v>
      </c>
      <c r="C4" s="142">
        <f>VARP('[1]MINIMO RIESGO'!$M$3:$M$502)</f>
        <v>1.1887207266819219E-4</v>
      </c>
      <c r="D4" s="142"/>
      <c r="E4" s="142"/>
      <c r="F4" s="142"/>
      <c r="G4" s="142"/>
      <c r="H4" s="142"/>
      <c r="I4" s="142"/>
    </row>
    <row r="5" spans="1:9">
      <c r="A5" s="132" t="s">
        <v>169</v>
      </c>
      <c r="B5" s="142">
        <v>3.5906574863034038E-5</v>
      </c>
      <c r="C5" s="142">
        <v>3.9705933930518316E-5</v>
      </c>
      <c r="D5" s="142">
        <f>VARP('[1]MINIMO RIESGO'!$N$3:$N$502)</f>
        <v>1.8029781097267283E-4</v>
      </c>
      <c r="E5" s="142"/>
      <c r="F5" s="142"/>
      <c r="G5" s="142"/>
      <c r="H5" s="142"/>
      <c r="I5" s="142"/>
    </row>
    <row r="6" spans="1:9">
      <c r="A6" s="132" t="s">
        <v>170</v>
      </c>
      <c r="B6" s="142">
        <v>2.1373116078398382E-5</v>
      </c>
      <c r="C6" s="142">
        <v>2.4549385195819091E-5</v>
      </c>
      <c r="D6" s="142">
        <v>5.8770149995998852E-5</v>
      </c>
      <c r="E6" s="142">
        <f>VARP('[1]MINIMO RIESGO'!$O$3:$O$502)</f>
        <v>4.7820368556342657E-4</v>
      </c>
      <c r="F6" s="142"/>
      <c r="G6" s="142"/>
      <c r="H6" s="142"/>
      <c r="I6" s="142"/>
    </row>
    <row r="7" spans="1:9">
      <c r="A7" s="132" t="s">
        <v>171</v>
      </c>
      <c r="B7" s="142">
        <v>2.306529848316893E-5</v>
      </c>
      <c r="C7" s="142">
        <v>2.818654088319207E-5</v>
      </c>
      <c r="D7" s="142">
        <v>3.771463764037303E-5</v>
      </c>
      <c r="E7" s="142">
        <v>6.7241400277466611E-5</v>
      </c>
      <c r="F7" s="142">
        <f>VARP('[1]MINIMO RIESGO'!$P$3:$P$502)</f>
        <v>2.0940444738529564E-4</v>
      </c>
      <c r="G7" s="142"/>
      <c r="H7" s="142"/>
      <c r="I7" s="142"/>
    </row>
    <row r="8" spans="1:9">
      <c r="A8" s="132" t="s">
        <v>172</v>
      </c>
      <c r="B8" s="142">
        <v>2.4404752023765809E-5</v>
      </c>
      <c r="C8" s="142">
        <v>2.3527091610511373E-5</v>
      </c>
      <c r="D8" s="142">
        <v>4.2056592315124322E-5</v>
      </c>
      <c r="E8" s="142">
        <v>5.6078268953318364E-5</v>
      </c>
      <c r="F8" s="142">
        <v>5.5094479354661818E-5</v>
      </c>
      <c r="G8" s="142">
        <f>VARP('[1]MINIMO RIESGO'!$Q$3:$Q$502)</f>
        <v>1.3167678136459689E-4</v>
      </c>
      <c r="H8" s="142"/>
      <c r="I8" s="142"/>
    </row>
    <row r="9" spans="1:9">
      <c r="A9" s="132" t="s">
        <v>173</v>
      </c>
      <c r="B9" s="142">
        <v>1.9435274651978541E-5</v>
      </c>
      <c r="C9" s="142">
        <v>4.2944399468725657E-5</v>
      </c>
      <c r="D9" s="142">
        <v>4.8583737612345415E-5</v>
      </c>
      <c r="E9" s="142">
        <v>8.8723813841181604E-5</v>
      </c>
      <c r="F9" s="142">
        <v>4.8803568325357655E-5</v>
      </c>
      <c r="G9" s="142">
        <v>6.5227186870744238E-5</v>
      </c>
      <c r="H9" s="142">
        <f>VARP('[1]MINIMO RIESGO'!$R$3:$R$502)</f>
        <v>2.2596468474407521E-4</v>
      </c>
      <c r="I9" s="142"/>
    </row>
    <row r="10" spans="1:9" ht="15.75" thickBot="1">
      <c r="A10" s="132" t="s">
        <v>174</v>
      </c>
      <c r="B10" s="143">
        <v>1.5098063973925739E-5</v>
      </c>
      <c r="C10" s="143">
        <v>2.7172236180032942E-5</v>
      </c>
      <c r="D10" s="143">
        <v>3.0465538861445842E-5</v>
      </c>
      <c r="E10" s="143">
        <v>5.1464088722311941E-5</v>
      </c>
      <c r="F10" s="143">
        <v>5.7306351914980965E-5</v>
      </c>
      <c r="G10" s="143">
        <v>4.2333490581313531E-5</v>
      </c>
      <c r="H10" s="143">
        <v>5.9553049799326837E-5</v>
      </c>
      <c r="I10" s="143">
        <f>VARP('[1]MINIMO RIESGO'!$S$3:$S$502)</f>
        <v>1.050960320135601E-4</v>
      </c>
    </row>
  </sheetData>
  <mergeCells count="9">
    <mergeCell ref="G1:G2"/>
    <mergeCell ref="H1:H2"/>
    <mergeCell ref="I1:I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BA0E9-4864-4707-9A05-6B6EE4A77A65}">
  <sheetPr codeName="Hoja15">
    <tabColor rgb="FF663300"/>
  </sheetPr>
  <dimension ref="A1:I9"/>
  <sheetViews>
    <sheetView topLeftCell="B1" workbookViewId="0">
      <selection activeCell="H1" sqref="H1:H1048576"/>
    </sheetView>
  </sheetViews>
  <sheetFormatPr baseColWidth="10" defaultRowHeight="15"/>
  <cols>
    <col min="1" max="1" width="29.5703125" bestFit="1" customWidth="1"/>
    <col min="2" max="2" width="30.42578125" bestFit="1" customWidth="1"/>
    <col min="3" max="3" width="29.85546875" bestFit="1" customWidth="1"/>
    <col min="4" max="4" width="20" bestFit="1" customWidth="1"/>
    <col min="5" max="5" width="22" bestFit="1" customWidth="1"/>
    <col min="6" max="6" width="23.5703125" bestFit="1" customWidth="1"/>
    <col min="7" max="7" width="29.85546875" bestFit="1" customWidth="1"/>
    <col min="8" max="8" width="16.85546875" bestFit="1" customWidth="1"/>
    <col min="9" max="9" width="30" bestFit="1" customWidth="1"/>
  </cols>
  <sheetData>
    <row r="1" spans="1:9">
      <c r="A1" s="190"/>
      <c r="B1" s="188" t="s">
        <v>167</v>
      </c>
      <c r="C1" s="188" t="s">
        <v>168</v>
      </c>
      <c r="D1" s="188" t="s">
        <v>169</v>
      </c>
      <c r="E1" s="188" t="s">
        <v>170</v>
      </c>
      <c r="F1" s="188" t="s">
        <v>171</v>
      </c>
      <c r="G1" s="188" t="s">
        <v>172</v>
      </c>
      <c r="H1" s="188" t="s">
        <v>173</v>
      </c>
      <c r="I1" s="188" t="s">
        <v>174</v>
      </c>
    </row>
    <row r="2" spans="1:9">
      <c r="A2" s="191" t="s">
        <v>167</v>
      </c>
      <c r="B2" s="189">
        <v>1</v>
      </c>
      <c r="C2" s="189"/>
      <c r="D2" s="189"/>
      <c r="E2" s="189"/>
      <c r="F2" s="189"/>
      <c r="G2" s="189"/>
      <c r="H2" s="189"/>
      <c r="I2" s="189"/>
    </row>
    <row r="3" spans="1:9">
      <c r="A3" s="132" t="s">
        <v>168</v>
      </c>
      <c r="B3" s="142">
        <v>0.34709720029762969</v>
      </c>
      <c r="C3" s="142">
        <v>1</v>
      </c>
      <c r="D3" s="142"/>
      <c r="E3" s="142"/>
      <c r="F3" s="142"/>
      <c r="G3" s="142"/>
      <c r="H3" s="142"/>
      <c r="I3" s="142"/>
    </row>
    <row r="4" spans="1:9">
      <c r="A4" s="132" t="s">
        <v>169</v>
      </c>
      <c r="B4" s="142">
        <v>0.34314176725479723</v>
      </c>
      <c r="C4" s="142">
        <v>0.27121910034862906</v>
      </c>
      <c r="D4" s="142">
        <v>1</v>
      </c>
      <c r="E4" s="142"/>
      <c r="F4" s="142"/>
      <c r="G4" s="142"/>
      <c r="H4" s="142"/>
      <c r="I4" s="142"/>
    </row>
    <row r="5" spans="1:9">
      <c r="A5" s="132" t="s">
        <v>170</v>
      </c>
      <c r="B5" s="142">
        <v>0.12541694448761953</v>
      </c>
      <c r="C5" s="142">
        <v>0.10296609520340741</v>
      </c>
      <c r="D5" s="142">
        <v>0.20014977799149941</v>
      </c>
      <c r="E5" s="142">
        <v>1</v>
      </c>
      <c r="F5" s="142"/>
      <c r="G5" s="142"/>
      <c r="H5" s="142"/>
      <c r="I5" s="142"/>
    </row>
    <row r="6" spans="1:9">
      <c r="A6" s="132" t="s">
        <v>171</v>
      </c>
      <c r="B6" s="142">
        <v>0.20453185608365415</v>
      </c>
      <c r="C6" s="142">
        <v>0.17865242408015153</v>
      </c>
      <c r="D6" s="142">
        <v>0.19409831351420739</v>
      </c>
      <c r="E6" s="142">
        <v>0.2124894335879797</v>
      </c>
      <c r="F6" s="142">
        <v>1</v>
      </c>
      <c r="G6" s="142"/>
      <c r="H6" s="142"/>
      <c r="I6" s="142"/>
    </row>
    <row r="7" spans="1:9">
      <c r="A7" s="132" t="s">
        <v>172</v>
      </c>
      <c r="B7" s="142">
        <v>0.27290697082991799</v>
      </c>
      <c r="C7" s="142">
        <v>0.18805016758676768</v>
      </c>
      <c r="D7" s="142">
        <v>0.27295072514569818</v>
      </c>
      <c r="E7" s="142">
        <v>0.22347736322560724</v>
      </c>
      <c r="F7" s="142">
        <v>0.33178789078813198</v>
      </c>
      <c r="G7" s="142">
        <v>1</v>
      </c>
      <c r="H7" s="142"/>
      <c r="I7" s="142"/>
    </row>
    <row r="8" spans="1:9">
      <c r="A8" s="132" t="s">
        <v>173</v>
      </c>
      <c r="B8" s="142">
        <v>0.16590719785945093</v>
      </c>
      <c r="C8" s="142">
        <v>0.26202717304743706</v>
      </c>
      <c r="D8" s="142">
        <v>0.24069962332529168</v>
      </c>
      <c r="E8" s="142">
        <v>0.26990657078335772</v>
      </c>
      <c r="F8" s="142">
        <v>0.22435633736550464</v>
      </c>
      <c r="G8" s="142">
        <v>0.37814099481548397</v>
      </c>
      <c r="H8" s="142">
        <v>1</v>
      </c>
      <c r="I8" s="142"/>
    </row>
    <row r="9" spans="1:9">
      <c r="A9" s="132" t="s">
        <v>174</v>
      </c>
      <c r="B9" s="142">
        <v>0.18898308429341978</v>
      </c>
      <c r="C9" s="142">
        <v>0.24310411133330498</v>
      </c>
      <c r="D9" s="142">
        <v>0.22131990625739348</v>
      </c>
      <c r="E9" s="142">
        <v>0.22956446759121338</v>
      </c>
      <c r="F9" s="142">
        <v>0.38629283447281398</v>
      </c>
      <c r="G9" s="142">
        <v>0.35986227291322787</v>
      </c>
      <c r="H9" s="142">
        <v>0.3864475538526464</v>
      </c>
      <c r="I9" s="142">
        <v>1</v>
      </c>
    </row>
  </sheetData>
  <mergeCells count="9">
    <mergeCell ref="G1:G2"/>
    <mergeCell ref="H1:H2"/>
    <mergeCell ref="I1:I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4A27F-C9FB-4D49-A1A3-1B06F24804C9}">
  <sheetPr codeName="Hoja16">
    <tabColor rgb="FF663300"/>
  </sheetPr>
  <dimension ref="A1:AG503"/>
  <sheetViews>
    <sheetView topLeftCell="N31" zoomScale="64" zoomScaleNormal="64" workbookViewId="0">
      <selection activeCell="X58" sqref="X58"/>
    </sheetView>
  </sheetViews>
  <sheetFormatPr baseColWidth="10" defaultRowHeight="15"/>
  <cols>
    <col min="21" max="21" width="38.42578125" bestFit="1" customWidth="1"/>
    <col min="22" max="22" width="26" style="84" customWidth="1"/>
    <col min="23" max="23" width="22" style="93" customWidth="1"/>
    <col min="24" max="24" width="23.140625" style="84" bestFit="1" customWidth="1"/>
    <col min="25" max="25" width="15.7109375" style="84" customWidth="1"/>
    <col min="26" max="26" width="19.140625" style="84" customWidth="1"/>
    <col min="27" max="27" width="16.28515625" style="84" customWidth="1"/>
    <col min="28" max="28" width="17.42578125" style="84" customWidth="1"/>
    <col min="29" max="29" width="18" style="84" customWidth="1"/>
    <col min="31" max="31" width="18.85546875" bestFit="1" customWidth="1"/>
  </cols>
  <sheetData>
    <row r="1" spans="1:29" ht="31.5" customHeight="1">
      <c r="A1" s="199" t="s">
        <v>175</v>
      </c>
      <c r="B1" s="200"/>
      <c r="C1" s="200"/>
      <c r="D1" s="200"/>
      <c r="E1" s="200"/>
      <c r="F1" s="200"/>
      <c r="G1" s="200"/>
      <c r="H1" s="200"/>
      <c r="I1" s="201"/>
      <c r="K1" s="199" t="s">
        <v>176</v>
      </c>
      <c r="L1" s="200"/>
      <c r="M1" s="200"/>
      <c r="N1" s="200"/>
      <c r="O1" s="200"/>
      <c r="P1" s="200"/>
      <c r="Q1" s="200"/>
      <c r="R1" s="200"/>
      <c r="S1" s="201"/>
      <c r="U1" s="202" t="s">
        <v>177</v>
      </c>
      <c r="V1" s="202"/>
      <c r="W1" s="202"/>
      <c r="X1" s="202"/>
      <c r="Y1" s="202"/>
      <c r="Z1" s="202"/>
      <c r="AA1" s="202"/>
      <c r="AB1" s="202"/>
      <c r="AC1" s="202"/>
    </row>
    <row r="2" spans="1:29" ht="75">
      <c r="A2" s="169" t="s">
        <v>2</v>
      </c>
      <c r="B2" s="170" t="s">
        <v>167</v>
      </c>
      <c r="C2" s="170" t="s">
        <v>168</v>
      </c>
      <c r="D2" s="170" t="s">
        <v>169</v>
      </c>
      <c r="E2" s="170" t="s">
        <v>170</v>
      </c>
      <c r="F2" s="170" t="s">
        <v>171</v>
      </c>
      <c r="G2" s="170" t="s">
        <v>172</v>
      </c>
      <c r="H2" s="171" t="s">
        <v>173</v>
      </c>
      <c r="I2" s="170" t="s">
        <v>174</v>
      </c>
      <c r="K2" s="168" t="s">
        <v>2</v>
      </c>
      <c r="L2" s="168" t="s">
        <v>167</v>
      </c>
      <c r="M2" s="168" t="s">
        <v>168</v>
      </c>
      <c r="N2" s="168" t="s">
        <v>169</v>
      </c>
      <c r="O2" s="168" t="s">
        <v>170</v>
      </c>
      <c r="P2" s="168" t="s">
        <v>171</v>
      </c>
      <c r="Q2" s="168" t="s">
        <v>172</v>
      </c>
      <c r="R2" s="168" t="s">
        <v>173</v>
      </c>
      <c r="S2" s="168" t="s">
        <v>174</v>
      </c>
      <c r="U2" s="86"/>
      <c r="V2" s="159" t="s">
        <v>167</v>
      </c>
      <c r="W2" s="159" t="s">
        <v>168</v>
      </c>
      <c r="X2" s="159" t="s">
        <v>169</v>
      </c>
      <c r="Y2" s="159" t="s">
        <v>170</v>
      </c>
      <c r="Z2" s="159" t="s">
        <v>171</v>
      </c>
      <c r="AA2" s="159" t="s">
        <v>172</v>
      </c>
      <c r="AB2" s="159" t="s">
        <v>173</v>
      </c>
      <c r="AC2" s="160" t="s">
        <v>0</v>
      </c>
    </row>
    <row r="3" spans="1:29">
      <c r="A3" s="87">
        <v>43462</v>
      </c>
      <c r="B3" s="88">
        <v>45.352595999999998</v>
      </c>
      <c r="C3" s="88">
        <v>170.356796</v>
      </c>
      <c r="D3" s="88">
        <v>89.509636</v>
      </c>
      <c r="E3" s="88">
        <v>49.464576999999998</v>
      </c>
      <c r="F3" s="88">
        <v>7.201295</v>
      </c>
      <c r="G3" s="88">
        <v>106.004501</v>
      </c>
      <c r="H3" s="89">
        <v>153.138428</v>
      </c>
      <c r="I3" s="90">
        <v>114.80085800000001</v>
      </c>
      <c r="K3" s="91">
        <v>43462</v>
      </c>
      <c r="L3" s="92">
        <v>-6.9430306083585469E-3</v>
      </c>
      <c r="M3" s="92">
        <v>-8.5376528354896841E-4</v>
      </c>
      <c r="N3" s="92">
        <v>5.8959497492752089E-3</v>
      </c>
      <c r="O3" s="92">
        <v>-1.1932320150968234E-2</v>
      </c>
      <c r="P3" s="92">
        <v>-5.0956193671942707E-3</v>
      </c>
      <c r="Q3" s="92">
        <v>7.3226491346753964E-3</v>
      </c>
      <c r="R3" s="92">
        <v>5.1241343933638994E-4</v>
      </c>
      <c r="S3" s="92">
        <v>7.4471375025186859E-3</v>
      </c>
      <c r="U3" s="157" t="s">
        <v>178</v>
      </c>
      <c r="V3" s="144">
        <f>MIN(KO)</f>
        <v>-3.937521844789782E-2</v>
      </c>
      <c r="W3" s="144">
        <f>MIN(MCD )</f>
        <v>-4.7719808289453547E-2</v>
      </c>
      <c r="X3" s="145">
        <f>MIN(WMT)</f>
        <v>-0.10183240556255979</v>
      </c>
      <c r="Y3" s="145">
        <f>MIN(BBY)</f>
        <v>-0.11925708819568948</v>
      </c>
      <c r="Z3" s="145">
        <f>MIN(FORD)</f>
        <v>-7.022891172613277E-2</v>
      </c>
      <c r="AA3" s="145">
        <f>MIN(DIS)</f>
        <v>-5.2948657275678657E-2</v>
      </c>
      <c r="AB3" s="145">
        <f>MIN(AAPL)</f>
        <v>-6.6330705836909254E-2</v>
      </c>
      <c r="AC3" s="146">
        <f>MIN(TM)</f>
        <v>-3.7906258382852775E-2</v>
      </c>
    </row>
    <row r="4" spans="1:29">
      <c r="A4" s="87">
        <v>43461</v>
      </c>
      <c r="B4" s="88">
        <v>45.669682000000002</v>
      </c>
      <c r="C4" s="88">
        <v>170.502365</v>
      </c>
      <c r="D4" s="88">
        <v>88.984984999999995</v>
      </c>
      <c r="E4" s="88">
        <v>50.061931999999999</v>
      </c>
      <c r="F4" s="88">
        <v>7.2381779999999996</v>
      </c>
      <c r="G4" s="88">
        <v>105.23390999999999</v>
      </c>
      <c r="H4" s="89">
        <v>153.05999800000001</v>
      </c>
      <c r="I4" s="88">
        <v>113.95224</v>
      </c>
      <c r="K4" s="91">
        <v>43461</v>
      </c>
      <c r="L4" s="92">
        <v>1.2569293967120254E-2</v>
      </c>
      <c r="M4" s="92">
        <v>9.6535635328895975E-3</v>
      </c>
      <c r="N4" s="92">
        <v>1.305147732268197E-2</v>
      </c>
      <c r="O4" s="92">
        <v>7.5625053083170357E-3</v>
      </c>
      <c r="P4" s="92">
        <v>0</v>
      </c>
      <c r="Q4" s="92">
        <v>6.5197637919884865E-3</v>
      </c>
      <c r="R4" s="92">
        <v>-6.4897910366163991E-3</v>
      </c>
      <c r="S4" s="92">
        <v>1.5476619932520475E-2</v>
      </c>
      <c r="U4" s="158" t="s">
        <v>179</v>
      </c>
      <c r="V4" s="147">
        <f>MAX(KO)</f>
        <v>2.8991437018659028E-2</v>
      </c>
      <c r="W4" s="147">
        <f>MAX(MCD)</f>
        <v>6.3133698034644636E-2</v>
      </c>
      <c r="X4" s="148">
        <f>MAX(WMT)</f>
        <v>0.10898379831613458</v>
      </c>
      <c r="Y4" s="148">
        <f>MAX(BBY)</f>
        <v>0.21479583002491842</v>
      </c>
      <c r="Z4" s="148">
        <f>MAX(FORD)</f>
        <v>9.9022095979851565E-2</v>
      </c>
      <c r="AA4" s="148">
        <f>MAX(DIS)</f>
        <v>5.4608923935557829E-2</v>
      </c>
      <c r="AB4" s="148">
        <f>MAX(AAPL)</f>
        <v>7.0421389265787893E-2</v>
      </c>
      <c r="AC4" s="146">
        <f>MAX(TM)</f>
        <v>5.1770005421484022E-2</v>
      </c>
    </row>
    <row r="5" spans="1:29">
      <c r="A5" s="87">
        <v>43460</v>
      </c>
      <c r="B5" s="88">
        <v>45.102772000000002</v>
      </c>
      <c r="C5" s="88">
        <v>168.87214700000001</v>
      </c>
      <c r="D5" s="88">
        <v>87.838561999999996</v>
      </c>
      <c r="E5" s="88">
        <v>49.68618</v>
      </c>
      <c r="F5" s="88">
        <v>7.2381779999999996</v>
      </c>
      <c r="G5" s="88">
        <v>104.552254</v>
      </c>
      <c r="H5" s="89">
        <v>154.05981399999999</v>
      </c>
      <c r="I5" s="88">
        <v>112.215523</v>
      </c>
      <c r="K5" s="91">
        <v>43460</v>
      </c>
      <c r="L5" s="92">
        <v>2.1322799847549145E-2</v>
      </c>
      <c r="M5" s="92">
        <v>2.2022529212817554E-2</v>
      </c>
      <c r="N5" s="92">
        <v>5.3484208398179245E-2</v>
      </c>
      <c r="O5" s="92">
        <v>6.9029892774018053E-2</v>
      </c>
      <c r="P5" s="92">
        <v>2.8833640071160849E-2</v>
      </c>
      <c r="Q5" s="92">
        <v>5.4608923935557829E-2</v>
      </c>
      <c r="R5" s="92">
        <v>7.0421389265787893E-2</v>
      </c>
      <c r="S5" s="92">
        <v>1.7082584418775415E-2</v>
      </c>
      <c r="U5" s="158" t="s">
        <v>151</v>
      </c>
      <c r="V5" s="147">
        <f>AVERAGE(KO)</f>
        <v>4.0766910210531025E-4</v>
      </c>
      <c r="W5" s="147">
        <f>AVERAGE(MCD)</f>
        <v>9.2773554576823308E-4</v>
      </c>
      <c r="X5" s="148">
        <f>AVERAGE(WMT)</f>
        <v>7.7594542400474093E-4</v>
      </c>
      <c r="Y5" s="148">
        <f>AVERAGE(BBY)</f>
        <v>7.0307710551509501E-4</v>
      </c>
      <c r="Z5" s="148">
        <f>AVERAGE(FORD)</f>
        <v>-6.328711322442015E-4</v>
      </c>
      <c r="AA5" s="148">
        <f>AVERAGE(DIS)</f>
        <v>1.511564319745926E-4</v>
      </c>
      <c r="AB5" s="148">
        <f>AVERAGE(AAPL)</f>
        <v>7.6778037667083127E-4</v>
      </c>
      <c r="AC5" s="146">
        <f>AVERAGE(TM)</f>
        <v>1.4279294630656781E-4</v>
      </c>
    </row>
    <row r="6" spans="1:29">
      <c r="A6" s="87">
        <v>43458</v>
      </c>
      <c r="B6" s="88">
        <v>44.161133</v>
      </c>
      <c r="C6" s="88">
        <v>165.23329200000001</v>
      </c>
      <c r="D6" s="88">
        <v>83.379097000000002</v>
      </c>
      <c r="E6" s="88">
        <v>46.477820999999999</v>
      </c>
      <c r="F6" s="88">
        <v>7.0353240000000001</v>
      </c>
      <c r="G6" s="88">
        <v>99.138412000000002</v>
      </c>
      <c r="H6" s="89">
        <v>143.924454</v>
      </c>
      <c r="I6" s="88">
        <v>110.330788</v>
      </c>
      <c r="K6" s="91">
        <v>43458</v>
      </c>
      <c r="L6" s="92">
        <v>-3.3844799769143785E-2</v>
      </c>
      <c r="M6" s="92">
        <v>-2.2222088616868696E-2</v>
      </c>
      <c r="N6" s="92">
        <v>-1.5035123627779479E-2</v>
      </c>
      <c r="O6" s="92">
        <v>-1.2689300423586403E-2</v>
      </c>
      <c r="P6" s="92">
        <v>-5.2173843924269603E-2</v>
      </c>
      <c r="Q6" s="92">
        <v>-3.7133043257165488E-2</v>
      </c>
      <c r="R6" s="92">
        <v>-2.5873909141309048E-2</v>
      </c>
      <c r="S6" s="92">
        <v>-1.8866293648811094E-2</v>
      </c>
      <c r="U6" s="158"/>
      <c r="V6" s="149"/>
      <c r="W6" s="149"/>
      <c r="X6" s="149"/>
      <c r="Y6" s="149"/>
      <c r="Z6" s="149"/>
      <c r="AA6" s="149"/>
      <c r="AB6" s="149"/>
      <c r="AC6" s="149"/>
    </row>
    <row r="7" spans="1:29">
      <c r="A7" s="87">
        <v>43455</v>
      </c>
      <c r="B7" s="88">
        <v>45.708114999999999</v>
      </c>
      <c r="C7" s="88">
        <v>168.98857100000001</v>
      </c>
      <c r="D7" s="88">
        <v>84.651848000000001</v>
      </c>
      <c r="E7" s="88">
        <v>47.075172000000002</v>
      </c>
      <c r="F7" s="88">
        <v>7.4225890000000003</v>
      </c>
      <c r="G7" s="88">
        <v>102.961693</v>
      </c>
      <c r="H7" s="89">
        <v>147.747253</v>
      </c>
      <c r="I7" s="88">
        <v>112.452347</v>
      </c>
      <c r="K7" s="91">
        <v>43455</v>
      </c>
      <c r="L7" s="92">
        <v>6.3092042029100348E-4</v>
      </c>
      <c r="M7" s="92">
        <v>2.7060356708852318E-3</v>
      </c>
      <c r="N7" s="92">
        <v>-1.7186456430332564E-3</v>
      </c>
      <c r="O7" s="92">
        <v>-3.0747839908747521E-2</v>
      </c>
      <c r="P7" s="92">
        <v>-2.5423887929752031E-2</v>
      </c>
      <c r="Q7" s="92">
        <v>-2.598124863101825E-2</v>
      </c>
      <c r="R7" s="92">
        <v>-3.8895556428736655E-2</v>
      </c>
      <c r="S7" s="92">
        <v>-3.7906258382852775E-2</v>
      </c>
      <c r="U7" s="158" t="s">
        <v>153</v>
      </c>
      <c r="V7" s="147">
        <f>_xlfn.VAR.P(KO)</f>
        <v>6.0730986825562959E-5</v>
      </c>
      <c r="W7" s="147">
        <f>_xlfn.VAR.P(MCD)</f>
        <v>1.1887207266819219E-4</v>
      </c>
      <c r="X7" s="148">
        <f>_xlfn.VAR.P(WMT)</f>
        <v>1.8029781097267283E-4</v>
      </c>
      <c r="Y7" s="148">
        <f>_xlfn.VAR.P(BBY)</f>
        <v>4.7820368556342657E-4</v>
      </c>
      <c r="Z7" s="148">
        <f>_xlfn.VAR.P(FORD)</f>
        <v>2.0940444738529564E-4</v>
      </c>
      <c r="AA7" s="148">
        <f>_xlfn.VAR.P(DIS)</f>
        <v>1.3167678136459689E-4</v>
      </c>
      <c r="AB7" s="148">
        <f>_xlfn.VAR.P(AAPL)</f>
        <v>2.2596468474407521E-4</v>
      </c>
      <c r="AC7" s="146">
        <f>_xlfn.VAR.P(TM)</f>
        <v>1.050960320135601E-4</v>
      </c>
    </row>
    <row r="8" spans="1:29">
      <c r="A8" s="87">
        <v>43454</v>
      </c>
      <c r="B8" s="88">
        <v>45.679295000000003</v>
      </c>
      <c r="C8" s="88">
        <v>168.53251599999999</v>
      </c>
      <c r="D8" s="88">
        <v>84.797584999999998</v>
      </c>
      <c r="E8" s="88">
        <v>48.568550000000002</v>
      </c>
      <c r="F8" s="88">
        <v>7.6162229999999997</v>
      </c>
      <c r="G8" s="88">
        <v>105.708122</v>
      </c>
      <c r="H8" s="89">
        <v>153.72653199999999</v>
      </c>
      <c r="I8" s="88">
        <v>116.882942</v>
      </c>
      <c r="K8" s="91">
        <v>43454</v>
      </c>
      <c r="L8" s="92">
        <v>-7.5155566950277919E-3</v>
      </c>
      <c r="M8" s="92">
        <v>-3.0587250754332329E-2</v>
      </c>
      <c r="N8" s="92">
        <v>-3.6112548931895305E-2</v>
      </c>
      <c r="O8" s="92">
        <v>-1.0792823017405695E-2</v>
      </c>
      <c r="P8" s="92">
        <v>-7.2113244463795079E-3</v>
      </c>
      <c r="Q8" s="92">
        <v>-2.0325969873899785E-2</v>
      </c>
      <c r="R8" s="92">
        <v>-2.5234646462074184E-2</v>
      </c>
      <c r="S8" s="92">
        <v>-7.790229587555042E-3</v>
      </c>
      <c r="U8" s="158" t="s">
        <v>180</v>
      </c>
      <c r="V8" s="147">
        <f>SQRT(V7)</f>
        <v>7.7930088429029104E-3</v>
      </c>
      <c r="W8" s="147">
        <f t="shared" ref="W8:AB8" si="0">SQRT(W7)</f>
        <v>1.0902846998293253E-2</v>
      </c>
      <c r="X8" s="147">
        <f t="shared" si="0"/>
        <v>1.3427502037708757E-2</v>
      </c>
      <c r="Y8" s="147">
        <f t="shared" si="0"/>
        <v>2.1867868793355848E-2</v>
      </c>
      <c r="Z8" s="147">
        <f t="shared" si="0"/>
        <v>1.4470813639367195E-2</v>
      </c>
      <c r="AA8" s="147">
        <f t="shared" si="0"/>
        <v>1.1475050386146324E-2</v>
      </c>
      <c r="AB8" s="147">
        <f t="shared" si="0"/>
        <v>1.5032121764543927E-2</v>
      </c>
      <c r="AC8" s="147">
        <f>SQRT(AC7)</f>
        <v>1.025163557748519E-2</v>
      </c>
    </row>
    <row r="9" spans="1:29">
      <c r="A9" s="87">
        <v>43453</v>
      </c>
      <c r="B9" s="88">
        <v>46.025199999999998</v>
      </c>
      <c r="C9" s="88">
        <v>173.85011299999999</v>
      </c>
      <c r="D9" s="88">
        <v>87.974570999999997</v>
      </c>
      <c r="E9" s="88">
        <v>49.098461</v>
      </c>
      <c r="F9" s="88">
        <v>7.6715450000000001</v>
      </c>
      <c r="G9" s="88">
        <v>107.901321</v>
      </c>
      <c r="H9" s="89">
        <v>157.70619199999999</v>
      </c>
      <c r="I9" s="88">
        <v>117.800636</v>
      </c>
      <c r="K9" s="91">
        <v>43453</v>
      </c>
      <c r="L9" s="92">
        <v>-8.6920475866242297E-3</v>
      </c>
      <c r="M9" s="92">
        <v>-3.0604390302210183E-3</v>
      </c>
      <c r="N9" s="92">
        <v>-5.8191196510519738E-3</v>
      </c>
      <c r="O9" s="92">
        <v>-1.9434322488163347E-2</v>
      </c>
      <c r="P9" s="92">
        <v>-1.7709675787834667E-2</v>
      </c>
      <c r="Q9" s="92">
        <v>-2.1013047694017351E-3</v>
      </c>
      <c r="R9" s="92">
        <v>-3.1191878018368646E-2</v>
      </c>
      <c r="S9" s="92">
        <v>-5.2496358160890599E-3</v>
      </c>
      <c r="U9" s="132"/>
      <c r="V9" s="150"/>
      <c r="W9" s="151"/>
      <c r="X9" s="152"/>
      <c r="Y9" s="152"/>
      <c r="Z9" s="152"/>
      <c r="AA9" s="152"/>
      <c r="AB9" s="152"/>
      <c r="AC9" s="152"/>
    </row>
    <row r="10" spans="1:29">
      <c r="A10" s="87">
        <v>43452</v>
      </c>
      <c r="B10" s="88">
        <v>46.428761000000002</v>
      </c>
      <c r="C10" s="88">
        <v>174.383804</v>
      </c>
      <c r="D10" s="88">
        <v>88.489502000000002</v>
      </c>
      <c r="E10" s="88">
        <v>50.071567999999999</v>
      </c>
      <c r="F10" s="88">
        <v>7.8098549999999998</v>
      </c>
      <c r="G10" s="88">
        <v>108.12853200000001</v>
      </c>
      <c r="H10" s="89">
        <v>162.78372200000001</v>
      </c>
      <c r="I10" s="88">
        <v>118.42231</v>
      </c>
      <c r="K10" s="91">
        <v>43452</v>
      </c>
      <c r="L10" s="92">
        <v>-2.0700552521502047E-4</v>
      </c>
      <c r="M10" s="92">
        <v>-5.9737689621629508E-3</v>
      </c>
      <c r="N10" s="92">
        <v>3.4152596813392666E-3</v>
      </c>
      <c r="O10" s="92">
        <v>-4.9779946457291224E-3</v>
      </c>
      <c r="P10" s="92">
        <v>-3.5294341307330335E-3</v>
      </c>
      <c r="Q10" s="92">
        <v>-1.0576841989986763E-2</v>
      </c>
      <c r="R10" s="92">
        <v>1.2992618316456817E-2</v>
      </c>
      <c r="S10" s="92">
        <v>3.8477338325155763E-3</v>
      </c>
      <c r="U10" s="133" t="s">
        <v>155</v>
      </c>
      <c r="V10" s="153">
        <f>V8/V5</f>
        <v>19.116015421962977</v>
      </c>
      <c r="W10" s="154">
        <f t="shared" ref="W10:AA10" si="1">W8/W5</f>
        <v>11.752106565308862</v>
      </c>
      <c r="X10" s="153">
        <f t="shared" si="1"/>
        <v>17.304699044950766</v>
      </c>
      <c r="Y10" s="153">
        <f t="shared" si="1"/>
        <v>31.103087587149922</v>
      </c>
      <c r="Z10" s="153">
        <f t="shared" si="1"/>
        <v>-22.865340038583788</v>
      </c>
      <c r="AA10" s="153">
        <f t="shared" si="1"/>
        <v>75.915065182771244</v>
      </c>
      <c r="AB10" s="153">
        <f>AB8/AB5</f>
        <v>19.578674086103419</v>
      </c>
      <c r="AC10" s="153">
        <f>AC8/AC5</f>
        <v>71.793711402771592</v>
      </c>
    </row>
    <row r="11" spans="1:29">
      <c r="A11" s="87">
        <v>43451</v>
      </c>
      <c r="B11" s="88">
        <v>46.438374000000003</v>
      </c>
      <c r="C11" s="88">
        <v>175.431793</v>
      </c>
      <c r="D11" s="88">
        <v>88.188316</v>
      </c>
      <c r="E11" s="88">
        <v>50.322071000000001</v>
      </c>
      <c r="F11" s="88">
        <v>7.8375170000000001</v>
      </c>
      <c r="G11" s="88">
        <v>109.28441599999999</v>
      </c>
      <c r="H11" s="89">
        <v>160.69586200000001</v>
      </c>
      <c r="I11" s="88">
        <v>117.96839900000001</v>
      </c>
      <c r="K11" s="91">
        <v>43451</v>
      </c>
      <c r="L11" s="92">
        <v>-2.0470231250523607E-2</v>
      </c>
      <c r="M11" s="92">
        <v>-1.3639578387209195E-2</v>
      </c>
      <c r="N11" s="92">
        <v>-1.1758339270479201E-2</v>
      </c>
      <c r="O11" s="92">
        <v>-5.6709360308435874E-2</v>
      </c>
      <c r="P11" s="92">
        <v>-2.3473903501012305E-3</v>
      </c>
      <c r="Q11" s="92">
        <v>-1.4081972613787186E-2</v>
      </c>
      <c r="R11" s="92">
        <v>-9.3061408423917857E-3</v>
      </c>
      <c r="S11" s="92">
        <v>-4.5794607148919031E-3</v>
      </c>
      <c r="U11" s="133"/>
      <c r="V11" s="150"/>
      <c r="W11" s="151"/>
      <c r="X11" s="150"/>
      <c r="Y11" s="150"/>
      <c r="Z11" s="150"/>
      <c r="AA11" s="150"/>
      <c r="AB11" s="150"/>
      <c r="AC11" s="152"/>
    </row>
    <row r="12" spans="1:29">
      <c r="A12" s="87">
        <v>43448</v>
      </c>
      <c r="B12" s="88">
        <v>47.408844000000002</v>
      </c>
      <c r="C12" s="88">
        <v>177.857697</v>
      </c>
      <c r="D12" s="88">
        <v>89.237601999999995</v>
      </c>
      <c r="E12" s="88">
        <v>53.347366000000001</v>
      </c>
      <c r="F12" s="88">
        <v>7.8559580000000002</v>
      </c>
      <c r="G12" s="88">
        <v>110.845337</v>
      </c>
      <c r="H12" s="89">
        <v>162.20536799999999</v>
      </c>
      <c r="I12" s="88">
        <v>118.511116</v>
      </c>
      <c r="K12" s="91">
        <v>43448</v>
      </c>
      <c r="L12" s="92">
        <v>-2.6277748914076415E-3</v>
      </c>
      <c r="M12" s="92">
        <v>-1.6842774833743412E-2</v>
      </c>
      <c r="N12" s="92">
        <v>-1.1940626443819102E-2</v>
      </c>
      <c r="O12" s="92">
        <v>-1.0012579492167162E-2</v>
      </c>
      <c r="P12" s="92">
        <v>2.3529135566786596E-3</v>
      </c>
      <c r="Q12" s="92">
        <v>-1.0494722925349587E-2</v>
      </c>
      <c r="R12" s="92">
        <v>-3.1997655053133678E-2</v>
      </c>
      <c r="S12" s="92">
        <v>-5.6300810421052727E-3</v>
      </c>
      <c r="U12" s="133" t="s">
        <v>152</v>
      </c>
      <c r="V12" s="155">
        <f>V5/V8</f>
        <v>5.2312157001666221E-2</v>
      </c>
      <c r="W12" s="156">
        <f t="shared" ref="W12:AC12" si="2">W5/W8</f>
        <v>8.5091127658075194E-2</v>
      </c>
      <c r="X12" s="155">
        <f t="shared" si="2"/>
        <v>5.7787771830206086E-2</v>
      </c>
      <c r="Y12" s="155">
        <f t="shared" si="2"/>
        <v>3.21511488915057E-2</v>
      </c>
      <c r="Z12" s="155">
        <f t="shared" si="2"/>
        <v>-4.3734315707204201E-2</v>
      </c>
      <c r="AA12" s="155">
        <f t="shared" si="2"/>
        <v>1.3172615970129574E-2</v>
      </c>
      <c r="AB12" s="155">
        <f t="shared" si="2"/>
        <v>5.1075981734114539E-2</v>
      </c>
      <c r="AC12" s="155">
        <f t="shared" si="2"/>
        <v>1.3928796554197851E-2</v>
      </c>
    </row>
    <row r="13" spans="1:29">
      <c r="A13" s="87">
        <v>43447</v>
      </c>
      <c r="B13" s="88">
        <v>47.533752</v>
      </c>
      <c r="C13" s="88">
        <v>180.90463299999999</v>
      </c>
      <c r="D13" s="88">
        <v>90.316032000000007</v>
      </c>
      <c r="E13" s="88">
        <v>53.886913</v>
      </c>
      <c r="F13" s="88">
        <v>7.8375170000000001</v>
      </c>
      <c r="G13" s="88">
        <v>112.020966</v>
      </c>
      <c r="H13" s="89">
        <v>167.56712300000001</v>
      </c>
      <c r="I13" s="88">
        <v>119.182121</v>
      </c>
      <c r="K13" s="91">
        <v>43447</v>
      </c>
      <c r="L13" s="92">
        <v>5.0792352451878298E-3</v>
      </c>
      <c r="M13" s="92">
        <v>1.6077934697731333E-2</v>
      </c>
      <c r="N13" s="92">
        <v>-1.6110341596348166E-3</v>
      </c>
      <c r="O13" s="92">
        <v>-5.1712420570646289E-2</v>
      </c>
      <c r="P13" s="92">
        <v>-1.6203640070017289E-2</v>
      </c>
      <c r="Q13" s="92">
        <v>1.0515959749553438E-2</v>
      </c>
      <c r="R13" s="92">
        <v>1.0940235930003706E-2</v>
      </c>
      <c r="S13" s="92">
        <v>-9.1065626732063087E-3</v>
      </c>
    </row>
    <row r="14" spans="1:29" ht="15.75" customHeight="1">
      <c r="A14" s="87">
        <v>43446</v>
      </c>
      <c r="B14" s="88">
        <v>47.293537000000001</v>
      </c>
      <c r="C14" s="88">
        <v>178.04208399999999</v>
      </c>
      <c r="D14" s="88">
        <v>90.461769000000004</v>
      </c>
      <c r="E14" s="88">
        <v>56.825496999999999</v>
      </c>
      <c r="F14" s="88">
        <v>7.9666050000000004</v>
      </c>
      <c r="G14" s="88">
        <v>110.855217</v>
      </c>
      <c r="H14" s="89">
        <v>165.753738</v>
      </c>
      <c r="I14" s="88">
        <v>120.277435</v>
      </c>
      <c r="K14" s="91">
        <v>43446</v>
      </c>
      <c r="L14" s="92">
        <v>-6.4594423652286626E-3</v>
      </c>
      <c r="M14" s="92">
        <v>-5.9896001088710626E-4</v>
      </c>
      <c r="N14" s="92">
        <v>-7.8847927374112725E-3</v>
      </c>
      <c r="O14" s="92">
        <v>1.5321019989811946E-2</v>
      </c>
      <c r="P14" s="92">
        <v>1.1709592059025775E-2</v>
      </c>
      <c r="Q14" s="92">
        <v>2.1434011379581897E-3</v>
      </c>
      <c r="R14" s="92">
        <v>2.7871287627376784E-3</v>
      </c>
      <c r="S14" s="92">
        <v>1.2291320190271904E-2</v>
      </c>
      <c r="U14" s="193" t="s">
        <v>156</v>
      </c>
      <c r="V14" s="194"/>
      <c r="W14" s="194"/>
      <c r="X14" s="194"/>
      <c r="Y14" s="194"/>
      <c r="Z14" s="194"/>
      <c r="AA14" s="194"/>
      <c r="AB14" s="194"/>
      <c r="AC14" s="195"/>
    </row>
    <row r="15" spans="1:29" ht="15.75" customHeight="1">
      <c r="A15" s="87">
        <v>43445</v>
      </c>
      <c r="B15" s="88">
        <v>47.601013000000002</v>
      </c>
      <c r="C15" s="88">
        <v>178.148788</v>
      </c>
      <c r="D15" s="88">
        <v>91.180710000000005</v>
      </c>
      <c r="E15" s="88">
        <v>55.96801</v>
      </c>
      <c r="F15" s="88">
        <v>7.8743990000000004</v>
      </c>
      <c r="G15" s="88">
        <v>110.618118</v>
      </c>
      <c r="H15" s="89">
        <v>165.29304500000001</v>
      </c>
      <c r="I15" s="88">
        <v>118.81701700000001</v>
      </c>
      <c r="K15" s="91">
        <v>43445</v>
      </c>
      <c r="L15" s="92">
        <v>6.0925852638979983E-3</v>
      </c>
      <c r="M15" s="92">
        <v>-5.7406519884264373E-3</v>
      </c>
      <c r="N15" s="92">
        <v>-9.5814358387724674E-4</v>
      </c>
      <c r="O15" s="92">
        <v>-9.7169560019664258E-3</v>
      </c>
      <c r="P15" s="92">
        <v>2.3473903501012305E-3</v>
      </c>
      <c r="Q15" s="92">
        <v>9.8344541395634089E-4</v>
      </c>
      <c r="R15" s="92">
        <v>-5.7193453729605936E-3</v>
      </c>
      <c r="S15" s="92">
        <v>-4.3823276560304159E-3</v>
      </c>
      <c r="U15" s="196"/>
      <c r="V15" s="197"/>
      <c r="W15" s="197"/>
      <c r="X15" s="197"/>
      <c r="Y15" s="197"/>
      <c r="Z15" s="197"/>
      <c r="AA15" s="197"/>
      <c r="AB15" s="197"/>
      <c r="AC15" s="198"/>
    </row>
    <row r="16" spans="1:29" ht="15" customHeight="1">
      <c r="A16" s="87">
        <v>43444</v>
      </c>
      <c r="B16" s="88">
        <v>47.312756</v>
      </c>
      <c r="C16" s="88">
        <v>179.17738299999999</v>
      </c>
      <c r="D16" s="88">
        <v>91.268158</v>
      </c>
      <c r="E16" s="88">
        <v>56.517184999999998</v>
      </c>
      <c r="F16" s="88">
        <v>7.8559580000000002</v>
      </c>
      <c r="G16" s="88">
        <v>110.509438</v>
      </c>
      <c r="H16" s="89">
        <v>166.24385100000001</v>
      </c>
      <c r="I16" s="88">
        <v>119.34000399999999</v>
      </c>
      <c r="K16" s="91">
        <v>43444</v>
      </c>
      <c r="L16" s="92">
        <v>3.055654049699319E-3</v>
      </c>
      <c r="M16" s="92">
        <v>9.2368771844364428E-3</v>
      </c>
      <c r="N16" s="92">
        <v>8.0480683069896752E-3</v>
      </c>
      <c r="O16" s="92">
        <v>-2.4447102626699913E-2</v>
      </c>
      <c r="P16" s="92">
        <v>-3.4013577001924089E-2</v>
      </c>
      <c r="Q16" s="92">
        <v>-1.0716997698900776E-3</v>
      </c>
      <c r="R16" s="92">
        <v>6.5878876096303607E-3</v>
      </c>
      <c r="S16" s="92">
        <v>8.0853698088916293E-3</v>
      </c>
      <c r="U16" s="203"/>
      <c r="V16" s="192" t="s">
        <v>167</v>
      </c>
      <c r="W16" s="192" t="s">
        <v>168</v>
      </c>
      <c r="X16" s="192" t="s">
        <v>169</v>
      </c>
      <c r="Y16" s="192" t="s">
        <v>170</v>
      </c>
      <c r="Z16" s="192" t="s">
        <v>171</v>
      </c>
      <c r="AA16" s="192" t="s">
        <v>172</v>
      </c>
      <c r="AB16" s="192" t="s">
        <v>173</v>
      </c>
      <c r="AC16" s="192" t="s">
        <v>174</v>
      </c>
    </row>
    <row r="17" spans="1:30">
      <c r="A17" s="87">
        <v>43441</v>
      </c>
      <c r="B17" s="88">
        <v>47.168624999999999</v>
      </c>
      <c r="C17" s="88">
        <v>177.53749099999999</v>
      </c>
      <c r="D17" s="88">
        <v>90.539490000000001</v>
      </c>
      <c r="E17" s="88">
        <v>57.933490999999997</v>
      </c>
      <c r="F17" s="88">
        <v>8.1325760000000002</v>
      </c>
      <c r="G17" s="88">
        <v>110.62799800000001</v>
      </c>
      <c r="H17" s="89">
        <v>165.155823</v>
      </c>
      <c r="I17" s="88">
        <v>118.382835</v>
      </c>
      <c r="K17" s="91">
        <v>43441</v>
      </c>
      <c r="L17" s="92">
        <v>-5.8727927314179418E-3</v>
      </c>
      <c r="M17" s="92">
        <v>-1.3426694472489675E-2</v>
      </c>
      <c r="N17" s="92">
        <v>-1.6671807610136424E-2</v>
      </c>
      <c r="O17" s="92">
        <v>-2.7295992581769735E-2</v>
      </c>
      <c r="P17" s="92">
        <v>-2.2173048443372867E-2</v>
      </c>
      <c r="Q17" s="92">
        <v>-1.2957216385838355E-2</v>
      </c>
      <c r="R17" s="92">
        <v>-3.5656977080572916E-2</v>
      </c>
      <c r="S17" s="92">
        <v>-1.5267201860589719E-2</v>
      </c>
      <c r="U17" s="203"/>
      <c r="V17" s="192"/>
      <c r="W17" s="192"/>
      <c r="X17" s="192"/>
      <c r="Y17" s="192"/>
      <c r="Z17" s="192"/>
      <c r="AA17" s="192"/>
      <c r="AB17" s="192"/>
      <c r="AC17" s="192"/>
    </row>
    <row r="18" spans="1:30">
      <c r="A18" s="87">
        <v>43440</v>
      </c>
      <c r="B18" s="88">
        <v>47.447273000000003</v>
      </c>
      <c r="C18" s="88">
        <v>179.95367400000001</v>
      </c>
      <c r="D18" s="88">
        <v>92.074539000000001</v>
      </c>
      <c r="E18" s="88">
        <v>59.559218999999999</v>
      </c>
      <c r="F18" s="88">
        <v>8.3169889999999995</v>
      </c>
      <c r="G18" s="88">
        <v>112.080246</v>
      </c>
      <c r="H18" s="89">
        <v>171.26252700000001</v>
      </c>
      <c r="I18" s="88">
        <v>120.218231</v>
      </c>
      <c r="K18" s="91">
        <v>43440</v>
      </c>
      <c r="L18" s="92">
        <v>-4.0339886375680978E-3</v>
      </c>
      <c r="M18" s="92">
        <v>2.2157007966190356E-3</v>
      </c>
      <c r="N18" s="92">
        <v>-5.4570356908503204E-3</v>
      </c>
      <c r="O18" s="92">
        <v>3.212457246455358E-4</v>
      </c>
      <c r="P18" s="92">
        <v>-1.7429108190212372E-2</v>
      </c>
      <c r="Q18" s="92">
        <v>1.2935202953838321E-2</v>
      </c>
      <c r="R18" s="92">
        <v>-1.1149463067162135E-2</v>
      </c>
      <c r="S18" s="92">
        <v>7.8590943628207288E-3</v>
      </c>
      <c r="U18" s="157" t="s">
        <v>167</v>
      </c>
      <c r="V18" s="94">
        <v>6.0730986825562959E-5</v>
      </c>
      <c r="W18" s="95"/>
      <c r="X18" s="94"/>
      <c r="Y18" s="94"/>
      <c r="Z18" s="94"/>
      <c r="AA18" s="94"/>
      <c r="AB18" s="94"/>
      <c r="AC18" s="94"/>
    </row>
    <row r="19" spans="1:30">
      <c r="A19" s="87">
        <v>43438</v>
      </c>
      <c r="B19" s="88">
        <v>47.639449999999997</v>
      </c>
      <c r="C19" s="88">
        <v>179.55583200000001</v>
      </c>
      <c r="D19" s="88">
        <v>92.579750000000004</v>
      </c>
      <c r="E19" s="88">
        <v>59.540092000000001</v>
      </c>
      <c r="F19" s="88">
        <v>8.464518</v>
      </c>
      <c r="G19" s="88">
        <v>110.648979</v>
      </c>
      <c r="H19" s="89">
        <v>173.19354200000001</v>
      </c>
      <c r="I19" s="88">
        <v>119.28079200000001</v>
      </c>
      <c r="K19" s="91">
        <v>43438</v>
      </c>
      <c r="L19" s="92">
        <v>-2.2136284446961918E-3</v>
      </c>
      <c r="M19" s="92">
        <v>-1.7801481707084843E-3</v>
      </c>
      <c r="N19" s="92">
        <v>-2.9772269707814325E-2</v>
      </c>
      <c r="O19" s="92">
        <v>-7.0607526094362494E-2</v>
      </c>
      <c r="P19" s="92">
        <v>-4.3750158866262545E-2</v>
      </c>
      <c r="Q19" s="92">
        <v>-2.4796803764726261E-2</v>
      </c>
      <c r="R19" s="92">
        <v>-4.3988739423392875E-2</v>
      </c>
      <c r="S19" s="92">
        <v>-2.1293895852692257E-2</v>
      </c>
      <c r="U19" s="158" t="s">
        <v>168</v>
      </c>
      <c r="V19" s="94">
        <v>2.9491454844312184E-5</v>
      </c>
      <c r="W19" s="95">
        <v>1.1887207266819219E-4</v>
      </c>
      <c r="X19" s="94"/>
      <c r="Y19" s="94"/>
      <c r="Z19" s="94"/>
      <c r="AA19" s="94"/>
      <c r="AB19" s="94"/>
      <c r="AC19" s="94"/>
    </row>
    <row r="20" spans="1:30">
      <c r="A20" s="87">
        <v>43437</v>
      </c>
      <c r="B20" s="88">
        <v>47.745139999999999</v>
      </c>
      <c r="C20" s="88">
        <v>179.87603799999999</v>
      </c>
      <c r="D20" s="88">
        <v>95.420638999999994</v>
      </c>
      <c r="E20" s="88">
        <v>64.063453999999993</v>
      </c>
      <c r="F20" s="88">
        <v>8.8517849999999996</v>
      </c>
      <c r="G20" s="88">
        <v>113.462486</v>
      </c>
      <c r="H20" s="89">
        <v>181.16265899999999</v>
      </c>
      <c r="I20" s="88">
        <v>121.876007</v>
      </c>
      <c r="K20" s="91">
        <v>43437</v>
      </c>
      <c r="L20" s="92">
        <v>-1.4087348528010524E-2</v>
      </c>
      <c r="M20" s="92">
        <v>-1.6657015155159161E-2</v>
      </c>
      <c r="N20" s="92">
        <v>1.1264705433186251E-2</v>
      </c>
      <c r="O20" s="92">
        <v>3.7157356441710254E-2</v>
      </c>
      <c r="P20" s="92">
        <v>2.0191335470039817E-2</v>
      </c>
      <c r="Q20" s="92">
        <v>2.1646051537211886E-3</v>
      </c>
      <c r="R20" s="92">
        <v>3.4942217926314134E-2</v>
      </c>
      <c r="S20" s="92">
        <v>1.6710562617407776E-2</v>
      </c>
      <c r="U20" s="158" t="s">
        <v>169</v>
      </c>
      <c r="V20" s="94">
        <v>3.5906574863034038E-5</v>
      </c>
      <c r="W20" s="95">
        <v>3.9705933930518316E-5</v>
      </c>
      <c r="X20" s="94">
        <v>1.8029781097267283E-4</v>
      </c>
      <c r="Y20" s="94"/>
      <c r="Z20" s="94"/>
      <c r="AA20" s="94"/>
      <c r="AB20" s="94"/>
      <c r="AC20" s="94"/>
    </row>
    <row r="21" spans="1:30">
      <c r="A21" s="87">
        <v>43434</v>
      </c>
      <c r="B21" s="88">
        <v>48.427352999999997</v>
      </c>
      <c r="C21" s="88">
        <v>182.922989</v>
      </c>
      <c r="D21" s="88">
        <v>94.357726999999997</v>
      </c>
      <c r="E21" s="88">
        <v>61.768307</v>
      </c>
      <c r="F21" s="88">
        <v>8.6765930000000004</v>
      </c>
      <c r="G21" s="88">
        <v>113.217415</v>
      </c>
      <c r="H21" s="89">
        <v>175.04615799999999</v>
      </c>
      <c r="I21" s="88">
        <v>119.87286400000001</v>
      </c>
      <c r="K21" s="91">
        <v>43434</v>
      </c>
      <c r="L21" s="92">
        <v>2.8991437018659028E-2</v>
      </c>
      <c r="M21" s="92">
        <v>2.1797436759545263E-3</v>
      </c>
      <c r="N21" s="92">
        <v>3.7003566551536693E-3</v>
      </c>
      <c r="O21" s="92">
        <v>8.1162025394092563E-3</v>
      </c>
      <c r="P21" s="92">
        <v>4.2690090292383243E-3</v>
      </c>
      <c r="Q21" s="92">
        <v>-9.6046659549979818E-3</v>
      </c>
      <c r="R21" s="92">
        <v>-5.4022248217246993E-3</v>
      </c>
      <c r="S21" s="92">
        <v>-2.4634328824467699E-3</v>
      </c>
      <c r="U21" s="158" t="s">
        <v>170</v>
      </c>
      <c r="V21" s="94">
        <v>2.1373116078398382E-5</v>
      </c>
      <c r="W21" s="95">
        <v>2.4549385195819091E-5</v>
      </c>
      <c r="X21" s="94">
        <v>5.8770149995998852E-5</v>
      </c>
      <c r="Y21" s="94">
        <v>4.7820368556342657E-4</v>
      </c>
      <c r="Z21" s="94"/>
      <c r="AA21" s="94"/>
      <c r="AB21" s="94"/>
      <c r="AC21" s="94"/>
    </row>
    <row r="22" spans="1:30">
      <c r="A22" s="87">
        <v>43433</v>
      </c>
      <c r="B22" s="88">
        <v>47.062930999999999</v>
      </c>
      <c r="C22" s="88">
        <v>182.52513099999999</v>
      </c>
      <c r="D22" s="88">
        <v>94.009856999999997</v>
      </c>
      <c r="E22" s="88">
        <v>61.271019000000003</v>
      </c>
      <c r="F22" s="88">
        <v>8.6397099999999991</v>
      </c>
      <c r="G22" s="88">
        <v>114.315376</v>
      </c>
      <c r="H22" s="89">
        <v>175.99693300000001</v>
      </c>
      <c r="I22" s="88">
        <v>120.168892</v>
      </c>
      <c r="K22" s="91">
        <v>43433</v>
      </c>
      <c r="L22" s="92">
        <v>-6.8936407126134469E-3</v>
      </c>
      <c r="M22" s="92">
        <v>7.5059456469686037E-3</v>
      </c>
      <c r="N22" s="92">
        <v>-1.7443855840966194E-3</v>
      </c>
      <c r="O22" s="92">
        <v>-2.3174344887631815E-2</v>
      </c>
      <c r="P22" s="92">
        <v>-4.2508620607191183E-3</v>
      </c>
      <c r="Q22" s="92">
        <v>4.3928059757323279E-3</v>
      </c>
      <c r="R22" s="92">
        <v>-7.6822407394573355E-3</v>
      </c>
      <c r="S22" s="92">
        <v>1.6449734387844472E-3</v>
      </c>
      <c r="U22" s="158" t="s">
        <v>171</v>
      </c>
      <c r="V22" s="94">
        <v>2.306529848316893E-5</v>
      </c>
      <c r="W22" s="95">
        <v>2.818654088319207E-5</v>
      </c>
      <c r="X22" s="94">
        <v>3.771463764037303E-5</v>
      </c>
      <c r="Y22" s="94">
        <v>6.7241400277466611E-5</v>
      </c>
      <c r="Z22" s="94">
        <v>2.0940444738529564E-4</v>
      </c>
      <c r="AA22" s="94"/>
      <c r="AB22" s="94"/>
      <c r="AC22" s="94"/>
    </row>
    <row r="23" spans="1:30">
      <c r="A23" s="87">
        <v>43432</v>
      </c>
      <c r="B23" s="88">
        <v>47.389617999999999</v>
      </c>
      <c r="C23" s="88">
        <v>181.165314</v>
      </c>
      <c r="D23" s="88">
        <v>94.174132999999998</v>
      </c>
      <c r="E23" s="88">
        <v>62.724620999999999</v>
      </c>
      <c r="F23" s="88">
        <v>8.6765930000000004</v>
      </c>
      <c r="G23" s="88">
        <v>113.81540699999999</v>
      </c>
      <c r="H23" s="89">
        <v>177.35945100000001</v>
      </c>
      <c r="I23" s="88">
        <v>119.971542</v>
      </c>
      <c r="K23" s="91">
        <v>43432</v>
      </c>
      <c r="L23" s="92">
        <v>6.8867230132581003E-3</v>
      </c>
      <c r="M23" s="92">
        <v>1.7440328546533879E-2</v>
      </c>
      <c r="N23" s="92">
        <v>2.546295600609616E-2</v>
      </c>
      <c r="O23" s="92">
        <v>1.4069287969836974E-2</v>
      </c>
      <c r="P23" s="92">
        <v>1.4008630638474351E-2</v>
      </c>
      <c r="Q23" s="92">
        <v>1.9315108135722792E-2</v>
      </c>
      <c r="R23" s="92">
        <v>3.8452688292179182E-2</v>
      </c>
      <c r="S23" s="92">
        <v>4.793448881168505E-3</v>
      </c>
      <c r="U23" s="158" t="s">
        <v>172</v>
      </c>
      <c r="V23" s="94">
        <v>2.4404752023765809E-5</v>
      </c>
      <c r="W23" s="95">
        <v>2.3527091610511373E-5</v>
      </c>
      <c r="X23" s="94">
        <v>4.2056592315124322E-5</v>
      </c>
      <c r="Y23" s="94">
        <v>5.6078268953318364E-5</v>
      </c>
      <c r="Z23" s="94">
        <v>5.5094479354661818E-5</v>
      </c>
      <c r="AA23" s="94">
        <v>1.3167678136459689E-4</v>
      </c>
      <c r="AB23" s="94"/>
      <c r="AC23" s="94"/>
    </row>
    <row r="24" spans="1:30">
      <c r="A24" s="87">
        <v>43431</v>
      </c>
      <c r="B24" s="88">
        <v>47.065491000000002</v>
      </c>
      <c r="C24" s="88">
        <v>178.05989099999999</v>
      </c>
      <c r="D24" s="88">
        <v>91.835723999999999</v>
      </c>
      <c r="E24" s="88">
        <v>61.854374</v>
      </c>
      <c r="F24" s="88">
        <v>8.5567250000000001</v>
      </c>
      <c r="G24" s="88">
        <v>111.65870700000001</v>
      </c>
      <c r="H24" s="89">
        <v>170.79203799999999</v>
      </c>
      <c r="I24" s="88">
        <v>119.399208</v>
      </c>
      <c r="K24" s="91">
        <v>43431</v>
      </c>
      <c r="L24" s="92">
        <v>1.0231250929273239E-2</v>
      </c>
      <c r="M24" s="92">
        <v>4.0240718499147121E-3</v>
      </c>
      <c r="N24" s="92">
        <v>-1.1560004089099518E-3</v>
      </c>
      <c r="O24" s="92">
        <v>5.284480753405818E-3</v>
      </c>
      <c r="P24" s="92">
        <v>-1.2765808686393987E-2</v>
      </c>
      <c r="Q24" s="92">
        <v>1.1994650051804889E-2</v>
      </c>
      <c r="R24" s="92">
        <v>-2.1760761671936191E-3</v>
      </c>
      <c r="S24" s="92">
        <v>-2.2264203271592509E-3</v>
      </c>
      <c r="U24" s="132" t="s">
        <v>173</v>
      </c>
      <c r="V24" s="94">
        <v>1.9435274651978541E-5</v>
      </c>
      <c r="W24" s="95">
        <v>4.2944399468725657E-5</v>
      </c>
      <c r="X24" s="94">
        <v>4.8583737612345415E-5</v>
      </c>
      <c r="Y24" s="94">
        <v>8.8723813841181604E-5</v>
      </c>
      <c r="Z24" s="94">
        <v>4.8803568325357655E-5</v>
      </c>
      <c r="AA24" s="94">
        <v>6.5227186870744238E-5</v>
      </c>
      <c r="AB24" s="94">
        <v>2.2596468474407521E-4</v>
      </c>
      <c r="AC24" s="94"/>
    </row>
    <row r="25" spans="1:30">
      <c r="A25" s="87">
        <v>43430</v>
      </c>
      <c r="B25" s="88">
        <v>46.588828999999997</v>
      </c>
      <c r="C25" s="88">
        <v>177.346237</v>
      </c>
      <c r="D25" s="88">
        <v>91.942008999999999</v>
      </c>
      <c r="E25" s="88">
        <v>61.529223999999999</v>
      </c>
      <c r="F25" s="88">
        <v>8.6673709999999993</v>
      </c>
      <c r="G25" s="88">
        <v>110.335274</v>
      </c>
      <c r="H25" s="89">
        <v>171.16450499999999</v>
      </c>
      <c r="I25" s="88">
        <v>119.665634</v>
      </c>
      <c r="K25" s="91">
        <v>43430</v>
      </c>
      <c r="L25" s="92">
        <v>-3.0600555753957925E-3</v>
      </c>
      <c r="M25" s="92">
        <v>1.077349534139227E-2</v>
      </c>
      <c r="N25" s="92">
        <v>5.257923470960435E-4</v>
      </c>
      <c r="O25" s="92">
        <v>2.8617062670283744E-2</v>
      </c>
      <c r="P25" s="92">
        <v>2.9572787751613649E-2</v>
      </c>
      <c r="Q25" s="92">
        <v>4.1934654567179486E-3</v>
      </c>
      <c r="R25" s="92">
        <v>1.352378544368027E-2</v>
      </c>
      <c r="S25" s="92">
        <v>1.3031478500710181E-2</v>
      </c>
      <c r="U25" s="133" t="s">
        <v>174</v>
      </c>
      <c r="V25" s="94">
        <v>1.5098063973925739E-5</v>
      </c>
      <c r="W25" s="95">
        <v>2.7172236180032942E-5</v>
      </c>
      <c r="X25" s="94">
        <v>3.0465538861445842E-5</v>
      </c>
      <c r="Y25" s="94">
        <v>5.1464088722311941E-5</v>
      </c>
      <c r="Z25" s="94">
        <v>5.7306351914980965E-5</v>
      </c>
      <c r="AA25" s="94">
        <v>4.2333490581313531E-5</v>
      </c>
      <c r="AB25" s="94">
        <v>5.9553049799326837E-5</v>
      </c>
      <c r="AC25" s="94">
        <v>1.050960320135601E-4</v>
      </c>
    </row>
    <row r="26" spans="1:30">
      <c r="A26" s="87">
        <v>43427</v>
      </c>
      <c r="B26" s="88">
        <v>46.731831</v>
      </c>
      <c r="C26" s="88">
        <v>175.455963</v>
      </c>
      <c r="D26" s="88">
        <v>91.893692000000001</v>
      </c>
      <c r="E26" s="88">
        <v>59.817425</v>
      </c>
      <c r="F26" s="88">
        <v>8.4184149999999995</v>
      </c>
      <c r="G26" s="88">
        <v>109.87451900000001</v>
      </c>
      <c r="H26" s="89">
        <v>168.88059999999999</v>
      </c>
      <c r="I26" s="88">
        <v>118.126274</v>
      </c>
      <c r="K26" s="91">
        <v>43427</v>
      </c>
      <c r="L26" s="92">
        <v>5.9511529431861554E-3</v>
      </c>
      <c r="M26" s="92">
        <v>-4.3236365393485299E-3</v>
      </c>
      <c r="N26" s="92">
        <v>9.8756574203326952E-3</v>
      </c>
      <c r="O26" s="92">
        <v>7.4085270479025134E-3</v>
      </c>
      <c r="P26" s="92">
        <v>2.195363938031214E-3</v>
      </c>
      <c r="Q26" s="92">
        <v>-8.4048379984069665E-3</v>
      </c>
      <c r="R26" s="92">
        <v>-2.5398831085239437E-2</v>
      </c>
      <c r="S26" s="92">
        <v>3.8574138262184032E-3</v>
      </c>
    </row>
    <row r="27" spans="1:30">
      <c r="A27" s="87">
        <v>43425</v>
      </c>
      <c r="B27" s="88">
        <v>46.455368</v>
      </c>
      <c r="C27" s="88">
        <v>176.21786499999999</v>
      </c>
      <c r="D27" s="88">
        <v>90.995056000000005</v>
      </c>
      <c r="E27" s="88">
        <v>59.377524999999999</v>
      </c>
      <c r="F27" s="88">
        <v>8.3999740000000003</v>
      </c>
      <c r="G27" s="88">
        <v>110.805824</v>
      </c>
      <c r="H27" s="89">
        <v>173.28175400000001</v>
      </c>
      <c r="I27" s="88">
        <v>117.672363</v>
      </c>
      <c r="K27" s="91">
        <v>43425</v>
      </c>
      <c r="L27" s="92">
        <v>-1.3163158451071633E-2</v>
      </c>
      <c r="M27" s="92">
        <v>-5.3889416039514249E-3</v>
      </c>
      <c r="N27" s="92">
        <v>1.0623683648569582E-4</v>
      </c>
      <c r="O27" s="92">
        <v>-2.2666442332546333E-2</v>
      </c>
      <c r="P27" s="92">
        <v>5.5186385427019591E-3</v>
      </c>
      <c r="Q27" s="92">
        <v>1.0369134188798146E-2</v>
      </c>
      <c r="R27" s="92">
        <v>-1.1301733373236811E-3</v>
      </c>
      <c r="S27" s="92">
        <v>1.6710683068025478E-2</v>
      </c>
      <c r="U27" s="193" t="s">
        <v>181</v>
      </c>
      <c r="V27" s="194"/>
      <c r="W27" s="194"/>
      <c r="X27" s="194"/>
      <c r="Y27" s="194"/>
      <c r="Z27" s="194"/>
      <c r="AA27" s="194"/>
      <c r="AB27" s="194"/>
      <c r="AC27" s="195"/>
    </row>
    <row r="28" spans="1:30">
      <c r="A28" s="87">
        <v>43424</v>
      </c>
      <c r="B28" s="88">
        <v>47.075023999999999</v>
      </c>
      <c r="C28" s="88">
        <v>177.17263800000001</v>
      </c>
      <c r="D28" s="88">
        <v>90.985389999999995</v>
      </c>
      <c r="E28" s="88">
        <v>60.754615999999999</v>
      </c>
      <c r="F28" s="88">
        <v>8.3538720000000009</v>
      </c>
      <c r="G28" s="88">
        <v>109.668655</v>
      </c>
      <c r="H28" s="89">
        <v>173.477814</v>
      </c>
      <c r="I28" s="88">
        <v>115.738297</v>
      </c>
      <c r="K28" s="91">
        <v>43424</v>
      </c>
      <c r="L28" s="92">
        <v>-2.2371675886273312E-2</v>
      </c>
      <c r="M28" s="92">
        <v>-1.6120336981291672E-2</v>
      </c>
      <c r="N28" s="92">
        <v>-2.7071578524231366E-2</v>
      </c>
      <c r="O28" s="92">
        <v>2.1382681987823116E-2</v>
      </c>
      <c r="P28" s="92">
        <v>-2.0540359537777886E-2</v>
      </c>
      <c r="Q28" s="92">
        <v>-3.0757138998254163E-2</v>
      </c>
      <c r="R28" s="92">
        <v>-4.7777854203149062E-2</v>
      </c>
      <c r="S28" s="92">
        <v>1.2805402087490148E-3</v>
      </c>
      <c r="U28" s="196"/>
      <c r="V28" s="197"/>
      <c r="W28" s="197"/>
      <c r="X28" s="197"/>
      <c r="Y28" s="197"/>
      <c r="Z28" s="197"/>
      <c r="AA28" s="197"/>
      <c r="AB28" s="197"/>
      <c r="AC28" s="198"/>
    </row>
    <row r="29" spans="1:30" ht="15" customHeight="1">
      <c r="A29" s="87">
        <v>43423</v>
      </c>
      <c r="B29" s="88">
        <v>48.152270999999999</v>
      </c>
      <c r="C29" s="88">
        <v>180.07551599999999</v>
      </c>
      <c r="D29" s="88">
        <v>93.517043999999999</v>
      </c>
      <c r="E29" s="88">
        <v>59.482716000000003</v>
      </c>
      <c r="F29" s="88">
        <v>8.5290619999999997</v>
      </c>
      <c r="G29" s="88">
        <v>113.148788</v>
      </c>
      <c r="H29" s="89">
        <v>182.18208300000001</v>
      </c>
      <c r="I29" s="88">
        <v>115.590279</v>
      </c>
      <c r="K29" s="91">
        <v>43423</v>
      </c>
      <c r="L29" s="92">
        <v>6.776825228524519E-3</v>
      </c>
      <c r="M29" s="92">
        <v>-4.6377419359706629E-3</v>
      </c>
      <c r="N29" s="92">
        <v>-9.3152522708236374E-3</v>
      </c>
      <c r="O29" s="92">
        <v>-6.3675943659162293E-2</v>
      </c>
      <c r="P29" s="92">
        <v>2.2099428975451252E-2</v>
      </c>
      <c r="Q29" s="92">
        <v>-6.6271191453836087E-3</v>
      </c>
      <c r="R29" s="92">
        <v>-3.9632087670582572E-2</v>
      </c>
      <c r="S29" s="92">
        <v>1.5389992877643532E-3</v>
      </c>
      <c r="U29" s="190"/>
      <c r="V29" s="192" t="s">
        <v>167</v>
      </c>
      <c r="W29" s="192" t="s">
        <v>168</v>
      </c>
      <c r="X29" s="192" t="s">
        <v>169</v>
      </c>
      <c r="Y29" s="192" t="s">
        <v>170</v>
      </c>
      <c r="Z29" s="192" t="s">
        <v>171</v>
      </c>
      <c r="AA29" s="192" t="s">
        <v>172</v>
      </c>
      <c r="AB29" s="192" t="s">
        <v>173</v>
      </c>
      <c r="AC29" s="192" t="s">
        <v>174</v>
      </c>
    </row>
    <row r="30" spans="1:30">
      <c r="A30" s="87">
        <v>43420</v>
      </c>
      <c r="B30" s="88">
        <v>47.828147999999999</v>
      </c>
      <c r="C30" s="88">
        <v>180.91455099999999</v>
      </c>
      <c r="D30" s="88">
        <v>94.396370000000005</v>
      </c>
      <c r="E30" s="88">
        <v>63.527915999999998</v>
      </c>
      <c r="F30" s="88">
        <v>8.3446499999999997</v>
      </c>
      <c r="G30" s="88">
        <v>113.90364099999999</v>
      </c>
      <c r="H30" s="89">
        <v>189.70030199999999</v>
      </c>
      <c r="I30" s="88">
        <v>115.412659</v>
      </c>
      <c r="K30" s="91">
        <v>43420</v>
      </c>
      <c r="L30" s="92">
        <v>8.6449257554388481E-3</v>
      </c>
      <c r="M30" s="92">
        <v>2.1954621193219337E-2</v>
      </c>
      <c r="N30" s="92">
        <v>-1.8585584800865917E-2</v>
      </c>
      <c r="O30" s="92">
        <v>-1.9917494185766382E-2</v>
      </c>
      <c r="P30" s="92">
        <v>-2.7927209254754226E-2</v>
      </c>
      <c r="Q30" s="92">
        <v>-7.8559012421195451E-3</v>
      </c>
      <c r="R30" s="92">
        <v>1.1075706462175372E-2</v>
      </c>
      <c r="S30" s="92">
        <v>-3.4184732120046135E-4</v>
      </c>
      <c r="U30" s="190"/>
      <c r="V30" s="192"/>
      <c r="W30" s="192"/>
      <c r="X30" s="192"/>
      <c r="Y30" s="192"/>
      <c r="Z30" s="192"/>
      <c r="AA30" s="192"/>
      <c r="AB30" s="192"/>
      <c r="AC30" s="192"/>
    </row>
    <row r="31" spans="1:30">
      <c r="A31" s="87">
        <v>43419</v>
      </c>
      <c r="B31" s="88">
        <v>47.418221000000003</v>
      </c>
      <c r="C31" s="88">
        <v>177.02796900000001</v>
      </c>
      <c r="D31" s="88">
        <v>96.184005999999997</v>
      </c>
      <c r="E31" s="88">
        <v>64.818946999999994</v>
      </c>
      <c r="F31" s="88">
        <v>8.5843880000000006</v>
      </c>
      <c r="G31" s="88">
        <v>114.805542</v>
      </c>
      <c r="H31" s="89">
        <v>187.622253</v>
      </c>
      <c r="I31" s="88">
        <v>115.45212600000001</v>
      </c>
      <c r="K31" s="91">
        <v>43419</v>
      </c>
      <c r="L31" s="92">
        <v>-4.018990462480998E-4</v>
      </c>
      <c r="M31" s="92">
        <v>-1.5774501522812789E-3</v>
      </c>
      <c r="N31" s="92">
        <v>-1.9600097285704998E-2</v>
      </c>
      <c r="O31" s="92">
        <v>1.8482409217324358E-2</v>
      </c>
      <c r="P31" s="92">
        <v>-2.4108900158825275E-2</v>
      </c>
      <c r="Q31" s="92">
        <v>-8.5389282370007535E-5</v>
      </c>
      <c r="R31" s="92">
        <v>2.4678765671772851E-2</v>
      </c>
      <c r="S31" s="92">
        <v>1.026664214767381E-3</v>
      </c>
      <c r="U31" s="133" t="s">
        <v>167</v>
      </c>
      <c r="V31" s="96">
        <v>1</v>
      </c>
      <c r="W31" s="97"/>
      <c r="X31" s="98"/>
      <c r="Y31" s="98"/>
      <c r="Z31" s="98"/>
      <c r="AA31" s="98"/>
      <c r="AB31" s="98"/>
      <c r="AC31" s="98"/>
      <c r="AD31" s="98"/>
    </row>
    <row r="32" spans="1:30">
      <c r="A32" s="87">
        <v>43418</v>
      </c>
      <c r="B32" s="88">
        <v>47.437286</v>
      </c>
      <c r="C32" s="88">
        <v>177.30766299999999</v>
      </c>
      <c r="D32" s="88">
        <v>98.106910999999997</v>
      </c>
      <c r="E32" s="88">
        <v>63.642676999999999</v>
      </c>
      <c r="F32" s="88">
        <v>8.7964610000000008</v>
      </c>
      <c r="G32" s="88">
        <v>114.81534600000001</v>
      </c>
      <c r="H32" s="89">
        <v>183.10348500000001</v>
      </c>
      <c r="I32" s="88">
        <v>115.33371699999999</v>
      </c>
      <c r="K32" s="91">
        <v>43418</v>
      </c>
      <c r="L32" s="92">
        <v>-2.0057172102621035E-3</v>
      </c>
      <c r="M32" s="92">
        <v>-8.6946520820585516E-4</v>
      </c>
      <c r="N32" s="92">
        <v>-1.3697252002244586E-2</v>
      </c>
      <c r="O32" s="92">
        <v>-7.45724767619238E-3</v>
      </c>
      <c r="P32" s="92">
        <v>0</v>
      </c>
      <c r="Q32" s="92">
        <v>2.3107157871087303E-3</v>
      </c>
      <c r="R32" s="92">
        <v>-2.824737187976023E-2</v>
      </c>
      <c r="S32" s="92">
        <v>1.5376582920239912E-2</v>
      </c>
      <c r="U32" s="133" t="s">
        <v>168</v>
      </c>
      <c r="V32" s="98">
        <v>0.34709720029762969</v>
      </c>
      <c r="W32" s="99">
        <v>1</v>
      </c>
      <c r="X32" s="98"/>
      <c r="Y32" s="98"/>
      <c r="Z32" s="98"/>
      <c r="AA32" s="98"/>
      <c r="AB32" s="98"/>
      <c r="AC32" s="98"/>
      <c r="AD32" s="98"/>
    </row>
    <row r="33" spans="1:30">
      <c r="A33" s="87">
        <v>43417</v>
      </c>
      <c r="B33" s="88">
        <v>47.532623000000001</v>
      </c>
      <c r="C33" s="88">
        <v>177.46196</v>
      </c>
      <c r="D33" s="88">
        <v>99.469368000000003</v>
      </c>
      <c r="E33" s="88">
        <v>64.120841999999996</v>
      </c>
      <c r="F33" s="88">
        <v>8.7964610000000008</v>
      </c>
      <c r="G33" s="88">
        <v>114.550652</v>
      </c>
      <c r="H33" s="89">
        <v>188.42602500000001</v>
      </c>
      <c r="I33" s="88">
        <v>113.587135</v>
      </c>
      <c r="K33" s="91">
        <v>43417</v>
      </c>
      <c r="L33" s="92">
        <v>-2.0051677925581046E-4</v>
      </c>
      <c r="M33" s="92">
        <v>-1.9526440814706669E-3</v>
      </c>
      <c r="N33" s="92">
        <v>-8.9534802079518361E-3</v>
      </c>
      <c r="O33" s="92">
        <v>-1.4891351313633949E-3</v>
      </c>
      <c r="P33" s="92">
        <v>5.2688136038336886E-3</v>
      </c>
      <c r="Q33" s="92">
        <v>1.2853528747691634E-3</v>
      </c>
      <c r="R33" s="92">
        <v>-9.9911720117595859E-3</v>
      </c>
      <c r="S33" s="92">
        <v>-3.9802423418668909E-3</v>
      </c>
      <c r="U33" s="133" t="s">
        <v>169</v>
      </c>
      <c r="V33" s="98">
        <v>0.34314176725479723</v>
      </c>
      <c r="W33" s="97">
        <v>0.27121910034862906</v>
      </c>
      <c r="X33" s="96">
        <v>1</v>
      </c>
      <c r="Y33" s="98"/>
      <c r="Z33" s="98"/>
      <c r="AA33" s="98"/>
      <c r="AB33" s="98"/>
      <c r="AC33" s="98"/>
      <c r="AD33" s="98"/>
    </row>
    <row r="34" spans="1:30">
      <c r="A34" s="87">
        <v>43416</v>
      </c>
      <c r="B34" s="88">
        <v>47.542155999999999</v>
      </c>
      <c r="C34" s="88">
        <v>177.809158</v>
      </c>
      <c r="D34" s="88">
        <v>100.368011</v>
      </c>
      <c r="E34" s="88">
        <v>64.216469000000004</v>
      </c>
      <c r="F34" s="88">
        <v>8.7503569999999993</v>
      </c>
      <c r="G34" s="88">
        <v>114.403603</v>
      </c>
      <c r="H34" s="89">
        <v>190.32762099999999</v>
      </c>
      <c r="I34" s="88">
        <v>114.04104599999999</v>
      </c>
      <c r="K34" s="91">
        <v>43416</v>
      </c>
      <c r="L34" s="92">
        <v>3.8245162060792648E-3</v>
      </c>
      <c r="M34" s="92">
        <v>-8.4434941135610453E-3</v>
      </c>
      <c r="N34" s="92">
        <v>-1.6009828528202208E-2</v>
      </c>
      <c r="O34" s="92">
        <v>-9.4409845642920986E-3</v>
      </c>
      <c r="P34" s="92">
        <v>1.1726998400149125E-2</v>
      </c>
      <c r="Q34" s="92">
        <v>-1.101696723311929E-2</v>
      </c>
      <c r="R34" s="92">
        <v>-5.0374142695369994E-2</v>
      </c>
      <c r="S34" s="92">
        <v>-1.424426446951077E-2</v>
      </c>
      <c r="U34" s="133" t="s">
        <v>170</v>
      </c>
      <c r="V34" s="98">
        <v>0.12541694448761953</v>
      </c>
      <c r="W34" s="97">
        <v>0.10296609520340741</v>
      </c>
      <c r="X34" s="98">
        <v>0.20014977799149941</v>
      </c>
      <c r="Y34" s="96">
        <v>1</v>
      </c>
      <c r="Z34" s="98"/>
      <c r="AA34" s="98"/>
      <c r="AB34" s="98"/>
      <c r="AC34" s="98"/>
      <c r="AD34" s="98"/>
    </row>
    <row r="35" spans="1:30">
      <c r="A35" s="87">
        <v>43413</v>
      </c>
      <c r="B35" s="88">
        <v>47.361023000000003</v>
      </c>
      <c r="C35" s="88">
        <v>179.323273</v>
      </c>
      <c r="D35" s="88">
        <v>102.00103</v>
      </c>
      <c r="E35" s="88">
        <v>64.828513999999998</v>
      </c>
      <c r="F35" s="88">
        <v>8.6489309999999993</v>
      </c>
      <c r="G35" s="88">
        <v>115.67802399999999</v>
      </c>
      <c r="H35" s="89">
        <v>200.42379800000001</v>
      </c>
      <c r="I35" s="88">
        <v>115.68895000000001</v>
      </c>
      <c r="K35" s="91">
        <v>43413</v>
      </c>
      <c r="L35" s="92">
        <v>7.0951039372635361E-3</v>
      </c>
      <c r="M35" s="92">
        <v>2.4800698530031973E-3</v>
      </c>
      <c r="N35" s="92">
        <v>6.4835237745388685E-3</v>
      </c>
      <c r="O35" s="92">
        <v>-7.4286597814458011E-2</v>
      </c>
      <c r="P35" s="92">
        <v>-8.4565607303707102E-3</v>
      </c>
      <c r="Q35" s="92">
        <v>1.7241339283710522E-2</v>
      </c>
      <c r="R35" s="92">
        <v>-1.9281551669372621E-2</v>
      </c>
      <c r="S35" s="92">
        <v>-4.2636708228038778E-4</v>
      </c>
      <c r="U35" s="133" t="s">
        <v>171</v>
      </c>
      <c r="V35" s="98">
        <v>0.20453185608365415</v>
      </c>
      <c r="W35" s="97">
        <v>0.17865242408015153</v>
      </c>
      <c r="X35" s="98">
        <v>0.19409831351420739</v>
      </c>
      <c r="Y35" s="98">
        <v>0.2124894335879797</v>
      </c>
      <c r="Z35" s="96">
        <v>1</v>
      </c>
      <c r="AA35" s="98"/>
      <c r="AB35" s="98"/>
      <c r="AC35" s="98"/>
      <c r="AD35" s="98"/>
    </row>
    <row r="36" spans="1:30">
      <c r="A36" s="87">
        <v>43412</v>
      </c>
      <c r="B36" s="88">
        <v>47.027358999999997</v>
      </c>
      <c r="C36" s="88">
        <v>178.879639</v>
      </c>
      <c r="D36" s="88">
        <v>101.343964</v>
      </c>
      <c r="E36" s="88">
        <v>70.030868999999996</v>
      </c>
      <c r="F36" s="88">
        <v>8.7226949999999999</v>
      </c>
      <c r="G36" s="88">
        <v>113.717384</v>
      </c>
      <c r="H36" s="89">
        <v>204.36425800000001</v>
      </c>
      <c r="I36" s="88">
        <v>115.738297</v>
      </c>
      <c r="K36" s="91">
        <v>43412</v>
      </c>
      <c r="L36" s="92">
        <v>-8.101902092130242E-4</v>
      </c>
      <c r="M36" s="92">
        <v>6.6756495541591132E-3</v>
      </c>
      <c r="N36" s="92">
        <v>5.3681324319023727E-3</v>
      </c>
      <c r="O36" s="92">
        <v>5.7686283473812328E-3</v>
      </c>
      <c r="P36" s="92">
        <v>-1.4583499260318655E-2</v>
      </c>
      <c r="Q36" s="92">
        <v>-8.9704961411576356E-3</v>
      </c>
      <c r="R36" s="92">
        <v>-3.4891051655632221E-3</v>
      </c>
      <c r="S36" s="92">
        <v>-1.6930633395884298E-2</v>
      </c>
      <c r="U36" s="133" t="s">
        <v>172</v>
      </c>
      <c r="V36" s="98">
        <v>0.27290697082991799</v>
      </c>
      <c r="W36" s="97">
        <v>0.18805016758676768</v>
      </c>
      <c r="X36" s="98">
        <v>0.27295072514569818</v>
      </c>
      <c r="Y36" s="98">
        <v>0.22347736322560724</v>
      </c>
      <c r="Z36" s="98">
        <v>0.33178789078813198</v>
      </c>
      <c r="AA36" s="96">
        <v>1</v>
      </c>
      <c r="AB36" s="98"/>
      <c r="AC36" s="98"/>
      <c r="AD36" s="98"/>
    </row>
    <row r="37" spans="1:30">
      <c r="A37" s="87">
        <v>43411</v>
      </c>
      <c r="B37" s="88">
        <v>47.065491000000002</v>
      </c>
      <c r="C37" s="88">
        <v>177.69342</v>
      </c>
      <c r="D37" s="88">
        <v>100.802841</v>
      </c>
      <c r="E37" s="88">
        <v>69.629204000000001</v>
      </c>
      <c r="F37" s="88">
        <v>8.8517849999999996</v>
      </c>
      <c r="G37" s="88">
        <v>114.746719</v>
      </c>
      <c r="H37" s="89">
        <v>205.079803</v>
      </c>
      <c r="I37" s="88">
        <v>117.731567</v>
      </c>
      <c r="K37" s="91">
        <v>43411</v>
      </c>
      <c r="L37" s="92">
        <v>5.2940734832076508E-3</v>
      </c>
      <c r="M37" s="92">
        <v>8.4286589557021063E-3</v>
      </c>
      <c r="N37" s="92">
        <v>9.5808424614529653E-3</v>
      </c>
      <c r="O37" s="92">
        <v>1.5764515813597699E-2</v>
      </c>
      <c r="P37" s="92">
        <v>6.2893475000911359E-3</v>
      </c>
      <c r="Q37" s="92">
        <v>2.9131636610371103E-3</v>
      </c>
      <c r="R37" s="92">
        <v>3.0328197827946601E-2</v>
      </c>
      <c r="S37" s="92">
        <v>1.471333717045531E-2</v>
      </c>
      <c r="U37" s="133" t="s">
        <v>173</v>
      </c>
      <c r="V37" s="98">
        <v>0.16590719785945093</v>
      </c>
      <c r="W37" s="97">
        <v>0.26202717304743706</v>
      </c>
      <c r="X37" s="98">
        <v>0.24069962332529168</v>
      </c>
      <c r="Y37" s="98">
        <v>0.26990657078335772</v>
      </c>
      <c r="Z37" s="98">
        <v>0.22435633736550464</v>
      </c>
      <c r="AA37" s="98">
        <v>0.37814099481548397</v>
      </c>
      <c r="AB37" s="98">
        <v>1</v>
      </c>
      <c r="AC37" s="98"/>
      <c r="AD37" s="98"/>
    </row>
    <row r="38" spans="1:30">
      <c r="A38" s="87">
        <v>43410</v>
      </c>
      <c r="B38" s="88">
        <v>46.817635000000003</v>
      </c>
      <c r="C38" s="88">
        <v>176.20822100000001</v>
      </c>
      <c r="D38" s="88">
        <v>99.846230000000006</v>
      </c>
      <c r="E38" s="88">
        <v>68.548569000000001</v>
      </c>
      <c r="F38" s="88">
        <v>8.7964610000000008</v>
      </c>
      <c r="G38" s="88">
        <v>114.413414</v>
      </c>
      <c r="H38" s="89">
        <v>199.043182</v>
      </c>
      <c r="I38" s="88">
        <v>116.02446</v>
      </c>
      <c r="K38" s="91">
        <v>43410</v>
      </c>
      <c r="L38" s="92">
        <v>8.6261496888451195E-3</v>
      </c>
      <c r="M38" s="92">
        <v>1.2860928755312084E-2</v>
      </c>
      <c r="N38" s="92">
        <v>4.0812996056009965E-3</v>
      </c>
      <c r="O38" s="92">
        <v>8.1575695374103141E-3</v>
      </c>
      <c r="P38" s="92">
        <v>1.0494764055013484E-3</v>
      </c>
      <c r="Q38" s="92">
        <v>1.0913886243110404E-2</v>
      </c>
      <c r="R38" s="92">
        <v>1.0814152128662879E-2</v>
      </c>
      <c r="S38" s="92">
        <v>1.8802505947081549E-2</v>
      </c>
      <c r="U38" s="133" t="s">
        <v>174</v>
      </c>
      <c r="V38" s="98">
        <v>0.18898308429341978</v>
      </c>
      <c r="W38" s="97">
        <v>0.24310411133330498</v>
      </c>
      <c r="X38" s="98">
        <v>0.22131990625739348</v>
      </c>
      <c r="Y38" s="98">
        <v>0.22956446759121338</v>
      </c>
      <c r="Z38" s="98">
        <v>0.38629283447281398</v>
      </c>
      <c r="AA38" s="98">
        <v>0.35986227291322787</v>
      </c>
      <c r="AB38" s="98">
        <v>0.3864475538526464</v>
      </c>
      <c r="AC38" s="98">
        <v>1</v>
      </c>
      <c r="AD38" s="98"/>
    </row>
    <row r="39" spans="1:30">
      <c r="A39" s="87">
        <v>43409</v>
      </c>
      <c r="B39" s="88">
        <v>46.417233000000003</v>
      </c>
      <c r="C39" s="88">
        <v>173.97079500000001</v>
      </c>
      <c r="D39" s="88">
        <v>99.440383999999995</v>
      </c>
      <c r="E39" s="88">
        <v>67.993904000000001</v>
      </c>
      <c r="F39" s="88">
        <v>8.7872389999999996</v>
      </c>
      <c r="G39" s="88">
        <v>113.1782</v>
      </c>
      <c r="H39" s="89">
        <v>196.91372699999999</v>
      </c>
      <c r="I39" s="88">
        <v>113.883171</v>
      </c>
      <c r="K39" s="91">
        <v>43409</v>
      </c>
      <c r="L39" s="92">
        <v>1.4375067281202192E-2</v>
      </c>
      <c r="M39" s="92">
        <v>2.0594136892111425E-2</v>
      </c>
      <c r="N39" s="92">
        <v>1.5492480957725707E-2</v>
      </c>
      <c r="O39" s="92">
        <v>-1.0989200561081103E-2</v>
      </c>
      <c r="P39" s="92">
        <v>1.599134043270789E-2</v>
      </c>
      <c r="Q39" s="92">
        <v>2.3440859664627389E-3</v>
      </c>
      <c r="R39" s="92">
        <v>-2.8388288125641981E-2</v>
      </c>
      <c r="S39" s="92">
        <v>-4.3299320826817311E-4</v>
      </c>
    </row>
    <row r="40" spans="1:30">
      <c r="A40" s="87">
        <v>43406</v>
      </c>
      <c r="B40" s="88">
        <v>45.759438000000003</v>
      </c>
      <c r="C40" s="88">
        <v>170.46031199999999</v>
      </c>
      <c r="D40" s="88">
        <v>97.923309000000003</v>
      </c>
      <c r="E40" s="88">
        <v>68.749404999999996</v>
      </c>
      <c r="F40" s="88">
        <v>8.6489309999999993</v>
      </c>
      <c r="G40" s="88">
        <v>112.913521</v>
      </c>
      <c r="H40" s="89">
        <v>202.66709900000001</v>
      </c>
      <c r="I40" s="88">
        <v>113.932503</v>
      </c>
      <c r="K40" s="91">
        <v>43406</v>
      </c>
      <c r="L40" s="92">
        <v>5.446086707870279E-3</v>
      </c>
      <c r="M40" s="92">
        <v>1.0692928997451556E-2</v>
      </c>
      <c r="N40" s="92">
        <v>7.5561586054642138E-3</v>
      </c>
      <c r="O40" s="92">
        <v>-1.62834472067237E-2</v>
      </c>
      <c r="P40" s="92">
        <v>9.6878978326384591E-3</v>
      </c>
      <c r="Q40" s="92">
        <v>-7.9241117153847629E-3</v>
      </c>
      <c r="R40" s="92">
        <v>-6.6330705836909254E-2</v>
      </c>
      <c r="S40" s="92">
        <v>-1.9031431185253744E-2</v>
      </c>
    </row>
    <row r="41" spans="1:30">
      <c r="A41" s="87">
        <v>43405</v>
      </c>
      <c r="B41" s="88">
        <v>45.511578</v>
      </c>
      <c r="C41" s="88">
        <v>168.65687600000001</v>
      </c>
      <c r="D41" s="88">
        <v>97.188934000000003</v>
      </c>
      <c r="E41" s="88">
        <v>69.887412999999995</v>
      </c>
      <c r="F41" s="88">
        <v>8.5659449999999993</v>
      </c>
      <c r="G41" s="88">
        <v>113.81540699999999</v>
      </c>
      <c r="H41" s="89">
        <v>217.06518600000001</v>
      </c>
      <c r="I41" s="88">
        <v>116.14286800000001</v>
      </c>
      <c r="K41" s="91">
        <v>43405</v>
      </c>
      <c r="L41" s="92">
        <v>-2.9239539312944096E-3</v>
      </c>
      <c r="M41" s="92">
        <v>-1.1418625309523533E-2</v>
      </c>
      <c r="N41" s="92">
        <v>2.9917117857927167E-3</v>
      </c>
      <c r="O41" s="92">
        <v>4.1619135786884032E-2</v>
      </c>
      <c r="P41" s="92">
        <v>-2.7225151581121376E-2</v>
      </c>
      <c r="Q41" s="92">
        <v>1.1059771980564292E-2</v>
      </c>
      <c r="R41" s="92">
        <v>1.5352211447991593E-2</v>
      </c>
      <c r="S41" s="92">
        <v>5.5531413487093229E-3</v>
      </c>
      <c r="U41" s="193" t="s">
        <v>182</v>
      </c>
      <c r="V41" s="194"/>
      <c r="W41" s="194"/>
      <c r="X41" s="194"/>
      <c r="Y41" s="194"/>
      <c r="Z41" s="194"/>
      <c r="AA41" s="194"/>
      <c r="AB41" s="194"/>
      <c r="AC41" s="195"/>
    </row>
    <row r="42" spans="1:30">
      <c r="A42" s="87">
        <v>43404</v>
      </c>
      <c r="B42" s="88">
        <v>45.645041999999997</v>
      </c>
      <c r="C42" s="88">
        <v>170.60495</v>
      </c>
      <c r="D42" s="88">
        <v>96.899039999999999</v>
      </c>
      <c r="E42" s="88">
        <v>67.094977999999998</v>
      </c>
      <c r="F42" s="88">
        <v>8.8056809999999999</v>
      </c>
      <c r="G42" s="88">
        <v>112.570404</v>
      </c>
      <c r="H42" s="89">
        <v>213.783142</v>
      </c>
      <c r="I42" s="88">
        <v>115.50147200000001</v>
      </c>
      <c r="K42" s="91">
        <v>43404</v>
      </c>
      <c r="L42" s="92">
        <v>5.2487170675086237E-3</v>
      </c>
      <c r="M42" s="92">
        <v>-8.908221679327033E-3</v>
      </c>
      <c r="N42" s="92">
        <v>-2.0894500246264158E-2</v>
      </c>
      <c r="O42" s="92">
        <v>-4.9638372937451658E-3</v>
      </c>
      <c r="P42" s="92">
        <v>9.5138027868679753E-3</v>
      </c>
      <c r="Q42" s="92">
        <v>6.0993698899980409E-4</v>
      </c>
      <c r="R42" s="92">
        <v>2.6066594419738687E-2</v>
      </c>
      <c r="S42" s="92">
        <v>6.9684203645339338E-3</v>
      </c>
      <c r="U42" s="196"/>
      <c r="V42" s="197"/>
      <c r="W42" s="197"/>
      <c r="X42" s="197"/>
      <c r="Y42" s="197"/>
      <c r="Z42" s="197"/>
      <c r="AA42" s="197"/>
      <c r="AB42" s="197"/>
      <c r="AC42" s="198"/>
    </row>
    <row r="43" spans="1:30" ht="15" customHeight="1">
      <c r="A43" s="87">
        <v>43403</v>
      </c>
      <c r="B43" s="88">
        <v>45.406714999999998</v>
      </c>
      <c r="C43" s="88">
        <v>172.138397</v>
      </c>
      <c r="D43" s="88">
        <v>98.966904</v>
      </c>
      <c r="E43" s="88">
        <v>67.429687999999999</v>
      </c>
      <c r="F43" s="88">
        <v>8.7226949999999999</v>
      </c>
      <c r="G43" s="88">
        <v>112.501785</v>
      </c>
      <c r="H43" s="89">
        <v>208.35211200000001</v>
      </c>
      <c r="I43" s="88">
        <v>114.702179</v>
      </c>
      <c r="K43" s="91">
        <v>43403</v>
      </c>
      <c r="L43" s="92">
        <v>2.5183127863808608E-2</v>
      </c>
      <c r="M43" s="92">
        <v>3.0364213497906523E-2</v>
      </c>
      <c r="N43" s="92">
        <v>2.6252541679942398E-2</v>
      </c>
      <c r="O43" s="92">
        <v>3.7216796818518416E-2</v>
      </c>
      <c r="P43" s="92">
        <v>1.9396439642503482E-2</v>
      </c>
      <c r="Q43" s="92">
        <v>1.5215877312900306E-2</v>
      </c>
      <c r="R43" s="92">
        <v>4.9943686156372902E-3</v>
      </c>
      <c r="S43" s="92">
        <v>8.0651944770853135E-3</v>
      </c>
      <c r="U43" s="190"/>
      <c r="V43" s="192" t="s">
        <v>167</v>
      </c>
      <c r="W43" s="192" t="s">
        <v>168</v>
      </c>
      <c r="X43" s="192" t="s">
        <v>169</v>
      </c>
      <c r="Y43" s="192" t="s">
        <v>170</v>
      </c>
      <c r="Z43" s="192" t="s">
        <v>171</v>
      </c>
      <c r="AA43" s="192" t="s">
        <v>172</v>
      </c>
      <c r="AB43" s="192" t="s">
        <v>173</v>
      </c>
      <c r="AC43" s="192" t="s">
        <v>174</v>
      </c>
    </row>
    <row r="44" spans="1:30">
      <c r="A44" s="87">
        <v>43402</v>
      </c>
      <c r="B44" s="88">
        <v>44.291321000000003</v>
      </c>
      <c r="C44" s="88">
        <v>167.06558200000001</v>
      </c>
      <c r="D44" s="88">
        <v>96.435233999999994</v>
      </c>
      <c r="E44" s="88">
        <v>65.010216</v>
      </c>
      <c r="F44" s="88">
        <v>8.5567250000000001</v>
      </c>
      <c r="G44" s="88">
        <v>110.815628</v>
      </c>
      <c r="H44" s="89">
        <v>207.31669600000001</v>
      </c>
      <c r="I44" s="88">
        <v>113.784485</v>
      </c>
      <c r="K44" s="91">
        <v>43402</v>
      </c>
      <c r="L44" s="92">
        <v>1.1759497343451164E-2</v>
      </c>
      <c r="M44" s="92">
        <v>-6.3446165984393232E-4</v>
      </c>
      <c r="N44" s="92">
        <v>8.6921786144911195E-3</v>
      </c>
      <c r="O44" s="92">
        <v>-6.8661359449850856E-3</v>
      </c>
      <c r="P44" s="92">
        <v>3.340766410478313E-2</v>
      </c>
      <c r="Q44" s="92">
        <v>-1.3252113591311065E-3</v>
      </c>
      <c r="R44" s="92">
        <v>-1.8770297584279172E-2</v>
      </c>
      <c r="S44" s="92">
        <v>-1.696507299152672E-2</v>
      </c>
      <c r="U44" s="190"/>
      <c r="V44" s="192"/>
      <c r="W44" s="192"/>
      <c r="X44" s="192"/>
      <c r="Y44" s="192"/>
      <c r="Z44" s="192"/>
      <c r="AA44" s="192"/>
      <c r="AB44" s="192"/>
      <c r="AC44" s="192"/>
    </row>
    <row r="45" spans="1:30">
      <c r="A45" s="87">
        <v>43399</v>
      </c>
      <c r="B45" s="88">
        <v>43.776530999999999</v>
      </c>
      <c r="C45" s="88">
        <v>167.17164600000001</v>
      </c>
      <c r="D45" s="88">
        <v>95.604225</v>
      </c>
      <c r="E45" s="88">
        <v>65.459671</v>
      </c>
      <c r="F45" s="88">
        <v>8.280106</v>
      </c>
      <c r="G45" s="88">
        <v>110.962677</v>
      </c>
      <c r="H45" s="89">
        <v>211.282532</v>
      </c>
      <c r="I45" s="88">
        <v>115.748161</v>
      </c>
      <c r="K45" s="91">
        <v>43399</v>
      </c>
      <c r="L45" s="92">
        <v>-1.2685493330892861E-2</v>
      </c>
      <c r="M45" s="92">
        <v>-1.1237266248961042E-2</v>
      </c>
      <c r="N45" s="92">
        <v>-2.4198700999380485E-3</v>
      </c>
      <c r="O45" s="92">
        <v>-1.0409019539742825E-2</v>
      </c>
      <c r="P45" s="92">
        <v>-1.1125147901011045E-3</v>
      </c>
      <c r="Q45" s="92">
        <v>-8.4969121312399309E-3</v>
      </c>
      <c r="R45" s="92">
        <v>-1.5923552223754078E-2</v>
      </c>
      <c r="S45" s="92">
        <v>5.4860014101698606E-3</v>
      </c>
      <c r="U45" s="133" t="s">
        <v>167</v>
      </c>
      <c r="V45" s="161">
        <f>WA*WA*V18</f>
        <v>1.387740780044966E-5</v>
      </c>
      <c r="W45" s="161">
        <f>WA*WB*V19</f>
        <v>1.8750804051524744E-6</v>
      </c>
      <c r="X45" s="161">
        <f>WA*WC*V20</f>
        <v>5.126819500768164E-7</v>
      </c>
      <c r="Y45" s="161">
        <f>WA*WD*V21</f>
        <v>1.3377888249668113E-7</v>
      </c>
      <c r="Z45" s="161">
        <f>WA*WE*V22</f>
        <v>3.212700885584138E-7</v>
      </c>
      <c r="AA45" s="161">
        <f>WA*WF*V23</f>
        <v>1.1244427538037864E-6</v>
      </c>
      <c r="AB45" s="161">
        <f>WA*WG*V24</f>
        <v>1.2647198545363196E-7</v>
      </c>
      <c r="AC45" s="161">
        <f>WA*WH*V25</f>
        <v>1.4930221251243834E-6</v>
      </c>
    </row>
    <row r="46" spans="1:30">
      <c r="A46" s="87">
        <v>43398</v>
      </c>
      <c r="B46" s="88">
        <v>44.338993000000002</v>
      </c>
      <c r="C46" s="88">
        <v>169.07154800000001</v>
      </c>
      <c r="D46" s="88">
        <v>95.836135999999996</v>
      </c>
      <c r="E46" s="88">
        <v>66.148208999999994</v>
      </c>
      <c r="F46" s="88">
        <v>8.2893279999999994</v>
      </c>
      <c r="G46" s="88">
        <v>111.913597</v>
      </c>
      <c r="H46" s="89">
        <v>214.70133999999999</v>
      </c>
      <c r="I46" s="88">
        <v>115.116631</v>
      </c>
      <c r="K46" s="91">
        <v>43398</v>
      </c>
      <c r="L46" s="92">
        <v>-4.7079237396804308E-3</v>
      </c>
      <c r="M46" s="92">
        <v>-1.1502689480868966E-2</v>
      </c>
      <c r="N46" s="92">
        <v>1.6605192668877722E-2</v>
      </c>
      <c r="O46" s="92">
        <v>3.1905964509477691E-3</v>
      </c>
      <c r="P46" s="92">
        <v>9.9022095979851565E-2</v>
      </c>
      <c r="Q46" s="92">
        <v>2.2847509177661429E-2</v>
      </c>
      <c r="R46" s="92">
        <v>2.1897863721332067E-2</v>
      </c>
      <c r="S46" s="92">
        <v>1.8242167151643063E-2</v>
      </c>
      <c r="U46" s="133" t="s">
        <v>168</v>
      </c>
      <c r="V46" s="161">
        <f>WB*WA*V19</f>
        <v>1.8750804051524744E-6</v>
      </c>
      <c r="W46" s="161">
        <f>WB*WB*W19</f>
        <v>2.1029513167332201E-6</v>
      </c>
      <c r="X46" s="161">
        <f>WB*WC*W20</f>
        <v>1.577448353455298E-7</v>
      </c>
      <c r="Y46" s="161">
        <f>WB*WD*W21</f>
        <v>4.2754912825771963E-8</v>
      </c>
      <c r="Z46" s="161">
        <f>WB*WE*W22</f>
        <v>1.092392427723929E-7</v>
      </c>
      <c r="AA46" s="161">
        <f>WB*WF*W23</f>
        <v>3.0161773901984596E-7</v>
      </c>
      <c r="AB46" s="161">
        <f>WB*WG*W24</f>
        <v>7.7756351397779881E-8</v>
      </c>
      <c r="AC46" s="161">
        <f>WB*WH*W25</f>
        <v>7.4764605959547925E-7</v>
      </c>
    </row>
    <row r="47" spans="1:30">
      <c r="A47" s="87">
        <v>43397</v>
      </c>
      <c r="B47" s="88">
        <v>44.548724999999997</v>
      </c>
      <c r="C47" s="88">
        <v>171.03895600000001</v>
      </c>
      <c r="D47" s="88">
        <v>94.270752000000002</v>
      </c>
      <c r="E47" s="88">
        <v>65.937827999999996</v>
      </c>
      <c r="F47" s="88">
        <v>7.5424579999999999</v>
      </c>
      <c r="G47" s="88">
        <v>109.413765</v>
      </c>
      <c r="H47" s="89">
        <v>210.10058599999999</v>
      </c>
      <c r="I47" s="88">
        <v>113.054276</v>
      </c>
      <c r="K47" s="91">
        <v>43397</v>
      </c>
      <c r="L47" s="92">
        <v>7.9811083321763565E-3</v>
      </c>
      <c r="M47" s="92">
        <v>1.1290104661407785E-3</v>
      </c>
      <c r="N47" s="92">
        <v>-2.4540155021874899E-3</v>
      </c>
      <c r="O47" s="92">
        <v>-3.7951944948378946E-2</v>
      </c>
      <c r="P47" s="92">
        <v>-4.7729923213210124E-2</v>
      </c>
      <c r="Q47" s="92">
        <v>-5.2948657275678657E-2</v>
      </c>
      <c r="R47" s="92">
        <v>-3.4301585551029912E-2</v>
      </c>
      <c r="S47" s="92">
        <v>-2.8820877480796314E-2</v>
      </c>
      <c r="U47" s="133" t="s">
        <v>169</v>
      </c>
      <c r="V47" s="161">
        <f>WC*WA*V20</f>
        <v>5.126819500768164E-7</v>
      </c>
      <c r="W47" s="161">
        <f>WC*WB*W20</f>
        <v>1.577448353455298E-7</v>
      </c>
      <c r="X47" s="161">
        <f>WC*WC*X20</f>
        <v>1.6085721201182974E-7</v>
      </c>
      <c r="Y47" s="161">
        <f>WC*WD*X21</f>
        <v>2.2985425828021667E-8</v>
      </c>
      <c r="Z47" s="161">
        <f>WC*WE*X22</f>
        <v>3.2824429655072416E-8</v>
      </c>
      <c r="AA47" s="161">
        <f>WC*WF*X23</f>
        <v>1.2108018249602866E-7</v>
      </c>
      <c r="AB47" s="161">
        <f>WC*WG*X24</f>
        <v>1.9754707889180469E-8</v>
      </c>
      <c r="AC47" s="161">
        <f>WC*WH*X25</f>
        <v>1.8824778805886035E-7</v>
      </c>
    </row>
    <row r="48" spans="1:30">
      <c r="A48" s="87">
        <v>43396</v>
      </c>
      <c r="B48" s="88">
        <v>44.195991999999997</v>
      </c>
      <c r="C48" s="88">
        <v>170.846069</v>
      </c>
      <c r="D48" s="88">
        <v>94.502662999999998</v>
      </c>
      <c r="E48" s="88">
        <v>68.539017000000001</v>
      </c>
      <c r="F48" s="88">
        <v>7.9205030000000001</v>
      </c>
      <c r="G48" s="88">
        <v>115.530975</v>
      </c>
      <c r="H48" s="89">
        <v>217.563354</v>
      </c>
      <c r="I48" s="88">
        <v>116.409294</v>
      </c>
      <c r="K48" s="91">
        <v>43396</v>
      </c>
      <c r="L48" s="92">
        <v>8.4838065255092854E-3</v>
      </c>
      <c r="M48" s="92">
        <v>6.3133698034644636E-2</v>
      </c>
      <c r="N48" s="92">
        <v>6.7943278571587218E-3</v>
      </c>
      <c r="O48" s="92">
        <v>-7.2031098193525711E-3</v>
      </c>
      <c r="P48" s="92">
        <v>2.1403228641422745E-2</v>
      </c>
      <c r="Q48" s="92">
        <v>-3.5512021104975311E-3</v>
      </c>
      <c r="R48" s="92">
        <v>9.4267058314108088E-3</v>
      </c>
      <c r="S48" s="92">
        <v>7.4295458818269822E-3</v>
      </c>
      <c r="U48" s="133" t="s">
        <v>170</v>
      </c>
      <c r="V48" s="161">
        <f>WD*WA*V21</f>
        <v>1.3377888249668113E-7</v>
      </c>
      <c r="W48" s="161">
        <f>WD*WB*W21</f>
        <v>4.2754912825771963E-8</v>
      </c>
      <c r="X48" s="161">
        <f>WD*WC*X21</f>
        <v>2.2985425828021667E-8</v>
      </c>
      <c r="Y48" s="161">
        <f>WD*WD*Y21</f>
        <v>8.1988765092736822E-8</v>
      </c>
      <c r="Z48" s="161">
        <f>WD*WE*Y22</f>
        <v>2.5654861216990891E-8</v>
      </c>
      <c r="AA48" s="161">
        <f>WD*WF*Y23</f>
        <v>7.077489878561264E-8</v>
      </c>
      <c r="AB48" s="161">
        <f>WD*WG*Y24</f>
        <v>1.58148676930721E-8</v>
      </c>
      <c r="AC48" s="161">
        <f>WD*WH*Y25</f>
        <v>1.3940263287483912E-7</v>
      </c>
    </row>
    <row r="49" spans="1:29">
      <c r="A49" s="87">
        <v>43395</v>
      </c>
      <c r="B49" s="88">
        <v>43.824196000000001</v>
      </c>
      <c r="C49" s="88">
        <v>160.70045500000001</v>
      </c>
      <c r="D49" s="88">
        <v>93.864913999999999</v>
      </c>
      <c r="E49" s="88">
        <v>69.036293000000001</v>
      </c>
      <c r="F49" s="88">
        <v>7.7545310000000001</v>
      </c>
      <c r="G49" s="88">
        <v>115.942711</v>
      </c>
      <c r="H49" s="89">
        <v>215.53160099999999</v>
      </c>
      <c r="I49" s="88">
        <v>115.550804</v>
      </c>
      <c r="K49" s="91">
        <v>43395</v>
      </c>
      <c r="L49" s="92">
        <v>-7.7705275836928989E-3</v>
      </c>
      <c r="M49" s="92">
        <v>-5.1345067029754388E-3</v>
      </c>
      <c r="N49" s="92">
        <v>-1.0289261182572229E-4</v>
      </c>
      <c r="O49" s="92">
        <v>1.977664924050937E-2</v>
      </c>
      <c r="P49" s="92">
        <v>7.1855442793598012E-3</v>
      </c>
      <c r="Q49" s="92">
        <v>-5.2986042814330281E-3</v>
      </c>
      <c r="R49" s="92">
        <v>6.1101329181441066E-3</v>
      </c>
      <c r="S49" s="92">
        <v>6.7055971082632393E-3</v>
      </c>
      <c r="U49" s="133" t="s">
        <v>171</v>
      </c>
      <c r="V49" s="161">
        <f>WE*WA*V22</f>
        <v>3.212700885584138E-7</v>
      </c>
      <c r="W49" s="161">
        <f>WE*WB*W22</f>
        <v>1.092392427723929E-7</v>
      </c>
      <c r="X49" s="161">
        <f>WE*WC*X22</f>
        <v>3.2824429655072416E-8</v>
      </c>
      <c r="Y49" s="161">
        <f>WE*WD*Y22</f>
        <v>2.5654861216990891E-8</v>
      </c>
      <c r="Z49" s="161">
        <f>WE*WE*Z22</f>
        <v>1.7779122258252498E-7</v>
      </c>
      <c r="AA49" s="161">
        <f>WE*WF*Z23</f>
        <v>1.5473345953682233E-7</v>
      </c>
      <c r="AB49" s="161">
        <f>WE*WG*Z24</f>
        <v>1.9358354233771883E-8</v>
      </c>
      <c r="AC49" s="161">
        <f>WE*WH*Z25</f>
        <v>3.4543071071886344E-7</v>
      </c>
    </row>
    <row r="50" spans="1:29">
      <c r="A50" s="87">
        <v>43392</v>
      </c>
      <c r="B50" s="88">
        <v>44.167400000000001</v>
      </c>
      <c r="C50" s="88">
        <v>161.529831</v>
      </c>
      <c r="D50" s="88">
        <v>93.874572999999998</v>
      </c>
      <c r="E50" s="88">
        <v>67.697463999999997</v>
      </c>
      <c r="F50" s="88">
        <v>7.6992079999999996</v>
      </c>
      <c r="G50" s="88">
        <v>116.560318</v>
      </c>
      <c r="H50" s="89">
        <v>214.22267199999999</v>
      </c>
      <c r="I50" s="88">
        <v>114.781128</v>
      </c>
      <c r="K50" s="91">
        <v>43392</v>
      </c>
      <c r="L50" s="92">
        <v>1.5786228830666937E-2</v>
      </c>
      <c r="M50" s="92">
        <v>4.0764314993049222E-3</v>
      </c>
      <c r="N50" s="92">
        <v>1.0190221163524749E-2</v>
      </c>
      <c r="O50" s="92">
        <v>-2.5602034976123456E-2</v>
      </c>
      <c r="P50" s="92">
        <v>-1.1752317349672525E-3</v>
      </c>
      <c r="Q50" s="92">
        <v>2.3411986725848877E-2</v>
      </c>
      <c r="R50" s="92">
        <v>1.5230085910985292E-2</v>
      </c>
      <c r="S50" s="92">
        <v>-2.9998915540685456E-3</v>
      </c>
      <c r="U50" s="133" t="s">
        <v>172</v>
      </c>
      <c r="V50" s="161">
        <f>WA*WF*V23</f>
        <v>1.1244427538037864E-6</v>
      </c>
      <c r="W50" s="161">
        <f>WB*WF*W23</f>
        <v>3.0161773901984596E-7</v>
      </c>
      <c r="X50" s="161">
        <f>WC*WF*X23</f>
        <v>1.2108018249602866E-7</v>
      </c>
      <c r="Y50" s="161">
        <f>WD*WF*Y23</f>
        <v>7.077489878561264E-8</v>
      </c>
      <c r="Z50" s="161">
        <f>WE*WF*Z23</f>
        <v>1.5473345953682233E-7</v>
      </c>
      <c r="AA50" s="161">
        <f>WF*WF*AA23</f>
        <v>1.223311593616669E-6</v>
      </c>
      <c r="AB50" s="161">
        <f>WG*WF*AA24</f>
        <v>8.5584918452335634E-8</v>
      </c>
      <c r="AC50" s="161">
        <f>WH*WF*AA25</f>
        <v>8.4410019416973043E-7</v>
      </c>
    </row>
    <row r="51" spans="1:29">
      <c r="A51" s="87">
        <v>43391</v>
      </c>
      <c r="B51" s="88">
        <v>43.480998999999997</v>
      </c>
      <c r="C51" s="88">
        <v>160.87403900000001</v>
      </c>
      <c r="D51" s="88">
        <v>92.927620000000005</v>
      </c>
      <c r="E51" s="88">
        <v>69.476196000000002</v>
      </c>
      <c r="F51" s="88">
        <v>7.7082670000000002</v>
      </c>
      <c r="G51" s="88">
        <v>113.893837</v>
      </c>
      <c r="H51" s="89">
        <v>211.00898699999999</v>
      </c>
      <c r="I51" s="88">
        <v>115.12649500000001</v>
      </c>
      <c r="K51" s="91">
        <v>43391</v>
      </c>
      <c r="L51" s="92">
        <v>-5.4515465319157075E-3</v>
      </c>
      <c r="M51" s="92">
        <v>2.4002795304434166E-4</v>
      </c>
      <c r="N51" s="92">
        <v>-4.0389703070401461E-3</v>
      </c>
      <c r="O51" s="92">
        <v>-1.5982533838393542E-2</v>
      </c>
      <c r="P51" s="92">
        <v>-2.8538772790046352E-2</v>
      </c>
      <c r="Q51" s="92">
        <v>-8.1106366060491597E-3</v>
      </c>
      <c r="R51" s="92">
        <v>-2.3373743897485699E-2</v>
      </c>
      <c r="S51" s="92">
        <v>-9.0037074013347151E-3</v>
      </c>
      <c r="U51" s="133" t="s">
        <v>173</v>
      </c>
      <c r="V51" s="161">
        <f>WA*WG*V24</f>
        <v>1.2647198545363196E-7</v>
      </c>
      <c r="W51" s="161">
        <f>WB*WG*W24</f>
        <v>7.7756351397779881E-8</v>
      </c>
      <c r="X51" s="161">
        <f>WC*WG*X24</f>
        <v>1.9754707889180469E-8</v>
      </c>
      <c r="Y51" s="161">
        <f>WD*WG*Y24</f>
        <v>1.58148676930721E-8</v>
      </c>
      <c r="Z51" s="161">
        <f>WE*WG*Z24</f>
        <v>1.9358354233771883E-8</v>
      </c>
      <c r="AA51" s="161">
        <f>WF*WG*AA24</f>
        <v>8.5584918452335634E-8</v>
      </c>
      <c r="AB51" s="161">
        <f>WG*WG*AB24</f>
        <v>4.1874522320582591E-8</v>
      </c>
      <c r="AC51" s="161">
        <f>WH*WG*AB25</f>
        <v>1.6770832880312949E-7</v>
      </c>
    </row>
    <row r="52" spans="1:29">
      <c r="A52" s="87">
        <v>43390</v>
      </c>
      <c r="B52" s="88">
        <v>43.719337000000003</v>
      </c>
      <c r="C52" s="88">
        <v>160.83543399999999</v>
      </c>
      <c r="D52" s="88">
        <v>93.304473999999999</v>
      </c>
      <c r="E52" s="88">
        <v>70.604636999999997</v>
      </c>
      <c r="F52" s="88">
        <v>7.9347139999999996</v>
      </c>
      <c r="G52" s="88">
        <v>114.825142</v>
      </c>
      <c r="H52" s="89">
        <v>216.05909700000001</v>
      </c>
      <c r="I52" s="88">
        <v>116.172478</v>
      </c>
      <c r="K52" s="91">
        <v>43390</v>
      </c>
      <c r="L52" s="92">
        <v>8.1337473416180917E-3</v>
      </c>
      <c r="M52" s="92">
        <v>1.6456245381728074E-2</v>
      </c>
      <c r="N52" s="92">
        <v>7.8281049581576667E-3</v>
      </c>
      <c r="O52" s="92">
        <v>-1.310006843547773E-2</v>
      </c>
      <c r="P52" s="92">
        <v>-4.5452583784305611E-3</v>
      </c>
      <c r="Q52" s="92">
        <v>8.0901803657005278E-3</v>
      </c>
      <c r="R52" s="92">
        <v>-4.3213261783833223E-3</v>
      </c>
      <c r="S52" s="92">
        <v>-2.6261785546434213E-3</v>
      </c>
      <c r="U52" s="133" t="s">
        <v>174</v>
      </c>
      <c r="V52" s="161">
        <f>WA*WH*V25</f>
        <v>1.4930221251243834E-6</v>
      </c>
      <c r="W52" s="161">
        <f>WB*WH*W25</f>
        <v>7.4764605959547925E-7</v>
      </c>
      <c r="X52" s="161">
        <f>WC*WH*X25</f>
        <v>1.8824778805886035E-7</v>
      </c>
      <c r="Y52" s="161">
        <f>WD*WH*Y25</f>
        <v>1.3940263287483912E-7</v>
      </c>
      <c r="Z52" s="161">
        <f>WE*WH*Z25</f>
        <v>3.4543071071886344E-7</v>
      </c>
      <c r="AA52" s="161">
        <f>WF*WH*AA25</f>
        <v>8.4410019416973043E-7</v>
      </c>
      <c r="AB52" s="161">
        <f>WG*WH*AB25</f>
        <v>1.6770832880312949E-7</v>
      </c>
      <c r="AC52" s="161">
        <f>WH*WH*AC25</f>
        <v>4.4975735204602087E-6</v>
      </c>
    </row>
    <row r="53" spans="1:29">
      <c r="A53" s="87">
        <v>43389</v>
      </c>
      <c r="B53" s="88">
        <v>43.366604000000002</v>
      </c>
      <c r="C53" s="88">
        <v>158.231537</v>
      </c>
      <c r="D53" s="88">
        <v>92.579750000000004</v>
      </c>
      <c r="E53" s="88">
        <v>71.541839999999993</v>
      </c>
      <c r="F53" s="88">
        <v>7.9709440000000003</v>
      </c>
      <c r="G53" s="88">
        <v>113.90364099999999</v>
      </c>
      <c r="H53" s="89">
        <v>216.99681100000001</v>
      </c>
      <c r="I53" s="88">
        <v>116.478371</v>
      </c>
      <c r="K53" s="91">
        <v>43389</v>
      </c>
      <c r="L53" s="92">
        <v>1.2914680843008286E-2</v>
      </c>
      <c r="M53" s="92">
        <v>2.4439870302759292E-3</v>
      </c>
      <c r="N53" s="92">
        <v>2.121071862046664E-2</v>
      </c>
      <c r="O53" s="92">
        <v>2.4935080757334305E-2</v>
      </c>
      <c r="P53" s="92">
        <v>-1.1352126058097323E-3</v>
      </c>
      <c r="Q53" s="92">
        <v>2.4241879316402981E-2</v>
      </c>
      <c r="R53" s="92">
        <v>2.2037207533455616E-2</v>
      </c>
      <c r="S53" s="92">
        <v>2.0842382028084971E-2</v>
      </c>
    </row>
    <row r="54" spans="1:29">
      <c r="A54" s="87">
        <v>43388</v>
      </c>
      <c r="B54" s="88">
        <v>42.813679</v>
      </c>
      <c r="C54" s="88">
        <v>157.845764</v>
      </c>
      <c r="D54" s="88">
        <v>90.656852999999998</v>
      </c>
      <c r="E54" s="88">
        <v>69.801338000000001</v>
      </c>
      <c r="F54" s="88">
        <v>7.980003</v>
      </c>
      <c r="G54" s="88">
        <v>111.207756</v>
      </c>
      <c r="H54" s="89">
        <v>212.31791699999999</v>
      </c>
      <c r="I54" s="88">
        <v>114.10025</v>
      </c>
      <c r="K54" s="91">
        <v>43388</v>
      </c>
      <c r="L54" s="92">
        <v>5.1478351267220113E-3</v>
      </c>
      <c r="M54" s="92">
        <v>-9.1558084817267016E-4</v>
      </c>
      <c r="N54" s="92">
        <v>-1.0441989541277064E-2</v>
      </c>
      <c r="O54" s="92">
        <v>7.4533230059319333E-3</v>
      </c>
      <c r="P54" s="92">
        <v>1.9675904185768145E-2</v>
      </c>
      <c r="Q54" s="92">
        <v>7.3705667338765934E-3</v>
      </c>
      <c r="R54" s="92">
        <v>-2.1385873713991588E-2</v>
      </c>
      <c r="S54" s="92">
        <v>-9.6780454757101619E-3</v>
      </c>
      <c r="U54" s="193" t="s">
        <v>183</v>
      </c>
      <c r="V54" s="194"/>
      <c r="W54" s="194"/>
      <c r="X54" s="194"/>
      <c r="Y54" s="194"/>
      <c r="Z54" s="194"/>
      <c r="AA54" s="194"/>
      <c r="AB54" s="194"/>
      <c r="AC54" s="195"/>
    </row>
    <row r="55" spans="1:29">
      <c r="A55" s="87">
        <v>43385</v>
      </c>
      <c r="B55" s="88">
        <v>42.594410000000003</v>
      </c>
      <c r="C55" s="88">
        <v>157.99041700000001</v>
      </c>
      <c r="D55" s="88">
        <v>91.613479999999996</v>
      </c>
      <c r="E55" s="88">
        <v>69.284935000000004</v>
      </c>
      <c r="F55" s="88">
        <v>7.8260189999999996</v>
      </c>
      <c r="G55" s="88">
        <v>110.39408899999999</v>
      </c>
      <c r="H55" s="89">
        <v>216.95774800000001</v>
      </c>
      <c r="I55" s="88">
        <v>115.215309</v>
      </c>
      <c r="K55" s="91">
        <v>43385</v>
      </c>
      <c r="L55" s="92">
        <v>8.9594293035277772E-4</v>
      </c>
      <c r="M55" s="92">
        <v>5.2156486957777304E-3</v>
      </c>
      <c r="N55" s="92">
        <v>9.4761427734451065E-3</v>
      </c>
      <c r="O55" s="92">
        <v>2.4028367467274991E-2</v>
      </c>
      <c r="P55" s="92">
        <v>-1.92962333472807E-2</v>
      </c>
      <c r="Q55" s="92">
        <v>1.3135370154051085E-2</v>
      </c>
      <c r="R55" s="92">
        <v>3.5719296018831947E-2</v>
      </c>
      <c r="S55" s="92">
        <v>8.5690400184912363E-5</v>
      </c>
      <c r="U55" s="196"/>
      <c r="V55" s="197"/>
      <c r="W55" s="197"/>
      <c r="X55" s="197"/>
      <c r="Y55" s="197"/>
      <c r="Z55" s="197"/>
      <c r="AA55" s="197"/>
      <c r="AB55" s="197"/>
      <c r="AC55" s="198"/>
    </row>
    <row r="56" spans="1:29" ht="15" customHeight="1">
      <c r="A56" s="87">
        <v>43384</v>
      </c>
      <c r="B56" s="88">
        <v>42.556282000000003</v>
      </c>
      <c r="C56" s="88">
        <v>157.17067</v>
      </c>
      <c r="D56" s="88">
        <v>90.753487000000007</v>
      </c>
      <c r="E56" s="88">
        <v>67.659194999999997</v>
      </c>
      <c r="F56" s="88">
        <v>7.980003</v>
      </c>
      <c r="G56" s="88">
        <v>108.962822</v>
      </c>
      <c r="H56" s="89">
        <v>209.47543300000001</v>
      </c>
      <c r="I56" s="88">
        <v>115.205437</v>
      </c>
      <c r="K56" s="91">
        <v>43384</v>
      </c>
      <c r="L56" s="92">
        <v>-2.276708431485186E-2</v>
      </c>
      <c r="M56" s="92">
        <v>-3.2072224335597199E-2</v>
      </c>
      <c r="N56" s="92">
        <v>-1.9214752224367859E-2</v>
      </c>
      <c r="O56" s="92">
        <v>-4.2391630798233049E-4</v>
      </c>
      <c r="P56" s="92">
        <v>-1.1335502716903756E-3</v>
      </c>
      <c r="Q56" s="92">
        <v>-1.5151531995787115E-2</v>
      </c>
      <c r="R56" s="92">
        <v>-8.82779975935577E-3</v>
      </c>
      <c r="S56" s="92">
        <v>-8.7451056625696966E-3</v>
      </c>
    </row>
    <row r="57" spans="1:29">
      <c r="A57" s="87">
        <v>43383</v>
      </c>
      <c r="B57" s="88">
        <v>43.547736999999998</v>
      </c>
      <c r="C57" s="88">
        <v>162.37851000000001</v>
      </c>
      <c r="D57" s="88">
        <v>92.531456000000006</v>
      </c>
      <c r="E57" s="88">
        <v>67.687888999999998</v>
      </c>
      <c r="F57" s="88">
        <v>7.9890590000000001</v>
      </c>
      <c r="G57" s="88">
        <v>110.63917499999999</v>
      </c>
      <c r="H57" s="89">
        <v>211.34110999999999</v>
      </c>
      <c r="I57" s="88">
        <v>116.22180899999999</v>
      </c>
      <c r="K57" s="91">
        <v>43383</v>
      </c>
      <c r="L57" s="92">
        <v>-1.5304990702684651E-2</v>
      </c>
      <c r="M57" s="92">
        <v>-8.5968592294752844E-3</v>
      </c>
      <c r="N57" s="92">
        <v>-1.3596883420285977E-2</v>
      </c>
      <c r="O57" s="92">
        <v>-7.8497669136439185E-3</v>
      </c>
      <c r="P57" s="92">
        <v>-1.4525191900342516E-2</v>
      </c>
      <c r="Q57" s="92">
        <v>-3.4476800640671046E-2</v>
      </c>
      <c r="R57" s="92">
        <v>-4.6326244076764556E-2</v>
      </c>
      <c r="S57" s="92">
        <v>-1.7845217722630369E-2</v>
      </c>
      <c r="U57" s="162" t="s">
        <v>184</v>
      </c>
      <c r="V57" s="162" t="s">
        <v>185</v>
      </c>
      <c r="Y57" s="100"/>
      <c r="AA57" s="133" t="s">
        <v>186</v>
      </c>
    </row>
    <row r="58" spans="1:29">
      <c r="A58" s="87">
        <v>43382</v>
      </c>
      <c r="B58" s="88">
        <v>44.224594000000003</v>
      </c>
      <c r="C58" s="88">
        <v>163.78656000000001</v>
      </c>
      <c r="D58" s="88">
        <v>93.806938000000002</v>
      </c>
      <c r="E58" s="88">
        <v>68.223427000000001</v>
      </c>
      <c r="F58" s="88">
        <v>8.1068119999999997</v>
      </c>
      <c r="G58" s="88">
        <v>114.589867</v>
      </c>
      <c r="H58" s="89">
        <v>221.60734600000001</v>
      </c>
      <c r="I58" s="88">
        <v>118.333496</v>
      </c>
      <c r="K58" s="91">
        <v>43382</v>
      </c>
      <c r="L58" s="92">
        <v>-1.9363402636410898E-3</v>
      </c>
      <c r="M58" s="92">
        <v>1.2278618424941934E-2</v>
      </c>
      <c r="N58" s="92">
        <v>2.524022509025392E-2</v>
      </c>
      <c r="O58" s="92">
        <v>-5.602851251536034E-4</v>
      </c>
      <c r="P58" s="92">
        <v>-3.3477482495605448E-2</v>
      </c>
      <c r="Q58" s="92">
        <v>7.4987305800195969E-3</v>
      </c>
      <c r="R58" s="92">
        <v>1.385345011836403E-2</v>
      </c>
      <c r="S58" s="92">
        <v>-1.4788082706534089E-2</v>
      </c>
      <c r="U58" s="133" t="s">
        <v>167</v>
      </c>
      <c r="V58" s="163">
        <v>0.47802323460471952</v>
      </c>
      <c r="W58" s="93" t="s">
        <v>187</v>
      </c>
      <c r="X58" s="133" t="s">
        <v>188</v>
      </c>
      <c r="Y58" s="165">
        <f>SUMPRODUCT(V58:V65,AA58:AA65)</f>
        <v>3.8677362866639989E-4</v>
      </c>
      <c r="AA58" s="147">
        <f>AVERAGE(KO)</f>
        <v>4.0766910210531025E-4</v>
      </c>
    </row>
    <row r="59" spans="1:29">
      <c r="A59" s="87">
        <v>43381</v>
      </c>
      <c r="B59" s="88">
        <v>44.310394000000002</v>
      </c>
      <c r="C59" s="88">
        <v>161.799881</v>
      </c>
      <c r="D59" s="88">
        <v>91.497519999999994</v>
      </c>
      <c r="E59" s="88">
        <v>68.261673000000002</v>
      </c>
      <c r="F59" s="88">
        <v>8.3876080000000002</v>
      </c>
      <c r="G59" s="88">
        <v>113.73698400000001</v>
      </c>
      <c r="H59" s="89">
        <v>218.57926900000001</v>
      </c>
      <c r="I59" s="88">
        <v>120.10968800000001</v>
      </c>
      <c r="K59" s="91">
        <v>43381</v>
      </c>
      <c r="L59" s="92">
        <v>1.3077708656714426E-2</v>
      </c>
      <c r="M59" s="92">
        <v>7.2041167811578433E-3</v>
      </c>
      <c r="N59" s="92">
        <v>1.4789409352931937E-2</v>
      </c>
      <c r="O59" s="92">
        <v>-1.6126936058999397E-2</v>
      </c>
      <c r="P59" s="92">
        <v>1.5350940109047695E-2</v>
      </c>
      <c r="Q59" s="92">
        <v>1.0803198997012098E-2</v>
      </c>
      <c r="R59" s="92">
        <v>-2.3182052505330564E-3</v>
      </c>
      <c r="S59" s="92">
        <v>1.8107457230489565E-3</v>
      </c>
      <c r="U59" s="133" t="s">
        <v>168</v>
      </c>
      <c r="V59" s="163">
        <v>0.13300705937963289</v>
      </c>
      <c r="W59" s="93" t="s">
        <v>189</v>
      </c>
      <c r="AA59" s="147">
        <f>AVERAGE(MCD)</f>
        <v>9.2773554576823308E-4</v>
      </c>
    </row>
    <row r="60" spans="1:29">
      <c r="A60" s="87">
        <v>43378</v>
      </c>
      <c r="B60" s="88">
        <v>43.738396000000002</v>
      </c>
      <c r="C60" s="88">
        <v>160.64259300000001</v>
      </c>
      <c r="D60" s="88">
        <v>90.164046999999997</v>
      </c>
      <c r="E60" s="88">
        <v>69.380568999999994</v>
      </c>
      <c r="F60" s="88">
        <v>8.2607970000000002</v>
      </c>
      <c r="G60" s="88">
        <v>112.521393</v>
      </c>
      <c r="H60" s="89">
        <v>219.08715799999999</v>
      </c>
      <c r="I60" s="88">
        <v>119.89259300000001</v>
      </c>
      <c r="K60" s="91">
        <v>43378</v>
      </c>
      <c r="L60" s="92">
        <v>6.5429267493510856E-4</v>
      </c>
      <c r="M60" s="92">
        <v>4.6442407600315594E-3</v>
      </c>
      <c r="N60" s="92">
        <v>-9.5529906614465476E-3</v>
      </c>
      <c r="O60" s="92">
        <v>-8.2022629814044734E-3</v>
      </c>
      <c r="P60" s="92">
        <v>-3.2787276885983818E-3</v>
      </c>
      <c r="Q60" s="92">
        <v>-1.1624815457125126E-2</v>
      </c>
      <c r="R60" s="92">
        <v>-1.6228829157471591E-2</v>
      </c>
      <c r="S60" s="92">
        <v>-5.5655770528216797E-3</v>
      </c>
      <c r="U60" s="133" t="s">
        <v>169</v>
      </c>
      <c r="V60" s="163">
        <v>2.986929978037894E-2</v>
      </c>
      <c r="W60" s="93" t="s">
        <v>190</v>
      </c>
      <c r="X60" s="133" t="s">
        <v>191</v>
      </c>
      <c r="Y60" s="166">
        <f>SUM(V45:AC52)</f>
        <v>4.0717682137338067E-5</v>
      </c>
      <c r="AA60" s="148">
        <f>AVERAGE(WMT)</f>
        <v>7.7594542400474093E-4</v>
      </c>
    </row>
    <row r="61" spans="1:29">
      <c r="A61" s="87">
        <v>43377</v>
      </c>
      <c r="B61" s="88">
        <v>43.709797000000002</v>
      </c>
      <c r="C61" s="88">
        <v>159.899979</v>
      </c>
      <c r="D61" s="88">
        <v>91.033691000000005</v>
      </c>
      <c r="E61" s="88">
        <v>69.954352999999998</v>
      </c>
      <c r="F61" s="88">
        <v>8.2879710000000006</v>
      </c>
      <c r="G61" s="88">
        <v>113.844818</v>
      </c>
      <c r="H61" s="89">
        <v>222.70133999999999</v>
      </c>
      <c r="I61" s="88">
        <v>120.563599</v>
      </c>
      <c r="K61" s="91">
        <v>43377</v>
      </c>
      <c r="L61" s="92">
        <v>-4.3600493340045787E-4</v>
      </c>
      <c r="M61" s="92">
        <v>6.9235099869509042E-3</v>
      </c>
      <c r="N61" s="92">
        <v>1.4881336443883786E-3</v>
      </c>
      <c r="O61" s="92">
        <v>-2.4796861934424208E-2</v>
      </c>
      <c r="P61" s="92">
        <v>2.1906067276875607E-3</v>
      </c>
      <c r="Q61" s="92">
        <v>-6.6718393629483508E-3</v>
      </c>
      <c r="R61" s="92">
        <v>-1.7580947082177278E-2</v>
      </c>
      <c r="S61" s="92">
        <v>-4.2379329851981451E-3</v>
      </c>
      <c r="U61" s="133" t="s">
        <v>170</v>
      </c>
      <c r="V61" s="163">
        <v>1.309395105212703E-2</v>
      </c>
      <c r="W61" s="93" t="s">
        <v>192</v>
      </c>
      <c r="X61" s="133" t="s">
        <v>193</v>
      </c>
      <c r="Y61" s="166">
        <f>SQRT(Y60)</f>
        <v>6.3810408349530305E-3</v>
      </c>
      <c r="Z61" s="84" t="s">
        <v>194</v>
      </c>
      <c r="AA61" s="148">
        <f>AVERAGE(BBY)</f>
        <v>7.0307710551509501E-4</v>
      </c>
    </row>
    <row r="62" spans="1:29">
      <c r="A62" s="87">
        <v>43376</v>
      </c>
      <c r="B62" s="88">
        <v>43.728862999999997</v>
      </c>
      <c r="C62" s="88">
        <v>158.800522</v>
      </c>
      <c r="D62" s="88">
        <v>90.898421999999997</v>
      </c>
      <c r="E62" s="88">
        <v>71.733108999999999</v>
      </c>
      <c r="F62" s="88">
        <v>8.2698549999999997</v>
      </c>
      <c r="G62" s="88">
        <v>114.60947400000001</v>
      </c>
      <c r="H62" s="89">
        <v>226.68670700000001</v>
      </c>
      <c r="I62" s="88">
        <v>121.076714</v>
      </c>
      <c r="K62" s="91">
        <v>43376</v>
      </c>
      <c r="L62" s="92">
        <v>-1.3760574129412562E-2</v>
      </c>
      <c r="M62" s="92">
        <v>-3.1481707653295832E-3</v>
      </c>
      <c r="N62" s="92">
        <v>-1.1350491590846112E-2</v>
      </c>
      <c r="O62" s="92">
        <v>-2.5262954613215483E-3</v>
      </c>
      <c r="P62" s="92">
        <v>-7.6087860442629607E-3</v>
      </c>
      <c r="Q62" s="92">
        <v>-6.3742584607975328E-3</v>
      </c>
      <c r="R62" s="92">
        <v>1.2168528521514288E-2</v>
      </c>
      <c r="S62" s="92">
        <v>-2.3944040906206276E-2</v>
      </c>
      <c r="U62" s="133" t="s">
        <v>171</v>
      </c>
      <c r="V62" s="163">
        <v>2.9138165630466187E-2</v>
      </c>
      <c r="W62" s="93" t="s">
        <v>195</v>
      </c>
      <c r="X62" s="133" t="s">
        <v>196</v>
      </c>
      <c r="Y62" s="163">
        <v>5.234648303015213E-2</v>
      </c>
      <c r="AA62" s="148">
        <f>AVERAGE(FORD)</f>
        <v>-6.328711322442015E-4</v>
      </c>
    </row>
    <row r="63" spans="1:29">
      <c r="A63" s="87">
        <v>43375</v>
      </c>
      <c r="B63" s="88">
        <v>44.338993000000002</v>
      </c>
      <c r="C63" s="88">
        <v>159.302032</v>
      </c>
      <c r="D63" s="88">
        <v>91.942008999999999</v>
      </c>
      <c r="E63" s="88">
        <v>71.914787000000004</v>
      </c>
      <c r="F63" s="88">
        <v>8.3332610000000003</v>
      </c>
      <c r="G63" s="88">
        <v>115.344711</v>
      </c>
      <c r="H63" s="89">
        <v>223.96142599999999</v>
      </c>
      <c r="I63" s="88">
        <v>124.046898</v>
      </c>
      <c r="K63" s="91">
        <v>43375</v>
      </c>
      <c r="L63" s="92">
        <v>6.056739802950073E-3</v>
      </c>
      <c r="M63" s="92">
        <v>-8.9397471545766827E-3</v>
      </c>
      <c r="N63" s="92">
        <v>7.944940878699347E-3</v>
      </c>
      <c r="O63" s="92">
        <v>-4.8221932618254248E-2</v>
      </c>
      <c r="P63" s="92">
        <v>-1.2875453612344545E-2</v>
      </c>
      <c r="Q63" s="92">
        <v>1.2216046558281457E-2</v>
      </c>
      <c r="R63" s="92">
        <v>8.8885779215013283E-3</v>
      </c>
      <c r="S63" s="92">
        <v>7.1302790950793504E-3</v>
      </c>
      <c r="U63" s="133" t="s">
        <v>172</v>
      </c>
      <c r="V63" s="163">
        <v>9.6385997148801736E-2</v>
      </c>
      <c r="W63" s="93" t="s">
        <v>197</v>
      </c>
      <c r="AA63" s="148">
        <f>AVERAGE(DIS)</f>
        <v>1.511564319745926E-4</v>
      </c>
    </row>
    <row r="64" spans="1:29">
      <c r="A64" s="87">
        <v>43374</v>
      </c>
      <c r="B64" s="88">
        <v>44.07206</v>
      </c>
      <c r="C64" s="88">
        <v>160.73899800000001</v>
      </c>
      <c r="D64" s="88">
        <v>91.217292999999998</v>
      </c>
      <c r="E64" s="88">
        <v>75.558357000000001</v>
      </c>
      <c r="F64" s="88">
        <v>8.4419550000000001</v>
      </c>
      <c r="G64" s="88">
        <v>113.95265999999999</v>
      </c>
      <c r="H64" s="89">
        <v>221.98826600000001</v>
      </c>
      <c r="I64" s="88">
        <v>123.168671</v>
      </c>
      <c r="K64" s="91">
        <v>43374</v>
      </c>
      <c r="L64" s="92">
        <v>8.6596862310339695E-4</v>
      </c>
      <c r="M64" s="92">
        <v>-3.7062000895081715E-3</v>
      </c>
      <c r="N64" s="92">
        <v>5.2176000333599148E-3</v>
      </c>
      <c r="O64" s="92">
        <v>-4.4102711570515041E-3</v>
      </c>
      <c r="P64" s="92">
        <v>7.5675385359041947E-3</v>
      </c>
      <c r="Q64" s="92">
        <v>-5.9859706416370839E-3</v>
      </c>
      <c r="R64" s="92">
        <v>6.7333431472349492E-3</v>
      </c>
      <c r="S64" s="92">
        <v>3.7796701609773553E-3</v>
      </c>
      <c r="U64" s="133" t="s">
        <v>173</v>
      </c>
      <c r="V64" s="163">
        <v>1.3613025183149262E-2</v>
      </c>
      <c r="W64" s="93" t="s">
        <v>198</v>
      </c>
      <c r="X64" s="133" t="s">
        <v>199</v>
      </c>
      <c r="Y64" s="166">
        <f>Y61</f>
        <v>6.3810408349530305E-3</v>
      </c>
      <c r="AA64" s="148">
        <f>AVERAGE(AAPL)</f>
        <v>7.6778037667083127E-4</v>
      </c>
    </row>
    <row r="65" spans="1:33">
      <c r="A65" s="87">
        <v>43371</v>
      </c>
      <c r="B65" s="88">
        <v>44.033928000000003</v>
      </c>
      <c r="C65" s="88">
        <v>161.33694499999999</v>
      </c>
      <c r="D65" s="88">
        <v>90.743827999999993</v>
      </c>
      <c r="E65" s="88">
        <v>75.893066000000005</v>
      </c>
      <c r="F65" s="88">
        <v>8.3785500000000006</v>
      </c>
      <c r="G65" s="88">
        <v>114.638885</v>
      </c>
      <c r="H65" s="89">
        <v>220.50353999999999</v>
      </c>
      <c r="I65" s="88">
        <v>122.704887</v>
      </c>
      <c r="K65" s="91">
        <v>43371</v>
      </c>
      <c r="L65" s="92">
        <v>3.9121723831778699E-3</v>
      </c>
      <c r="M65" s="92">
        <v>4.5635595208859403E-3</v>
      </c>
      <c r="N65" s="92">
        <v>-2.3370538485923964E-3</v>
      </c>
      <c r="O65" s="92">
        <v>1.4055749407698714E-2</v>
      </c>
      <c r="P65" s="92">
        <v>2.166873155149629E-3</v>
      </c>
      <c r="Q65" s="92">
        <v>7.7559104944759927E-3</v>
      </c>
      <c r="R65" s="92">
        <v>3.5119304525788042E-3</v>
      </c>
      <c r="S65" s="92">
        <v>-2.0865238827821875E-3</v>
      </c>
      <c r="U65" s="133" t="s">
        <v>174</v>
      </c>
      <c r="V65" s="163">
        <v>0.20686926722072438</v>
      </c>
      <c r="W65" s="93" t="s">
        <v>200</v>
      </c>
      <c r="AA65" s="167">
        <f>AVERAGE(TM)</f>
        <v>1.4279294630656781E-4</v>
      </c>
    </row>
    <row r="66" spans="1:33">
      <c r="A66" s="87">
        <v>43370</v>
      </c>
      <c r="B66" s="88">
        <v>43.862330999999998</v>
      </c>
      <c r="C66" s="88">
        <v>160.60401899999999</v>
      </c>
      <c r="D66" s="88">
        <v>90.956397999999993</v>
      </c>
      <c r="E66" s="88">
        <v>74.841117999999994</v>
      </c>
      <c r="F66" s="88">
        <v>8.3604339999999997</v>
      </c>
      <c r="G66" s="88">
        <v>113.75659899999999</v>
      </c>
      <c r="H66" s="89">
        <v>219.73185699999999</v>
      </c>
      <c r="I66" s="88">
        <v>122.961449</v>
      </c>
      <c r="K66" s="91">
        <v>43370</v>
      </c>
      <c r="L66" s="92">
        <v>3.4896982019843037E-3</v>
      </c>
      <c r="M66" s="92">
        <v>4.6453676836217817E-3</v>
      </c>
      <c r="N66" s="92">
        <v>-4.8631471810330895E-3</v>
      </c>
      <c r="O66" s="92">
        <v>-1.7204378764457129E-2</v>
      </c>
      <c r="P66" s="92">
        <v>-4.3150459956368126E-3</v>
      </c>
      <c r="Q66" s="92">
        <v>7.2043025909263037E-3</v>
      </c>
      <c r="R66" s="92">
        <v>2.0551711825756325E-2</v>
      </c>
      <c r="S66" s="92">
        <v>9.9566954957883702E-3</v>
      </c>
      <c r="V66" s="164">
        <f>SUM(V58:V65)</f>
        <v>0.99999999999999989</v>
      </c>
    </row>
    <row r="67" spans="1:33">
      <c r="A67" s="87">
        <v>43369</v>
      </c>
      <c r="B67" s="88">
        <v>43.709797000000002</v>
      </c>
      <c r="C67" s="88">
        <v>159.86140399999999</v>
      </c>
      <c r="D67" s="88">
        <v>91.400893999999994</v>
      </c>
      <c r="E67" s="88">
        <v>76.151252999999997</v>
      </c>
      <c r="F67" s="88">
        <v>8.3966659999999997</v>
      </c>
      <c r="G67" s="88">
        <v>112.942924</v>
      </c>
      <c r="H67" s="89">
        <v>215.30693099999999</v>
      </c>
      <c r="I67" s="88">
        <v>121.749229</v>
      </c>
      <c r="K67" s="91">
        <v>43369</v>
      </c>
      <c r="L67" s="92">
        <v>3.7214333318860149E-3</v>
      </c>
      <c r="M67" s="92">
        <v>-3.9059678045247903E-3</v>
      </c>
      <c r="N67" s="92">
        <v>-5.3626967126318981E-3</v>
      </c>
      <c r="O67" s="92">
        <v>2.2732875902372163E-2</v>
      </c>
      <c r="P67" s="92">
        <v>-1.2779470827807393E-2</v>
      </c>
      <c r="Q67" s="92">
        <v>1.3904804865094489E-2</v>
      </c>
      <c r="R67" s="92">
        <v>-7.9662308753001287E-3</v>
      </c>
      <c r="S67" s="92">
        <v>2.0820392435261237E-3</v>
      </c>
      <c r="Z67" s="101"/>
      <c r="AA67" s="101"/>
      <c r="AB67" s="102"/>
      <c r="AC67" s="102"/>
      <c r="AD67" s="102"/>
      <c r="AE67" s="102"/>
      <c r="AF67" s="102"/>
      <c r="AG67" s="103"/>
    </row>
    <row r="68" spans="1:33">
      <c r="A68" s="87">
        <v>43368</v>
      </c>
      <c r="B68" s="88">
        <v>43.547736999999998</v>
      </c>
      <c r="C68" s="88">
        <v>160.48826600000001</v>
      </c>
      <c r="D68" s="88">
        <v>91.893692000000001</v>
      </c>
      <c r="E68" s="88">
        <v>74.458595000000003</v>
      </c>
      <c r="F68" s="88">
        <v>8.5053599999999996</v>
      </c>
      <c r="G68" s="88">
        <v>111.394012</v>
      </c>
      <c r="H68" s="89">
        <v>217.035889</v>
      </c>
      <c r="I68" s="88">
        <v>121.496269</v>
      </c>
      <c r="K68" s="91">
        <v>43368</v>
      </c>
      <c r="L68" s="92">
        <v>-8.465390558683894E-3</v>
      </c>
      <c r="M68" s="92">
        <v>1.8982395052409506E-2</v>
      </c>
      <c r="N68" s="92">
        <v>1.8963744092781454E-3</v>
      </c>
      <c r="O68" s="92">
        <v>-1.9642335444565395E-2</v>
      </c>
      <c r="P68" s="92">
        <v>-2.0855189518379058E-2</v>
      </c>
      <c r="Q68" s="92">
        <v>7.6261499518404108E-3</v>
      </c>
      <c r="R68" s="92">
        <v>6.3408650591847415E-3</v>
      </c>
      <c r="S68" s="92">
        <v>7.0967688243397387E-3</v>
      </c>
    </row>
    <row r="69" spans="1:33">
      <c r="A69" s="87">
        <v>43367</v>
      </c>
      <c r="B69" s="88">
        <v>43.919533000000001</v>
      </c>
      <c r="C69" s="88">
        <v>157.49856600000001</v>
      </c>
      <c r="D69" s="88">
        <v>91.719757000000001</v>
      </c>
      <c r="E69" s="88">
        <v>75.950439000000003</v>
      </c>
      <c r="F69" s="88">
        <v>8.6865190000000005</v>
      </c>
      <c r="G69" s="88">
        <v>110.550934</v>
      </c>
      <c r="H69" s="89">
        <v>215.66836499999999</v>
      </c>
      <c r="I69" s="88">
        <v>120.640114</v>
      </c>
      <c r="K69" s="91">
        <v>43367</v>
      </c>
      <c r="L69" s="92">
        <v>-1.0948903054779358E-2</v>
      </c>
      <c r="M69" s="92">
        <v>-1.2038833562908247E-2</v>
      </c>
      <c r="N69" s="92">
        <v>-1.0219072703821164E-2</v>
      </c>
      <c r="O69" s="92">
        <v>-1.5129060333908262E-2</v>
      </c>
      <c r="P69" s="92">
        <v>-2.6395916442278122E-2</v>
      </c>
      <c r="Q69" s="92">
        <v>2.1467328978454381E-2</v>
      </c>
      <c r="R69" s="92">
        <v>1.4380198252887055E-2</v>
      </c>
      <c r="S69" s="92">
        <v>-5.7729478805064183E-3</v>
      </c>
    </row>
    <row r="70" spans="1:33">
      <c r="A70" s="87">
        <v>43364</v>
      </c>
      <c r="B70" s="88">
        <v>44.405726999999999</v>
      </c>
      <c r="C70" s="88">
        <v>159.41776999999999</v>
      </c>
      <c r="D70" s="88">
        <v>92.666725</v>
      </c>
      <c r="E70" s="88">
        <v>77.117148999999998</v>
      </c>
      <c r="F70" s="88">
        <v>8.9220240000000004</v>
      </c>
      <c r="G70" s="88">
        <v>108.227577</v>
      </c>
      <c r="H70" s="89">
        <v>212.61097699999999</v>
      </c>
      <c r="I70" s="88">
        <v>121.34060700000001</v>
      </c>
      <c r="K70" s="91">
        <v>43364</v>
      </c>
      <c r="L70" s="92">
        <v>-1.2863302435753843E-3</v>
      </c>
      <c r="M70" s="92">
        <v>2.8049154902044737E-2</v>
      </c>
      <c r="N70" s="92">
        <v>1.5664958492480618E-3</v>
      </c>
      <c r="O70" s="92">
        <v>1.3574900959872016E-2</v>
      </c>
      <c r="P70" s="92">
        <v>4.0775206081797855E-3</v>
      </c>
      <c r="Q70" s="92">
        <v>-1.0929930461325066E-2</v>
      </c>
      <c r="R70" s="92">
        <v>-1.0771302179759412E-2</v>
      </c>
      <c r="S70" s="92">
        <v>-1.8406873810202784E-3</v>
      </c>
    </row>
    <row r="71" spans="1:33">
      <c r="A71" s="87">
        <v>43363</v>
      </c>
      <c r="B71" s="88">
        <v>44.462921000000001</v>
      </c>
      <c r="C71" s="88">
        <v>155.06823700000001</v>
      </c>
      <c r="D71" s="88">
        <v>92.521789999999996</v>
      </c>
      <c r="E71" s="88">
        <v>76.084311999999997</v>
      </c>
      <c r="F71" s="88">
        <v>8.8857920000000004</v>
      </c>
      <c r="G71" s="88">
        <v>109.423569</v>
      </c>
      <c r="H71" s="89">
        <v>214.92600999999999</v>
      </c>
      <c r="I71" s="88">
        <v>121.564369</v>
      </c>
      <c r="K71" s="91">
        <v>43363</v>
      </c>
      <c r="L71" s="92">
        <v>1.4795365214118839E-2</v>
      </c>
      <c r="M71" s="92">
        <v>1.0114312015579552E-2</v>
      </c>
      <c r="N71" s="92">
        <v>5.3550637951838009E-3</v>
      </c>
      <c r="O71" s="92">
        <v>2.3411305197017729E-2</v>
      </c>
      <c r="P71" s="92">
        <v>3.0675213673283519E-3</v>
      </c>
      <c r="Q71" s="92">
        <v>1.666819691516408E-2</v>
      </c>
      <c r="R71" s="92">
        <v>7.6019783813816577E-3</v>
      </c>
      <c r="S71" s="92">
        <v>-2.9524701903878015E-3</v>
      </c>
    </row>
    <row r="72" spans="1:33">
      <c r="A72" s="87">
        <v>43362</v>
      </c>
      <c r="B72" s="88">
        <v>43.814667</v>
      </c>
      <c r="C72" s="88">
        <v>153.515533</v>
      </c>
      <c r="D72" s="88">
        <v>92.028969000000004</v>
      </c>
      <c r="E72" s="88">
        <v>74.343826000000007</v>
      </c>
      <c r="F72" s="88">
        <v>8.8586179999999999</v>
      </c>
      <c r="G72" s="88">
        <v>107.629578</v>
      </c>
      <c r="H72" s="89">
        <v>213.304474</v>
      </c>
      <c r="I72" s="88">
        <v>121.924347</v>
      </c>
      <c r="K72" s="91">
        <v>43362</v>
      </c>
      <c r="L72" s="92">
        <v>6.5324437473979202E-4</v>
      </c>
      <c r="M72" s="92">
        <v>8.9370089783546991E-3</v>
      </c>
      <c r="N72" s="92">
        <v>-1.99106260675741E-3</v>
      </c>
      <c r="O72" s="92">
        <v>5.1480660811287215E-4</v>
      </c>
      <c r="P72" s="92">
        <v>2.0876846450458952E-2</v>
      </c>
      <c r="Q72" s="92">
        <v>2.3737715855676189E-3</v>
      </c>
      <c r="R72" s="92">
        <v>5.9552714284527575E-4</v>
      </c>
      <c r="S72" s="92">
        <v>2.3194499172343175E-3</v>
      </c>
    </row>
    <row r="73" spans="1:33">
      <c r="A73" s="87">
        <v>43361</v>
      </c>
      <c r="B73" s="88">
        <v>43.786064000000003</v>
      </c>
      <c r="C73" s="88">
        <v>152.15571600000001</v>
      </c>
      <c r="D73" s="88">
        <v>92.212569999999999</v>
      </c>
      <c r="E73" s="88">
        <v>74.305572999999995</v>
      </c>
      <c r="F73" s="88">
        <v>8.67746</v>
      </c>
      <c r="G73" s="88">
        <v>107.374695</v>
      </c>
      <c r="H73" s="89">
        <v>213.17752100000001</v>
      </c>
      <c r="I73" s="88">
        <v>121.64220400000001</v>
      </c>
      <c r="K73" s="91">
        <v>43361</v>
      </c>
      <c r="L73" s="92">
        <v>-8.4197014982155816E-3</v>
      </c>
      <c r="M73" s="92">
        <v>-2.3396567454782025E-3</v>
      </c>
      <c r="N73" s="92">
        <v>6.4332221408962553E-3</v>
      </c>
      <c r="O73" s="92">
        <v>8.5669504124146201E-3</v>
      </c>
      <c r="P73" s="92">
        <v>3.1411670917778078E-3</v>
      </c>
      <c r="Q73" s="92">
        <v>1.5545196340596146E-3</v>
      </c>
      <c r="R73" s="92">
        <v>1.6522379547803112E-3</v>
      </c>
      <c r="S73" s="92">
        <v>2.0819703873491635E-2</v>
      </c>
    </row>
    <row r="74" spans="1:33">
      <c r="A74" s="87">
        <v>43360</v>
      </c>
      <c r="B74" s="88">
        <v>44.157859999999999</v>
      </c>
      <c r="C74" s="88">
        <v>152.51254299999999</v>
      </c>
      <c r="D74" s="88">
        <v>91.623137999999997</v>
      </c>
      <c r="E74" s="88">
        <v>73.674408</v>
      </c>
      <c r="F74" s="88">
        <v>8.6502879999999998</v>
      </c>
      <c r="G74" s="88">
        <v>107.208038</v>
      </c>
      <c r="H74" s="89">
        <v>212.82588200000001</v>
      </c>
      <c r="I74" s="88">
        <v>119.16130099999999</v>
      </c>
      <c r="K74" s="91">
        <v>43360</v>
      </c>
      <c r="L74" s="92">
        <v>7.1754234732421818E-3</v>
      </c>
      <c r="M74" s="92">
        <v>-1.6786819941185582E-2</v>
      </c>
      <c r="N74" s="92">
        <v>2.4315298272685748E-3</v>
      </c>
      <c r="O74" s="92">
        <v>-1.1547313125866321E-2</v>
      </c>
      <c r="P74" s="92">
        <v>1.0582372805794993E-2</v>
      </c>
      <c r="Q74" s="92">
        <v>9.1515251010698684E-4</v>
      </c>
      <c r="R74" s="92">
        <v>-2.6626094351068441E-2</v>
      </c>
      <c r="S74" s="92">
        <v>1.6356508059527375E-3</v>
      </c>
    </row>
    <row r="75" spans="1:33">
      <c r="A75" s="87">
        <v>43357</v>
      </c>
      <c r="B75" s="88">
        <v>43.843266</v>
      </c>
      <c r="C75" s="88">
        <v>155.116455</v>
      </c>
      <c r="D75" s="88">
        <v>91.400893999999994</v>
      </c>
      <c r="E75" s="88">
        <v>74.535088000000002</v>
      </c>
      <c r="F75" s="88">
        <v>8.5597060000000003</v>
      </c>
      <c r="G75" s="88">
        <v>107.110016</v>
      </c>
      <c r="H75" s="89">
        <v>218.647614</v>
      </c>
      <c r="I75" s="88">
        <v>118.966713</v>
      </c>
      <c r="K75" s="91">
        <v>43357</v>
      </c>
      <c r="L75" s="92">
        <v>3.4911520714862032E-3</v>
      </c>
      <c r="M75" s="92">
        <v>-9.6060006171843071E-3</v>
      </c>
      <c r="N75" s="92">
        <v>-5.5717465895198659E-3</v>
      </c>
      <c r="O75" s="92">
        <v>-2.1640036407482022E-3</v>
      </c>
      <c r="P75" s="92">
        <v>8.5377538338711201E-3</v>
      </c>
      <c r="Q75" s="92">
        <v>-1.2740521296523033E-2</v>
      </c>
      <c r="R75" s="92">
        <v>-1.1351052702188169E-2</v>
      </c>
      <c r="S75" s="92">
        <v>2.6237746574138132E-3</v>
      </c>
    </row>
    <row r="76" spans="1:33">
      <c r="A76" s="87">
        <v>43356</v>
      </c>
      <c r="B76" s="88">
        <v>43.690734999999997</v>
      </c>
      <c r="C76" s="88">
        <v>156.62095600000001</v>
      </c>
      <c r="D76" s="88">
        <v>91.91301</v>
      </c>
      <c r="E76" s="88">
        <v>74.696731999999997</v>
      </c>
      <c r="F76" s="88">
        <v>8.4872440000000005</v>
      </c>
      <c r="G76" s="88">
        <v>108.49226400000001</v>
      </c>
      <c r="H76" s="89">
        <v>221.15799000000001</v>
      </c>
      <c r="I76" s="88">
        <v>118.655388</v>
      </c>
      <c r="K76" s="91">
        <v>43356</v>
      </c>
      <c r="L76" s="92">
        <v>-4.3628654943683731E-4</v>
      </c>
      <c r="M76" s="92">
        <v>-1.4204383451735803E-2</v>
      </c>
      <c r="N76" s="92">
        <v>-8.8571794439764595E-3</v>
      </c>
      <c r="O76" s="92">
        <v>3.9615475312924087E-3</v>
      </c>
      <c r="P76" s="92">
        <v>3.2117929965607139E-3</v>
      </c>
      <c r="Q76" s="92">
        <v>1.1054323600786509E-2</v>
      </c>
      <c r="R76" s="92">
        <v>2.41551616766289E-2</v>
      </c>
      <c r="S76" s="92">
        <v>1.7096160056458976E-2</v>
      </c>
    </row>
    <row r="77" spans="1:33">
      <c r="A77" s="87">
        <v>43355</v>
      </c>
      <c r="B77" s="88">
        <v>43.709805000000003</v>
      </c>
      <c r="C77" s="88">
        <v>158.87771599999999</v>
      </c>
      <c r="D77" s="88">
        <v>92.734375</v>
      </c>
      <c r="E77" s="88">
        <v>74.401984999999996</v>
      </c>
      <c r="F77" s="88">
        <v>8.4600720000000003</v>
      </c>
      <c r="G77" s="88">
        <v>107.306068</v>
      </c>
      <c r="H77" s="89">
        <v>215.941879</v>
      </c>
      <c r="I77" s="88">
        <v>116.660934</v>
      </c>
      <c r="K77" s="91">
        <v>43355</v>
      </c>
      <c r="L77" s="92">
        <v>4.7806254811435522E-3</v>
      </c>
      <c r="M77" s="92">
        <v>7.2919236289537004E-4</v>
      </c>
      <c r="N77" s="92">
        <v>-6.932830308697846E-3</v>
      </c>
      <c r="O77" s="92">
        <v>8.7663798307859864E-3</v>
      </c>
      <c r="P77" s="92">
        <v>3.2223797797625853E-3</v>
      </c>
      <c r="Q77" s="92">
        <v>-1.2773805543637717E-3</v>
      </c>
      <c r="R77" s="92">
        <v>-1.2419112620057127E-2</v>
      </c>
      <c r="S77" s="92">
        <v>-8.3380001735133824E-5</v>
      </c>
    </row>
    <row r="78" spans="1:33">
      <c r="A78" s="87">
        <v>43354</v>
      </c>
      <c r="B78" s="88">
        <v>43.501838999999997</v>
      </c>
      <c r="C78" s="88">
        <v>158.76194799999999</v>
      </c>
      <c r="D78" s="88">
        <v>93.381775000000005</v>
      </c>
      <c r="E78" s="88">
        <v>73.755416999999994</v>
      </c>
      <c r="F78" s="88">
        <v>8.4328979999999998</v>
      </c>
      <c r="G78" s="88">
        <v>107.443314</v>
      </c>
      <c r="H78" s="89">
        <v>218.65741</v>
      </c>
      <c r="I78" s="88">
        <v>116.67066199999999</v>
      </c>
      <c r="K78" s="91">
        <v>43354</v>
      </c>
      <c r="L78" s="92">
        <v>-8.6851861523751239E-4</v>
      </c>
      <c r="M78" s="92">
        <v>-2.7263315944890953E-3</v>
      </c>
      <c r="N78" s="92">
        <v>-2.683198984170132E-3</v>
      </c>
      <c r="O78" s="92">
        <v>3.3632032913226695E-3</v>
      </c>
      <c r="P78" s="92">
        <v>-7.4626575817740015E-3</v>
      </c>
      <c r="Q78" s="92">
        <v>-9.7579153975202448E-3</v>
      </c>
      <c r="R78" s="92">
        <v>2.5283045078510202E-2</v>
      </c>
      <c r="S78" s="92">
        <v>6.2090863882044989E-3</v>
      </c>
    </row>
    <row r="79" spans="1:33">
      <c r="A79" s="87">
        <v>43353</v>
      </c>
      <c r="B79" s="88">
        <v>43.539653999999999</v>
      </c>
      <c r="C79" s="88">
        <v>159.19596899999999</v>
      </c>
      <c r="D79" s="88">
        <v>93.633010999999996</v>
      </c>
      <c r="E79" s="88">
        <v>73.508194000000003</v>
      </c>
      <c r="F79" s="88">
        <v>8.4963029999999993</v>
      </c>
      <c r="G79" s="88">
        <v>108.50206799999999</v>
      </c>
      <c r="H79" s="89">
        <v>213.265411</v>
      </c>
      <c r="I79" s="88">
        <v>115.950714</v>
      </c>
      <c r="K79" s="91">
        <v>43353</v>
      </c>
      <c r="L79" s="92">
        <v>7.4365792346373638E-3</v>
      </c>
      <c r="M79" s="92">
        <v>7.1386428062056861E-3</v>
      </c>
      <c r="N79" s="92">
        <v>1.1165639728851318E-2</v>
      </c>
      <c r="O79" s="92">
        <v>-1.1254822167907408E-2</v>
      </c>
      <c r="P79" s="92">
        <v>1.1866257393112978E-2</v>
      </c>
      <c r="Q79" s="92">
        <v>-2.613323901758946E-3</v>
      </c>
      <c r="R79" s="92">
        <v>-1.3420850728292577E-2</v>
      </c>
      <c r="S79" s="92">
        <v>-1.0059063320472239E-3</v>
      </c>
    </row>
    <row r="80" spans="1:33">
      <c r="A80" s="87">
        <v>43350</v>
      </c>
      <c r="B80" s="88">
        <v>43.218257999999999</v>
      </c>
      <c r="C80" s="88">
        <v>158.06758099999999</v>
      </c>
      <c r="D80" s="88">
        <v>92.599082999999993</v>
      </c>
      <c r="E80" s="88">
        <v>74.344932999999997</v>
      </c>
      <c r="F80" s="88">
        <v>8.3966659999999997</v>
      </c>
      <c r="G80" s="88">
        <v>108.786362</v>
      </c>
      <c r="H80" s="89">
        <v>216.16655</v>
      </c>
      <c r="I80" s="88">
        <v>116.06746699999999</v>
      </c>
      <c r="K80" s="91">
        <v>43350</v>
      </c>
      <c r="L80" s="92">
        <v>-1.092417190759809E-3</v>
      </c>
      <c r="M80" s="92">
        <v>9.7719463967260722E-4</v>
      </c>
      <c r="N80" s="92">
        <v>-6.4281409633626385E-3</v>
      </c>
      <c r="O80" s="92">
        <v>-1.3126288382745099E-2</v>
      </c>
      <c r="P80" s="92">
        <v>-1.6967209746472478E-2</v>
      </c>
      <c r="Q80" s="92">
        <v>6.4393363136305837E-3</v>
      </c>
      <c r="R80" s="92">
        <v>-8.0681000452866858E-3</v>
      </c>
      <c r="S80" s="92">
        <v>-7.4049276788872298E-3</v>
      </c>
    </row>
    <row r="81" spans="1:19">
      <c r="A81" s="87">
        <v>43349</v>
      </c>
      <c r="B81" s="88">
        <v>43.265521999999997</v>
      </c>
      <c r="C81" s="88">
        <v>157.91326900000001</v>
      </c>
      <c r="D81" s="88">
        <v>93.198173999999995</v>
      </c>
      <c r="E81" s="88">
        <v>75.333786000000003</v>
      </c>
      <c r="F81" s="88">
        <v>8.5415930000000007</v>
      </c>
      <c r="G81" s="88">
        <v>108.090332</v>
      </c>
      <c r="H81" s="89">
        <v>217.924789</v>
      </c>
      <c r="I81" s="88">
        <v>116.93335</v>
      </c>
      <c r="K81" s="91">
        <v>43349</v>
      </c>
      <c r="L81" s="92">
        <v>8.5941018249773293E-3</v>
      </c>
      <c r="M81" s="92">
        <v>3.0627876421183142E-3</v>
      </c>
      <c r="N81" s="92">
        <v>-1.7596259275826087E-3</v>
      </c>
      <c r="O81" s="92">
        <v>2.0234989237268852E-3</v>
      </c>
      <c r="P81" s="92">
        <v>-6.3222877686776036E-3</v>
      </c>
      <c r="Q81" s="92">
        <v>3.5496339325111759E-3</v>
      </c>
      <c r="R81" s="92">
        <v>-1.6617486136944248E-2</v>
      </c>
      <c r="S81" s="92">
        <v>-2.3242457399599292E-3</v>
      </c>
    </row>
    <row r="82" spans="1:19">
      <c r="A82" s="87">
        <v>43348</v>
      </c>
      <c r="B82" s="88">
        <v>42.896861999999999</v>
      </c>
      <c r="C82" s="88">
        <v>157.43109100000001</v>
      </c>
      <c r="D82" s="88">
        <v>93.362457000000006</v>
      </c>
      <c r="E82" s="88">
        <v>75.181656000000004</v>
      </c>
      <c r="F82" s="88">
        <v>8.5959389999999996</v>
      </c>
      <c r="G82" s="88">
        <v>107.70800800000001</v>
      </c>
      <c r="H82" s="89">
        <v>221.60734600000001</v>
      </c>
      <c r="I82" s="88">
        <v>117.205765</v>
      </c>
      <c r="K82" s="91">
        <v>43348</v>
      </c>
      <c r="L82" s="92">
        <v>1.3851836340526003E-2</v>
      </c>
      <c r="M82" s="92">
        <v>9.3990668326422444E-3</v>
      </c>
      <c r="N82" s="92">
        <v>1.3213196064356447E-2</v>
      </c>
      <c r="O82" s="92">
        <v>-1.9955421598512602E-2</v>
      </c>
      <c r="P82" s="92">
        <v>2.1118409517377756E-3</v>
      </c>
      <c r="Q82" s="92">
        <v>-8.8407044397211809E-3</v>
      </c>
      <c r="R82" s="92">
        <v>-6.5246794513107442E-3</v>
      </c>
      <c r="S82" s="92">
        <v>-1.2621946038046006E-2</v>
      </c>
    </row>
    <row r="83" spans="1:19">
      <c r="A83" s="87">
        <v>43347</v>
      </c>
      <c r="B83" s="88">
        <v>42.310780000000001</v>
      </c>
      <c r="C83" s="88">
        <v>155.96516399999999</v>
      </c>
      <c r="D83" s="88">
        <v>92.144927999999993</v>
      </c>
      <c r="E83" s="88">
        <v>76.712485999999998</v>
      </c>
      <c r="F83" s="88">
        <v>8.5778239999999997</v>
      </c>
      <c r="G83" s="88">
        <v>108.668716</v>
      </c>
      <c r="H83" s="89">
        <v>223.062759</v>
      </c>
      <c r="I83" s="88">
        <v>118.704041</v>
      </c>
      <c r="K83" s="91">
        <v>43347</v>
      </c>
      <c r="L83" s="92">
        <v>4.2628760931926468E-3</v>
      </c>
      <c r="M83" s="92">
        <v>-3.1435921490020613E-3</v>
      </c>
      <c r="N83" s="92">
        <v>-5.2159887809393179E-3</v>
      </c>
      <c r="O83" s="92">
        <v>1.4077667689017526E-2</v>
      </c>
      <c r="P83" s="92">
        <v>-1.0547485169528636E-3</v>
      </c>
      <c r="Q83" s="92">
        <v>-1.0444527648503898E-2</v>
      </c>
      <c r="R83" s="92">
        <v>3.2069890127932599E-3</v>
      </c>
      <c r="S83" s="92">
        <v>-1.6682755271132055E-2</v>
      </c>
    </row>
    <row r="84" spans="1:19">
      <c r="A84" s="87">
        <v>43343</v>
      </c>
      <c r="B84" s="88">
        <v>42.131180000000001</v>
      </c>
      <c r="C84" s="88">
        <v>156.45700099999999</v>
      </c>
      <c r="D84" s="88">
        <v>92.628074999999995</v>
      </c>
      <c r="E84" s="88">
        <v>75.647544999999994</v>
      </c>
      <c r="F84" s="88">
        <v>8.586881</v>
      </c>
      <c r="G84" s="88">
        <v>109.81568900000001</v>
      </c>
      <c r="H84" s="89">
        <v>222.34968599999999</v>
      </c>
      <c r="I84" s="88">
        <v>120.717949</v>
      </c>
      <c r="K84" s="91">
        <v>43343</v>
      </c>
      <c r="L84" s="92">
        <v>-8.4539349143669673E-3</v>
      </c>
      <c r="M84" s="92">
        <v>2.7196038080592455E-3</v>
      </c>
      <c r="N84" s="92">
        <v>-2.4973406735030457E-3</v>
      </c>
      <c r="O84" s="92">
        <v>1.9869055618600973E-2</v>
      </c>
      <c r="P84" s="92">
        <v>-2.2680455785266784E-2</v>
      </c>
      <c r="Q84" s="92">
        <v>8.9340215372968323E-4</v>
      </c>
      <c r="R84" s="92">
        <v>1.1554014936117518E-2</v>
      </c>
      <c r="S84" s="92">
        <v>-9.4203899769429444E-3</v>
      </c>
    </row>
    <row r="85" spans="1:19">
      <c r="A85" s="87">
        <v>43342</v>
      </c>
      <c r="B85" s="88">
        <v>42.490391000000002</v>
      </c>
      <c r="C85" s="88">
        <v>156.03265400000001</v>
      </c>
      <c r="D85" s="88">
        <v>92.859977999999998</v>
      </c>
      <c r="E85" s="88">
        <v>74.173782000000003</v>
      </c>
      <c r="F85" s="88">
        <v>8.7861550000000008</v>
      </c>
      <c r="G85" s="88">
        <v>109.71766700000001</v>
      </c>
      <c r="H85" s="89">
        <v>219.80999800000001</v>
      </c>
      <c r="I85" s="88">
        <v>121.86597399999999</v>
      </c>
      <c r="K85" s="91">
        <v>43342</v>
      </c>
      <c r="L85" s="92">
        <v>-8.3828798937978233E-3</v>
      </c>
      <c r="M85" s="92">
        <v>-1.9006870270943388E-3</v>
      </c>
      <c r="N85" s="92">
        <v>4.8096807668247532E-3</v>
      </c>
      <c r="O85" s="92">
        <v>4.8950130634433098E-3</v>
      </c>
      <c r="P85" s="92">
        <v>-2.7081235401216097E-2</v>
      </c>
      <c r="Q85" s="92">
        <v>-4.7131174234533724E-3</v>
      </c>
      <c r="R85" s="92">
        <v>9.1935601265211719E-3</v>
      </c>
      <c r="S85" s="92">
        <v>-1.7414534292236827E-2</v>
      </c>
    </row>
    <row r="86" spans="1:19">
      <c r="A86" s="87">
        <v>43341</v>
      </c>
      <c r="B86" s="88">
        <v>42.849594000000003</v>
      </c>
      <c r="C86" s="88">
        <v>156.32978800000001</v>
      </c>
      <c r="D86" s="88">
        <v>92.415488999999994</v>
      </c>
      <c r="E86" s="88">
        <v>73.812468999999993</v>
      </c>
      <c r="F86" s="88">
        <v>9.0307180000000002</v>
      </c>
      <c r="G86" s="88">
        <v>110.237228</v>
      </c>
      <c r="H86" s="89">
        <v>217.807571</v>
      </c>
      <c r="I86" s="88">
        <v>124.025826</v>
      </c>
      <c r="K86" s="91">
        <v>43341</v>
      </c>
      <c r="L86" s="92">
        <v>-8.8163413011344005E-4</v>
      </c>
      <c r="M86" s="92">
        <v>9.0944494320803759E-3</v>
      </c>
      <c r="N86" s="92">
        <v>-4.4758438739409545E-3</v>
      </c>
      <c r="O86" s="92">
        <v>7.7352962427146288E-4</v>
      </c>
      <c r="P86" s="92">
        <v>-3.9958318940397364E-3</v>
      </c>
      <c r="Q86" s="92">
        <v>-1.1547988311513269E-3</v>
      </c>
      <c r="R86" s="92">
        <v>1.4929537215021549E-2</v>
      </c>
      <c r="S86" s="92">
        <v>1.1184271727557427E-2</v>
      </c>
    </row>
    <row r="87" spans="1:19">
      <c r="A87" s="87">
        <v>43340</v>
      </c>
      <c r="B87" s="88">
        <v>42.887405000000001</v>
      </c>
      <c r="C87" s="88">
        <v>154.92086800000001</v>
      </c>
      <c r="D87" s="88">
        <v>92.830985999999996</v>
      </c>
      <c r="E87" s="88">
        <v>73.755416999999994</v>
      </c>
      <c r="F87" s="88">
        <v>9.066948</v>
      </c>
      <c r="G87" s="88">
        <v>110.364677</v>
      </c>
      <c r="H87" s="89">
        <v>214.60363799999999</v>
      </c>
      <c r="I87" s="88">
        <v>122.65403000000001</v>
      </c>
      <c r="K87" s="91">
        <v>43340</v>
      </c>
      <c r="L87" s="92">
        <v>-7.0037445795191333E-3</v>
      </c>
      <c r="M87" s="92">
        <v>7.2283507940058556E-3</v>
      </c>
      <c r="N87" s="92">
        <v>1.6183627893555652E-2</v>
      </c>
      <c r="O87" s="92">
        <v>-5.0085817637986252E-2</v>
      </c>
      <c r="P87" s="92">
        <v>2.0018048734236071E-3</v>
      </c>
      <c r="Q87" s="92">
        <v>2.2255711467453754E-3</v>
      </c>
      <c r="R87" s="92">
        <v>8.0756387760760884E-3</v>
      </c>
      <c r="S87" s="92">
        <v>-3.1627918619469009E-3</v>
      </c>
    </row>
    <row r="88" spans="1:19">
      <c r="A88" s="87">
        <v>43339</v>
      </c>
      <c r="B88" s="88">
        <v>43.189895999999997</v>
      </c>
      <c r="C88" s="88">
        <v>153.80908199999999</v>
      </c>
      <c r="D88" s="88">
        <v>91.35257</v>
      </c>
      <c r="E88" s="88">
        <v>77.644295</v>
      </c>
      <c r="F88" s="88">
        <v>9.0488339999999994</v>
      </c>
      <c r="G88" s="88">
        <v>110.119598</v>
      </c>
      <c r="H88" s="89">
        <v>212.88445999999999</v>
      </c>
      <c r="I88" s="88">
        <v>123.04319</v>
      </c>
      <c r="K88" s="91">
        <v>43339</v>
      </c>
      <c r="L88" s="92">
        <v>1.3148345671589734E-3</v>
      </c>
      <c r="M88" s="92">
        <v>6.9016479231012173E-3</v>
      </c>
      <c r="N88" s="92">
        <v>-4.3180861245313285E-3</v>
      </c>
      <c r="O88" s="92">
        <v>-5.1168555928194914E-3</v>
      </c>
      <c r="P88" s="92">
        <v>3.202483474354989E-2</v>
      </c>
      <c r="Q88" s="92">
        <v>3.5735807215033777E-3</v>
      </c>
      <c r="R88" s="92">
        <v>8.2345624290918185E-3</v>
      </c>
      <c r="S88" s="92">
        <v>2.9550676958459032E-2</v>
      </c>
    </row>
    <row r="89" spans="1:19">
      <c r="A89" s="87">
        <v>43336</v>
      </c>
      <c r="B89" s="88">
        <v>43.133183000000002</v>
      </c>
      <c r="C89" s="88">
        <v>152.75482199999999</v>
      </c>
      <c r="D89" s="88">
        <v>91.748749000000004</v>
      </c>
      <c r="E89" s="88">
        <v>78.043633</v>
      </c>
      <c r="F89" s="88">
        <v>8.7680389999999999</v>
      </c>
      <c r="G89" s="88">
        <v>109.727478</v>
      </c>
      <c r="H89" s="89">
        <v>211.14576700000001</v>
      </c>
      <c r="I89" s="88">
        <v>119.511543</v>
      </c>
      <c r="K89" s="91">
        <v>43336</v>
      </c>
      <c r="L89" s="92">
        <v>-1.5316203383439753E-3</v>
      </c>
      <c r="M89" s="92">
        <v>2.0748296602004501E-3</v>
      </c>
      <c r="N89" s="92">
        <v>-2.4164575454784787E-3</v>
      </c>
      <c r="O89" s="92">
        <v>-6.2954188213171225E-3</v>
      </c>
      <c r="P89" s="92">
        <v>5.1920552578028634E-3</v>
      </c>
      <c r="Q89" s="92">
        <v>-6.2489475376481529E-4</v>
      </c>
      <c r="R89" s="92">
        <v>3.1091496134771912E-3</v>
      </c>
      <c r="S89" s="92">
        <v>4.7439933419901603E-3</v>
      </c>
    </row>
    <row r="90" spans="1:19">
      <c r="A90" s="87">
        <v>43335</v>
      </c>
      <c r="B90" s="88">
        <v>43.199348000000001</v>
      </c>
      <c r="C90" s="88">
        <v>152.43853799999999</v>
      </c>
      <c r="D90" s="88">
        <v>91.970993000000007</v>
      </c>
      <c r="E90" s="88">
        <v>78.538062999999994</v>
      </c>
      <c r="F90" s="88">
        <v>8.7227499999999996</v>
      </c>
      <c r="G90" s="88">
        <v>109.79608899999999</v>
      </c>
      <c r="H90" s="89">
        <v>210.49131800000001</v>
      </c>
      <c r="I90" s="88">
        <v>118.94725800000001</v>
      </c>
      <c r="K90" s="91">
        <v>43335</v>
      </c>
      <c r="L90" s="92">
        <v>-5.0075363755271995E-3</v>
      </c>
      <c r="M90" s="92">
        <v>-9.3429139361977942E-3</v>
      </c>
      <c r="N90" s="92">
        <v>-5.1218633592630125E-3</v>
      </c>
      <c r="O90" s="92">
        <v>2.0382891298556638E-2</v>
      </c>
      <c r="P90" s="92">
        <v>-6.1917973780850621E-3</v>
      </c>
      <c r="Q90" s="92">
        <v>5.3596191937477222E-4</v>
      </c>
      <c r="R90" s="92">
        <v>2.0460434346181167E-3</v>
      </c>
      <c r="S90" s="92">
        <v>-1.1960545225614294E-2</v>
      </c>
    </row>
    <row r="91" spans="1:19">
      <c r="A91" s="87">
        <v>43334</v>
      </c>
      <c r="B91" s="88">
        <v>43.416758999999999</v>
      </c>
      <c r="C91" s="88">
        <v>153.87619000000001</v>
      </c>
      <c r="D91" s="88">
        <v>92.444480999999996</v>
      </c>
      <c r="E91" s="88">
        <v>76.969207999999995</v>
      </c>
      <c r="F91" s="88">
        <v>8.7770960000000002</v>
      </c>
      <c r="G91" s="88">
        <v>109.737274</v>
      </c>
      <c r="H91" s="89">
        <v>210.06152299999999</v>
      </c>
      <c r="I91" s="88">
        <v>120.387154</v>
      </c>
      <c r="K91" s="91">
        <v>43334</v>
      </c>
      <c r="L91" s="92">
        <v>-6.2745332843804347E-3</v>
      </c>
      <c r="M91" s="92">
        <v>-3.042745082349918E-3</v>
      </c>
      <c r="N91" s="92">
        <v>-4.2672147541575889E-3</v>
      </c>
      <c r="O91" s="92">
        <v>-5.8947547499559327E-3</v>
      </c>
      <c r="P91" s="92">
        <v>-1.7241473904446747E-2</v>
      </c>
      <c r="Q91" s="92">
        <v>-4.003860538452364E-3</v>
      </c>
      <c r="R91" s="92">
        <v>4.6636131679989035E-5</v>
      </c>
      <c r="S91" s="92">
        <v>9.5455674643956101E-3</v>
      </c>
    </row>
    <row r="92" spans="1:19">
      <c r="A92" s="87">
        <v>43333</v>
      </c>
      <c r="B92" s="88">
        <v>43.690899000000002</v>
      </c>
      <c r="C92" s="88">
        <v>154.34582499999999</v>
      </c>
      <c r="D92" s="88">
        <v>92.840652000000006</v>
      </c>
      <c r="E92" s="88">
        <v>77.425612999999998</v>
      </c>
      <c r="F92" s="88">
        <v>8.9310810000000007</v>
      </c>
      <c r="G92" s="88">
        <v>110.17841300000001</v>
      </c>
      <c r="H92" s="89">
        <v>210.051727</v>
      </c>
      <c r="I92" s="88">
        <v>119.248856</v>
      </c>
      <c r="K92" s="91">
        <v>43333</v>
      </c>
      <c r="L92" s="92">
        <v>-1.0913683020182252E-2</v>
      </c>
      <c r="M92" s="92">
        <v>-3.9582871356884652E-3</v>
      </c>
      <c r="N92" s="92">
        <v>8.3338953369338498E-4</v>
      </c>
      <c r="O92" s="92">
        <v>2.582543614095445E-2</v>
      </c>
      <c r="P92" s="92">
        <v>1.4403236792688512E-2</v>
      </c>
      <c r="Q92" s="92">
        <v>3.5718033905840496E-3</v>
      </c>
      <c r="R92" s="92">
        <v>-1.9494207424783916E-3</v>
      </c>
      <c r="S92" s="92">
        <v>-5.6786259285664942E-3</v>
      </c>
    </row>
    <row r="93" spans="1:19">
      <c r="A93" s="87">
        <v>43332</v>
      </c>
      <c r="B93" s="88">
        <v>44.172989000000001</v>
      </c>
      <c r="C93" s="88">
        <v>154.95919799999999</v>
      </c>
      <c r="D93" s="88">
        <v>92.763344000000004</v>
      </c>
      <c r="E93" s="88">
        <v>75.476401999999993</v>
      </c>
      <c r="F93" s="88">
        <v>8.804271</v>
      </c>
      <c r="G93" s="88">
        <v>109.786278</v>
      </c>
      <c r="H93" s="89">
        <v>210.462006</v>
      </c>
      <c r="I93" s="88">
        <v>119.92989300000001</v>
      </c>
      <c r="K93" s="91">
        <v>43332</v>
      </c>
      <c r="L93" s="92">
        <v>2.7897097718412311E-3</v>
      </c>
      <c r="M93" s="92">
        <v>3.288538646546213E-3</v>
      </c>
      <c r="N93" s="92">
        <v>-1.8906500506414625E-2</v>
      </c>
      <c r="O93" s="92">
        <v>1.1467706657273036E-2</v>
      </c>
      <c r="P93" s="92">
        <v>1.7800910212469212E-2</v>
      </c>
      <c r="Q93" s="92">
        <v>-4.3564306439826117E-3</v>
      </c>
      <c r="R93" s="92">
        <v>-9.7434369732077863E-3</v>
      </c>
      <c r="S93" s="92">
        <v>-8.1107476569308723E-5</v>
      </c>
    </row>
    <row r="94" spans="1:19">
      <c r="A94" s="87">
        <v>43329</v>
      </c>
      <c r="B94" s="88">
        <v>44.050102000000003</v>
      </c>
      <c r="C94" s="88">
        <v>154.451279</v>
      </c>
      <c r="D94" s="88">
        <v>94.550972000000002</v>
      </c>
      <c r="E94" s="88">
        <v>74.620673999999994</v>
      </c>
      <c r="F94" s="88">
        <v>8.6502879999999998</v>
      </c>
      <c r="G94" s="88">
        <v>110.26664700000001</v>
      </c>
      <c r="H94" s="89">
        <v>212.53280599999999</v>
      </c>
      <c r="I94" s="88">
        <v>119.939621</v>
      </c>
      <c r="K94" s="91">
        <v>43329</v>
      </c>
      <c r="L94" s="92">
        <v>8.2214604922641321E-3</v>
      </c>
      <c r="M94" s="92">
        <v>-3.585944816498321E-3</v>
      </c>
      <c r="N94" s="92">
        <v>-8.009014718518892E-3</v>
      </c>
      <c r="O94" s="92">
        <v>2.0413528761590083E-2</v>
      </c>
      <c r="P94" s="92">
        <v>4.2061486482094512E-3</v>
      </c>
      <c r="Q94" s="92">
        <v>0</v>
      </c>
      <c r="R94" s="92">
        <v>1.9969836780777461E-2</v>
      </c>
      <c r="S94" s="92">
        <v>4.235864184281013E-3</v>
      </c>
    </row>
    <row r="95" spans="1:19">
      <c r="A95" s="87">
        <v>43328</v>
      </c>
      <c r="B95" s="88">
        <v>43.690899000000002</v>
      </c>
      <c r="C95" s="88">
        <v>155.007126</v>
      </c>
      <c r="D95" s="88">
        <v>95.314346</v>
      </c>
      <c r="E95" s="88">
        <v>73.127876000000001</v>
      </c>
      <c r="F95" s="88">
        <v>8.6140559999999997</v>
      </c>
      <c r="G95" s="88">
        <v>110.26664700000001</v>
      </c>
      <c r="H95" s="89">
        <v>208.371658</v>
      </c>
      <c r="I95" s="88">
        <v>119.433716</v>
      </c>
      <c r="K95" s="91">
        <v>43328</v>
      </c>
      <c r="L95" s="92">
        <v>3.0382088626943471E-3</v>
      </c>
      <c r="M95" s="92">
        <v>1.1570998365865837E-2</v>
      </c>
      <c r="N95" s="92">
        <v>9.3327470095369902E-2</v>
      </c>
      <c r="O95" s="92">
        <v>6.9390899958432506E-3</v>
      </c>
      <c r="P95" s="92">
        <v>6.3495171446308341E-3</v>
      </c>
      <c r="Q95" s="92">
        <v>-3.2786684012753309E-3</v>
      </c>
      <c r="R95" s="92">
        <v>1.4650028408465188E-2</v>
      </c>
      <c r="S95" s="92">
        <v>7.468285327567159E-3</v>
      </c>
    </row>
    <row r="96" spans="1:19">
      <c r="A96" s="87">
        <v>43327</v>
      </c>
      <c r="B96" s="88">
        <v>43.558559000000002</v>
      </c>
      <c r="C96" s="88">
        <v>153.23405500000001</v>
      </c>
      <c r="D96" s="88">
        <v>87.178223000000003</v>
      </c>
      <c r="E96" s="88">
        <v>72.623931999999996</v>
      </c>
      <c r="F96" s="88">
        <v>8.5597060000000003</v>
      </c>
      <c r="G96" s="88">
        <v>110.629364</v>
      </c>
      <c r="H96" s="89">
        <v>205.36308299999999</v>
      </c>
      <c r="I96" s="88">
        <v>118.54836299999999</v>
      </c>
      <c r="K96" s="91">
        <v>43327</v>
      </c>
      <c r="L96" s="92">
        <v>4.1404181456481393E-3</v>
      </c>
      <c r="M96" s="92">
        <v>-4.4832346075323048E-3</v>
      </c>
      <c r="N96" s="92">
        <v>-6.9343888521409269E-3</v>
      </c>
      <c r="O96" s="92">
        <v>-2.7378001006532982E-2</v>
      </c>
      <c r="P96" s="92">
        <v>-5.263452705044247E-3</v>
      </c>
      <c r="Q96" s="92">
        <v>8.8697026940565138E-4</v>
      </c>
      <c r="R96" s="92">
        <v>2.335911311120098E-3</v>
      </c>
      <c r="S96" s="92">
        <v>-1.2960724844361504E-2</v>
      </c>
    </row>
    <row r="97" spans="1:19">
      <c r="A97" s="87">
        <v>43326</v>
      </c>
      <c r="B97" s="88">
        <v>43.378951999999998</v>
      </c>
      <c r="C97" s="88">
        <v>153.92413300000001</v>
      </c>
      <c r="D97" s="88">
        <v>87.786972000000006</v>
      </c>
      <c r="E97" s="88">
        <v>74.668198000000004</v>
      </c>
      <c r="F97" s="88">
        <v>8.6049980000000001</v>
      </c>
      <c r="G97" s="88">
        <v>110.53132600000001</v>
      </c>
      <c r="H97" s="89">
        <v>204.884491</v>
      </c>
      <c r="I97" s="88">
        <v>120.105011</v>
      </c>
      <c r="K97" s="91">
        <v>43326</v>
      </c>
      <c r="L97" s="92">
        <v>1.3090966974258489E-3</v>
      </c>
      <c r="M97" s="92">
        <v>1.555604423039525E-2</v>
      </c>
      <c r="N97" s="92">
        <v>1.3498349501589235E-2</v>
      </c>
      <c r="O97" s="92">
        <v>1.8943555332836093E-2</v>
      </c>
      <c r="P97" s="92">
        <v>4.2284973388813096E-3</v>
      </c>
      <c r="Q97" s="92">
        <v>5.6188792567086754E-3</v>
      </c>
      <c r="R97" s="92">
        <v>4.2134575171657307E-3</v>
      </c>
      <c r="S97" s="92">
        <v>-4.0485659462574652E-4</v>
      </c>
    </row>
    <row r="98" spans="1:19">
      <c r="A98" s="87">
        <v>43325</v>
      </c>
      <c r="B98" s="88">
        <v>43.322239000000003</v>
      </c>
      <c r="C98" s="88">
        <v>151.56636</v>
      </c>
      <c r="D98" s="88">
        <v>86.617774999999995</v>
      </c>
      <c r="E98" s="88">
        <v>73.280013999999994</v>
      </c>
      <c r="F98" s="88">
        <v>8.5687650000000009</v>
      </c>
      <c r="G98" s="88">
        <v>109.91373400000001</v>
      </c>
      <c r="H98" s="89">
        <v>204.02484100000001</v>
      </c>
      <c r="I98" s="88">
        <v>120.153656</v>
      </c>
      <c r="K98" s="91">
        <v>43325</v>
      </c>
      <c r="L98" s="92">
        <v>-5.4253401725249395E-3</v>
      </c>
      <c r="M98" s="92">
        <v>-3.4031407777401768E-3</v>
      </c>
      <c r="N98" s="92">
        <v>-5.9880601662813948E-3</v>
      </c>
      <c r="O98" s="92">
        <v>-2.0835750733691705E-2</v>
      </c>
      <c r="P98" s="92">
        <v>-2.8747438618078935E-2</v>
      </c>
      <c r="Q98" s="92">
        <v>-4.9698307705002831E-3</v>
      </c>
      <c r="R98" s="92">
        <v>6.4568878201662905E-3</v>
      </c>
      <c r="S98" s="92">
        <v>-5.8762632516426994E-3</v>
      </c>
    </row>
    <row r="99" spans="1:19">
      <c r="A99" s="87">
        <v>43322</v>
      </c>
      <c r="B99" s="88">
        <v>43.558559000000002</v>
      </c>
      <c r="C99" s="88">
        <v>152.083923</v>
      </c>
      <c r="D99" s="88">
        <v>87.139572000000001</v>
      </c>
      <c r="E99" s="88">
        <v>74.839348000000001</v>
      </c>
      <c r="F99" s="88">
        <v>8.8223859999999998</v>
      </c>
      <c r="G99" s="88">
        <v>110.462715</v>
      </c>
      <c r="H99" s="89">
        <v>202.71592699999999</v>
      </c>
      <c r="I99" s="88">
        <v>120.863884</v>
      </c>
      <c r="K99" s="91">
        <v>43322</v>
      </c>
      <c r="L99" s="92">
        <v>-5.8251761968414195E-3</v>
      </c>
      <c r="M99" s="92">
        <v>-3.8919977453747423E-3</v>
      </c>
      <c r="N99" s="92">
        <v>1.3144504159365633E-2</v>
      </c>
      <c r="O99" s="92">
        <v>3.8101428183323627E-4</v>
      </c>
      <c r="P99" s="92">
        <v>-1.7154482585445829E-2</v>
      </c>
      <c r="Q99" s="92">
        <v>-1.2964304953936856E-2</v>
      </c>
      <c r="R99" s="92">
        <v>-2.9787885918396428E-3</v>
      </c>
      <c r="S99" s="92">
        <v>-9.7249894095351452E-3</v>
      </c>
    </row>
    <row r="100" spans="1:19">
      <c r="A100" s="87">
        <v>43321</v>
      </c>
      <c r="B100" s="88">
        <v>43.813782000000003</v>
      </c>
      <c r="C100" s="88">
        <v>152.678146</v>
      </c>
      <c r="D100" s="88">
        <v>86.009026000000006</v>
      </c>
      <c r="E100" s="88">
        <v>74.810844000000003</v>
      </c>
      <c r="F100" s="88">
        <v>8.9763710000000003</v>
      </c>
      <c r="G100" s="88">
        <v>111.913597</v>
      </c>
      <c r="H100" s="89">
        <v>203.32157900000001</v>
      </c>
      <c r="I100" s="88">
        <v>122.050827</v>
      </c>
      <c r="K100" s="91">
        <v>43321</v>
      </c>
      <c r="L100" s="92">
        <v>4.3336200438059969E-3</v>
      </c>
      <c r="M100" s="92">
        <v>2.3910876186981067E-3</v>
      </c>
      <c r="N100" s="92">
        <v>-5.8081413155988137E-3</v>
      </c>
      <c r="O100" s="92">
        <v>1.7984442934743772E-2</v>
      </c>
      <c r="P100" s="92">
        <v>-1.3930295354997235E-2</v>
      </c>
      <c r="Q100" s="92">
        <v>1.5793138912669757E-3</v>
      </c>
      <c r="R100" s="92">
        <v>7.8648938157495074E-3</v>
      </c>
      <c r="S100" s="92">
        <v>-1.2904202577374124E-2</v>
      </c>
    </row>
    <row r="101" spans="1:19">
      <c r="A101" s="87">
        <v>43320</v>
      </c>
      <c r="B101" s="88">
        <v>43.624729000000002</v>
      </c>
      <c r="C101" s="88">
        <v>152.31395000000001</v>
      </c>
      <c r="D101" s="88">
        <v>86.511497000000006</v>
      </c>
      <c r="E101" s="88">
        <v>73.489182</v>
      </c>
      <c r="F101" s="88">
        <v>9.1031809999999993</v>
      </c>
      <c r="G101" s="88">
        <v>111.737129</v>
      </c>
      <c r="H101" s="89">
        <v>201.73495500000001</v>
      </c>
      <c r="I101" s="88">
        <v>123.646385</v>
      </c>
      <c r="K101" s="91">
        <v>43320</v>
      </c>
      <c r="L101" s="92">
        <v>-7.5268042228272547E-3</v>
      </c>
      <c r="M101" s="92">
        <v>1.8456921646512914E-2</v>
      </c>
      <c r="N101" s="92">
        <v>3.1190770211901864E-3</v>
      </c>
      <c r="O101" s="92">
        <v>0</v>
      </c>
      <c r="P101" s="92">
        <v>-2.9762260065463453E-3</v>
      </c>
      <c r="Q101" s="92">
        <v>-2.2134494057599152E-2</v>
      </c>
      <c r="R101" s="92">
        <v>6.7613052643089588E-4</v>
      </c>
      <c r="S101" s="92">
        <v>-1.1126713257062937E-2</v>
      </c>
    </row>
    <row r="102" spans="1:19">
      <c r="A102" s="87">
        <v>43319</v>
      </c>
      <c r="B102" s="88">
        <v>43.955573999999999</v>
      </c>
      <c r="C102" s="88">
        <v>149.55365</v>
      </c>
      <c r="D102" s="88">
        <v>86.242500000000007</v>
      </c>
      <c r="E102" s="88">
        <v>73.489182</v>
      </c>
      <c r="F102" s="88">
        <v>9.1303549999999998</v>
      </c>
      <c r="G102" s="88">
        <v>114.266357</v>
      </c>
      <c r="H102" s="89">
        <v>201.598648</v>
      </c>
      <c r="I102" s="88">
        <v>125.037643</v>
      </c>
      <c r="K102" s="91">
        <v>43319</v>
      </c>
      <c r="L102" s="92">
        <v>-3.2153623335708925E-3</v>
      </c>
      <c r="M102" s="92">
        <v>-4.3391511839911967E-3</v>
      </c>
      <c r="N102" s="92">
        <v>1.1153569058519608E-3</v>
      </c>
      <c r="O102" s="92">
        <v>1.138447069776416E-2</v>
      </c>
      <c r="P102" s="92">
        <v>4.9852152940255134E-3</v>
      </c>
      <c r="Q102" s="92">
        <v>5.3475513793672658E-3</v>
      </c>
      <c r="R102" s="92">
        <v>-9.3748946593843474E-3</v>
      </c>
      <c r="S102" s="92">
        <v>5.4498882031528417E-4</v>
      </c>
    </row>
    <row r="103" spans="1:19">
      <c r="A103" s="87">
        <v>43318</v>
      </c>
      <c r="B103" s="88">
        <v>44.097363000000001</v>
      </c>
      <c r="C103" s="88">
        <v>150.20541399999999</v>
      </c>
      <c r="D103" s="88">
        <v>86.146416000000002</v>
      </c>
      <c r="E103" s="88">
        <v>72.661963999999998</v>
      </c>
      <c r="F103" s="88">
        <v>9.0850639999999991</v>
      </c>
      <c r="G103" s="88">
        <v>113.658562</v>
      </c>
      <c r="H103" s="89">
        <v>203.50649999999999</v>
      </c>
      <c r="I103" s="88">
        <v>124.96953600000001</v>
      </c>
      <c r="K103" s="91">
        <v>43318</v>
      </c>
      <c r="L103" s="92">
        <v>6.4342269742057034E-4</v>
      </c>
      <c r="M103" s="92">
        <v>3.2648347230188612E-3</v>
      </c>
      <c r="N103" s="92">
        <v>7.8121106418649333E-4</v>
      </c>
      <c r="O103" s="92">
        <v>4.4688670898280769E-3</v>
      </c>
      <c r="P103" s="92">
        <v>-9.9613783539109768E-4</v>
      </c>
      <c r="Q103" s="92">
        <v>1.6215294380311107E-2</v>
      </c>
      <c r="R103" s="92">
        <v>5.1925998395170314E-3</v>
      </c>
      <c r="S103" s="92">
        <v>-2.1705995452876992E-2</v>
      </c>
    </row>
    <row r="104" spans="1:19">
      <c r="A104" s="87">
        <v>43315</v>
      </c>
      <c r="B104" s="88">
        <v>44.069007999999997</v>
      </c>
      <c r="C104" s="88">
        <v>149.71661399999999</v>
      </c>
      <c r="D104" s="88">
        <v>86.079170000000005</v>
      </c>
      <c r="E104" s="88">
        <v>72.338691999999995</v>
      </c>
      <c r="F104" s="88">
        <v>9.0941229999999997</v>
      </c>
      <c r="G104" s="88">
        <v>111.84496300000001</v>
      </c>
      <c r="H104" s="89">
        <v>202.455231</v>
      </c>
      <c r="I104" s="88">
        <v>127.74231</v>
      </c>
      <c r="K104" s="91">
        <v>43315</v>
      </c>
      <c r="L104" s="92">
        <v>9.5278482933440767E-3</v>
      </c>
      <c r="M104" s="92">
        <v>5.1478402354014907E-3</v>
      </c>
      <c r="N104" s="92">
        <v>9.4636251027973017E-3</v>
      </c>
      <c r="O104" s="92">
        <v>2.1075670131032176E-3</v>
      </c>
      <c r="P104" s="92">
        <v>1.2096808298947881E-2</v>
      </c>
      <c r="Q104" s="92">
        <v>1.1884748401552736E-2</v>
      </c>
      <c r="R104" s="92">
        <v>2.8930077876976323E-3</v>
      </c>
      <c r="S104" s="92">
        <v>1.9076057420079895E-3</v>
      </c>
    </row>
    <row r="105" spans="1:19">
      <c r="A105" s="87">
        <v>43314</v>
      </c>
      <c r="B105" s="88">
        <v>43.653087999999997</v>
      </c>
      <c r="C105" s="88">
        <v>148.94984400000001</v>
      </c>
      <c r="D105" s="88">
        <v>85.272186000000005</v>
      </c>
      <c r="E105" s="88">
        <v>72.186554000000001</v>
      </c>
      <c r="F105" s="88">
        <v>8.9854280000000006</v>
      </c>
      <c r="G105" s="88">
        <v>110.53132600000001</v>
      </c>
      <c r="H105" s="89">
        <v>201.871216</v>
      </c>
      <c r="I105" s="88">
        <v>127.499092</v>
      </c>
      <c r="K105" s="91">
        <v>43314</v>
      </c>
      <c r="L105" s="92">
        <v>-4.5267454707974553E-3</v>
      </c>
      <c r="M105" s="92">
        <v>-9.6229641646703445E-3</v>
      </c>
      <c r="N105" s="92">
        <v>5.8931773313659619E-3</v>
      </c>
      <c r="O105" s="92">
        <v>1.3888833292524438E-2</v>
      </c>
      <c r="P105" s="92">
        <v>2.0202263509958573E-3</v>
      </c>
      <c r="Q105" s="92">
        <v>-1.9475288944371671E-3</v>
      </c>
      <c r="R105" s="92">
        <v>2.923075750432913E-2</v>
      </c>
      <c r="S105" s="92">
        <v>-4.4063570551411413E-3</v>
      </c>
    </row>
    <row r="106" spans="1:19">
      <c r="A106" s="87">
        <v>43313</v>
      </c>
      <c r="B106" s="88">
        <v>43.851593000000001</v>
      </c>
      <c r="C106" s="88">
        <v>150.39711</v>
      </c>
      <c r="D106" s="88">
        <v>84.772605999999996</v>
      </c>
      <c r="E106" s="88">
        <v>71.197700999999995</v>
      </c>
      <c r="F106" s="88">
        <v>8.9673119999999997</v>
      </c>
      <c r="G106" s="88">
        <v>110.74700900000001</v>
      </c>
      <c r="H106" s="89">
        <v>196.13795500000001</v>
      </c>
      <c r="I106" s="88">
        <v>128.06338500000001</v>
      </c>
      <c r="K106" s="91">
        <v>43313</v>
      </c>
      <c r="L106" s="92">
        <v>-5.1468226303837961E-3</v>
      </c>
      <c r="M106" s="92">
        <v>-3.9351740872306529E-3</v>
      </c>
      <c r="N106" s="92">
        <v>-1.1095154942172281E-2</v>
      </c>
      <c r="O106" s="92">
        <v>-1.9993038440023758E-3</v>
      </c>
      <c r="P106" s="92">
        <v>-1.3944280278593069E-2</v>
      </c>
      <c r="Q106" s="92">
        <v>-5.1954453446623194E-3</v>
      </c>
      <c r="R106" s="92">
        <v>5.8910189410418479E-2</v>
      </c>
      <c r="S106" s="92">
        <v>-1.5926460658403085E-3</v>
      </c>
    </row>
    <row r="107" spans="1:19">
      <c r="A107" s="87">
        <v>43312</v>
      </c>
      <c r="B107" s="88">
        <v>44.078457</v>
      </c>
      <c r="C107" s="88">
        <v>150.991287</v>
      </c>
      <c r="D107" s="88">
        <v>85.723724000000004</v>
      </c>
      <c r="E107" s="88">
        <v>71.340332000000004</v>
      </c>
      <c r="F107" s="88">
        <v>9.0941229999999997</v>
      </c>
      <c r="G107" s="88">
        <v>111.325394</v>
      </c>
      <c r="H107" s="89">
        <v>185.22624200000001</v>
      </c>
      <c r="I107" s="88">
        <v>128.26767000000001</v>
      </c>
      <c r="K107" s="91">
        <v>43312</v>
      </c>
      <c r="L107" s="92">
        <v>8.6524956098741335E-3</v>
      </c>
      <c r="M107" s="92">
        <v>-6.934143760417899E-3</v>
      </c>
      <c r="N107" s="92">
        <v>3.9380252834766427E-3</v>
      </c>
      <c r="O107" s="92">
        <v>7.9258859466950771E-3</v>
      </c>
      <c r="P107" s="92">
        <v>-2.9791815791110343E-3</v>
      </c>
      <c r="Q107" s="92">
        <v>8.2571096976955527E-3</v>
      </c>
      <c r="R107" s="92">
        <v>2.0008669541702329E-3</v>
      </c>
      <c r="S107" s="92">
        <v>-2.3262685369293545E-2</v>
      </c>
    </row>
    <row r="108" spans="1:19">
      <c r="A108" s="87">
        <v>43311</v>
      </c>
      <c r="B108" s="88">
        <v>43.700339999999997</v>
      </c>
      <c r="C108" s="88">
        <v>152.045593</v>
      </c>
      <c r="D108" s="88">
        <v>85.387466000000003</v>
      </c>
      <c r="E108" s="88">
        <v>70.779342999999997</v>
      </c>
      <c r="F108" s="88">
        <v>9.1212970000000002</v>
      </c>
      <c r="G108" s="88">
        <v>110.413696</v>
      </c>
      <c r="H108" s="89">
        <v>184.856369</v>
      </c>
      <c r="I108" s="88">
        <v>131.322586</v>
      </c>
      <c r="K108" s="91">
        <v>43311</v>
      </c>
      <c r="L108" s="92">
        <v>4.3272384942993902E-4</v>
      </c>
      <c r="M108" s="92">
        <v>7.3661503184123678E-3</v>
      </c>
      <c r="N108" s="92">
        <v>8.5102293361738468E-3</v>
      </c>
      <c r="O108" s="92">
        <v>-3.213560589982567E-3</v>
      </c>
      <c r="P108" s="92">
        <v>1.4098636197928949E-2</v>
      </c>
      <c r="Q108" s="92">
        <v>8.8792158805528487E-5</v>
      </c>
      <c r="R108" s="92">
        <v>-5.6027205427917615E-3</v>
      </c>
      <c r="S108" s="92">
        <v>3.8671669249312757E-3</v>
      </c>
    </row>
    <row r="109" spans="1:19">
      <c r="A109" s="87">
        <v>43308</v>
      </c>
      <c r="B109" s="88">
        <v>43.681438</v>
      </c>
      <c r="C109" s="88">
        <v>150.93379200000001</v>
      </c>
      <c r="D109" s="88">
        <v>84.666931000000005</v>
      </c>
      <c r="E109" s="88">
        <v>71.007530000000003</v>
      </c>
      <c r="F109" s="88">
        <v>8.9944869999999995</v>
      </c>
      <c r="G109" s="88">
        <v>110.403893</v>
      </c>
      <c r="H109" s="89">
        <v>185.89790300000001</v>
      </c>
      <c r="I109" s="88">
        <v>130.81669600000001</v>
      </c>
      <c r="K109" s="91">
        <v>43308</v>
      </c>
      <c r="L109" s="92">
        <v>-6.4898482159791993E-4</v>
      </c>
      <c r="M109" s="92">
        <v>8.5818584076859938E-3</v>
      </c>
      <c r="N109" s="92">
        <v>-1.13347794358587E-3</v>
      </c>
      <c r="O109" s="92">
        <v>-1.7497795450426179E-2</v>
      </c>
      <c r="P109" s="92">
        <v>4.0444256114136046E-3</v>
      </c>
      <c r="Q109" s="92">
        <v>-7.8406759745723864E-3</v>
      </c>
      <c r="R109" s="92">
        <v>-1.6631457020654938E-2</v>
      </c>
      <c r="S109" s="92">
        <v>8.4751984846802575E-3</v>
      </c>
    </row>
    <row r="110" spans="1:19">
      <c r="A110" s="87">
        <v>43307</v>
      </c>
      <c r="B110" s="88">
        <v>43.709805000000003</v>
      </c>
      <c r="C110" s="88">
        <v>149.64952099999999</v>
      </c>
      <c r="D110" s="88">
        <v>84.763007999999999</v>
      </c>
      <c r="E110" s="88">
        <v>72.272132999999997</v>
      </c>
      <c r="F110" s="88">
        <v>8.9582560000000004</v>
      </c>
      <c r="G110" s="88">
        <v>111.276375</v>
      </c>
      <c r="H110" s="89">
        <v>189.041946</v>
      </c>
      <c r="I110" s="88">
        <v>129.71731600000001</v>
      </c>
      <c r="K110" s="91">
        <v>43307</v>
      </c>
      <c r="L110" s="92">
        <v>3.2546819621417367E-3</v>
      </c>
      <c r="M110" s="92">
        <v>-1.7307531955731315E-2</v>
      </c>
      <c r="N110" s="92">
        <v>3.7542582254008749E-3</v>
      </c>
      <c r="O110" s="92">
        <v>9.1608913564169558E-3</v>
      </c>
      <c r="P110" s="92">
        <v>-5.9885808459358647E-2</v>
      </c>
      <c r="Q110" s="92">
        <v>2.0956990088448979E-2</v>
      </c>
      <c r="R110" s="92">
        <v>-3.1310874609947748E-3</v>
      </c>
      <c r="S110" s="92">
        <v>8.4714364107780771E-3</v>
      </c>
    </row>
    <row r="111" spans="1:19">
      <c r="A111" s="87">
        <v>43306</v>
      </c>
      <c r="B111" s="88">
        <v>43.568004999999999</v>
      </c>
      <c r="C111" s="88">
        <v>152.285202</v>
      </c>
      <c r="D111" s="88">
        <v>84.445976000000002</v>
      </c>
      <c r="E111" s="88">
        <v>71.616066000000004</v>
      </c>
      <c r="F111" s="88">
        <v>9.5289020000000004</v>
      </c>
      <c r="G111" s="88">
        <v>108.992226</v>
      </c>
      <c r="H111" s="89">
        <v>189.63571200000001</v>
      </c>
      <c r="I111" s="88">
        <v>128.627655</v>
      </c>
      <c r="K111" s="91">
        <v>43306</v>
      </c>
      <c r="L111" s="92">
        <v>1.8338434062687536E-2</v>
      </c>
      <c r="M111" s="92">
        <v>6.0149221109908613E-3</v>
      </c>
      <c r="N111" s="92">
        <v>-6.8201820823998727E-4</v>
      </c>
      <c r="O111" s="92">
        <v>9.3013907920980188E-4</v>
      </c>
      <c r="P111" s="92">
        <v>-4.7302173865360064E-3</v>
      </c>
      <c r="Q111" s="92">
        <v>4.3360834108825408E-3</v>
      </c>
      <c r="R111" s="92">
        <v>9.4300109444511726E-3</v>
      </c>
      <c r="S111" s="92">
        <v>-2.7908487976057161E-3</v>
      </c>
    </row>
    <row r="112" spans="1:19">
      <c r="A112" s="87">
        <v>43305</v>
      </c>
      <c r="B112" s="88">
        <v>42.783423999999997</v>
      </c>
      <c r="C112" s="88">
        <v>151.374695</v>
      </c>
      <c r="D112" s="88">
        <v>84.503608999999997</v>
      </c>
      <c r="E112" s="88">
        <v>71.549515</v>
      </c>
      <c r="F112" s="88">
        <v>9.5741899999999998</v>
      </c>
      <c r="G112" s="88">
        <v>108.52166699999999</v>
      </c>
      <c r="H112" s="89">
        <v>187.86415099999999</v>
      </c>
      <c r="I112" s="88">
        <v>128.98764</v>
      </c>
      <c r="K112" s="91">
        <v>43305</v>
      </c>
      <c r="L112" s="92">
        <v>6.8964533651854065E-3</v>
      </c>
      <c r="M112" s="92">
        <v>-5.1022076417361895E-3</v>
      </c>
      <c r="N112" s="92">
        <v>3.7658259938517791E-3</v>
      </c>
      <c r="O112" s="92">
        <v>-1.5052413814540366E-2</v>
      </c>
      <c r="P112" s="92">
        <v>9.5510022974367725E-3</v>
      </c>
      <c r="Q112" s="92">
        <v>-3.5106610233351931E-3</v>
      </c>
      <c r="R112" s="92">
        <v>7.2544901722420008E-3</v>
      </c>
      <c r="S112" s="92">
        <v>6.4527999215360232E-3</v>
      </c>
    </row>
    <row r="113" spans="1:19">
      <c r="A113" s="87">
        <v>43304</v>
      </c>
      <c r="B113" s="88">
        <v>42.490391000000002</v>
      </c>
      <c r="C113" s="88">
        <v>152.15100100000001</v>
      </c>
      <c r="D113" s="88">
        <v>84.186577</v>
      </c>
      <c r="E113" s="88">
        <v>72.642966999999999</v>
      </c>
      <c r="F113" s="88">
        <v>9.4836120000000008</v>
      </c>
      <c r="G113" s="88">
        <v>108.903992</v>
      </c>
      <c r="H113" s="89">
        <v>186.51110800000001</v>
      </c>
      <c r="I113" s="88">
        <v>128.16064499999999</v>
      </c>
      <c r="K113" s="91">
        <v>43304</v>
      </c>
      <c r="L113" s="92">
        <v>-7.2878976448244037E-3</v>
      </c>
      <c r="M113" s="92">
        <v>4.937629317994352E-3</v>
      </c>
      <c r="N113" s="92">
        <v>-4.8831032304305078E-3</v>
      </c>
      <c r="O113" s="92">
        <v>3.8104131624903115E-3</v>
      </c>
      <c r="P113" s="92">
        <v>-8.5228288490259985E-3</v>
      </c>
      <c r="Q113" s="92">
        <v>-3.4985070548301245E-3</v>
      </c>
      <c r="R113" s="92">
        <v>8.8770500554868903E-4</v>
      </c>
      <c r="S113" s="92">
        <v>-5.3131600142031221E-4</v>
      </c>
    </row>
    <row r="114" spans="1:19">
      <c r="A114" s="87">
        <v>43301</v>
      </c>
      <c r="B114" s="88">
        <v>42.802329999999998</v>
      </c>
      <c r="C114" s="88">
        <v>151.40342699999999</v>
      </c>
      <c r="D114" s="88">
        <v>84.599686000000005</v>
      </c>
      <c r="E114" s="88">
        <v>72.367217999999994</v>
      </c>
      <c r="F114" s="88">
        <v>9.5651340000000005</v>
      </c>
      <c r="G114" s="88">
        <v>109.286331</v>
      </c>
      <c r="H114" s="89">
        <v>186.345688</v>
      </c>
      <c r="I114" s="88">
        <v>128.22877500000001</v>
      </c>
      <c r="K114" s="91">
        <v>43301</v>
      </c>
      <c r="L114" s="92">
        <v>3.7685705837899874E-3</v>
      </c>
      <c r="M114" s="92">
        <v>3.5574244898128882E-3</v>
      </c>
      <c r="N114" s="92">
        <v>3.8760319566490953E-3</v>
      </c>
      <c r="O114" s="92">
        <v>-2.3980574133500965E-2</v>
      </c>
      <c r="P114" s="92">
        <v>-1.0309195148979211E-2</v>
      </c>
      <c r="Q114" s="92">
        <v>-5.7968203316016709E-3</v>
      </c>
      <c r="R114" s="92">
        <v>-2.292974937041059E-3</v>
      </c>
      <c r="S114" s="92">
        <v>2.2769184471238546E-4</v>
      </c>
    </row>
    <row r="115" spans="1:19">
      <c r="A115" s="87">
        <v>43300</v>
      </c>
      <c r="B115" s="88">
        <v>42.641632000000001</v>
      </c>
      <c r="C115" s="88">
        <v>150.86672999999999</v>
      </c>
      <c r="D115" s="88">
        <v>84.273041000000006</v>
      </c>
      <c r="E115" s="88">
        <v>74.145263999999997</v>
      </c>
      <c r="F115" s="88">
        <v>9.6647700000000007</v>
      </c>
      <c r="G115" s="88">
        <v>109.92353799999999</v>
      </c>
      <c r="H115" s="89">
        <v>186.773956</v>
      </c>
      <c r="I115" s="88">
        <v>128.19958500000001</v>
      </c>
      <c r="K115" s="91">
        <v>43300</v>
      </c>
      <c r="L115" s="92">
        <v>-2.2163562779231594E-4</v>
      </c>
      <c r="M115" s="92">
        <v>-3.2924829427486424E-3</v>
      </c>
      <c r="N115" s="92">
        <v>-3.9742440130603462E-3</v>
      </c>
      <c r="O115" s="92">
        <v>2.1349257279448253E-2</v>
      </c>
      <c r="P115" s="92">
        <v>-4.5996520908022642E-3</v>
      </c>
      <c r="Q115" s="92">
        <v>1.3009332407511343E-2</v>
      </c>
      <c r="R115" s="92">
        <v>7.7732544499433676E-3</v>
      </c>
      <c r="S115" s="92">
        <v>-2.4225569642295497E-3</v>
      </c>
    </row>
    <row r="116" spans="1:19">
      <c r="A116" s="87">
        <v>43299</v>
      </c>
      <c r="B116" s="88">
        <v>42.651085000000002</v>
      </c>
      <c r="C116" s="88">
        <v>151.36509699999999</v>
      </c>
      <c r="D116" s="88">
        <v>84.609298999999993</v>
      </c>
      <c r="E116" s="88">
        <v>72.595405999999997</v>
      </c>
      <c r="F116" s="88">
        <v>9.7094299999999993</v>
      </c>
      <c r="G116" s="88">
        <v>108.511871</v>
      </c>
      <c r="H116" s="89">
        <v>185.333313</v>
      </c>
      <c r="I116" s="88">
        <v>128.51091</v>
      </c>
      <c r="K116" s="91">
        <v>43299</v>
      </c>
      <c r="L116" s="92">
        <v>-2.8728454652605651E-3</v>
      </c>
      <c r="M116" s="92">
        <v>-1.1392759620641568E-2</v>
      </c>
      <c r="N116" s="92">
        <v>-1.3605498220817802E-3</v>
      </c>
      <c r="O116" s="92">
        <v>-2.7428779040735707E-3</v>
      </c>
      <c r="P116" s="92">
        <v>9.2067428696185338E-4</v>
      </c>
      <c r="Q116" s="92">
        <v>3.5357958172153037E-3</v>
      </c>
      <c r="R116" s="92">
        <v>-5.4844889181813183E-3</v>
      </c>
      <c r="S116" s="92">
        <v>4.8688212118321861E-3</v>
      </c>
    </row>
    <row r="117" spans="1:19">
      <c r="A117" s="87">
        <v>43298</v>
      </c>
      <c r="B117" s="88">
        <v>42.773968000000004</v>
      </c>
      <c r="C117" s="88">
        <v>153.10943599999999</v>
      </c>
      <c r="D117" s="88">
        <v>84.724570999999997</v>
      </c>
      <c r="E117" s="88">
        <v>72.795074</v>
      </c>
      <c r="F117" s="88">
        <v>9.7004990000000006</v>
      </c>
      <c r="G117" s="88">
        <v>108.129547</v>
      </c>
      <c r="H117" s="89">
        <v>186.355377</v>
      </c>
      <c r="I117" s="88">
        <v>127.888245</v>
      </c>
      <c r="K117" s="91">
        <v>43298</v>
      </c>
      <c r="L117" s="92">
        <v>1.1625136294795224E-2</v>
      </c>
      <c r="M117" s="92">
        <v>6.1090382555724076E-3</v>
      </c>
      <c r="N117" s="92">
        <v>6.2756883679120357E-3</v>
      </c>
      <c r="O117" s="92">
        <v>1.4308047890451148E-2</v>
      </c>
      <c r="P117" s="92">
        <v>9.2162598679879082E-4</v>
      </c>
      <c r="Q117" s="92">
        <v>9.0755935245634412E-4</v>
      </c>
      <c r="R117" s="92">
        <v>2.828416520747723E-3</v>
      </c>
      <c r="S117" s="92">
        <v>1.4979554615399238E-2</v>
      </c>
    </row>
    <row r="118" spans="1:19">
      <c r="A118" s="87">
        <v>43297</v>
      </c>
      <c r="B118" s="88">
        <v>42.282429</v>
      </c>
      <c r="C118" s="88">
        <v>152.17976400000001</v>
      </c>
      <c r="D118" s="88">
        <v>84.196181999999993</v>
      </c>
      <c r="E118" s="88">
        <v>71.768210999999994</v>
      </c>
      <c r="F118" s="88">
        <v>9.6915669999999992</v>
      </c>
      <c r="G118" s="88">
        <v>108.031502</v>
      </c>
      <c r="H118" s="89">
        <v>185.82977299999999</v>
      </c>
      <c r="I118" s="88">
        <v>126.000809</v>
      </c>
      <c r="K118" s="91">
        <v>43297</v>
      </c>
      <c r="L118" s="92">
        <v>-2.2342351408455308E-4</v>
      </c>
      <c r="M118" s="92">
        <v>1.7032470263080857E-3</v>
      </c>
      <c r="N118" s="92">
        <v>-6.8421815364361205E-4</v>
      </c>
      <c r="O118" s="92">
        <v>-5.2714305211761792E-3</v>
      </c>
      <c r="P118" s="92">
        <v>-1.1839692681872904E-2</v>
      </c>
      <c r="Q118" s="92">
        <v>1.8180756125938391E-3</v>
      </c>
      <c r="R118" s="92">
        <v>-2.1950232854827112E-3</v>
      </c>
      <c r="S118" s="92">
        <v>0</v>
      </c>
    </row>
    <row r="119" spans="1:19">
      <c r="A119" s="87">
        <v>43294</v>
      </c>
      <c r="B119" s="88">
        <v>42.291877999999997</v>
      </c>
      <c r="C119" s="88">
        <v>151.92100500000001</v>
      </c>
      <c r="D119" s="88">
        <v>84.253829999999994</v>
      </c>
      <c r="E119" s="88">
        <v>72.148537000000005</v>
      </c>
      <c r="F119" s="88">
        <v>9.8076869999999996</v>
      </c>
      <c r="G119" s="88">
        <v>107.835449</v>
      </c>
      <c r="H119" s="89">
        <v>186.23857100000001</v>
      </c>
      <c r="I119" s="88">
        <v>126.000809</v>
      </c>
      <c r="K119" s="91">
        <v>43294</v>
      </c>
      <c r="L119" s="92">
        <v>1.5670548377779703E-3</v>
      </c>
      <c r="M119" s="92">
        <v>-3.8335695453530771E-3</v>
      </c>
      <c r="N119" s="92">
        <v>1.3638429483586068E-2</v>
      </c>
      <c r="O119" s="92">
        <v>1.5932696382012335E-2</v>
      </c>
      <c r="P119" s="92">
        <v>-6.3349183715775137E-3</v>
      </c>
      <c r="Q119" s="92">
        <v>1.6166253398231856E-2</v>
      </c>
      <c r="R119" s="92">
        <v>1.5703812628664604E-3</v>
      </c>
      <c r="S119" s="92">
        <v>2.5545323305689038E-3</v>
      </c>
    </row>
    <row r="120" spans="1:19">
      <c r="A120" s="87">
        <v>43293</v>
      </c>
      <c r="B120" s="88">
        <v>42.225707999999997</v>
      </c>
      <c r="C120" s="88">
        <v>152.50564600000001</v>
      </c>
      <c r="D120" s="88">
        <v>83.120200999999994</v>
      </c>
      <c r="E120" s="88">
        <v>71.017043999999999</v>
      </c>
      <c r="F120" s="88">
        <v>9.8702140000000007</v>
      </c>
      <c r="G120" s="88">
        <v>106.119888</v>
      </c>
      <c r="H120" s="89">
        <v>185.946564</v>
      </c>
      <c r="I120" s="88">
        <v>125.679756</v>
      </c>
      <c r="K120" s="91">
        <v>43293</v>
      </c>
      <c r="L120" s="92">
        <v>-2.6792699125296471E-3</v>
      </c>
      <c r="M120" s="92">
        <v>3.1522019316272409E-3</v>
      </c>
      <c r="N120" s="92">
        <v>-1.1563841583961398E-4</v>
      </c>
      <c r="O120" s="92">
        <v>5.5196719167918129E-3</v>
      </c>
      <c r="P120" s="92">
        <v>-1.8067210021277536E-3</v>
      </c>
      <c r="Q120" s="92">
        <v>1.9437559430872664E-3</v>
      </c>
      <c r="R120" s="92">
        <v>1.6766029791735138E-2</v>
      </c>
      <c r="S120" s="92">
        <v>8.7459600320076714E-3</v>
      </c>
    </row>
    <row r="121" spans="1:19">
      <c r="A121" s="87">
        <v>43292</v>
      </c>
      <c r="B121" s="88">
        <v>42.339146</v>
      </c>
      <c r="C121" s="88">
        <v>152.02642800000001</v>
      </c>
      <c r="D121" s="88">
        <v>83.129813999999996</v>
      </c>
      <c r="E121" s="88">
        <v>70.627205000000004</v>
      </c>
      <c r="F121" s="88">
        <v>9.8880789999999994</v>
      </c>
      <c r="G121" s="88">
        <v>105.914017</v>
      </c>
      <c r="H121" s="89">
        <v>182.88038599999999</v>
      </c>
      <c r="I121" s="88">
        <v>124.590096</v>
      </c>
      <c r="K121" s="91">
        <v>43292</v>
      </c>
      <c r="L121" s="92">
        <v>-4.0026539136286399E-3</v>
      </c>
      <c r="M121" s="92">
        <v>-1.2451696252313904E-2</v>
      </c>
      <c r="N121" s="92">
        <v>-7.797217884864649E-3</v>
      </c>
      <c r="O121" s="92">
        <v>-1.888799395745544E-2</v>
      </c>
      <c r="P121" s="92">
        <v>-1.600002229108366E-2</v>
      </c>
      <c r="Q121" s="92">
        <v>1.8956940720668891E-2</v>
      </c>
      <c r="R121" s="92">
        <v>-1.2976311729746892E-2</v>
      </c>
      <c r="S121" s="92">
        <v>-9.3603802946402581E-3</v>
      </c>
    </row>
    <row r="122" spans="1:19">
      <c r="A122" s="87">
        <v>43291</v>
      </c>
      <c r="B122" s="88">
        <v>42.509295999999999</v>
      </c>
      <c r="C122" s="88">
        <v>153.94328300000001</v>
      </c>
      <c r="D122" s="88">
        <v>83.783089000000004</v>
      </c>
      <c r="E122" s="88">
        <v>71.986892999999995</v>
      </c>
      <c r="F122" s="88">
        <v>10.048861</v>
      </c>
      <c r="G122" s="88">
        <v>103.94356500000001</v>
      </c>
      <c r="H122" s="89">
        <v>185.28469799999999</v>
      </c>
      <c r="I122" s="88">
        <v>125.767326</v>
      </c>
      <c r="K122" s="91">
        <v>43291</v>
      </c>
      <c r="L122" s="92">
        <v>1.283783085094603E-2</v>
      </c>
      <c r="M122" s="92">
        <v>4.2514928985166733E-3</v>
      </c>
      <c r="N122" s="92">
        <v>1.4895888639718136E-2</v>
      </c>
      <c r="O122" s="92">
        <v>6.6481358411358826E-3</v>
      </c>
      <c r="P122" s="92">
        <v>4.4642250254891547E-3</v>
      </c>
      <c r="Q122" s="92">
        <v>9.4319687956589959E-5</v>
      </c>
      <c r="R122" s="92">
        <v>-1.2066667872361325E-3</v>
      </c>
      <c r="S122" s="92">
        <v>-1.0941008623650106E-2</v>
      </c>
    </row>
    <row r="123" spans="1:19">
      <c r="A123" s="87">
        <v>43290</v>
      </c>
      <c r="B123" s="88">
        <v>41.970486000000001</v>
      </c>
      <c r="C123" s="88">
        <v>153.29156499999999</v>
      </c>
      <c r="D123" s="88">
        <v>82.553382999999997</v>
      </c>
      <c r="E123" s="88">
        <v>71.511475000000004</v>
      </c>
      <c r="F123" s="88">
        <v>10.004200000000001</v>
      </c>
      <c r="G123" s="88">
        <v>103.933762</v>
      </c>
      <c r="H123" s="89">
        <v>185.508545</v>
      </c>
      <c r="I123" s="88">
        <v>127.158569</v>
      </c>
      <c r="K123" s="91">
        <v>43290</v>
      </c>
      <c r="L123" s="92">
        <v>-5.3762617794719247E-3</v>
      </c>
      <c r="M123" s="92">
        <v>3.2619128838398126E-3</v>
      </c>
      <c r="N123" s="92">
        <v>1.6802593212096539E-2</v>
      </c>
      <c r="O123" s="92">
        <v>1.2520246270541158E-2</v>
      </c>
      <c r="P123" s="92">
        <v>1.2658381605049618E-2</v>
      </c>
      <c r="Q123" s="92">
        <v>1.1834245099966223E-2</v>
      </c>
      <c r="R123" s="92">
        <v>1.3885342730912464E-2</v>
      </c>
      <c r="S123" s="92">
        <v>8.7989904217045112E-3</v>
      </c>
    </row>
    <row r="124" spans="1:19">
      <c r="A124" s="87">
        <v>43287</v>
      </c>
      <c r="B124" s="88">
        <v>42.19735</v>
      </c>
      <c r="C124" s="88">
        <v>152.79316700000001</v>
      </c>
      <c r="D124" s="88">
        <v>81.189194000000001</v>
      </c>
      <c r="E124" s="88">
        <v>70.627205000000004</v>
      </c>
      <c r="F124" s="88">
        <v>9.8791460000000004</v>
      </c>
      <c r="G124" s="88">
        <v>102.71817</v>
      </c>
      <c r="H124" s="89">
        <v>182.967972</v>
      </c>
      <c r="I124" s="88">
        <v>126.04946099999999</v>
      </c>
      <c r="K124" s="91">
        <v>43287</v>
      </c>
      <c r="L124" s="92">
        <v>-4.479079967744104E-4</v>
      </c>
      <c r="M124" s="92">
        <v>1.3348411588563369E-2</v>
      </c>
      <c r="N124" s="92">
        <v>-7.0925853724812526E-4</v>
      </c>
      <c r="O124" s="92">
        <v>7.3228839356378472E-3</v>
      </c>
      <c r="P124" s="92">
        <v>9.049449181142144E-4</v>
      </c>
      <c r="Q124" s="92">
        <v>2.6795017656140452E-3</v>
      </c>
      <c r="R124" s="92">
        <v>1.3861873544638748E-2</v>
      </c>
      <c r="S124" s="92">
        <v>3.7963253586887902E-3</v>
      </c>
    </row>
    <row r="125" spans="1:19">
      <c r="A125" s="87">
        <v>43286</v>
      </c>
      <c r="B125" s="88">
        <v>42.216259000000001</v>
      </c>
      <c r="C125" s="88">
        <v>150.78048699999999</v>
      </c>
      <c r="D125" s="88">
        <v>81.246819000000002</v>
      </c>
      <c r="E125" s="88">
        <v>70.113770000000002</v>
      </c>
      <c r="F125" s="88">
        <v>9.8702140000000007</v>
      </c>
      <c r="G125" s="88">
        <v>102.44367200000001</v>
      </c>
      <c r="H125" s="89">
        <v>180.46637000000001</v>
      </c>
      <c r="I125" s="88">
        <v>125.572746</v>
      </c>
      <c r="K125" s="91">
        <v>43286</v>
      </c>
      <c r="L125" s="92">
        <v>1.5230846244645324E-2</v>
      </c>
      <c r="M125" s="92">
        <v>5.3683147390359842E-3</v>
      </c>
      <c r="N125" s="92">
        <v>1.5394850120251657E-3</v>
      </c>
      <c r="O125" s="92">
        <v>1.4940756833130564E-3</v>
      </c>
      <c r="P125" s="92">
        <v>5.459721464154077E-3</v>
      </c>
      <c r="Q125" s="92">
        <v>1.2495149705345376E-2</v>
      </c>
      <c r="R125" s="92">
        <v>8.046874949378946E-3</v>
      </c>
      <c r="S125" s="92">
        <v>1.310836908287083E-2</v>
      </c>
    </row>
    <row r="126" spans="1:19">
      <c r="A126" s="87">
        <v>43284</v>
      </c>
      <c r="B126" s="88">
        <v>41.582915999999997</v>
      </c>
      <c r="C126" s="88">
        <v>149.97537199999999</v>
      </c>
      <c r="D126" s="88">
        <v>81.121932999999999</v>
      </c>
      <c r="E126" s="88">
        <v>70.009170999999995</v>
      </c>
      <c r="F126" s="88">
        <v>9.8166180000000001</v>
      </c>
      <c r="G126" s="88">
        <v>101.17941999999999</v>
      </c>
      <c r="H126" s="89">
        <v>179.02577199999999</v>
      </c>
      <c r="I126" s="88">
        <v>123.94799</v>
      </c>
      <c r="K126" s="91">
        <v>43284</v>
      </c>
      <c r="L126" s="92">
        <v>5.4857029500086085E-3</v>
      </c>
      <c r="M126" s="92">
        <v>-2.4861793880108785E-3</v>
      </c>
      <c r="N126" s="92">
        <v>5.2380551952257992E-3</v>
      </c>
      <c r="O126" s="92">
        <v>-9.6838113962992578E-3</v>
      </c>
      <c r="P126" s="92">
        <v>-9.9100593804762882E-3</v>
      </c>
      <c r="Q126" s="92">
        <v>-1.2247160841066917E-2</v>
      </c>
      <c r="R126" s="92">
        <v>-1.7416302575307796E-2</v>
      </c>
      <c r="S126" s="92">
        <v>-4.1429050065235895E-3</v>
      </c>
    </row>
    <row r="127" spans="1:19">
      <c r="A127" s="87">
        <v>43283</v>
      </c>
      <c r="B127" s="88">
        <v>41.356048999999999</v>
      </c>
      <c r="C127" s="88">
        <v>150.34916699999999</v>
      </c>
      <c r="D127" s="88">
        <v>80.699225999999996</v>
      </c>
      <c r="E127" s="88">
        <v>70.693755999999993</v>
      </c>
      <c r="F127" s="88">
        <v>9.9148750000000003</v>
      </c>
      <c r="G127" s="88">
        <v>102.43394499999999</v>
      </c>
      <c r="H127" s="89">
        <v>182.199005</v>
      </c>
      <c r="I127" s="88">
        <v>124.46363100000001</v>
      </c>
      <c r="K127" s="91">
        <v>43283</v>
      </c>
      <c r="L127" s="92">
        <v>-2.5080539612692965E-3</v>
      </c>
      <c r="M127" s="92">
        <v>1.1487538099381744E-3</v>
      </c>
      <c r="N127" s="92">
        <v>-1.9264491627227542E-2</v>
      </c>
      <c r="O127" s="92">
        <v>-3.0840422344436957E-3</v>
      </c>
      <c r="P127" s="92">
        <v>2.7099298053747667E-3</v>
      </c>
      <c r="Q127" s="92">
        <v>4.9613234784791072E-3</v>
      </c>
      <c r="R127" s="92">
        <v>1.1182580490101346E-2</v>
      </c>
      <c r="S127" s="92">
        <v>-6.8316989836990638E-3</v>
      </c>
    </row>
    <row r="128" spans="1:19">
      <c r="A128" s="87">
        <v>43280</v>
      </c>
      <c r="B128" s="88">
        <v>41.460033000000003</v>
      </c>
      <c r="C128" s="88">
        <v>150.17665099999999</v>
      </c>
      <c r="D128" s="88">
        <v>82.284392999999994</v>
      </c>
      <c r="E128" s="88">
        <v>70.912452999999999</v>
      </c>
      <c r="F128" s="88">
        <v>9.8880789999999994</v>
      </c>
      <c r="G128" s="88">
        <v>101.928246</v>
      </c>
      <c r="H128" s="89">
        <v>180.18408199999999</v>
      </c>
      <c r="I128" s="88">
        <v>125.319778</v>
      </c>
      <c r="K128" s="91">
        <v>43280</v>
      </c>
      <c r="L128" s="92">
        <v>8.9717128702417881E-3</v>
      </c>
      <c r="M128" s="92">
        <v>2.3669014725784532E-3</v>
      </c>
      <c r="N128" s="92">
        <v>-2.445708145114911E-3</v>
      </c>
      <c r="O128" s="92">
        <v>-5.4675095399098206E-3</v>
      </c>
      <c r="P128" s="92">
        <v>-1.8616949743326949E-2</v>
      </c>
      <c r="Q128" s="92">
        <v>3.8173763615390044E-4</v>
      </c>
      <c r="R128" s="92">
        <v>-2.1026038140904424E-3</v>
      </c>
      <c r="S128" s="92">
        <v>-2.1689884432778417E-3</v>
      </c>
    </row>
    <row r="129" spans="1:19">
      <c r="A129" s="87">
        <v>43279</v>
      </c>
      <c r="B129" s="88">
        <v>41.091372999999997</v>
      </c>
      <c r="C129" s="88">
        <v>149.82203699999999</v>
      </c>
      <c r="D129" s="88">
        <v>82.486130000000003</v>
      </c>
      <c r="E129" s="88">
        <v>71.302299000000005</v>
      </c>
      <c r="F129" s="88">
        <v>10.075657</v>
      </c>
      <c r="G129" s="88">
        <v>101.889351</v>
      </c>
      <c r="H129" s="89">
        <v>180.56373600000001</v>
      </c>
      <c r="I129" s="88">
        <v>125.592186</v>
      </c>
      <c r="K129" s="91">
        <v>43279</v>
      </c>
      <c r="L129" s="92">
        <v>9.2871951475466119E-3</v>
      </c>
      <c r="M129" s="92">
        <v>-6.987479980451905E-3</v>
      </c>
      <c r="N129" s="92">
        <v>-1.1854137796475261E-2</v>
      </c>
      <c r="O129" s="92">
        <v>1.2284118915726117E-2</v>
      </c>
      <c r="P129" s="92">
        <v>-1.2259244699633798E-2</v>
      </c>
      <c r="Q129" s="92">
        <v>7.7915173977041174E-3</v>
      </c>
      <c r="R129" s="92">
        <v>7.2764230247848172E-3</v>
      </c>
      <c r="S129" s="92">
        <v>1.5576960261494355E-2</v>
      </c>
    </row>
    <row r="130" spans="1:19">
      <c r="A130" s="87">
        <v>43278</v>
      </c>
      <c r="B130" s="88">
        <v>40.713261000000003</v>
      </c>
      <c r="C130" s="88">
        <v>150.876282</v>
      </c>
      <c r="D130" s="88">
        <v>83.475662</v>
      </c>
      <c r="E130" s="88">
        <v>70.437042000000005</v>
      </c>
      <c r="F130" s="88">
        <v>10.200710000000001</v>
      </c>
      <c r="G130" s="88">
        <v>101.10161600000001</v>
      </c>
      <c r="H130" s="89">
        <v>179.25936899999999</v>
      </c>
      <c r="I130" s="88">
        <v>123.665848</v>
      </c>
      <c r="K130" s="91">
        <v>43278</v>
      </c>
      <c r="L130" s="92">
        <v>-6.0005559700888611E-3</v>
      </c>
      <c r="M130" s="92">
        <v>-2.1689328039821154E-2</v>
      </c>
      <c r="N130" s="92">
        <v>1.0583800461069437E-2</v>
      </c>
      <c r="O130" s="92">
        <v>-3.1887147386953751E-2</v>
      </c>
      <c r="P130" s="92">
        <v>-8.6805358155798151E-3</v>
      </c>
      <c r="Q130" s="92">
        <v>-2.8773875181811182E-3</v>
      </c>
      <c r="R130" s="92">
        <v>-1.4639806135160471E-3</v>
      </c>
      <c r="S130" s="92">
        <v>-1.6252606238540857E-2</v>
      </c>
    </row>
    <row r="131" spans="1:19">
      <c r="A131" s="87">
        <v>43277</v>
      </c>
      <c r="B131" s="88">
        <v>40.959038</v>
      </c>
      <c r="C131" s="88">
        <v>154.221237</v>
      </c>
      <c r="D131" s="88">
        <v>82.601425000000006</v>
      </c>
      <c r="E131" s="88">
        <v>72.757057000000003</v>
      </c>
      <c r="F131" s="88">
        <v>10.290032999999999</v>
      </c>
      <c r="G131" s="88">
        <v>101.39336400000001</v>
      </c>
      <c r="H131" s="89">
        <v>179.522186</v>
      </c>
      <c r="I131" s="88">
        <v>125.708946</v>
      </c>
      <c r="K131" s="91">
        <v>43277</v>
      </c>
      <c r="L131" s="92">
        <v>-5.7365686687320672E-3</v>
      </c>
      <c r="M131" s="92">
        <v>6.8832801562812573E-3</v>
      </c>
      <c r="N131" s="92">
        <v>-5.6667470866959002E-3</v>
      </c>
      <c r="O131" s="92">
        <v>1.8772439612152469E-2</v>
      </c>
      <c r="P131" s="92">
        <v>1.7391654809382207E-3</v>
      </c>
      <c r="Q131" s="92">
        <v>-1.8190528001398309E-3</v>
      </c>
      <c r="R131" s="92">
        <v>1.2405989912370075E-2</v>
      </c>
      <c r="S131" s="92">
        <v>4.9778277855683228E-3</v>
      </c>
    </row>
    <row r="132" spans="1:19">
      <c r="A132" s="87">
        <v>43276</v>
      </c>
      <c r="B132" s="88">
        <v>41.195357999999999</v>
      </c>
      <c r="C132" s="88">
        <v>153.166946</v>
      </c>
      <c r="D132" s="88">
        <v>83.072174000000004</v>
      </c>
      <c r="E132" s="88">
        <v>71.416397000000003</v>
      </c>
      <c r="F132" s="88">
        <v>10.272168000000001</v>
      </c>
      <c r="G132" s="88">
        <v>101.57814</v>
      </c>
      <c r="H132" s="89">
        <v>177.322327</v>
      </c>
      <c r="I132" s="88">
        <v>125.086288</v>
      </c>
      <c r="K132" s="91">
        <v>43276</v>
      </c>
      <c r="L132" s="92">
        <v>7.6301608004283317E-3</v>
      </c>
      <c r="M132" s="92">
        <v>-2.8805947729480419E-2</v>
      </c>
      <c r="N132" s="92">
        <v>1.945290301773861E-2</v>
      </c>
      <c r="O132" s="92">
        <v>-1.5080061536467015E-2</v>
      </c>
      <c r="P132" s="92">
        <v>-1.2875460592926213E-2</v>
      </c>
      <c r="Q132" s="92">
        <v>-1.777312035000167E-2</v>
      </c>
      <c r="R132" s="92">
        <v>-1.4871199655242862E-2</v>
      </c>
      <c r="S132" s="92">
        <v>-1.8549632862409626E-2</v>
      </c>
    </row>
    <row r="133" spans="1:19">
      <c r="A133" s="87">
        <v>43273</v>
      </c>
      <c r="B133" s="88">
        <v>40.883411000000002</v>
      </c>
      <c r="C133" s="88">
        <v>157.70993000000001</v>
      </c>
      <c r="D133" s="88">
        <v>81.487015</v>
      </c>
      <c r="E133" s="88">
        <v>72.50985</v>
      </c>
      <c r="F133" s="88">
        <v>10.406152000000001</v>
      </c>
      <c r="G133" s="88">
        <v>103.416168</v>
      </c>
      <c r="H133" s="89">
        <v>179.99913000000001</v>
      </c>
      <c r="I133" s="88">
        <v>127.450447</v>
      </c>
      <c r="K133" s="91">
        <v>43273</v>
      </c>
      <c r="L133" s="92">
        <v>3.7131587846324088E-3</v>
      </c>
      <c r="M133" s="92">
        <v>2.5042112961692897E-2</v>
      </c>
      <c r="N133" s="92">
        <v>7.2440670452833533E-3</v>
      </c>
      <c r="O133" s="92">
        <v>-1.2559611338519128E-2</v>
      </c>
      <c r="P133" s="92">
        <v>-5.1239289057373183E-3</v>
      </c>
      <c r="Q133" s="92">
        <v>4.2496424449418591E-3</v>
      </c>
      <c r="R133" s="92">
        <v>-2.9118769922332755E-3</v>
      </c>
      <c r="S133" s="92">
        <v>-1.2513130933713867E-2</v>
      </c>
    </row>
    <row r="134" spans="1:19">
      <c r="A134" s="87">
        <v>43272</v>
      </c>
      <c r="B134" s="88">
        <v>40.732165999999999</v>
      </c>
      <c r="C134" s="88">
        <v>153.85702499999999</v>
      </c>
      <c r="D134" s="88">
        <v>80.900963000000004</v>
      </c>
      <c r="E134" s="88">
        <v>73.432129000000003</v>
      </c>
      <c r="F134" s="88">
        <v>10.459747</v>
      </c>
      <c r="G134" s="88">
        <v>102.97854599999999</v>
      </c>
      <c r="H134" s="89">
        <v>180.52479600000001</v>
      </c>
      <c r="I134" s="88">
        <v>129.06546</v>
      </c>
      <c r="K134" s="91">
        <v>43272</v>
      </c>
      <c r="L134" s="92">
        <v>-3.9295615857801725E-3</v>
      </c>
      <c r="M134" s="92">
        <v>-1.2487708568589495E-2</v>
      </c>
      <c r="N134" s="92">
        <v>7.1760000061749096E-3</v>
      </c>
      <c r="O134" s="92">
        <v>1.8059460241161451E-2</v>
      </c>
      <c r="P134" s="92">
        <v>-1.3479348209091691E-2</v>
      </c>
      <c r="Q134" s="92">
        <v>-1.1759223644434935E-2</v>
      </c>
      <c r="R134" s="92">
        <v>-5.5763419698392491E-3</v>
      </c>
      <c r="S134" s="92">
        <v>-1.2726054636057249E-2</v>
      </c>
    </row>
    <row r="135" spans="1:19">
      <c r="A135" s="87">
        <v>43271</v>
      </c>
      <c r="B135" s="88">
        <v>40.892856999999999</v>
      </c>
      <c r="C135" s="88">
        <v>155.80264299999999</v>
      </c>
      <c r="D135" s="88">
        <v>80.324554000000006</v>
      </c>
      <c r="E135" s="88">
        <v>72.129508999999999</v>
      </c>
      <c r="F135" s="88">
        <v>10.602664000000001</v>
      </c>
      <c r="G135" s="88">
        <v>104.203903</v>
      </c>
      <c r="H135" s="89">
        <v>181.53710899999999</v>
      </c>
      <c r="I135" s="88">
        <v>130.72912600000001</v>
      </c>
      <c r="K135" s="91">
        <v>43271</v>
      </c>
      <c r="L135" s="92">
        <v>-7.7982482566226752E-3</v>
      </c>
      <c r="M135" s="92">
        <v>-1.4608777891925051E-2</v>
      </c>
      <c r="N135" s="92">
        <v>0</v>
      </c>
      <c r="O135" s="92">
        <v>-7.1980626232288625E-3</v>
      </c>
      <c r="P135" s="92">
        <v>-1.6822135995095966E-3</v>
      </c>
      <c r="Q135" s="92">
        <v>9.8962833690743324E-3</v>
      </c>
      <c r="R135" s="92">
        <v>4.3620624775599914E-3</v>
      </c>
      <c r="S135" s="92">
        <v>-1.3073790866514723E-2</v>
      </c>
    </row>
    <row r="136" spans="1:19">
      <c r="A136" s="87">
        <v>43270</v>
      </c>
      <c r="B136" s="88">
        <v>41.214255999999999</v>
      </c>
      <c r="C136" s="88">
        <v>158.11247299999999</v>
      </c>
      <c r="D136" s="88">
        <v>80.324554000000006</v>
      </c>
      <c r="E136" s="88">
        <v>72.652466000000004</v>
      </c>
      <c r="F136" s="88">
        <v>10.62053</v>
      </c>
      <c r="G136" s="88">
        <v>103.182777</v>
      </c>
      <c r="H136" s="89">
        <v>180.748672</v>
      </c>
      <c r="I136" s="88">
        <v>132.460892</v>
      </c>
      <c r="K136" s="91">
        <v>43270</v>
      </c>
      <c r="L136" s="92">
        <v>1.1481042870462588E-3</v>
      </c>
      <c r="M136" s="92">
        <v>-7.8781375904357631E-3</v>
      </c>
      <c r="N136" s="92">
        <v>7.349471932749152E-3</v>
      </c>
      <c r="O136" s="92">
        <v>-8.434963593806466E-3</v>
      </c>
      <c r="P136" s="92">
        <v>-8.3401712740753808E-3</v>
      </c>
      <c r="Q136" s="92">
        <v>-8.9669080788911115E-3</v>
      </c>
      <c r="R136" s="92">
        <v>-1.6159659578181551E-2</v>
      </c>
      <c r="S136" s="92">
        <v>-2.7103043447002095E-3</v>
      </c>
    </row>
    <row r="137" spans="1:19">
      <c r="A137" s="87">
        <v>43269</v>
      </c>
      <c r="B137" s="88">
        <v>41.166992</v>
      </c>
      <c r="C137" s="88">
        <v>159.36799600000001</v>
      </c>
      <c r="D137" s="88">
        <v>79.738517999999999</v>
      </c>
      <c r="E137" s="88">
        <v>73.270499999999998</v>
      </c>
      <c r="F137" s="88">
        <v>10.709852</v>
      </c>
      <c r="G137" s="88">
        <v>104.11637899999999</v>
      </c>
      <c r="H137" s="89">
        <v>183.71748400000001</v>
      </c>
      <c r="I137" s="88">
        <v>132.820877</v>
      </c>
      <c r="K137" s="91">
        <v>43269</v>
      </c>
      <c r="L137" s="92">
        <v>-1.2919329235790089E-2</v>
      </c>
      <c r="M137" s="92">
        <v>-1.0814242828719456E-3</v>
      </c>
      <c r="N137" s="92">
        <v>-8.3631954335209313E-3</v>
      </c>
      <c r="O137" s="92">
        <v>3.0076249865354399E-2</v>
      </c>
      <c r="P137" s="92">
        <v>9.2593046324038752E-3</v>
      </c>
      <c r="Q137" s="92">
        <v>-1.6444715081652017E-2</v>
      </c>
      <c r="R137" s="92">
        <v>-5.297776107496821E-4</v>
      </c>
      <c r="S137" s="92">
        <v>5.2279150418035325E-3</v>
      </c>
    </row>
    <row r="138" spans="1:19">
      <c r="A138" s="87">
        <v>43266</v>
      </c>
      <c r="B138" s="88">
        <v>41.705803000000003</v>
      </c>
      <c r="C138" s="88">
        <v>159.540527</v>
      </c>
      <c r="D138" s="88">
        <v>80.411011000000002</v>
      </c>
      <c r="E138" s="88">
        <v>71.131141999999997</v>
      </c>
      <c r="F138" s="88">
        <v>10.611596</v>
      </c>
      <c r="G138" s="88">
        <v>105.85717</v>
      </c>
      <c r="H138" s="89">
        <v>183.814865</v>
      </c>
      <c r="I138" s="88">
        <v>132.130112</v>
      </c>
      <c r="K138" s="91">
        <v>43266</v>
      </c>
      <c r="L138" s="92">
        <v>1.2390837822067402E-2</v>
      </c>
      <c r="M138" s="92">
        <v>-3.5318850599248552E-3</v>
      </c>
      <c r="N138" s="92">
        <v>-1.0742075137207818E-3</v>
      </c>
      <c r="O138" s="92">
        <v>2.0321953815888971E-2</v>
      </c>
      <c r="P138" s="92">
        <v>-8.4120095701434305E-4</v>
      </c>
      <c r="Q138" s="92">
        <v>9.1955441947288996E-4</v>
      </c>
      <c r="R138" s="92">
        <v>-1.0272502927509586E-2</v>
      </c>
      <c r="S138" s="92">
        <v>2.7318024746456615E-3</v>
      </c>
    </row>
    <row r="139" spans="1:19">
      <c r="A139" s="87">
        <v>43265</v>
      </c>
      <c r="B139" s="88">
        <v>41.195357999999999</v>
      </c>
      <c r="C139" s="88">
        <v>160.10600299999999</v>
      </c>
      <c r="D139" s="88">
        <v>80.497482000000005</v>
      </c>
      <c r="E139" s="88">
        <v>69.714409000000003</v>
      </c>
      <c r="F139" s="88">
        <v>10.62053</v>
      </c>
      <c r="G139" s="88">
        <v>105.759918</v>
      </c>
      <c r="H139" s="89">
        <v>185.722702</v>
      </c>
      <c r="I139" s="88">
        <v>131.77014199999999</v>
      </c>
      <c r="K139" s="91">
        <v>43265</v>
      </c>
      <c r="L139" s="92">
        <v>-4.7955416773849402E-3</v>
      </c>
      <c r="M139" s="92">
        <v>2.82132355137521E-3</v>
      </c>
      <c r="N139" s="92">
        <v>-3.567562522520995E-3</v>
      </c>
      <c r="O139" s="92">
        <v>8.188221628575576E-4</v>
      </c>
      <c r="P139" s="92">
        <v>-1.0815291548108452E-2</v>
      </c>
      <c r="Q139" s="92">
        <v>2.29517925565903E-2</v>
      </c>
      <c r="R139" s="92">
        <v>5.2452969027894092E-4</v>
      </c>
      <c r="S139" s="92">
        <v>2.2157119374699441E-4</v>
      </c>
    </row>
    <row r="140" spans="1:19">
      <c r="A140" s="87">
        <v>43264</v>
      </c>
      <c r="B140" s="88">
        <v>41.393864000000001</v>
      </c>
      <c r="C140" s="88">
        <v>159.655563</v>
      </c>
      <c r="D140" s="88">
        <v>80.785690000000002</v>
      </c>
      <c r="E140" s="88">
        <v>69.657371999999995</v>
      </c>
      <c r="F140" s="88">
        <v>10.736649999999999</v>
      </c>
      <c r="G140" s="88">
        <v>103.387001</v>
      </c>
      <c r="H140" s="89">
        <v>185.625336</v>
      </c>
      <c r="I140" s="88">
        <v>131.74095199999999</v>
      </c>
      <c r="K140" s="91">
        <v>43264</v>
      </c>
      <c r="L140" s="92">
        <v>-5.1789313922570024E-3</v>
      </c>
      <c r="M140" s="92">
        <v>-8.9939700982144544E-4</v>
      </c>
      <c r="N140" s="92">
        <v>-1.1889306030876678E-4</v>
      </c>
      <c r="O140" s="92">
        <v>-4.6195625613778546E-3</v>
      </c>
      <c r="P140" s="92">
        <v>-7.4317010412924267E-3</v>
      </c>
      <c r="Q140" s="92">
        <v>1.8978163814711513E-2</v>
      </c>
      <c r="R140" s="92">
        <v>-8.2172306216015123E-3</v>
      </c>
      <c r="S140" s="92">
        <v>6.3917022832207238E-3</v>
      </c>
    </row>
    <row r="141" spans="1:19">
      <c r="A141" s="87">
        <v>43263</v>
      </c>
      <c r="B141" s="88">
        <v>41.609355999999998</v>
      </c>
      <c r="C141" s="88">
        <v>159.799286</v>
      </c>
      <c r="D141" s="88">
        <v>80.795295999999993</v>
      </c>
      <c r="E141" s="88">
        <v>69.980652000000006</v>
      </c>
      <c r="F141" s="88">
        <v>10.817038999999999</v>
      </c>
      <c r="G141" s="88">
        <v>101.461449</v>
      </c>
      <c r="H141" s="89">
        <v>187.16329999999999</v>
      </c>
      <c r="I141" s="88">
        <v>130.90425099999999</v>
      </c>
      <c r="K141" s="91">
        <v>43263</v>
      </c>
      <c r="L141" s="92">
        <v>6.3448594777639755E-3</v>
      </c>
      <c r="M141" s="92">
        <v>1.4414491762275716E-3</v>
      </c>
      <c r="N141" s="92">
        <v>-2.3725406711821995E-3</v>
      </c>
      <c r="O141" s="92">
        <v>5.5677009030972169E-3</v>
      </c>
      <c r="P141" s="92">
        <v>6.6500831039366659E-3</v>
      </c>
      <c r="Q141" s="92">
        <v>-1.9163212748929404E-4</v>
      </c>
      <c r="R141" s="92">
        <v>5.4908037974497059E-3</v>
      </c>
      <c r="S141" s="92">
        <v>-1.8957274331228069E-2</v>
      </c>
    </row>
    <row r="142" spans="1:19">
      <c r="A142" s="87">
        <v>43262</v>
      </c>
      <c r="B142" s="88">
        <v>41.347014999999999</v>
      </c>
      <c r="C142" s="88">
        <v>159.569275</v>
      </c>
      <c r="D142" s="88">
        <v>80.987442000000001</v>
      </c>
      <c r="E142" s="88">
        <v>69.593177999999995</v>
      </c>
      <c r="F142" s="88">
        <v>10.74558</v>
      </c>
      <c r="G142" s="88">
        <v>101.480896</v>
      </c>
      <c r="H142" s="89">
        <v>186.14123499999999</v>
      </c>
      <c r="I142" s="88">
        <v>133.43379200000001</v>
      </c>
      <c r="K142" s="91">
        <v>43262</v>
      </c>
      <c r="L142" s="92">
        <v>4.0955241353906047E-3</v>
      </c>
      <c r="M142" s="92">
        <v>-1.4327111164393336E-2</v>
      </c>
      <c r="N142" s="92">
        <v>-7.1120910211419641E-4</v>
      </c>
      <c r="O142" s="92">
        <v>1.8393044770693256E-2</v>
      </c>
      <c r="P142" s="92">
        <v>-5.7851943915802062E-3</v>
      </c>
      <c r="Q142" s="92">
        <v>3.5583582772773514E-3</v>
      </c>
      <c r="R142" s="92">
        <v>-2.4518118396726907E-3</v>
      </c>
      <c r="S142" s="92">
        <v>6.9009200147600591E-3</v>
      </c>
    </row>
    <row r="143" spans="1:19">
      <c r="A143" s="87">
        <v>43259</v>
      </c>
      <c r="B143" s="88">
        <v>41.178367999999999</v>
      </c>
      <c r="C143" s="88">
        <v>161.88867200000001</v>
      </c>
      <c r="D143" s="88">
        <v>81.045081999999994</v>
      </c>
      <c r="E143" s="88">
        <v>68.336265999999995</v>
      </c>
      <c r="F143" s="88">
        <v>10.808107</v>
      </c>
      <c r="G143" s="88">
        <v>101.121071</v>
      </c>
      <c r="H143" s="89">
        <v>186.59873999999999</v>
      </c>
      <c r="I143" s="88">
        <v>132.51928699999999</v>
      </c>
      <c r="K143" s="91">
        <v>43259</v>
      </c>
      <c r="L143" s="92">
        <v>1.1740413090965518E-2</v>
      </c>
      <c r="M143" s="92">
        <v>-3.363351535855541E-3</v>
      </c>
      <c r="N143" s="92">
        <v>-6.945286165375486E-3</v>
      </c>
      <c r="O143" s="92">
        <v>9.0707481856295846E-3</v>
      </c>
      <c r="P143" s="92">
        <v>5.81885761401435E-3</v>
      </c>
      <c r="Q143" s="92">
        <v>1.4736106180090802E-2</v>
      </c>
      <c r="R143" s="92">
        <v>-9.0974864281682111E-3</v>
      </c>
      <c r="S143" s="92">
        <v>-1.7588332634278503E-3</v>
      </c>
    </row>
    <row r="144" spans="1:19">
      <c r="A144" s="87">
        <v>43258</v>
      </c>
      <c r="B144" s="88">
        <v>40.700527000000001</v>
      </c>
      <c r="C144" s="88">
        <v>162.43499800000001</v>
      </c>
      <c r="D144" s="88">
        <v>81.611900000000006</v>
      </c>
      <c r="E144" s="88">
        <v>67.721976999999995</v>
      </c>
      <c r="F144" s="88">
        <v>10.74558</v>
      </c>
      <c r="G144" s="88">
        <v>99.65258</v>
      </c>
      <c r="H144" s="89">
        <v>188.311905</v>
      </c>
      <c r="I144" s="88">
        <v>132.75277700000001</v>
      </c>
      <c r="K144" s="91">
        <v>43258</v>
      </c>
      <c r="L144" s="92">
        <v>-4.6037167706802773E-4</v>
      </c>
      <c r="M144" s="92">
        <v>4.3724437031827934E-2</v>
      </c>
      <c r="N144" s="92">
        <v>4.6120726817513447E-3</v>
      </c>
      <c r="O144" s="92">
        <v>1.3974350542040881E-3</v>
      </c>
      <c r="P144" s="92">
        <v>5.0123513045470247E-3</v>
      </c>
      <c r="Q144" s="92">
        <v>5.4950267929487762E-3</v>
      </c>
      <c r="R144" s="92">
        <v>-2.6806176066193066E-3</v>
      </c>
      <c r="S144" s="92">
        <v>2.0562670262027627E-3</v>
      </c>
    </row>
    <row r="145" spans="1:19">
      <c r="A145" s="87">
        <v>43257</v>
      </c>
      <c r="B145" s="88">
        <v>40.719273000000001</v>
      </c>
      <c r="C145" s="88">
        <v>155.630157</v>
      </c>
      <c r="D145" s="88">
        <v>81.237228000000002</v>
      </c>
      <c r="E145" s="88">
        <v>67.627471999999997</v>
      </c>
      <c r="F145" s="88">
        <v>10.691988</v>
      </c>
      <c r="G145" s="88">
        <v>99.107979</v>
      </c>
      <c r="H145" s="89">
        <v>188.81805399999999</v>
      </c>
      <c r="I145" s="88">
        <v>132.48036200000001</v>
      </c>
      <c r="K145" s="91">
        <v>43257</v>
      </c>
      <c r="L145" s="92">
        <v>8.1188438849097988E-3</v>
      </c>
      <c r="M145" s="92">
        <v>1.8184176633075477E-2</v>
      </c>
      <c r="N145" s="92">
        <v>-7.0902384637605564E-4</v>
      </c>
      <c r="O145" s="92">
        <v>-2.7873158534372777E-3</v>
      </c>
      <c r="P145" s="92">
        <v>1.1834368243961002E-2</v>
      </c>
      <c r="Q145" s="92">
        <v>1.9711808812205911E-2</v>
      </c>
      <c r="R145" s="92">
        <v>3.465963154063445E-3</v>
      </c>
      <c r="S145" s="92">
        <v>2.0305675598085715E-2</v>
      </c>
    </row>
    <row r="146" spans="1:19">
      <c r="A146" s="87">
        <v>43256</v>
      </c>
      <c r="B146" s="88">
        <v>40.391342000000002</v>
      </c>
      <c r="C146" s="88">
        <v>152.85069300000001</v>
      </c>
      <c r="D146" s="88">
        <v>81.294867999999994</v>
      </c>
      <c r="E146" s="88">
        <v>67.816497999999996</v>
      </c>
      <c r="F146" s="88">
        <v>10.566935000000001</v>
      </c>
      <c r="G146" s="88">
        <v>97.192145999999994</v>
      </c>
      <c r="H146" s="89">
        <v>188.16587799999999</v>
      </c>
      <c r="I146" s="88">
        <v>129.843796</v>
      </c>
      <c r="K146" s="91">
        <v>43256</v>
      </c>
      <c r="L146" s="92">
        <v>-8.7377636006709114E-3</v>
      </c>
      <c r="M146" s="92">
        <v>-4.6184776903940294E-3</v>
      </c>
      <c r="N146" s="92">
        <v>-9.3652937869416197E-3</v>
      </c>
      <c r="O146" s="92">
        <v>2.7197339994051939E-2</v>
      </c>
      <c r="P146" s="92">
        <v>7.6661100167987328E-3</v>
      </c>
      <c r="Q146" s="92">
        <v>-2.992781556305224E-3</v>
      </c>
      <c r="R146" s="92">
        <v>7.7150613579743954E-3</v>
      </c>
      <c r="S146" s="92">
        <v>-6.1065937426609818E-3</v>
      </c>
    </row>
    <row r="147" spans="1:19">
      <c r="A147" s="87">
        <v>43255</v>
      </c>
      <c r="B147" s="88">
        <v>40.747382999999999</v>
      </c>
      <c r="C147" s="88">
        <v>153.55990600000001</v>
      </c>
      <c r="D147" s="88">
        <v>82.063416000000004</v>
      </c>
      <c r="E147" s="88">
        <v>66.020904999999999</v>
      </c>
      <c r="F147" s="88">
        <v>10.486544</v>
      </c>
      <c r="G147" s="88">
        <v>97.483894000000006</v>
      </c>
      <c r="H147" s="89">
        <v>186.725281</v>
      </c>
      <c r="I147" s="88">
        <v>130.641571</v>
      </c>
      <c r="K147" s="91">
        <v>43255</v>
      </c>
      <c r="L147" s="92">
        <v>8.5809389424793547E-3</v>
      </c>
      <c r="M147" s="92">
        <v>6.6600145514774667E-3</v>
      </c>
      <c r="N147" s="92">
        <v>2.9280519969970387E-2</v>
      </c>
      <c r="O147" s="92">
        <v>1.4669613071913057E-2</v>
      </c>
      <c r="P147" s="92">
        <v>2.5619166505652657E-3</v>
      </c>
      <c r="Q147" s="92">
        <v>8.8566792534139349E-3</v>
      </c>
      <c r="R147" s="92">
        <v>8.3579994330522656E-3</v>
      </c>
      <c r="S147" s="92">
        <v>2.2618300794687185E-2</v>
      </c>
    </row>
    <row r="148" spans="1:19">
      <c r="A148" s="87">
        <v>43252</v>
      </c>
      <c r="B148" s="88">
        <v>40.400706999999997</v>
      </c>
      <c r="C148" s="88">
        <v>152.543961</v>
      </c>
      <c r="D148" s="88">
        <v>79.728911999999994</v>
      </c>
      <c r="E148" s="88">
        <v>65.066406000000001</v>
      </c>
      <c r="F148" s="88">
        <v>10.459747</v>
      </c>
      <c r="G148" s="88">
        <v>96.62809</v>
      </c>
      <c r="H148" s="89">
        <v>185.17756700000001</v>
      </c>
      <c r="I148" s="88">
        <v>127.752037</v>
      </c>
      <c r="K148" s="91">
        <v>43252</v>
      </c>
      <c r="L148" s="92">
        <v>2.7905634095075627E-3</v>
      </c>
      <c r="M148" s="92">
        <v>1.0062036296523136E-3</v>
      </c>
      <c r="N148" s="92">
        <v>5.4519240189800922E-3</v>
      </c>
      <c r="O148" s="92">
        <v>8.7912791215616348E-3</v>
      </c>
      <c r="P148" s="92">
        <v>1.3852703412511103E-2</v>
      </c>
      <c r="Q148" s="92">
        <v>-1.1058967663526431E-3</v>
      </c>
      <c r="R148" s="92">
        <v>1.8033917797557475E-2</v>
      </c>
      <c r="S148" s="92">
        <v>2.6099836789676534E-2</v>
      </c>
    </row>
    <row r="149" spans="1:19">
      <c r="A149" s="87">
        <v>43251</v>
      </c>
      <c r="B149" s="88">
        <v>40.28828</v>
      </c>
      <c r="C149" s="88">
        <v>152.390625</v>
      </c>
      <c r="D149" s="88">
        <v>79.296593000000001</v>
      </c>
      <c r="E149" s="88">
        <v>64.499374000000003</v>
      </c>
      <c r="F149" s="88">
        <v>10.316831000000001</v>
      </c>
      <c r="G149" s="88">
        <v>96.735068999999996</v>
      </c>
      <c r="H149" s="89">
        <v>181.89724699999999</v>
      </c>
      <c r="I149" s="88">
        <v>124.50254099999999</v>
      </c>
      <c r="K149" s="91">
        <v>43251</v>
      </c>
      <c r="L149" s="92">
        <v>-3.0141981392564077E-3</v>
      </c>
      <c r="M149" s="92">
        <v>-1.1185298332944682E-2</v>
      </c>
      <c r="N149" s="92">
        <v>-1.8782594940048969E-2</v>
      </c>
      <c r="O149" s="92">
        <v>-1.9396539895706777E-2</v>
      </c>
      <c r="P149" s="92">
        <v>0</v>
      </c>
      <c r="Q149" s="92">
        <v>-5.101045448969721E-3</v>
      </c>
      <c r="R149" s="92">
        <v>-3.3601680797423761E-3</v>
      </c>
      <c r="S149" s="92">
        <v>5.8162297504948945E-3</v>
      </c>
    </row>
    <row r="150" spans="1:19">
      <c r="A150" s="87">
        <v>43250</v>
      </c>
      <c r="B150" s="88">
        <v>40.410083999999998</v>
      </c>
      <c r="C150" s="88">
        <v>154.114441</v>
      </c>
      <c r="D150" s="88">
        <v>80.814498999999998</v>
      </c>
      <c r="E150" s="88">
        <v>65.775184999999993</v>
      </c>
      <c r="F150" s="88">
        <v>10.316831000000001</v>
      </c>
      <c r="G150" s="88">
        <v>97.231048999999999</v>
      </c>
      <c r="H150" s="89">
        <v>182.510513</v>
      </c>
      <c r="I150" s="88">
        <v>123.78259300000001</v>
      </c>
      <c r="K150" s="91">
        <v>43250</v>
      </c>
      <c r="L150" s="92">
        <v>1.0543818736873822E-2</v>
      </c>
      <c r="M150" s="92">
        <v>7.4712123936138131E-3</v>
      </c>
      <c r="N150" s="92">
        <v>2.0873586706932068E-2</v>
      </c>
      <c r="O150" s="92">
        <v>2.0827349100646986E-2</v>
      </c>
      <c r="P150" s="92">
        <v>9.6156283269690501E-3</v>
      </c>
      <c r="Q150" s="92">
        <v>2.9090443616655026E-3</v>
      </c>
      <c r="R150" s="92">
        <v>-2.1288095816709429E-3</v>
      </c>
      <c r="S150" s="92">
        <v>4.1831162971961433E-3</v>
      </c>
    </row>
    <row r="151" spans="1:19">
      <c r="A151" s="87">
        <v>43249</v>
      </c>
      <c r="B151" s="88">
        <v>39.988453</v>
      </c>
      <c r="C151" s="88">
        <v>152.97155799999999</v>
      </c>
      <c r="D151" s="88">
        <v>79.162102000000004</v>
      </c>
      <c r="E151" s="88">
        <v>64.433211999999997</v>
      </c>
      <c r="F151" s="88">
        <v>10.218572999999999</v>
      </c>
      <c r="G151" s="88">
        <v>96.949020000000004</v>
      </c>
      <c r="H151" s="89">
        <v>182.89987199999999</v>
      </c>
      <c r="I151" s="88">
        <v>123.266953</v>
      </c>
      <c r="K151" s="91">
        <v>43249</v>
      </c>
      <c r="L151" s="92">
        <v>6.6037421432030285E-3</v>
      </c>
      <c r="M151" s="92">
        <v>-1.586926018363255E-2</v>
      </c>
      <c r="N151" s="92">
        <v>-7.2759641151054488E-4</v>
      </c>
      <c r="O151" s="92">
        <v>-3.9447725962215019E-3</v>
      </c>
      <c r="P151" s="92">
        <v>-6.0816455517060941E-3</v>
      </c>
      <c r="Q151" s="92">
        <v>-2.4559603828952614E-2</v>
      </c>
      <c r="R151" s="92">
        <v>-3.6058489042228858E-3</v>
      </c>
      <c r="S151" s="92">
        <v>-2.508465332689247E-2</v>
      </c>
    </row>
    <row r="152" spans="1:19">
      <c r="A152" s="87">
        <v>43245</v>
      </c>
      <c r="B152" s="88">
        <v>39.726112000000001</v>
      </c>
      <c r="C152" s="88">
        <v>155.43824799999999</v>
      </c>
      <c r="D152" s="88">
        <v>79.219741999999997</v>
      </c>
      <c r="E152" s="88">
        <v>64.688393000000005</v>
      </c>
      <c r="F152" s="88">
        <v>10.281098999999999</v>
      </c>
      <c r="G152" s="88">
        <v>99.389999000000003</v>
      </c>
      <c r="H152" s="89">
        <v>183.561768</v>
      </c>
      <c r="I152" s="88">
        <v>126.438622</v>
      </c>
      <c r="K152" s="91">
        <v>43245</v>
      </c>
      <c r="L152" s="92">
        <v>1.8902599094134942E-3</v>
      </c>
      <c r="M152" s="92">
        <v>5.0496165431272999E-3</v>
      </c>
      <c r="N152" s="92">
        <v>-4.7071649733777532E-3</v>
      </c>
      <c r="O152" s="92">
        <v>-3.45557915771324E-2</v>
      </c>
      <c r="P152" s="92">
        <v>-9.4663887559861548E-3</v>
      </c>
      <c r="Q152" s="92">
        <v>8.8130726801671777E-4</v>
      </c>
      <c r="R152" s="92">
        <v>2.285446529591173E-3</v>
      </c>
      <c r="S152" s="92">
        <v>-1.8725580404844511E-2</v>
      </c>
    </row>
    <row r="153" spans="1:19">
      <c r="A153" s="87">
        <v>43244</v>
      </c>
      <c r="B153" s="88">
        <v>39.651161000000002</v>
      </c>
      <c r="C153" s="88">
        <v>154.65728799999999</v>
      </c>
      <c r="D153" s="88">
        <v>79.594406000000006</v>
      </c>
      <c r="E153" s="88">
        <v>67.003760999999997</v>
      </c>
      <c r="F153" s="88">
        <v>10.379353999999999</v>
      </c>
      <c r="G153" s="88">
        <v>99.302482999999995</v>
      </c>
      <c r="H153" s="89">
        <v>183.143204</v>
      </c>
      <c r="I153" s="88">
        <v>128.85144</v>
      </c>
      <c r="K153" s="91">
        <v>43244</v>
      </c>
      <c r="L153" s="92">
        <v>-1.8866935682001484E-3</v>
      </c>
      <c r="M153" s="92">
        <v>4.7641899037618174E-3</v>
      </c>
      <c r="N153" s="92">
        <v>-1.9276313823579638E-3</v>
      </c>
      <c r="O153" s="92">
        <v>-6.6491031007936519E-2</v>
      </c>
      <c r="P153" s="92">
        <v>1.5734193022841847E-2</v>
      </c>
      <c r="Q153" s="92">
        <v>-7.580972347050241E-3</v>
      </c>
      <c r="R153" s="92">
        <v>-1.1150238905992538E-3</v>
      </c>
      <c r="S153" s="92">
        <v>-1.7725911710547826E-2</v>
      </c>
    </row>
    <row r="154" spans="1:19">
      <c r="A154" s="87">
        <v>43243</v>
      </c>
      <c r="B154" s="88">
        <v>39.726112000000001</v>
      </c>
      <c r="C154" s="88">
        <v>153.92396500000001</v>
      </c>
      <c r="D154" s="88">
        <v>79.748131000000001</v>
      </c>
      <c r="E154" s="88">
        <v>71.776236999999995</v>
      </c>
      <c r="F154" s="88">
        <v>10.218572999999999</v>
      </c>
      <c r="G154" s="88">
        <v>100.061043</v>
      </c>
      <c r="H154" s="89">
        <v>183.34764100000001</v>
      </c>
      <c r="I154" s="88">
        <v>131.17666600000001</v>
      </c>
      <c r="K154" s="91">
        <v>43243</v>
      </c>
      <c r="L154" s="92">
        <v>3.5502073672037948E-3</v>
      </c>
      <c r="M154" s="92">
        <v>1.3609356969604747E-2</v>
      </c>
      <c r="N154" s="92">
        <v>-4.31812690258504E-3</v>
      </c>
      <c r="O154" s="92">
        <v>6.3601143519453895E-3</v>
      </c>
      <c r="P154" s="92">
        <v>-6.9445841427330235E-3</v>
      </c>
      <c r="Q154" s="92">
        <v>-1.1338415273613012E-2</v>
      </c>
      <c r="R154" s="92">
        <v>6.4118398370047736E-3</v>
      </c>
      <c r="S154" s="92">
        <v>-6.7041300221750699E-3</v>
      </c>
    </row>
    <row r="155" spans="1:19">
      <c r="A155" s="87">
        <v>43242</v>
      </c>
      <c r="B155" s="88">
        <v>39.585574999999999</v>
      </c>
      <c r="C155" s="88">
        <v>151.85728499999999</v>
      </c>
      <c r="D155" s="88">
        <v>80.093986999999998</v>
      </c>
      <c r="E155" s="88">
        <v>71.322616999999994</v>
      </c>
      <c r="F155" s="88">
        <v>10.290032999999999</v>
      </c>
      <c r="G155" s="88">
        <v>101.20858800000001</v>
      </c>
      <c r="H155" s="89">
        <v>182.17953499999999</v>
      </c>
      <c r="I155" s="88">
        <v>132.062027</v>
      </c>
      <c r="K155" s="91">
        <v>43242</v>
      </c>
      <c r="L155" s="92">
        <v>-3.7727986687166037E-3</v>
      </c>
      <c r="M155" s="92">
        <v>-1.2571208910993503E-2</v>
      </c>
      <c r="N155" s="92">
        <v>-1.3489566111470452E-2</v>
      </c>
      <c r="O155" s="92">
        <v>-3.6143091605710387E-2</v>
      </c>
      <c r="P155" s="92">
        <v>8.6897324887158511E-4</v>
      </c>
      <c r="Q155" s="92">
        <v>9.6127565073489407E-5</v>
      </c>
      <c r="R155" s="92">
        <v>-2.5049902391376389E-3</v>
      </c>
      <c r="S155" s="92">
        <v>-5.2032809829658522E-3</v>
      </c>
    </row>
    <row r="156" spans="1:19">
      <c r="A156" s="87">
        <v>43241</v>
      </c>
      <c r="B156" s="88">
        <v>39.735489000000001</v>
      </c>
      <c r="C156" s="88">
        <v>153.79061899999999</v>
      </c>
      <c r="D156" s="88">
        <v>81.189194000000001</v>
      </c>
      <c r="E156" s="88">
        <v>73.997101000000001</v>
      </c>
      <c r="F156" s="88">
        <v>10.281098999999999</v>
      </c>
      <c r="G156" s="88">
        <v>101.19886</v>
      </c>
      <c r="H156" s="89">
        <v>182.63703899999999</v>
      </c>
      <c r="I156" s="88">
        <v>132.75277700000001</v>
      </c>
      <c r="K156" s="91">
        <v>43241</v>
      </c>
      <c r="L156" s="92">
        <v>5.4530385069730958E-3</v>
      </c>
      <c r="M156" s="92">
        <v>3.1060091456627248E-3</v>
      </c>
      <c r="N156" s="92">
        <v>1.0401941733291231E-2</v>
      </c>
      <c r="O156" s="92">
        <v>6.3913595915021659E-4</v>
      </c>
      <c r="P156" s="92">
        <v>1.5887051759347015E-2</v>
      </c>
      <c r="Q156" s="92">
        <v>1.2507761636033621E-3</v>
      </c>
      <c r="R156" s="92">
        <v>7.0850052967110777E-3</v>
      </c>
      <c r="S156" s="92">
        <v>3.0139655836425305E-3</v>
      </c>
    </row>
    <row r="157" spans="1:19">
      <c r="A157" s="87">
        <v>43238</v>
      </c>
      <c r="B157" s="88">
        <v>39.519984999999998</v>
      </c>
      <c r="C157" s="88">
        <v>153.31442300000001</v>
      </c>
      <c r="D157" s="88">
        <v>80.353363000000002</v>
      </c>
      <c r="E157" s="88">
        <v>73.949837000000002</v>
      </c>
      <c r="F157" s="88">
        <v>10.120317</v>
      </c>
      <c r="G157" s="88">
        <v>101.072441</v>
      </c>
      <c r="H157" s="89">
        <v>181.352158</v>
      </c>
      <c r="I157" s="88">
        <v>132.35386700000001</v>
      </c>
      <c r="K157" s="91">
        <v>43238</v>
      </c>
      <c r="L157" s="92">
        <v>-2.8369451070614504E-3</v>
      </c>
      <c r="M157" s="92">
        <v>-2.0457439504079078E-3</v>
      </c>
      <c r="N157" s="92">
        <v>-1.0060335128907361E-2</v>
      </c>
      <c r="O157" s="92">
        <v>-6.7276319203600776E-3</v>
      </c>
      <c r="P157" s="92">
        <v>-1.1343887395205199E-2</v>
      </c>
      <c r="Q157" s="92">
        <v>-3.9294708430924752E-3</v>
      </c>
      <c r="R157" s="92">
        <v>-3.6365925097801011E-3</v>
      </c>
      <c r="S157" s="92">
        <v>-4.6097593134744042E-3</v>
      </c>
    </row>
    <row r="158" spans="1:19">
      <c r="A158" s="87">
        <v>43237</v>
      </c>
      <c r="B158" s="88">
        <v>39.632420000000003</v>
      </c>
      <c r="C158" s="88">
        <v>153.62870799999999</v>
      </c>
      <c r="D158" s="88">
        <v>81.169960000000003</v>
      </c>
      <c r="E158" s="88">
        <v>74.450714000000005</v>
      </c>
      <c r="F158" s="88">
        <v>10.236438</v>
      </c>
      <c r="G158" s="88">
        <v>101.471169</v>
      </c>
      <c r="H158" s="89">
        <v>182.01406900000001</v>
      </c>
      <c r="I158" s="88">
        <v>132.966812</v>
      </c>
      <c r="K158" s="91">
        <v>43237</v>
      </c>
      <c r="L158" s="92">
        <v>1.8050528904422158E-2</v>
      </c>
      <c r="M158" s="92">
        <v>-9.5782064783582754E-3</v>
      </c>
      <c r="N158" s="92">
        <v>-1.9041137558018395E-2</v>
      </c>
      <c r="O158" s="92">
        <v>3.4389795065492557E-3</v>
      </c>
      <c r="P158" s="92">
        <v>5.2631661645803351E-3</v>
      </c>
      <c r="Q158" s="92">
        <v>-6.6641427135527564E-3</v>
      </c>
      <c r="R158" s="92">
        <v>-6.3236062463325471E-3</v>
      </c>
      <c r="S158" s="92">
        <v>-4.9508567367501088E-3</v>
      </c>
    </row>
    <row r="159" spans="1:19">
      <c r="A159" s="87">
        <v>43236</v>
      </c>
      <c r="B159" s="88">
        <v>38.929718000000001</v>
      </c>
      <c r="C159" s="88">
        <v>155.11442600000001</v>
      </c>
      <c r="D159" s="88">
        <v>82.745529000000005</v>
      </c>
      <c r="E159" s="88">
        <v>74.195556999999994</v>
      </c>
      <c r="F159" s="88">
        <v>10.182843999999999</v>
      </c>
      <c r="G159" s="88">
        <v>102.15192399999999</v>
      </c>
      <c r="H159" s="89">
        <v>183.17237900000001</v>
      </c>
      <c r="I159" s="88">
        <v>133.628387</v>
      </c>
      <c r="K159" s="91">
        <v>43236</v>
      </c>
      <c r="L159" s="92">
        <v>-4.074778383287736E-3</v>
      </c>
      <c r="M159" s="92">
        <v>-1.1653210966108274E-3</v>
      </c>
      <c r="N159" s="92">
        <v>1.9048768607296651E-2</v>
      </c>
      <c r="O159" s="92">
        <v>-1.1449153306539728E-3</v>
      </c>
      <c r="P159" s="92">
        <v>1.6042704980002709E-2</v>
      </c>
      <c r="Q159" s="92">
        <v>2.0598639615094338E-2</v>
      </c>
      <c r="R159" s="92">
        <v>9.3324986863889681E-3</v>
      </c>
      <c r="S159" s="92">
        <v>8.2953915137988776E-3</v>
      </c>
    </row>
    <row r="160" spans="1:19">
      <c r="A160" s="87">
        <v>43235</v>
      </c>
      <c r="B160" s="88">
        <v>39.088996999999999</v>
      </c>
      <c r="C160" s="88">
        <v>155.29539500000001</v>
      </c>
      <c r="D160" s="88">
        <v>81.198791999999997</v>
      </c>
      <c r="E160" s="88">
        <v>74.280602000000002</v>
      </c>
      <c r="F160" s="88">
        <v>10.022062999999999</v>
      </c>
      <c r="G160" s="88">
        <v>100.09020200000001</v>
      </c>
      <c r="H160" s="89">
        <v>181.47872899999999</v>
      </c>
      <c r="I160" s="88">
        <v>132.52900700000001</v>
      </c>
      <c r="K160" s="91">
        <v>43235</v>
      </c>
      <c r="L160" s="92">
        <v>-7.6119059263033417E-3</v>
      </c>
      <c r="M160" s="92">
        <v>-1.0077575247681603E-2</v>
      </c>
      <c r="N160" s="92">
        <v>1.5405822819085646E-3</v>
      </c>
      <c r="O160" s="92">
        <v>4.4728293315914325E-3</v>
      </c>
      <c r="P160" s="92">
        <v>3.5776889118979138E-3</v>
      </c>
      <c r="Q160" s="92">
        <v>4.6855351161279035E-3</v>
      </c>
      <c r="R160" s="92">
        <v>-9.0883798232557211E-3</v>
      </c>
      <c r="S160" s="92">
        <v>-1.3898869582427253E-2</v>
      </c>
    </row>
    <row r="161" spans="1:19">
      <c r="A161" s="87">
        <v>43234</v>
      </c>
      <c r="B161" s="88">
        <v>39.388821</v>
      </c>
      <c r="C161" s="88">
        <v>156.876328</v>
      </c>
      <c r="D161" s="88">
        <v>81.073891000000003</v>
      </c>
      <c r="E161" s="88">
        <v>73.949837000000002</v>
      </c>
      <c r="F161" s="88">
        <v>9.9863350000000004</v>
      </c>
      <c r="G161" s="88">
        <v>99.623412999999999</v>
      </c>
      <c r="H161" s="89">
        <v>183.143204</v>
      </c>
      <c r="I161" s="88">
        <v>134.396973</v>
      </c>
      <c r="K161" s="91">
        <v>43234</v>
      </c>
      <c r="L161" s="92">
        <v>-2.3729241124740286E-3</v>
      </c>
      <c r="M161" s="92">
        <v>-4.0511017291843254E-3</v>
      </c>
      <c r="N161" s="92">
        <v>1.211305230856552E-2</v>
      </c>
      <c r="O161" s="92">
        <v>6.0427454696312388E-3</v>
      </c>
      <c r="P161" s="92">
        <v>-8.9352299378531175E-4</v>
      </c>
      <c r="Q161" s="92">
        <v>3.6250254121399372E-3</v>
      </c>
      <c r="R161" s="92">
        <v>-2.3330584013845357E-3</v>
      </c>
      <c r="S161" s="92">
        <v>5.0685300097175201E-4</v>
      </c>
    </row>
    <row r="162" spans="1:19">
      <c r="A162" s="87">
        <v>43231</v>
      </c>
      <c r="B162" s="88">
        <v>39.482509999999998</v>
      </c>
      <c r="C162" s="88">
        <v>157.51443499999999</v>
      </c>
      <c r="D162" s="88">
        <v>80.103592000000006</v>
      </c>
      <c r="E162" s="88">
        <v>73.505661000000003</v>
      </c>
      <c r="F162" s="88">
        <v>9.9952660000000009</v>
      </c>
      <c r="G162" s="88">
        <v>99.263580000000005</v>
      </c>
      <c r="H162" s="89">
        <v>183.57148699999999</v>
      </c>
      <c r="I162" s="88">
        <v>134.32888800000001</v>
      </c>
      <c r="K162" s="91">
        <v>43231</v>
      </c>
      <c r="L162" s="92">
        <v>-9.482544084974398E-4</v>
      </c>
      <c r="M162" s="92">
        <v>1.9383854566430436E-3</v>
      </c>
      <c r="N162" s="92">
        <v>8.3445264836989885E-3</v>
      </c>
      <c r="O162" s="92">
        <v>1.2364898946494396E-2</v>
      </c>
      <c r="P162" s="92">
        <v>-1.7839578417494506E-3</v>
      </c>
      <c r="Q162" s="92">
        <v>3.8355125061906303E-3</v>
      </c>
      <c r="R162" s="92">
        <v>-3.8032678200770054E-3</v>
      </c>
      <c r="S162" s="92">
        <v>-2.3121623751621856E-3</v>
      </c>
    </row>
    <row r="163" spans="1:19">
      <c r="A163" s="87">
        <v>43230</v>
      </c>
      <c r="B163" s="88">
        <v>39.519984999999998</v>
      </c>
      <c r="C163" s="88">
        <v>157.20970199999999</v>
      </c>
      <c r="D163" s="88">
        <v>79.440697</v>
      </c>
      <c r="E163" s="88">
        <v>72.607872</v>
      </c>
      <c r="F163" s="88">
        <v>10.013128999999999</v>
      </c>
      <c r="G163" s="88">
        <v>98.884308000000004</v>
      </c>
      <c r="H163" s="89">
        <v>184.272324</v>
      </c>
      <c r="I163" s="88">
        <v>134.640198</v>
      </c>
      <c r="K163" s="91">
        <v>43230</v>
      </c>
      <c r="L163" s="92">
        <v>9.5737619854359135E-3</v>
      </c>
      <c r="M163" s="92">
        <v>5.0538108850570751E-3</v>
      </c>
      <c r="N163" s="92">
        <v>1.8172785809347225E-3</v>
      </c>
      <c r="O163" s="92">
        <v>8.0030233480250512E-3</v>
      </c>
      <c r="P163" s="92">
        <v>1.3562204668298161E-2</v>
      </c>
      <c r="Q163" s="92">
        <v>1.7105167702874624E-2</v>
      </c>
      <c r="R163" s="92">
        <v>1.4303932508086703E-2</v>
      </c>
      <c r="S163" s="92">
        <v>1.5408377130925244E-2</v>
      </c>
    </row>
    <row r="164" spans="1:19">
      <c r="A164" s="87">
        <v>43229</v>
      </c>
      <c r="B164" s="88">
        <v>39.145218</v>
      </c>
      <c r="C164" s="88">
        <v>156.41918899999999</v>
      </c>
      <c r="D164" s="88">
        <v>79.296593000000001</v>
      </c>
      <c r="E164" s="88">
        <v>72.031402999999997</v>
      </c>
      <c r="F164" s="88">
        <v>9.8791460000000004</v>
      </c>
      <c r="G164" s="88">
        <v>97.221321000000003</v>
      </c>
      <c r="H164" s="89">
        <v>181.673676</v>
      </c>
      <c r="I164" s="88">
        <v>132.597092</v>
      </c>
      <c r="K164" s="91">
        <v>43229</v>
      </c>
      <c r="L164" s="92">
        <v>-7.1740151926358298E-4</v>
      </c>
      <c r="M164" s="92">
        <v>-3.2165963194273894E-3</v>
      </c>
      <c r="N164" s="92">
        <v>-3.1257294897118482E-2</v>
      </c>
      <c r="O164" s="92">
        <v>7.8012764842441129E-3</v>
      </c>
      <c r="P164" s="92">
        <v>-1.8633665006875022E-2</v>
      </c>
      <c r="Q164" s="92">
        <v>-1.7879948617696373E-2</v>
      </c>
      <c r="R164" s="92">
        <v>7.0411578156994725E-3</v>
      </c>
      <c r="S164" s="92">
        <v>4.1176390542176478E-2</v>
      </c>
    </row>
    <row r="165" spans="1:19">
      <c r="A165" s="87">
        <v>43228</v>
      </c>
      <c r="B165" s="88">
        <v>39.173321000000001</v>
      </c>
      <c r="C165" s="88">
        <v>156.92394999999999</v>
      </c>
      <c r="D165" s="88">
        <v>81.855164000000002</v>
      </c>
      <c r="E165" s="88">
        <v>71.473815999999999</v>
      </c>
      <c r="F165" s="88">
        <v>10.066725999999999</v>
      </c>
      <c r="G165" s="88">
        <v>98.991280000000003</v>
      </c>
      <c r="H165" s="89">
        <v>180.40342699999999</v>
      </c>
      <c r="I165" s="88">
        <v>127.353149</v>
      </c>
      <c r="K165" s="91">
        <v>43228</v>
      </c>
      <c r="L165" s="92">
        <v>-7.8310370845215971E-3</v>
      </c>
      <c r="M165" s="92">
        <v>-1.39398505202315E-3</v>
      </c>
      <c r="N165" s="92">
        <v>3.1589240265537111E-3</v>
      </c>
      <c r="O165" s="92">
        <v>1.7218548986586146E-3</v>
      </c>
      <c r="P165" s="92">
        <v>-6.1727170153055289E-3</v>
      </c>
      <c r="Q165" s="92">
        <v>-6.7330168592923956E-3</v>
      </c>
      <c r="R165" s="92">
        <v>4.8066665049202317E-3</v>
      </c>
      <c r="S165" s="92">
        <v>-4.6384032178045098E-3</v>
      </c>
    </row>
    <row r="166" spans="1:19">
      <c r="A166" s="87">
        <v>43227</v>
      </c>
      <c r="B166" s="88">
        <v>39.482509999999998</v>
      </c>
      <c r="C166" s="88">
        <v>157.14300499999999</v>
      </c>
      <c r="D166" s="88">
        <v>81.597403999999997</v>
      </c>
      <c r="E166" s="88">
        <v>71.350960000000001</v>
      </c>
      <c r="F166" s="88">
        <v>10.129251</v>
      </c>
      <c r="G166" s="88">
        <v>99.662307999999996</v>
      </c>
      <c r="H166" s="89">
        <v>179.540436</v>
      </c>
      <c r="I166" s="88">
        <v>127.946617</v>
      </c>
      <c r="K166" s="91">
        <v>43227</v>
      </c>
      <c r="L166" s="92">
        <v>-5.1936023905281292E-3</v>
      </c>
      <c r="M166" s="92">
        <v>-1.8193490427043102E-4</v>
      </c>
      <c r="N166" s="92">
        <v>-2.3534664234105551E-2</v>
      </c>
      <c r="O166" s="92">
        <v>-9.4464771149882498E-3</v>
      </c>
      <c r="P166" s="92">
        <v>-1.7605003983890422E-3</v>
      </c>
      <c r="Q166" s="92">
        <v>1.314881371926635E-2</v>
      </c>
      <c r="R166" s="92">
        <v>7.2349012452448402E-3</v>
      </c>
      <c r="S166" s="92">
        <v>1.4467315655746216E-3</v>
      </c>
    </row>
    <row r="167" spans="1:19">
      <c r="A167" s="87">
        <v>43224</v>
      </c>
      <c r="B167" s="88">
        <v>39.688637</v>
      </c>
      <c r="C167" s="88">
        <v>157.17160000000001</v>
      </c>
      <c r="D167" s="88">
        <v>83.564055999999994</v>
      </c>
      <c r="E167" s="88">
        <v>72.031402999999997</v>
      </c>
      <c r="F167" s="88">
        <v>10.147114999999999</v>
      </c>
      <c r="G167" s="88">
        <v>98.368874000000005</v>
      </c>
      <c r="H167" s="89">
        <v>178.250809</v>
      </c>
      <c r="I167" s="88">
        <v>127.76178</v>
      </c>
      <c r="K167" s="91">
        <v>43224</v>
      </c>
      <c r="L167" s="92">
        <v>1.1219881352240835E-2</v>
      </c>
      <c r="M167" s="92">
        <v>3.0922161669526327E-2</v>
      </c>
      <c r="N167" s="92">
        <v>1.5075656332812937E-2</v>
      </c>
      <c r="O167" s="92">
        <v>1.6131231095678933E-2</v>
      </c>
      <c r="P167" s="92">
        <v>1.4285500089961989E-2</v>
      </c>
      <c r="Q167" s="92">
        <v>2.4200008591842348E-2</v>
      </c>
      <c r="R167" s="92">
        <v>3.9233501461797049E-2</v>
      </c>
      <c r="S167" s="92">
        <v>9.2998942991127098E-3</v>
      </c>
    </row>
    <row r="168" spans="1:19">
      <c r="A168" s="87">
        <v>43223</v>
      </c>
      <c r="B168" s="88">
        <v>39.248275999999997</v>
      </c>
      <c r="C168" s="88">
        <v>152.457291</v>
      </c>
      <c r="D168" s="88">
        <v>82.322982999999994</v>
      </c>
      <c r="E168" s="88">
        <v>70.887894000000003</v>
      </c>
      <c r="F168" s="88">
        <v>10.004200000000001</v>
      </c>
      <c r="G168" s="88">
        <v>96.044594000000004</v>
      </c>
      <c r="H168" s="89">
        <v>171.521423</v>
      </c>
      <c r="I168" s="88">
        <v>126.584557</v>
      </c>
      <c r="K168" s="91">
        <v>43223</v>
      </c>
      <c r="L168" s="92">
        <v>-4.0418391854050162E-3</v>
      </c>
      <c r="M168" s="92">
        <v>-3.734109591992496E-3</v>
      </c>
      <c r="N168" s="92">
        <v>-1.2738755985134409E-3</v>
      </c>
      <c r="O168" s="92">
        <v>-1.133503400660818E-2</v>
      </c>
      <c r="P168" s="92">
        <v>-8.9172924866931513E-4</v>
      </c>
      <c r="Q168" s="92">
        <v>-8.6327504058254512E-3</v>
      </c>
      <c r="R168" s="92">
        <v>1.8122184109374828E-3</v>
      </c>
      <c r="S168" s="92">
        <v>-5.3769104899237252E-4</v>
      </c>
    </row>
    <row r="169" spans="1:19">
      <c r="A169" s="87">
        <v>43222</v>
      </c>
      <c r="B169" s="88">
        <v>39.407555000000002</v>
      </c>
      <c r="C169" s="88">
        <v>153.028717</v>
      </c>
      <c r="D169" s="88">
        <v>82.427986000000004</v>
      </c>
      <c r="E169" s="88">
        <v>71.700622999999993</v>
      </c>
      <c r="F169" s="88">
        <v>10.013128999999999</v>
      </c>
      <c r="G169" s="88">
        <v>96.880943000000002</v>
      </c>
      <c r="H169" s="89">
        <v>171.211151</v>
      </c>
      <c r="I169" s="88">
        <v>126.652657</v>
      </c>
      <c r="K169" s="91">
        <v>43222</v>
      </c>
      <c r="L169" s="92">
        <v>-1.2444274882503992E-2</v>
      </c>
      <c r="M169" s="92">
        <v>-1.6886811430178561E-2</v>
      </c>
      <c r="N169" s="92">
        <v>-1.2241210430608995E-2</v>
      </c>
      <c r="O169" s="92">
        <v>6.5002082328360355E-3</v>
      </c>
      <c r="P169" s="92">
        <v>-4.4408346402800003E-3</v>
      </c>
      <c r="Q169" s="92">
        <v>-4.3973699986125103E-3</v>
      </c>
      <c r="R169" s="92">
        <v>4.4175231344459887E-2</v>
      </c>
      <c r="S169" s="92">
        <v>-6.0318981804988736E-3</v>
      </c>
    </row>
    <row r="170" spans="1:19">
      <c r="A170" s="87">
        <v>43221</v>
      </c>
      <c r="B170" s="88">
        <v>39.904133000000002</v>
      </c>
      <c r="C170" s="88">
        <v>155.65727200000001</v>
      </c>
      <c r="D170" s="88">
        <v>83.449509000000006</v>
      </c>
      <c r="E170" s="88">
        <v>71.237564000000006</v>
      </c>
      <c r="F170" s="88">
        <v>10.057793999999999</v>
      </c>
      <c r="G170" s="88">
        <v>97.308846000000003</v>
      </c>
      <c r="H170" s="89">
        <v>163.96783400000001</v>
      </c>
      <c r="I170" s="88">
        <v>127.421249</v>
      </c>
      <c r="K170" s="91">
        <v>43221</v>
      </c>
      <c r="L170" s="92">
        <v>-1.4348561141172333E-2</v>
      </c>
      <c r="M170" s="92">
        <v>-2.3889325897228697E-2</v>
      </c>
      <c r="N170" s="92">
        <v>-1.1869687710026944E-2</v>
      </c>
      <c r="O170" s="92">
        <v>-1.5026748109392196E-2</v>
      </c>
      <c r="P170" s="92">
        <v>1.7795946125902518E-3</v>
      </c>
      <c r="Q170" s="92">
        <v>-2.6911567327098096E-3</v>
      </c>
      <c r="R170" s="92">
        <v>2.3235969556502534E-2</v>
      </c>
      <c r="S170" s="92">
        <v>-7.6339366055333535E-5</v>
      </c>
    </row>
    <row r="171" spans="1:19">
      <c r="A171" s="87">
        <v>43220</v>
      </c>
      <c r="B171" s="88">
        <v>40.485035000000003</v>
      </c>
      <c r="C171" s="88">
        <v>159.46682699999999</v>
      </c>
      <c r="D171" s="88">
        <v>84.451926999999998</v>
      </c>
      <c r="E171" s="88">
        <v>72.324364000000003</v>
      </c>
      <c r="F171" s="88">
        <v>10.039927</v>
      </c>
      <c r="G171" s="88">
        <v>97.571426000000002</v>
      </c>
      <c r="H171" s="89">
        <v>160.24440000000001</v>
      </c>
      <c r="I171" s="88">
        <v>127.430977</v>
      </c>
      <c r="K171" s="91">
        <v>43220</v>
      </c>
      <c r="L171" s="92">
        <v>-2.3089190967245932E-3</v>
      </c>
      <c r="M171" s="92">
        <v>5.7738487696645358E-2</v>
      </c>
      <c r="N171" s="92">
        <v>1.3403609900087821E-2</v>
      </c>
      <c r="O171" s="92">
        <v>-6.6200138633524253E-3</v>
      </c>
      <c r="P171" s="92">
        <v>-2.1758051920276578E-2</v>
      </c>
      <c r="Q171" s="92">
        <v>1.1085435905907826E-2</v>
      </c>
      <c r="R171" s="92">
        <v>1.811235297062308E-2</v>
      </c>
      <c r="S171" s="92">
        <v>-2.2907547396677774E-4</v>
      </c>
    </row>
    <row r="172" spans="1:19">
      <c r="A172" s="87">
        <v>43217</v>
      </c>
      <c r="B172" s="88">
        <v>40.578727999999998</v>
      </c>
      <c r="C172" s="88">
        <v>150.76205400000001</v>
      </c>
      <c r="D172" s="88">
        <v>83.334937999999994</v>
      </c>
      <c r="E172" s="88">
        <v>72.806342999999998</v>
      </c>
      <c r="F172" s="88">
        <v>10.263235</v>
      </c>
      <c r="G172" s="88">
        <v>96.501662999999994</v>
      </c>
      <c r="H172" s="89">
        <v>157.393631</v>
      </c>
      <c r="I172" s="88">
        <v>127.46017500000001</v>
      </c>
      <c r="K172" s="91">
        <v>43217</v>
      </c>
      <c r="L172" s="92">
        <v>1.3099527865342075E-2</v>
      </c>
      <c r="M172" s="92">
        <v>-3.7759456547490355E-3</v>
      </c>
      <c r="N172" s="92">
        <v>-7.3914403929987715E-3</v>
      </c>
      <c r="O172" s="92">
        <v>1.8778096690353907E-2</v>
      </c>
      <c r="P172" s="92">
        <v>5.2493520585101816E-3</v>
      </c>
      <c r="Q172" s="92">
        <v>-6.1098063508880918E-3</v>
      </c>
      <c r="R172" s="92">
        <v>-1.1569817375801095E-2</v>
      </c>
      <c r="S172" s="92">
        <v>-4.558904653922724E-3</v>
      </c>
    </row>
    <row r="173" spans="1:19">
      <c r="A173" s="87">
        <v>43216</v>
      </c>
      <c r="B173" s="88">
        <v>40.054039000000003</v>
      </c>
      <c r="C173" s="88">
        <v>151.33348100000001</v>
      </c>
      <c r="D173" s="88">
        <v>83.955489999999998</v>
      </c>
      <c r="E173" s="88">
        <v>71.464377999999996</v>
      </c>
      <c r="F173" s="88">
        <v>10.209641</v>
      </c>
      <c r="G173" s="88">
        <v>97.094893999999996</v>
      </c>
      <c r="H173" s="89">
        <v>159.235962</v>
      </c>
      <c r="I173" s="88">
        <v>128.043915</v>
      </c>
      <c r="K173" s="91">
        <v>43216</v>
      </c>
      <c r="L173" s="92">
        <v>7.5416382766040346E-3</v>
      </c>
      <c r="M173" s="92">
        <v>1.898173254826041E-2</v>
      </c>
      <c r="N173" s="92">
        <v>8.8333536108193833E-3</v>
      </c>
      <c r="O173" s="92">
        <v>1.6671292337244736E-2</v>
      </c>
      <c r="P173" s="92">
        <v>2.8802857613010824E-2</v>
      </c>
      <c r="Q173" s="92">
        <v>-1.2951047909728119E-2</v>
      </c>
      <c r="R173" s="92">
        <v>3.4830643570478159E-3</v>
      </c>
      <c r="S173" s="92">
        <v>3.8900726939545827E-3</v>
      </c>
    </row>
    <row r="174" spans="1:19">
      <c r="A174" s="87">
        <v>43215</v>
      </c>
      <c r="B174" s="88">
        <v>39.754227</v>
      </c>
      <c r="C174" s="88">
        <v>148.51442</v>
      </c>
      <c r="D174" s="88">
        <v>83.220375000000004</v>
      </c>
      <c r="E174" s="88">
        <v>70.292511000000005</v>
      </c>
      <c r="F174" s="88">
        <v>9.923807</v>
      </c>
      <c r="G174" s="88">
        <v>98.368874000000005</v>
      </c>
      <c r="H174" s="89">
        <v>158.683258</v>
      </c>
      <c r="I174" s="88">
        <v>127.54774500000001</v>
      </c>
      <c r="K174" s="91">
        <v>43215</v>
      </c>
      <c r="L174" s="92">
        <v>-1.48595424572322E-2</v>
      </c>
      <c r="M174" s="92">
        <v>-8.7720164732102424E-3</v>
      </c>
      <c r="N174" s="92">
        <v>7.3962549650086196E-3</v>
      </c>
      <c r="O174" s="92">
        <v>1.6536883641502298E-2</v>
      </c>
      <c r="P174" s="92">
        <v>1.3685945733038718E-2</v>
      </c>
      <c r="Q174" s="92">
        <v>1.6991741419740913E-2</v>
      </c>
      <c r="R174" s="92">
        <v>4.3573008880855024E-3</v>
      </c>
      <c r="S174" s="92">
        <v>1.2589886406841222E-2</v>
      </c>
    </row>
    <row r="175" spans="1:19">
      <c r="A175" s="87">
        <v>43214</v>
      </c>
      <c r="B175" s="88">
        <v>40.353867000000001</v>
      </c>
      <c r="C175" s="88">
        <v>149.82872</v>
      </c>
      <c r="D175" s="88">
        <v>82.609375</v>
      </c>
      <c r="E175" s="88">
        <v>69.149001999999996</v>
      </c>
      <c r="F175" s="88">
        <v>9.7898239999999994</v>
      </c>
      <c r="G175" s="88">
        <v>96.725341999999998</v>
      </c>
      <c r="H175" s="89">
        <v>157.99482699999999</v>
      </c>
      <c r="I175" s="88">
        <v>125.961899</v>
      </c>
      <c r="K175" s="91">
        <v>43214</v>
      </c>
      <c r="L175" s="92">
        <v>-2.0691188409744599E-2</v>
      </c>
      <c r="M175" s="92">
        <v>-1.0503649953869099E-2</v>
      </c>
      <c r="N175" s="92">
        <v>4.9941690188890497E-3</v>
      </c>
      <c r="O175" s="92">
        <v>-4.4899232195113603E-3</v>
      </c>
      <c r="P175" s="92">
        <v>-7.2461181509906325E-3</v>
      </c>
      <c r="Q175" s="92">
        <v>-6.8896612881980124E-3</v>
      </c>
      <c r="R175" s="92">
        <v>-1.391913688686619E-2</v>
      </c>
      <c r="S175" s="92">
        <v>3.099024369507708E-3</v>
      </c>
    </row>
    <row r="176" spans="1:19">
      <c r="A176" s="87">
        <v>43213</v>
      </c>
      <c r="B176" s="88">
        <v>41.206477999999997</v>
      </c>
      <c r="C176" s="88">
        <v>151.419174</v>
      </c>
      <c r="D176" s="88">
        <v>82.198859999999996</v>
      </c>
      <c r="E176" s="88">
        <v>69.460875999999999</v>
      </c>
      <c r="F176" s="88">
        <v>9.8612800000000007</v>
      </c>
      <c r="G176" s="88">
        <v>97.396370000000005</v>
      </c>
      <c r="H176" s="89">
        <v>160.225021</v>
      </c>
      <c r="I176" s="88">
        <v>125.572746</v>
      </c>
      <c r="K176" s="91">
        <v>43213</v>
      </c>
      <c r="L176" s="92">
        <v>5.4870710420373836E-3</v>
      </c>
      <c r="M176" s="92">
        <v>1.3855132321529684E-3</v>
      </c>
      <c r="N176" s="92">
        <v>-1.0117343184576688E-2</v>
      </c>
      <c r="O176" s="92">
        <v>1.6597404463148724E-2</v>
      </c>
      <c r="P176" s="92">
        <v>2.0332610087979264E-2</v>
      </c>
      <c r="Q176" s="92">
        <v>-8.9783036364965429E-4</v>
      </c>
      <c r="R176" s="92">
        <v>-2.8963081373296617E-3</v>
      </c>
      <c r="S176" s="92">
        <v>-1.238025766350237E-3</v>
      </c>
    </row>
    <row r="177" spans="1:19">
      <c r="A177" s="87">
        <v>43210</v>
      </c>
      <c r="B177" s="88">
        <v>40.981608999999999</v>
      </c>
      <c r="C177" s="88">
        <v>151.20967099999999</v>
      </c>
      <c r="D177" s="88">
        <v>83.038994000000002</v>
      </c>
      <c r="E177" s="88">
        <v>68.326828000000006</v>
      </c>
      <c r="F177" s="88">
        <v>9.6647700000000007</v>
      </c>
      <c r="G177" s="88">
        <v>97.483894000000006</v>
      </c>
      <c r="H177" s="89">
        <v>160.69042999999999</v>
      </c>
      <c r="I177" s="88">
        <v>125.72840100000001</v>
      </c>
      <c r="K177" s="91">
        <v>43210</v>
      </c>
      <c r="L177" s="92">
        <v>-1.286401107321733E-2</v>
      </c>
      <c r="M177" s="92">
        <v>-4.7640320398888436E-3</v>
      </c>
      <c r="N177" s="92">
        <v>-1.0353833657889999E-2</v>
      </c>
      <c r="O177" s="92">
        <v>-1.4180431304613439E-2</v>
      </c>
      <c r="P177" s="92">
        <v>-1.2773876220859348E-2</v>
      </c>
      <c r="Q177" s="92">
        <v>-6.442638011611157E-3</v>
      </c>
      <c r="R177" s="92">
        <v>-4.0972243015491294E-2</v>
      </c>
      <c r="S177" s="92">
        <v>5.7591945402284406E-3</v>
      </c>
    </row>
    <row r="178" spans="1:19">
      <c r="A178" s="87">
        <v>43209</v>
      </c>
      <c r="B178" s="88">
        <v>41.515667000000001</v>
      </c>
      <c r="C178" s="88">
        <v>151.93348700000001</v>
      </c>
      <c r="D178" s="88">
        <v>83.907760999999994</v>
      </c>
      <c r="E178" s="88">
        <v>69.309669</v>
      </c>
      <c r="F178" s="88">
        <v>9.7898239999999994</v>
      </c>
      <c r="G178" s="88">
        <v>98.116020000000006</v>
      </c>
      <c r="H178" s="89">
        <v>167.55555699999999</v>
      </c>
      <c r="I178" s="88">
        <v>125.008453</v>
      </c>
      <c r="K178" s="91">
        <v>43209</v>
      </c>
      <c r="L178" s="92">
        <v>-4.4932446066473508E-3</v>
      </c>
      <c r="M178" s="92">
        <v>-1.4090512006029288E-2</v>
      </c>
      <c r="N178" s="92">
        <v>3.6542554108318637E-3</v>
      </c>
      <c r="O178" s="92">
        <v>-2.732082345832143E-2</v>
      </c>
      <c r="P178" s="92">
        <v>-1.9677891806943348E-2</v>
      </c>
      <c r="Q178" s="92">
        <v>-3.1617573930740051E-3</v>
      </c>
      <c r="R178" s="92">
        <v>-2.8340091794953115E-2</v>
      </c>
      <c r="S178" s="92">
        <v>-4.4937537640531433E-3</v>
      </c>
    </row>
    <row r="179" spans="1:19">
      <c r="A179" s="87">
        <v>43208</v>
      </c>
      <c r="B179" s="88">
        <v>41.703049</v>
      </c>
      <c r="C179" s="88">
        <v>154.104904</v>
      </c>
      <c r="D179" s="88">
        <v>83.602256999999994</v>
      </c>
      <c r="E179" s="88">
        <v>71.256454000000005</v>
      </c>
      <c r="F179" s="88">
        <v>9.9863339999999994</v>
      </c>
      <c r="G179" s="88">
        <v>98.427222999999998</v>
      </c>
      <c r="H179" s="89">
        <v>172.44259600000001</v>
      </c>
      <c r="I179" s="88">
        <v>125.572746</v>
      </c>
      <c r="K179" s="91">
        <v>43208</v>
      </c>
      <c r="L179" s="92">
        <v>-8.2443353191332669E-3</v>
      </c>
      <c r="M179" s="92">
        <v>-4.5525125667692512E-3</v>
      </c>
      <c r="N179" s="92">
        <v>-3.7541723966634244E-3</v>
      </c>
      <c r="O179" s="92">
        <v>3.6426110900523723E-2</v>
      </c>
      <c r="P179" s="92">
        <v>-4.3936415721641531E-3</v>
      </c>
      <c r="Q179" s="92">
        <v>-9.3960773775781936E-3</v>
      </c>
      <c r="R179" s="92">
        <v>-2.2441877432947122E-3</v>
      </c>
      <c r="S179" s="92">
        <v>-2.0874329508133727E-3</v>
      </c>
    </row>
    <row r="180" spans="1:19">
      <c r="A180" s="87">
        <v>43207</v>
      </c>
      <c r="B180" s="88">
        <v>42.049720999999998</v>
      </c>
      <c r="C180" s="88">
        <v>154.80967699999999</v>
      </c>
      <c r="D180" s="88">
        <v>83.917297000000005</v>
      </c>
      <c r="E180" s="88">
        <v>68.752082999999999</v>
      </c>
      <c r="F180" s="88">
        <v>10.030404000000001</v>
      </c>
      <c r="G180" s="88">
        <v>99.360825000000006</v>
      </c>
      <c r="H180" s="89">
        <v>172.83045999999999</v>
      </c>
      <c r="I180" s="88">
        <v>125.835419</v>
      </c>
      <c r="K180" s="91">
        <v>43207</v>
      </c>
      <c r="L180" s="92">
        <v>4.4763393610356417E-3</v>
      </c>
      <c r="M180" s="92">
        <v>5.6920038457908273E-3</v>
      </c>
      <c r="N180" s="92">
        <v>1.2206430325658602E-2</v>
      </c>
      <c r="O180" s="92">
        <v>1.1681156837288764E-2</v>
      </c>
      <c r="P180" s="92">
        <v>0</v>
      </c>
      <c r="Q180" s="92">
        <v>1.9253754881806362E-2</v>
      </c>
      <c r="R180" s="92">
        <v>1.3763924684702777E-2</v>
      </c>
      <c r="S180" s="92">
        <v>4.0365429945272702E-3</v>
      </c>
    </row>
    <row r="181" spans="1:19">
      <c r="A181" s="87">
        <v>43206</v>
      </c>
      <c r="B181" s="88">
        <v>41.862330999999998</v>
      </c>
      <c r="C181" s="88">
        <v>153.93348700000001</v>
      </c>
      <c r="D181" s="88">
        <v>82.905319000000006</v>
      </c>
      <c r="E181" s="88">
        <v>67.958252000000002</v>
      </c>
      <c r="F181" s="88">
        <v>10.030404000000001</v>
      </c>
      <c r="G181" s="88">
        <v>97.483894000000006</v>
      </c>
      <c r="H181" s="89">
        <v>170.48393200000001</v>
      </c>
      <c r="I181" s="88">
        <v>125.329521</v>
      </c>
      <c r="K181" s="91">
        <v>43206</v>
      </c>
      <c r="L181" s="92">
        <v>3.819432962803182E-3</v>
      </c>
      <c r="M181" s="92">
        <v>-6.1826133369657921E-4</v>
      </c>
      <c r="N181" s="92">
        <v>9.5326401207467271E-3</v>
      </c>
      <c r="O181" s="92">
        <v>1.0965734684319273E-2</v>
      </c>
      <c r="P181" s="92">
        <v>8.8652854988848784E-3</v>
      </c>
      <c r="Q181" s="92">
        <v>-1.0962090574164751E-3</v>
      </c>
      <c r="R181" s="92">
        <v>6.2384459437689888E-3</v>
      </c>
      <c r="S181" s="92">
        <v>2.2563449174792805E-3</v>
      </c>
    </row>
    <row r="182" spans="1:19">
      <c r="A182" s="87">
        <v>43203</v>
      </c>
      <c r="B182" s="88">
        <v>41.703049</v>
      </c>
      <c r="C182" s="88">
        <v>154.028717</v>
      </c>
      <c r="D182" s="88">
        <v>82.122474999999994</v>
      </c>
      <c r="E182" s="88">
        <v>67.221123000000006</v>
      </c>
      <c r="F182" s="88">
        <v>9.9422630000000005</v>
      </c>
      <c r="G182" s="88">
        <v>97.590873999999999</v>
      </c>
      <c r="H182" s="89">
        <v>169.42697100000001</v>
      </c>
      <c r="I182" s="88">
        <v>125.047371</v>
      </c>
      <c r="K182" s="91">
        <v>43203</v>
      </c>
      <c r="L182" s="92">
        <v>1.0901668299706957E-2</v>
      </c>
      <c r="M182" s="92">
        <v>6.8054379966109302E-4</v>
      </c>
      <c r="N182" s="92">
        <v>6.9060985000357622E-3</v>
      </c>
      <c r="O182" s="92">
        <v>-2.3843239648317915E-3</v>
      </c>
      <c r="P182" s="92">
        <v>-2.6526010497248675E-3</v>
      </c>
      <c r="Q182" s="92">
        <v>-3.9838259167013224E-4</v>
      </c>
      <c r="R182" s="92">
        <v>3.3878314199422555E-3</v>
      </c>
      <c r="S182" s="92">
        <v>-7.7748417713263684E-4</v>
      </c>
    </row>
    <row r="183" spans="1:19">
      <c r="A183" s="87">
        <v>43202</v>
      </c>
      <c r="B183" s="88">
        <v>41.253318999999998</v>
      </c>
      <c r="C183" s="88">
        <v>153.92396500000001</v>
      </c>
      <c r="D183" s="88">
        <v>81.559218999999999</v>
      </c>
      <c r="E183" s="88">
        <v>67.381782999999999</v>
      </c>
      <c r="F183" s="88">
        <v>9.9687059999999992</v>
      </c>
      <c r="G183" s="88">
        <v>97.629767999999999</v>
      </c>
      <c r="H183" s="89">
        <v>168.854919</v>
      </c>
      <c r="I183" s="88">
        <v>125.14466899999999</v>
      </c>
      <c r="K183" s="91">
        <v>43202</v>
      </c>
      <c r="L183" s="92">
        <v>9.0926200393370848E-4</v>
      </c>
      <c r="M183" s="92">
        <v>-1.05300559117113E-2</v>
      </c>
      <c r="N183" s="92">
        <v>-5.5872485997526811E-3</v>
      </c>
      <c r="O183" s="92">
        <v>5.5000651662600042E-3</v>
      </c>
      <c r="P183" s="92">
        <v>-1.0498612632282467E-2</v>
      </c>
      <c r="Q183" s="92">
        <v>-4.0675414578146274E-3</v>
      </c>
      <c r="R183" s="92">
        <v>9.8586001714993099E-3</v>
      </c>
      <c r="S183" s="92">
        <v>6.415850665748124E-3</v>
      </c>
    </row>
    <row r="184" spans="1:19">
      <c r="A184" s="87">
        <v>43201</v>
      </c>
      <c r="B184" s="88">
        <v>41.215843</v>
      </c>
      <c r="C184" s="88">
        <v>155.56204199999999</v>
      </c>
      <c r="D184" s="88">
        <v>82.017471</v>
      </c>
      <c r="E184" s="88">
        <v>67.013205999999997</v>
      </c>
      <c r="F184" s="88">
        <v>10.074474</v>
      </c>
      <c r="G184" s="88">
        <v>98.028503000000001</v>
      </c>
      <c r="H184" s="89">
        <v>167.20649700000001</v>
      </c>
      <c r="I184" s="88">
        <v>124.346878</v>
      </c>
      <c r="K184" s="91">
        <v>43201</v>
      </c>
      <c r="L184" s="92">
        <v>0</v>
      </c>
      <c r="M184" s="92">
        <v>3.5017985772549665E-3</v>
      </c>
      <c r="N184" s="92">
        <v>-6.2463017064555704E-3</v>
      </c>
      <c r="O184" s="92">
        <v>-1.12939325741509E-2</v>
      </c>
      <c r="P184" s="92">
        <v>-1.7467124291847824E-3</v>
      </c>
      <c r="Q184" s="92">
        <v>-5.62297703113257E-3</v>
      </c>
      <c r="R184" s="92">
        <v>-4.6754091660879959E-3</v>
      </c>
      <c r="S184" s="92">
        <v>-3.5084275892979244E-3</v>
      </c>
    </row>
    <row r="185" spans="1:19">
      <c r="A185" s="87">
        <v>43200</v>
      </c>
      <c r="B185" s="88">
        <v>41.215843</v>
      </c>
      <c r="C185" s="88">
        <v>155.01919599999999</v>
      </c>
      <c r="D185" s="88">
        <v>82.532996999999995</v>
      </c>
      <c r="E185" s="88">
        <v>67.778694000000002</v>
      </c>
      <c r="F185" s="88">
        <v>10.092102000000001</v>
      </c>
      <c r="G185" s="88">
        <v>98.582831999999996</v>
      </c>
      <c r="H185" s="89">
        <v>167.991928</v>
      </c>
      <c r="I185" s="88">
        <v>124.784676</v>
      </c>
      <c r="K185" s="91">
        <v>43200</v>
      </c>
      <c r="L185" s="92">
        <v>3.6504710607694335E-3</v>
      </c>
      <c r="M185" s="92">
        <v>9.5515192272694893E-3</v>
      </c>
      <c r="N185" s="92">
        <v>1.9704582051025543E-3</v>
      </c>
      <c r="O185" s="92">
        <v>2.7212797747981243E-2</v>
      </c>
      <c r="P185" s="92">
        <v>1.777775133294579E-2</v>
      </c>
      <c r="Q185" s="92">
        <v>1.6750257542516911E-2</v>
      </c>
      <c r="R185" s="92">
        <v>1.8818141702495295E-2</v>
      </c>
      <c r="S185" s="92">
        <v>1.656484019886717E-2</v>
      </c>
    </row>
    <row r="186" spans="1:19">
      <c r="A186" s="87">
        <v>43199</v>
      </c>
      <c r="B186" s="88">
        <v>41.065933000000001</v>
      </c>
      <c r="C186" s="88">
        <v>153.552536</v>
      </c>
      <c r="D186" s="88">
        <v>82.370688999999999</v>
      </c>
      <c r="E186" s="88">
        <v>65.983108999999999</v>
      </c>
      <c r="F186" s="88">
        <v>9.9158209999999993</v>
      </c>
      <c r="G186" s="88">
        <v>96.958748</v>
      </c>
      <c r="H186" s="89">
        <v>164.88902300000001</v>
      </c>
      <c r="I186" s="88">
        <v>122.75132000000001</v>
      </c>
      <c r="K186" s="91">
        <v>43199</v>
      </c>
      <c r="L186" s="92">
        <v>-2.0491731072299624E-3</v>
      </c>
      <c r="M186" s="92">
        <v>-1.2409847097116788E-4</v>
      </c>
      <c r="N186" s="92">
        <v>-4.7296273441415071E-3</v>
      </c>
      <c r="O186" s="92">
        <v>-9.5049717190065497E-3</v>
      </c>
      <c r="P186" s="92">
        <v>6.2611355673152236E-3</v>
      </c>
      <c r="Q186" s="92">
        <v>-6.477306474373834E-3</v>
      </c>
      <c r="R186" s="92">
        <v>9.9178081033937104E-3</v>
      </c>
      <c r="S186" s="92">
        <v>6.3811503451518536E-3</v>
      </c>
    </row>
    <row r="187" spans="1:19">
      <c r="A187" s="87">
        <v>43196</v>
      </c>
      <c r="B187" s="88">
        <v>41.150257000000003</v>
      </c>
      <c r="C187" s="88">
        <v>153.571594</v>
      </c>
      <c r="D187" s="88">
        <v>82.762123000000003</v>
      </c>
      <c r="E187" s="88">
        <v>66.616294999999994</v>
      </c>
      <c r="F187" s="88">
        <v>9.8541229999999995</v>
      </c>
      <c r="G187" s="88">
        <v>97.590873999999999</v>
      </c>
      <c r="H187" s="89">
        <v>163.269745</v>
      </c>
      <c r="I187" s="88">
        <v>121.972992</v>
      </c>
      <c r="K187" s="91">
        <v>43196</v>
      </c>
      <c r="L187" s="92">
        <v>-1.081091580043847E-2</v>
      </c>
      <c r="M187" s="92">
        <v>-1.6468307369901014E-2</v>
      </c>
      <c r="N187" s="92">
        <v>-1.275479496787435E-2</v>
      </c>
      <c r="O187" s="92">
        <v>-2.2601047574069999E-2</v>
      </c>
      <c r="P187" s="92">
        <v>-1.497806419316039E-2</v>
      </c>
      <c r="Q187" s="92">
        <v>-1.7236316235919258E-2</v>
      </c>
      <c r="R187" s="92">
        <v>-2.5578453360397879E-2</v>
      </c>
      <c r="S187" s="92">
        <v>-1.5934086547107373E-2</v>
      </c>
    </row>
    <row r="188" spans="1:19">
      <c r="A188" s="87">
        <v>43195</v>
      </c>
      <c r="B188" s="88">
        <v>41.599991000000003</v>
      </c>
      <c r="C188" s="88">
        <v>156.14300499999999</v>
      </c>
      <c r="D188" s="88">
        <v>83.831374999999994</v>
      </c>
      <c r="E188" s="88">
        <v>68.156707999999995</v>
      </c>
      <c r="F188" s="88">
        <v>10.003963000000001</v>
      </c>
      <c r="G188" s="88">
        <v>99.302482999999995</v>
      </c>
      <c r="H188" s="89">
        <v>167.55555699999999</v>
      </c>
      <c r="I188" s="88">
        <v>123.94799</v>
      </c>
      <c r="K188" s="91">
        <v>43195</v>
      </c>
      <c r="L188" s="92">
        <v>3.6165426440017967E-3</v>
      </c>
      <c r="M188" s="92">
        <v>1.3726583205909471E-2</v>
      </c>
      <c r="N188" s="92">
        <v>6.7644502375650006E-3</v>
      </c>
      <c r="O188" s="92">
        <v>-1.0156666539251069E-2</v>
      </c>
      <c r="P188" s="92">
        <v>1.7653124760299566E-3</v>
      </c>
      <c r="Q188" s="92">
        <v>1.1490839407109155E-2</v>
      </c>
      <c r="R188" s="92">
        <v>6.9342385517145999E-3</v>
      </c>
      <c r="S188" s="92">
        <v>-2.8177633064179197E-3</v>
      </c>
    </row>
    <row r="189" spans="1:19">
      <c r="A189" s="87">
        <v>43194</v>
      </c>
      <c r="B189" s="88">
        <v>41.450085000000001</v>
      </c>
      <c r="C189" s="88">
        <v>154.028717</v>
      </c>
      <c r="D189" s="88">
        <v>83.268112000000002</v>
      </c>
      <c r="E189" s="88">
        <v>68.856055999999995</v>
      </c>
      <c r="F189" s="88">
        <v>9.9863339999999994</v>
      </c>
      <c r="G189" s="88">
        <v>98.174377000000007</v>
      </c>
      <c r="H189" s="89">
        <v>166.40168800000001</v>
      </c>
      <c r="I189" s="88">
        <v>124.298233</v>
      </c>
      <c r="K189" s="91">
        <v>43194</v>
      </c>
      <c r="L189" s="92">
        <v>1.9824937874458826E-2</v>
      </c>
      <c r="M189" s="92">
        <v>8.2918374767178005E-3</v>
      </c>
      <c r="N189" s="92">
        <v>4.838624290067095E-3</v>
      </c>
      <c r="O189" s="92">
        <v>3.5826095987767204E-2</v>
      </c>
      <c r="P189" s="92">
        <v>1.6143482882686078E-2</v>
      </c>
      <c r="Q189" s="92">
        <v>1.5389303815509292E-2</v>
      </c>
      <c r="R189" s="92">
        <v>1.9122244671877509E-2</v>
      </c>
      <c r="S189" s="92">
        <v>-4.5968578784272296E-3</v>
      </c>
    </row>
    <row r="190" spans="1:19">
      <c r="A190" s="87">
        <v>43193</v>
      </c>
      <c r="B190" s="88">
        <v>40.644314000000001</v>
      </c>
      <c r="C190" s="88">
        <v>152.76203899999999</v>
      </c>
      <c r="D190" s="88">
        <v>82.867148999999998</v>
      </c>
      <c r="E190" s="88">
        <v>66.474532999999994</v>
      </c>
      <c r="F190" s="88">
        <v>9.8276810000000001</v>
      </c>
      <c r="G190" s="88">
        <v>96.686440000000005</v>
      </c>
      <c r="H190" s="89">
        <v>163.27941899999999</v>
      </c>
      <c r="I190" s="88">
        <v>124.872253</v>
      </c>
      <c r="K190" s="91">
        <v>43193</v>
      </c>
      <c r="L190" s="92">
        <v>1.6639450768807018E-2</v>
      </c>
      <c r="M190" s="92">
        <v>1.6992035086742296E-2</v>
      </c>
      <c r="N190" s="92">
        <v>1.4611384103652592E-2</v>
      </c>
      <c r="O190" s="92">
        <v>2.0603829240349203E-2</v>
      </c>
      <c r="P190" s="92">
        <v>2.6703622789297832E-2</v>
      </c>
      <c r="Q190" s="92">
        <v>7.7031628453032575E-3</v>
      </c>
      <c r="R190" s="92">
        <v>1.0259241375891071E-2</v>
      </c>
      <c r="S190" s="92">
        <v>1.3903206428291792E-2</v>
      </c>
    </row>
    <row r="191" spans="1:19">
      <c r="A191" s="87">
        <v>43192</v>
      </c>
      <c r="B191" s="88">
        <v>39.979084</v>
      </c>
      <c r="C191" s="88">
        <v>150.20967099999999</v>
      </c>
      <c r="D191" s="88">
        <v>81.673782000000003</v>
      </c>
      <c r="E191" s="88">
        <v>65.132553000000001</v>
      </c>
      <c r="F191" s="88">
        <v>9.5720720000000004</v>
      </c>
      <c r="G191" s="88">
        <v>95.947342000000006</v>
      </c>
      <c r="H191" s="89">
        <v>161.621307</v>
      </c>
      <c r="I191" s="88">
        <v>123.159935</v>
      </c>
      <c r="K191" s="91">
        <v>43192</v>
      </c>
      <c r="L191" s="92">
        <v>-1.749947740489477E-2</v>
      </c>
      <c r="M191" s="92">
        <v>8.5690283048287519E-3</v>
      </c>
      <c r="N191" s="92">
        <v>-3.8439879433220359E-2</v>
      </c>
      <c r="O191" s="92">
        <v>-1.5288137198352425E-2</v>
      </c>
      <c r="P191" s="92">
        <v>-1.9855557777554544E-2</v>
      </c>
      <c r="Q191" s="92">
        <v>-1.7721994171116529E-2</v>
      </c>
      <c r="R191" s="92">
        <v>-6.5562332723066996E-3</v>
      </c>
      <c r="S191" s="92">
        <v>-2.8994372634675414E-2</v>
      </c>
    </row>
    <row r="192" spans="1:19">
      <c r="A192" s="87">
        <v>43188</v>
      </c>
      <c r="B192" s="88">
        <v>40.691158000000001</v>
      </c>
      <c r="C192" s="88">
        <v>148.93345600000001</v>
      </c>
      <c r="D192" s="88">
        <v>84.938820000000007</v>
      </c>
      <c r="E192" s="88">
        <v>66.143767999999994</v>
      </c>
      <c r="F192" s="88">
        <v>9.765981</v>
      </c>
      <c r="G192" s="88">
        <v>97.678398000000001</v>
      </c>
      <c r="H192" s="89">
        <v>162.687927</v>
      </c>
      <c r="I192" s="88">
        <v>126.837509</v>
      </c>
      <c r="K192" s="91">
        <v>43188</v>
      </c>
      <c r="L192" s="92">
        <v>2.5391186086562989E-3</v>
      </c>
      <c r="M192" s="92">
        <v>-1.2815044336355275E-2</v>
      </c>
      <c r="N192" s="92">
        <v>1.3672210228273807E-2</v>
      </c>
      <c r="O192" s="92">
        <v>2.0857788705063385E-2</v>
      </c>
      <c r="P192" s="92">
        <v>2.0257787446646747E-2</v>
      </c>
      <c r="Q192" s="92">
        <v>1.9281463028480328E-2</v>
      </c>
      <c r="R192" s="92">
        <v>7.8088307801684742E-3</v>
      </c>
      <c r="S192" s="92">
        <v>7.7297344164473092E-3</v>
      </c>
    </row>
    <row r="193" spans="1:19">
      <c r="A193" s="87">
        <v>43187</v>
      </c>
      <c r="B193" s="88">
        <v>40.588099999999997</v>
      </c>
      <c r="C193" s="88">
        <v>150.86682099999999</v>
      </c>
      <c r="D193" s="88">
        <v>83.793182000000002</v>
      </c>
      <c r="E193" s="88">
        <v>64.792343000000002</v>
      </c>
      <c r="F193" s="88">
        <v>9.5720720000000004</v>
      </c>
      <c r="G193" s="88">
        <v>95.830642999999995</v>
      </c>
      <c r="H193" s="89">
        <v>161.427368</v>
      </c>
      <c r="I193" s="88">
        <v>125.864609</v>
      </c>
      <c r="K193" s="91">
        <v>43187</v>
      </c>
      <c r="L193" s="92">
        <v>1.0025802776050918E-2</v>
      </c>
      <c r="M193" s="92">
        <v>5.9056916106063895E-3</v>
      </c>
      <c r="N193" s="92">
        <v>1.998817277390863E-2</v>
      </c>
      <c r="O193" s="92">
        <v>1.2105035177149448E-2</v>
      </c>
      <c r="P193" s="92">
        <v>2.7699583191513888E-3</v>
      </c>
      <c r="Q193" s="92">
        <v>-8.2527451386030792E-3</v>
      </c>
      <c r="R193" s="92">
        <v>-1.1049028575231046E-2</v>
      </c>
      <c r="S193" s="92">
        <v>2.7960128662311678E-2</v>
      </c>
    </row>
    <row r="194" spans="1:19">
      <c r="A194" s="87">
        <v>43186</v>
      </c>
      <c r="B194" s="88">
        <v>40.185211000000002</v>
      </c>
      <c r="C194" s="88">
        <v>149.98107899999999</v>
      </c>
      <c r="D194" s="88">
        <v>82.151131000000007</v>
      </c>
      <c r="E194" s="88">
        <v>64.017409999999998</v>
      </c>
      <c r="F194" s="88">
        <v>9.5456310000000002</v>
      </c>
      <c r="G194" s="88">
        <v>96.62809</v>
      </c>
      <c r="H194" s="89">
        <v>163.23091099999999</v>
      </c>
      <c r="I194" s="88">
        <v>122.44113900000001</v>
      </c>
      <c r="K194" s="91">
        <v>43186</v>
      </c>
      <c r="L194" s="92">
        <v>4.684804267751641E-3</v>
      </c>
      <c r="M194" s="92">
        <v>-3.3543086159160129E-3</v>
      </c>
      <c r="N194" s="92">
        <v>-1.6571234887966413E-2</v>
      </c>
      <c r="O194" s="92">
        <v>-2.5463824612196095E-2</v>
      </c>
      <c r="P194" s="92">
        <v>0</v>
      </c>
      <c r="Q194" s="92">
        <v>-1.2816697942562238E-2</v>
      </c>
      <c r="R194" s="92">
        <v>-2.5641279867922973E-2</v>
      </c>
      <c r="S194" s="92">
        <v>5.7339939650773442E-3</v>
      </c>
    </row>
    <row r="195" spans="1:19">
      <c r="A195" s="87">
        <v>43185</v>
      </c>
      <c r="B195" s="88">
        <v>39.997829000000003</v>
      </c>
      <c r="C195" s="88">
        <v>150.48585499999999</v>
      </c>
      <c r="D195" s="88">
        <v>83.535415999999998</v>
      </c>
      <c r="E195" s="88">
        <v>65.690132000000006</v>
      </c>
      <c r="F195" s="88">
        <v>9.5456310000000002</v>
      </c>
      <c r="G195" s="88">
        <v>97.882621999999998</v>
      </c>
      <c r="H195" s="89">
        <v>167.52650499999999</v>
      </c>
      <c r="I195" s="88">
        <v>121.743065</v>
      </c>
      <c r="K195" s="91">
        <v>43185</v>
      </c>
      <c r="L195" s="92">
        <v>8.5046518541229688E-3</v>
      </c>
      <c r="M195" s="92">
        <v>1.9550875367376763E-2</v>
      </c>
      <c r="N195" s="92">
        <v>2.4350267064264797E-2</v>
      </c>
      <c r="O195" s="92">
        <v>4.2441403334368077E-2</v>
      </c>
      <c r="P195" s="92">
        <v>2.556810246021235E-2</v>
      </c>
      <c r="Q195" s="92">
        <v>2.1412555898221441E-2</v>
      </c>
      <c r="R195" s="92">
        <v>4.7472103462715465E-2</v>
      </c>
      <c r="S195" s="92">
        <v>2.2570281017228355E-2</v>
      </c>
    </row>
    <row r="196" spans="1:19">
      <c r="A196" s="87">
        <v>43182</v>
      </c>
      <c r="B196" s="88">
        <v>39.660530000000001</v>
      </c>
      <c r="C196" s="88">
        <v>147.600143</v>
      </c>
      <c r="D196" s="88">
        <v>81.549660000000003</v>
      </c>
      <c r="E196" s="88">
        <v>63.015658999999999</v>
      </c>
      <c r="F196" s="88">
        <v>9.3076519999999991</v>
      </c>
      <c r="G196" s="88">
        <v>95.830642999999995</v>
      </c>
      <c r="H196" s="89">
        <v>159.93409700000001</v>
      </c>
      <c r="I196" s="88">
        <v>119.055939</v>
      </c>
      <c r="K196" s="91">
        <v>43182</v>
      </c>
      <c r="L196" s="92">
        <v>-1.0056108051905266E-2</v>
      </c>
      <c r="M196" s="92">
        <v>-1.3117626463003185E-2</v>
      </c>
      <c r="N196" s="92">
        <v>-1.9738344895761095E-2</v>
      </c>
      <c r="O196" s="92">
        <v>-8.4757404959778793E-3</v>
      </c>
      <c r="P196" s="92">
        <v>-1.7674395435033574E-2</v>
      </c>
      <c r="Q196" s="92">
        <v>-2.0477104074248298E-2</v>
      </c>
      <c r="R196" s="92">
        <v>-2.3156766545193497E-2</v>
      </c>
      <c r="S196" s="92">
        <v>-1.9839315014729797E-2</v>
      </c>
    </row>
    <row r="197" spans="1:19">
      <c r="A197" s="87">
        <v>43181</v>
      </c>
      <c r="B197" s="88">
        <v>40.063412</v>
      </c>
      <c r="C197" s="88">
        <v>149.56204199999999</v>
      </c>
      <c r="D197" s="88">
        <v>83.191727</v>
      </c>
      <c r="E197" s="88">
        <v>63.554329000000003</v>
      </c>
      <c r="F197" s="88">
        <v>9.4751189999999994</v>
      </c>
      <c r="G197" s="88">
        <v>97.834000000000003</v>
      </c>
      <c r="H197" s="89">
        <v>163.725449</v>
      </c>
      <c r="I197" s="88">
        <v>121.46573600000001</v>
      </c>
      <c r="K197" s="91">
        <v>43181</v>
      </c>
      <c r="L197" s="92">
        <v>-5.5814743146146428E-3</v>
      </c>
      <c r="M197" s="92">
        <v>-1.0210535589235459E-2</v>
      </c>
      <c r="N197" s="92">
        <v>-1.179409186059277E-2</v>
      </c>
      <c r="O197" s="92">
        <v>-1.7387591695225635E-2</v>
      </c>
      <c r="P197" s="92">
        <v>-3.1531210162958234E-2</v>
      </c>
      <c r="Q197" s="92">
        <v>-1.1981908303510647E-2</v>
      </c>
      <c r="R197" s="92">
        <v>-1.4129756462386456E-2</v>
      </c>
      <c r="S197" s="92">
        <v>-1.7481523826327061E-2</v>
      </c>
    </row>
    <row r="198" spans="1:19">
      <c r="A198" s="87">
        <v>43180</v>
      </c>
      <c r="B198" s="88">
        <v>40.28828</v>
      </c>
      <c r="C198" s="88">
        <v>151.104904</v>
      </c>
      <c r="D198" s="88">
        <v>84.184607999999997</v>
      </c>
      <c r="E198" s="88">
        <v>64.678939999999997</v>
      </c>
      <c r="F198" s="88">
        <v>9.7836079999999992</v>
      </c>
      <c r="G198" s="88">
        <v>99.020454000000001</v>
      </c>
      <c r="H198" s="89">
        <v>166.07200599999999</v>
      </c>
      <c r="I198" s="88">
        <v>123.62692300000001</v>
      </c>
      <c r="K198" s="91">
        <v>43180</v>
      </c>
      <c r="L198" s="92">
        <v>-3.7071392166662109E-3</v>
      </c>
      <c r="M198" s="92">
        <v>-4.5174074147567023E-3</v>
      </c>
      <c r="N198" s="92">
        <v>2.615243855301097E-3</v>
      </c>
      <c r="O198" s="92">
        <v>-1.6525426222255279E-2</v>
      </c>
      <c r="P198" s="92">
        <v>1.0009133185631791E-2</v>
      </c>
      <c r="Q198" s="92">
        <v>4.6373918377411449E-3</v>
      </c>
      <c r="R198" s="92">
        <v>-2.2654681463426751E-2</v>
      </c>
      <c r="S198" s="92">
        <v>2.3209878173346965E-4</v>
      </c>
    </row>
    <row r="199" spans="1:19">
      <c r="A199" s="87">
        <v>43179</v>
      </c>
      <c r="B199" s="88">
        <v>40.438189999999999</v>
      </c>
      <c r="C199" s="88">
        <v>151.790604</v>
      </c>
      <c r="D199" s="88">
        <v>83.965018999999998</v>
      </c>
      <c r="E199" s="88">
        <v>65.765747000000005</v>
      </c>
      <c r="F199" s="88">
        <v>9.6866529999999997</v>
      </c>
      <c r="G199" s="88">
        <v>98.563377000000003</v>
      </c>
      <c r="H199" s="89">
        <v>169.92152400000001</v>
      </c>
      <c r="I199" s="88">
        <v>123.598236</v>
      </c>
      <c r="K199" s="91">
        <v>43179</v>
      </c>
      <c r="L199" s="92">
        <v>-2.3114153413476002E-3</v>
      </c>
      <c r="M199" s="92">
        <v>2.3267305628100754E-3</v>
      </c>
      <c r="N199" s="92">
        <v>5.7174903616616923E-3</v>
      </c>
      <c r="O199" s="92">
        <v>2.2034083474363753E-2</v>
      </c>
      <c r="P199" s="92">
        <v>-1.8169293255505536E-3</v>
      </c>
      <c r="Q199" s="92">
        <v>-1.2810543224910376E-3</v>
      </c>
      <c r="R199" s="92">
        <v>-3.4228791994728169E-4</v>
      </c>
      <c r="S199" s="92">
        <v>1.1029400246591603E-2</v>
      </c>
    </row>
    <row r="200" spans="1:19">
      <c r="A200" s="87">
        <v>43178</v>
      </c>
      <c r="B200" s="88">
        <v>40.531875999999997</v>
      </c>
      <c r="C200" s="88">
        <v>151.43824799999999</v>
      </c>
      <c r="D200" s="88">
        <v>83.487679</v>
      </c>
      <c r="E200" s="88">
        <v>64.347899999999996</v>
      </c>
      <c r="F200" s="88">
        <v>9.7042850000000005</v>
      </c>
      <c r="G200" s="88">
        <v>98.689803999999995</v>
      </c>
      <c r="H200" s="89">
        <v>169.97970599999999</v>
      </c>
      <c r="I200" s="88">
        <v>122.249893</v>
      </c>
      <c r="K200" s="91">
        <v>43178</v>
      </c>
      <c r="L200" s="92">
        <v>-4.6021695917803918E-3</v>
      </c>
      <c r="M200" s="92">
        <v>-2.0633132952925015E-2</v>
      </c>
      <c r="N200" s="92">
        <v>-1.9289072764019366E-2</v>
      </c>
      <c r="O200" s="92">
        <v>-1.7209145467461329E-2</v>
      </c>
      <c r="P200" s="92">
        <v>-1.2555963100552403E-2</v>
      </c>
      <c r="Q200" s="92">
        <v>-1.351222053772283E-2</v>
      </c>
      <c r="R200" s="92">
        <v>-1.5279193828919291E-2</v>
      </c>
      <c r="S200" s="92">
        <v>-1.5934113426857799E-2</v>
      </c>
    </row>
    <row r="201" spans="1:19">
      <c r="A201" s="87">
        <v>43175</v>
      </c>
      <c r="B201" s="88">
        <v>40.719273000000001</v>
      </c>
      <c r="C201" s="88">
        <v>154.62872300000001</v>
      </c>
      <c r="D201" s="88">
        <v>85.129752999999994</v>
      </c>
      <c r="E201" s="88">
        <v>65.474663000000007</v>
      </c>
      <c r="F201" s="88">
        <v>9.8276810000000001</v>
      </c>
      <c r="G201" s="88">
        <v>100.041588</v>
      </c>
      <c r="H201" s="89">
        <v>172.61715699999999</v>
      </c>
      <c r="I201" s="88">
        <v>124.229378</v>
      </c>
      <c r="K201" s="91">
        <v>43175</v>
      </c>
      <c r="L201" s="92">
        <v>-4.8087269079180039E-3</v>
      </c>
      <c r="M201" s="92">
        <v>4.6408514434992387E-3</v>
      </c>
      <c r="N201" s="92">
        <v>1.8969342974130221E-2</v>
      </c>
      <c r="O201" s="92">
        <v>1.0726288571119236E-2</v>
      </c>
      <c r="P201" s="92">
        <v>7.2267895766475743E-3</v>
      </c>
      <c r="Q201" s="92">
        <v>-3.5837845097883569E-3</v>
      </c>
      <c r="R201" s="92">
        <v>-3.5263061265172757E-3</v>
      </c>
      <c r="S201" s="92">
        <v>-3.6812969431726517E-3</v>
      </c>
    </row>
    <row r="202" spans="1:19">
      <c r="A202" s="87">
        <v>43174</v>
      </c>
      <c r="B202" s="88">
        <v>40.916027</v>
      </c>
      <c r="C202" s="88">
        <v>153.91442900000001</v>
      </c>
      <c r="D202" s="88">
        <v>83.544960000000003</v>
      </c>
      <c r="E202" s="88">
        <v>64.779815999999997</v>
      </c>
      <c r="F202" s="88">
        <v>9.7571680000000001</v>
      </c>
      <c r="G202" s="88">
        <v>100.401405</v>
      </c>
      <c r="H202" s="89">
        <v>173.22801200000001</v>
      </c>
      <c r="I202" s="88">
        <v>124.688393</v>
      </c>
      <c r="K202" s="91">
        <v>43174</v>
      </c>
      <c r="L202" s="92">
        <v>-2.5123429752119675E-3</v>
      </c>
      <c r="M202" s="92">
        <v>2.1296603138241332E-2</v>
      </c>
      <c r="N202" s="92">
        <v>-1.8251751006415073E-3</v>
      </c>
      <c r="O202" s="92">
        <v>-1.3018863612470954E-2</v>
      </c>
      <c r="P202" s="92">
        <v>4.5371723831058031E-3</v>
      </c>
      <c r="Q202" s="92">
        <v>-6.352338215195874E-3</v>
      </c>
      <c r="R202" s="92">
        <v>1.1768745843361295E-3</v>
      </c>
      <c r="S202" s="92">
        <v>3.0000133933478779E-3</v>
      </c>
    </row>
    <row r="203" spans="1:19">
      <c r="A203" s="87">
        <v>43173</v>
      </c>
      <c r="B203" s="88">
        <v>41.019081</v>
      </c>
      <c r="C203" s="88">
        <v>150.704926</v>
      </c>
      <c r="D203" s="88">
        <v>83.697722999999996</v>
      </c>
      <c r="E203" s="88">
        <v>65.634299999999996</v>
      </c>
      <c r="F203" s="88">
        <v>9.7130980000000005</v>
      </c>
      <c r="G203" s="88">
        <v>101.043266</v>
      </c>
      <c r="H203" s="89">
        <v>173.024384</v>
      </c>
      <c r="I203" s="88">
        <v>124.315445</v>
      </c>
      <c r="K203" s="91">
        <v>43173</v>
      </c>
      <c r="L203" s="92">
        <v>-9.0541432140176514E-3</v>
      </c>
      <c r="M203" s="92">
        <v>1.2648166931272797E-4</v>
      </c>
      <c r="N203" s="92">
        <v>-7.1346846340873959E-3</v>
      </c>
      <c r="O203" s="92">
        <v>-2.2650711518168221E-2</v>
      </c>
      <c r="P203" s="92">
        <v>2.2263501993357027E-2</v>
      </c>
      <c r="Q203" s="92">
        <v>1.638901477535093E-3</v>
      </c>
      <c r="R203" s="92">
        <v>-8.5015087993262073E-3</v>
      </c>
      <c r="S203" s="92">
        <v>0</v>
      </c>
    </row>
    <row r="204" spans="1:19">
      <c r="A204" s="87">
        <v>43172</v>
      </c>
      <c r="B204" s="88">
        <v>41.393867</v>
      </c>
      <c r="C204" s="88">
        <v>150.685867</v>
      </c>
      <c r="D204" s="88">
        <v>84.299171000000001</v>
      </c>
      <c r="E204" s="88">
        <v>67.155417999999997</v>
      </c>
      <c r="F204" s="88">
        <v>9.5015599999999996</v>
      </c>
      <c r="G204" s="88">
        <v>100.877937</v>
      </c>
      <c r="H204" s="89">
        <v>174.50796500000001</v>
      </c>
      <c r="I204" s="88">
        <v>124.315445</v>
      </c>
      <c r="K204" s="91">
        <v>43172</v>
      </c>
      <c r="L204" s="92">
        <v>8.9840314191325099E-4</v>
      </c>
      <c r="M204" s="92">
        <v>3.0431469023106672E-3</v>
      </c>
      <c r="N204" s="92">
        <v>2.6114061787041454E-3</v>
      </c>
      <c r="O204" s="92">
        <v>-7.3561465431496442E-3</v>
      </c>
      <c r="P204" s="92">
        <v>-2.7752929968641871E-3</v>
      </c>
      <c r="Q204" s="92">
        <v>-1.3692106842208118E-2</v>
      </c>
      <c r="R204" s="92">
        <v>-9.6300933491982876E-3</v>
      </c>
      <c r="S204" s="92">
        <v>-2.6085165912108632E-3</v>
      </c>
    </row>
    <row r="205" spans="1:19">
      <c r="A205" s="87">
        <v>43171</v>
      </c>
      <c r="B205" s="88">
        <v>41.356712000000002</v>
      </c>
      <c r="C205" s="88">
        <v>150.22869900000001</v>
      </c>
      <c r="D205" s="88">
        <v>84.079605000000001</v>
      </c>
      <c r="E205" s="88">
        <v>67.653084000000007</v>
      </c>
      <c r="F205" s="88">
        <v>9.528003</v>
      </c>
      <c r="G205" s="88">
        <v>102.27834300000001</v>
      </c>
      <c r="H205" s="89">
        <v>176.20483400000001</v>
      </c>
      <c r="I205" s="88">
        <v>124.64057200000001</v>
      </c>
      <c r="K205" s="91">
        <v>43171</v>
      </c>
      <c r="L205" s="92">
        <v>-6.4703954968198252E-3</v>
      </c>
      <c r="M205" s="92">
        <v>3.1797862657640952E-3</v>
      </c>
      <c r="N205" s="92">
        <v>-7.326280515562722E-3</v>
      </c>
      <c r="O205" s="92">
        <v>-2.3977281939161488E-2</v>
      </c>
      <c r="P205" s="92">
        <v>7.4559967720815301E-3</v>
      </c>
      <c r="Q205" s="92">
        <v>4.2011989559320728E-3</v>
      </c>
      <c r="R205" s="92">
        <v>9.6677620077132431E-3</v>
      </c>
      <c r="S205" s="92">
        <v>4.9344684385870252E-3</v>
      </c>
    </row>
    <row r="206" spans="1:19">
      <c r="A206" s="87">
        <v>43168</v>
      </c>
      <c r="B206" s="88">
        <v>41.626049000000002</v>
      </c>
      <c r="C206" s="88">
        <v>149.75251800000001</v>
      </c>
      <c r="D206" s="88">
        <v>84.700142</v>
      </c>
      <c r="E206" s="88">
        <v>69.315071000000003</v>
      </c>
      <c r="F206" s="88">
        <v>9.4574879999999997</v>
      </c>
      <c r="G206" s="88">
        <v>101.850449</v>
      </c>
      <c r="H206" s="89">
        <v>174.517639</v>
      </c>
      <c r="I206" s="88">
        <v>124.02855700000001</v>
      </c>
      <c r="K206" s="91">
        <v>43168</v>
      </c>
      <c r="L206" s="92">
        <v>8.3240289272821233E-3</v>
      </c>
      <c r="M206" s="92">
        <v>1.81299343245509E-2</v>
      </c>
      <c r="N206" s="92">
        <v>9.0991280850114542E-3</v>
      </c>
      <c r="O206" s="92">
        <v>7.781815249669366E-3</v>
      </c>
      <c r="P206" s="92">
        <v>1.1310005004427026E-2</v>
      </c>
      <c r="Q206" s="92">
        <v>6.728932683738087E-3</v>
      </c>
      <c r="R206" s="92">
        <v>1.7180796091827988E-2</v>
      </c>
      <c r="S206" s="92">
        <v>1.0806033343999655E-3</v>
      </c>
    </row>
    <row r="207" spans="1:19">
      <c r="A207" s="87">
        <v>43167</v>
      </c>
      <c r="B207" s="88">
        <v>41.282412999999998</v>
      </c>
      <c r="C207" s="88">
        <v>147.08586099999999</v>
      </c>
      <c r="D207" s="88">
        <v>83.936394000000007</v>
      </c>
      <c r="E207" s="88">
        <v>68.779838999999996</v>
      </c>
      <c r="F207" s="88">
        <v>9.3517200000000003</v>
      </c>
      <c r="G207" s="88">
        <v>101.169685</v>
      </c>
      <c r="H207" s="89">
        <v>171.569931</v>
      </c>
      <c r="I207" s="88">
        <v>123.894676</v>
      </c>
      <c r="K207" s="91">
        <v>43167</v>
      </c>
      <c r="L207" s="92">
        <v>1.4376920381791392E-2</v>
      </c>
      <c r="M207" s="92">
        <v>1.3518780585662249E-2</v>
      </c>
      <c r="N207" s="92">
        <v>8.0258469219010031E-3</v>
      </c>
      <c r="O207" s="92">
        <v>-5.296080432195982E-3</v>
      </c>
      <c r="P207" s="92">
        <v>-1.8816673515239524E-3</v>
      </c>
      <c r="Q207" s="92">
        <v>4.2474329248325393E-3</v>
      </c>
      <c r="R207" s="92">
        <v>1.0912432004224204E-2</v>
      </c>
      <c r="S207" s="92">
        <v>-2.0028625302248582E-3</v>
      </c>
    </row>
    <row r="208" spans="1:19">
      <c r="A208" s="87">
        <v>43166</v>
      </c>
      <c r="B208" s="88">
        <v>40.697310999999999</v>
      </c>
      <c r="C208" s="88">
        <v>145.12396200000001</v>
      </c>
      <c r="D208" s="88">
        <v>83.268096999999997</v>
      </c>
      <c r="E208" s="88">
        <v>69.146041999999994</v>
      </c>
      <c r="F208" s="88">
        <v>9.3693500000000007</v>
      </c>
      <c r="G208" s="88">
        <v>100.74179100000001</v>
      </c>
      <c r="H208" s="89">
        <v>169.717896</v>
      </c>
      <c r="I208" s="88">
        <v>124.14331799999999</v>
      </c>
      <c r="K208" s="91">
        <v>43166</v>
      </c>
      <c r="L208" s="92">
        <v>-2.5039051366085863E-3</v>
      </c>
      <c r="M208" s="92">
        <v>7.8042208746820219E-3</v>
      </c>
      <c r="N208" s="92">
        <v>-1.4821484045925204E-2</v>
      </c>
      <c r="O208" s="92">
        <v>-4.0771221356243559E-2</v>
      </c>
      <c r="P208" s="92">
        <v>0</v>
      </c>
      <c r="Q208" s="92">
        <v>-1.2864564368826548E-2</v>
      </c>
      <c r="R208" s="92">
        <v>-9.2828348750612077E-3</v>
      </c>
      <c r="S208" s="92">
        <v>-1.1572981513039204E-2</v>
      </c>
    </row>
    <row r="209" spans="1:19">
      <c r="A209" s="87">
        <v>43165</v>
      </c>
      <c r="B209" s="88">
        <v>40.799469000000002</v>
      </c>
      <c r="C209" s="88">
        <v>144.00015300000001</v>
      </c>
      <c r="D209" s="88">
        <v>84.520820999999998</v>
      </c>
      <c r="E209" s="88">
        <v>72.085037</v>
      </c>
      <c r="F209" s="88">
        <v>9.3693500000000007</v>
      </c>
      <c r="G209" s="88">
        <v>102.05468</v>
      </c>
      <c r="H209" s="89">
        <v>171.308121</v>
      </c>
      <c r="I209" s="88">
        <v>125.59684799999999</v>
      </c>
      <c r="K209" s="91">
        <v>43165</v>
      </c>
      <c r="L209" s="92">
        <v>9.1140547993373566E-4</v>
      </c>
      <c r="M209" s="92">
        <v>1.1257577662284746E-3</v>
      </c>
      <c r="N209" s="92">
        <v>-1.0224647780643581E-2</v>
      </c>
      <c r="O209" s="92">
        <v>2.2781968932813257E-2</v>
      </c>
      <c r="P209" s="92">
        <v>4.7260789437055806E-3</v>
      </c>
      <c r="Q209" s="92">
        <v>1.4795527531358266E-2</v>
      </c>
      <c r="R209" s="92">
        <v>-8.4840455040247065E-4</v>
      </c>
      <c r="S209" s="92">
        <v>2.7485980947346E-3</v>
      </c>
    </row>
    <row r="210" spans="1:19">
      <c r="A210" s="87">
        <v>43164</v>
      </c>
      <c r="B210" s="88">
        <v>40.762318</v>
      </c>
      <c r="C210" s="88">
        <v>143.83822599999999</v>
      </c>
      <c r="D210" s="88">
        <v>85.393944000000005</v>
      </c>
      <c r="E210" s="88">
        <v>70.479377999999997</v>
      </c>
      <c r="F210" s="88">
        <v>9.3252780000000008</v>
      </c>
      <c r="G210" s="88">
        <v>100.566742</v>
      </c>
      <c r="H210" s="89">
        <v>171.45358300000001</v>
      </c>
      <c r="I210" s="88">
        <v>125.252579</v>
      </c>
      <c r="K210" s="91">
        <v>43164</v>
      </c>
      <c r="L210" s="92">
        <v>3.8882202017371803E-3</v>
      </c>
      <c r="M210" s="92">
        <v>1.8614553673168777E-2</v>
      </c>
      <c r="N210" s="92">
        <v>1.3630751312830869E-2</v>
      </c>
      <c r="O210" s="92">
        <v>2.7655881083884504E-2</v>
      </c>
      <c r="P210" s="92">
        <v>1.7307678671266702E-2</v>
      </c>
      <c r="Q210" s="92">
        <v>4.078094905916263E-3</v>
      </c>
      <c r="R210" s="92">
        <v>3.46189753658388E-3</v>
      </c>
      <c r="S210" s="92">
        <v>2.9864598174540458E-3</v>
      </c>
    </row>
    <row r="211" spans="1:19">
      <c r="A211" s="87">
        <v>43161</v>
      </c>
      <c r="B211" s="88">
        <v>40.604438999999999</v>
      </c>
      <c r="C211" s="88">
        <v>141.20967099999999</v>
      </c>
      <c r="D211" s="88">
        <v>84.245613000000006</v>
      </c>
      <c r="E211" s="88">
        <v>68.582663999999994</v>
      </c>
      <c r="F211" s="88">
        <v>9.1666249999999998</v>
      </c>
      <c r="G211" s="88">
        <v>100.158287</v>
      </c>
      <c r="H211" s="89">
        <v>170.862076</v>
      </c>
      <c r="I211" s="88">
        <v>124.879631</v>
      </c>
      <c r="K211" s="91">
        <v>43161</v>
      </c>
      <c r="L211" s="92">
        <v>6.6773842121550242E-3</v>
      </c>
      <c r="M211" s="92">
        <v>-4.7719808289453547E-2</v>
      </c>
      <c r="N211" s="92">
        <v>-3.4798992848374954E-3</v>
      </c>
      <c r="O211" s="92">
        <v>-3.0013550006141698E-2</v>
      </c>
      <c r="P211" s="92">
        <v>1.0689802233200929E-2</v>
      </c>
      <c r="Q211" s="92">
        <v>4.0947938639135373E-3</v>
      </c>
      <c r="R211" s="92">
        <v>6.9144824825941864E-3</v>
      </c>
      <c r="S211" s="92">
        <v>1.5337273614552949E-3</v>
      </c>
    </row>
    <row r="212" spans="1:19">
      <c r="A212" s="87">
        <v>43160</v>
      </c>
      <c r="B212" s="88">
        <v>40.335106000000003</v>
      </c>
      <c r="C212" s="88">
        <v>148.285843</v>
      </c>
      <c r="D212" s="88">
        <v>84.539803000000006</v>
      </c>
      <c r="E212" s="88">
        <v>70.704764999999995</v>
      </c>
      <c r="F212" s="88">
        <v>9.0696720000000006</v>
      </c>
      <c r="G212" s="88">
        <v>99.749831999999998</v>
      </c>
      <c r="H212" s="89">
        <v>169.68876599999999</v>
      </c>
      <c r="I212" s="88">
        <v>124.688393</v>
      </c>
      <c r="K212" s="91">
        <v>43160</v>
      </c>
      <c r="L212" s="92">
        <v>4.8589354656798367E-3</v>
      </c>
      <c r="M212" s="92">
        <v>-1.293265543090405E-2</v>
      </c>
      <c r="N212" s="92">
        <v>-1.0332253682988402E-2</v>
      </c>
      <c r="O212" s="92">
        <v>3.9481247662151775E-2</v>
      </c>
      <c r="P212" s="92">
        <v>-3.0160013345138625E-2</v>
      </c>
      <c r="Q212" s="92">
        <v>-5.7193313287272618E-3</v>
      </c>
      <c r="R212" s="92">
        <v>-1.7516490010477614E-2</v>
      </c>
      <c r="S212" s="92">
        <v>-3.1277808197432866E-2</v>
      </c>
    </row>
    <row r="213" spans="1:19">
      <c r="A213" s="87">
        <v>43159</v>
      </c>
      <c r="B213" s="88">
        <v>40.140067999999999</v>
      </c>
      <c r="C213" s="88">
        <v>150.22869900000001</v>
      </c>
      <c r="D213" s="88">
        <v>85.422409000000002</v>
      </c>
      <c r="E213" s="88">
        <v>68.019278999999997</v>
      </c>
      <c r="F213" s="88">
        <v>9.3517200000000003</v>
      </c>
      <c r="G213" s="88">
        <v>100.323616</v>
      </c>
      <c r="H213" s="89">
        <v>172.714111</v>
      </c>
      <c r="I213" s="88">
        <v>128.714294</v>
      </c>
      <c r="K213" s="91">
        <v>43159</v>
      </c>
      <c r="L213" s="92">
        <v>-9.1700734718646038E-3</v>
      </c>
      <c r="M213" s="92">
        <v>-1.196374744356643E-2</v>
      </c>
      <c r="N213" s="92">
        <v>-1.6499012992139961E-2</v>
      </c>
      <c r="O213" s="92">
        <v>1.3288385676246461E-2</v>
      </c>
      <c r="P213" s="92">
        <v>0</v>
      </c>
      <c r="Q213" s="92">
        <v>-1.6305858627793102E-2</v>
      </c>
      <c r="R213" s="92">
        <v>-1.513569038816831E-3</v>
      </c>
      <c r="S213" s="92">
        <v>-1.0512449046281458E-2</v>
      </c>
    </row>
    <row r="214" spans="1:19">
      <c r="A214" s="87">
        <v>43158</v>
      </c>
      <c r="B214" s="88">
        <v>40.511561999999998</v>
      </c>
      <c r="C214" s="88">
        <v>152.04776000000001</v>
      </c>
      <c r="D214" s="88">
        <v>86.855438000000007</v>
      </c>
      <c r="E214" s="88">
        <v>67.127266000000006</v>
      </c>
      <c r="F214" s="88">
        <v>9.3517200000000003</v>
      </c>
      <c r="G214" s="88">
        <v>101.98659499999999</v>
      </c>
      <c r="H214" s="89">
        <v>172.975922</v>
      </c>
      <c r="I214" s="88">
        <v>130.081772</v>
      </c>
      <c r="K214" s="91">
        <v>43158</v>
      </c>
      <c r="L214" s="92">
        <v>-9.3116710519218771E-3</v>
      </c>
      <c r="M214" s="92">
        <v>-1.7850794112759027E-2</v>
      </c>
      <c r="N214" s="92">
        <v>-1.7182178257302949E-2</v>
      </c>
      <c r="O214" s="92">
        <v>-1.4881848146943266E-2</v>
      </c>
      <c r="P214" s="92">
        <v>-2.5711891296529621E-2</v>
      </c>
      <c r="Q214" s="92">
        <v>-4.4986808832010561E-2</v>
      </c>
      <c r="R214" s="92">
        <v>-3.2405644854711646E-3</v>
      </c>
      <c r="S214" s="92">
        <v>-1.7337093680032334E-2</v>
      </c>
    </row>
    <row r="215" spans="1:19">
      <c r="A215" s="87">
        <v>43157</v>
      </c>
      <c r="B215" s="88">
        <v>40.892338000000002</v>
      </c>
      <c r="C215" s="88">
        <v>154.81126399999999</v>
      </c>
      <c r="D215" s="88">
        <v>88.373894000000007</v>
      </c>
      <c r="E215" s="88">
        <v>68.141334999999998</v>
      </c>
      <c r="F215" s="88">
        <v>9.598516</v>
      </c>
      <c r="G215" s="88">
        <v>106.79077100000001</v>
      </c>
      <c r="H215" s="89">
        <v>173.538284</v>
      </c>
      <c r="I215" s="88">
        <v>132.376801</v>
      </c>
      <c r="K215" s="91">
        <v>43157</v>
      </c>
      <c r="L215" s="92">
        <v>-2.2717921021719878E-4</v>
      </c>
      <c r="M215" s="92">
        <v>3.1892162258300161E-3</v>
      </c>
      <c r="N215" s="92">
        <v>2.4758713090504703E-3</v>
      </c>
      <c r="O215" s="92">
        <v>-8.2001926883430443E-3</v>
      </c>
      <c r="P215" s="92">
        <v>1.7757201294829716E-2</v>
      </c>
      <c r="Q215" s="92">
        <v>2.386949598017396E-2</v>
      </c>
      <c r="R215" s="92">
        <v>1.9771978164770054E-2</v>
      </c>
      <c r="S215" s="92">
        <v>1.0216582909817751E-2</v>
      </c>
    </row>
    <row r="216" spans="1:19">
      <c r="A216" s="87">
        <v>43154</v>
      </c>
      <c r="B216" s="88">
        <v>40.901629999999997</v>
      </c>
      <c r="C216" s="88">
        <v>154.319107</v>
      </c>
      <c r="D216" s="88">
        <v>88.155631999999997</v>
      </c>
      <c r="E216" s="88">
        <v>68.704727000000005</v>
      </c>
      <c r="F216" s="88">
        <v>9.4310469999999995</v>
      </c>
      <c r="G216" s="88">
        <v>104.30115499999999</v>
      </c>
      <c r="H216" s="89">
        <v>170.17361500000001</v>
      </c>
      <c r="I216" s="88">
        <v>131.03804</v>
      </c>
      <c r="K216" s="91">
        <v>43154</v>
      </c>
      <c r="L216" s="92">
        <v>1.1948633060326008E-2</v>
      </c>
      <c r="M216" s="92">
        <v>1.4938378572627364E-2</v>
      </c>
      <c r="N216" s="92">
        <v>1.2936932988358851E-3</v>
      </c>
      <c r="O216" s="92">
        <v>2.6370974445151019E-2</v>
      </c>
      <c r="P216" s="92">
        <v>6.5849818824144091E-3</v>
      </c>
      <c r="Q216" s="92">
        <v>1.9099202492866896E-2</v>
      </c>
      <c r="R216" s="92">
        <v>1.7391215033509821E-2</v>
      </c>
      <c r="S216" s="92">
        <v>1.3310712699520222E-2</v>
      </c>
    </row>
    <row r="217" spans="1:19">
      <c r="A217" s="87">
        <v>43153</v>
      </c>
      <c r="B217" s="88">
        <v>40.418681999999997</v>
      </c>
      <c r="C217" s="88">
        <v>152.04776000000001</v>
      </c>
      <c r="D217" s="88">
        <v>88.041732999999994</v>
      </c>
      <c r="E217" s="88">
        <v>66.939468000000005</v>
      </c>
      <c r="F217" s="88">
        <v>9.3693500000000007</v>
      </c>
      <c r="G217" s="88">
        <v>102.34641999999999</v>
      </c>
      <c r="H217" s="89">
        <v>167.264679</v>
      </c>
      <c r="I217" s="88">
        <v>129.316742</v>
      </c>
      <c r="K217" s="91">
        <v>43153</v>
      </c>
      <c r="L217" s="92">
        <v>4.1530860180811757E-3</v>
      </c>
      <c r="M217" s="92">
        <v>1.2733305753012125E-2</v>
      </c>
      <c r="N217" s="92">
        <v>1.3658269733208828E-2</v>
      </c>
      <c r="O217" s="92">
        <v>7.0632947921702716E-3</v>
      </c>
      <c r="P217" s="92">
        <v>2.8301680804307949E-3</v>
      </c>
      <c r="Q217" s="92">
        <v>1.8085846928159732E-3</v>
      </c>
      <c r="R217" s="92">
        <v>8.3592244898780255E-3</v>
      </c>
      <c r="S217" s="92">
        <v>3.1898859775996158E-3</v>
      </c>
    </row>
    <row r="218" spans="1:19">
      <c r="A218" s="87">
        <v>43152</v>
      </c>
      <c r="B218" s="88">
        <v>40.251514</v>
      </c>
      <c r="C218" s="88">
        <v>150.136032</v>
      </c>
      <c r="D218" s="88">
        <v>86.855438000000007</v>
      </c>
      <c r="E218" s="88">
        <v>66.469971000000001</v>
      </c>
      <c r="F218" s="88">
        <v>9.3429079999999995</v>
      </c>
      <c r="G218" s="88">
        <v>102.161652</v>
      </c>
      <c r="H218" s="89">
        <v>165.87806699999999</v>
      </c>
      <c r="I218" s="88">
        <v>128.90554800000001</v>
      </c>
      <c r="K218" s="91">
        <v>43152</v>
      </c>
      <c r="L218" s="92">
        <v>-1.4776089424517136E-2</v>
      </c>
      <c r="M218" s="92">
        <v>9.417263489583716E-3</v>
      </c>
      <c r="N218" s="92">
        <v>-2.7521054558441671E-2</v>
      </c>
      <c r="O218" s="92">
        <v>-1.5711921869141832E-2</v>
      </c>
      <c r="P218" s="92">
        <v>-2.8221808343162902E-3</v>
      </c>
      <c r="Q218" s="92">
        <v>-8.7752053590318679E-3</v>
      </c>
      <c r="R218" s="92">
        <v>-4.5388707526110572E-3</v>
      </c>
      <c r="S218" s="92">
        <v>-7.7291340595462277E-3</v>
      </c>
    </row>
    <row r="219" spans="1:19">
      <c r="A219" s="87">
        <v>43151</v>
      </c>
      <c r="B219" s="88">
        <v>40.855193999999997</v>
      </c>
      <c r="C219" s="88">
        <v>148.73535200000001</v>
      </c>
      <c r="D219" s="88">
        <v>89.313438000000005</v>
      </c>
      <c r="E219" s="88">
        <v>67.531013000000002</v>
      </c>
      <c r="F219" s="88">
        <v>9.3693500000000007</v>
      </c>
      <c r="G219" s="88">
        <v>103.066078</v>
      </c>
      <c r="H219" s="89">
        <v>166.634399</v>
      </c>
      <c r="I219" s="88">
        <v>129.909637</v>
      </c>
      <c r="K219" s="91">
        <v>43151</v>
      </c>
      <c r="L219" s="92">
        <v>-2.2009739257376815E-2</v>
      </c>
      <c r="M219" s="92">
        <v>-3.9925984038217122E-3</v>
      </c>
      <c r="N219" s="92">
        <v>-0.10183240556255979</v>
      </c>
      <c r="O219" s="92">
        <v>-1.7218015146636345E-2</v>
      </c>
      <c r="P219" s="92">
        <v>1.8852146984726925E-3</v>
      </c>
      <c r="Q219" s="92">
        <v>-5.1628290056640047E-3</v>
      </c>
      <c r="R219" s="92">
        <v>-3.3636649956557685E-3</v>
      </c>
      <c r="S219" s="92">
        <v>-2.5696858774436615E-3</v>
      </c>
    </row>
    <row r="220" spans="1:19">
      <c r="A220" s="87">
        <v>43147</v>
      </c>
      <c r="B220" s="88">
        <v>41.774642999999998</v>
      </c>
      <c r="C220" s="88">
        <v>149.33157299999999</v>
      </c>
      <c r="D220" s="88">
        <v>99.439612999999994</v>
      </c>
      <c r="E220" s="88">
        <v>68.714134000000001</v>
      </c>
      <c r="F220" s="88">
        <v>9.3517200000000003</v>
      </c>
      <c r="G220" s="88">
        <v>103.60095200000001</v>
      </c>
      <c r="H220" s="89">
        <v>167.19679300000001</v>
      </c>
      <c r="I220" s="88">
        <v>130.24432400000001</v>
      </c>
      <c r="K220" s="91">
        <v>43147</v>
      </c>
      <c r="L220" s="92">
        <v>4.4662159598458651E-3</v>
      </c>
      <c r="M220" s="92">
        <v>-1.8597090216041834E-2</v>
      </c>
      <c r="N220" s="92">
        <v>1.5014774728516089E-2</v>
      </c>
      <c r="O220" s="92">
        <v>-1.909301920191453E-3</v>
      </c>
      <c r="P220" s="92">
        <v>-1.3940631375256474E-2</v>
      </c>
      <c r="Q220" s="92">
        <v>1.2835133043030966E-2</v>
      </c>
      <c r="R220" s="92">
        <v>-3.2372399236157978E-3</v>
      </c>
      <c r="S220" s="92">
        <v>6.8006336480261886E-3</v>
      </c>
    </row>
    <row r="221" spans="1:19">
      <c r="A221" s="87">
        <v>43146</v>
      </c>
      <c r="B221" s="88">
        <v>41.588898</v>
      </c>
      <c r="C221" s="88">
        <v>152.16133099999999</v>
      </c>
      <c r="D221" s="88">
        <v>97.968636000000004</v>
      </c>
      <c r="E221" s="88">
        <v>68.845580999999996</v>
      </c>
      <c r="F221" s="88">
        <v>9.4839319999999994</v>
      </c>
      <c r="G221" s="88">
        <v>102.288071</v>
      </c>
      <c r="H221" s="89">
        <v>167.73980700000001</v>
      </c>
      <c r="I221" s="88">
        <v>129.364563</v>
      </c>
      <c r="K221" s="91">
        <v>43146</v>
      </c>
      <c r="L221" s="92">
        <v>1.5419525992340199E-2</v>
      </c>
      <c r="M221" s="92">
        <v>4.9376973137225111E-3</v>
      </c>
      <c r="N221" s="92">
        <v>1.5044564464806065E-2</v>
      </c>
      <c r="O221" s="92">
        <v>1.103137605752802E-2</v>
      </c>
      <c r="P221" s="92">
        <v>1.8622898506417407E-3</v>
      </c>
      <c r="Q221" s="92">
        <v>5.544973874114012E-3</v>
      </c>
      <c r="R221" s="92">
        <v>3.3578384036971665E-2</v>
      </c>
      <c r="S221" s="92">
        <v>-1.4024798201605071E-3</v>
      </c>
    </row>
    <row r="222" spans="1:19">
      <c r="A222" s="87">
        <v>43145</v>
      </c>
      <c r="B222" s="88">
        <v>40.957355</v>
      </c>
      <c r="C222" s="88">
        <v>151.41369599999999</v>
      </c>
      <c r="D222" s="88">
        <v>96.516586000000004</v>
      </c>
      <c r="E222" s="88">
        <v>68.094406000000006</v>
      </c>
      <c r="F222" s="88">
        <v>9.4663029999999999</v>
      </c>
      <c r="G222" s="88">
        <v>101.724014</v>
      </c>
      <c r="H222" s="89">
        <v>162.290359</v>
      </c>
      <c r="I222" s="88">
        <v>129.54624899999999</v>
      </c>
      <c r="K222" s="91">
        <v>43145</v>
      </c>
      <c r="L222" s="92">
        <v>-2.0366005758299943E-3</v>
      </c>
      <c r="M222" s="92">
        <v>-1.4839681320225506E-2</v>
      </c>
      <c r="N222" s="92">
        <v>7.1299643679172409E-3</v>
      </c>
      <c r="O222" s="92">
        <v>3.4522324007561389E-2</v>
      </c>
      <c r="P222" s="92">
        <v>1.4164312929420442E-2</v>
      </c>
      <c r="Q222" s="92">
        <v>4.6100121436283281E-3</v>
      </c>
      <c r="R222" s="92">
        <v>1.843734630166205E-2</v>
      </c>
      <c r="S222" s="92">
        <v>3.1843332375161015E-3</v>
      </c>
    </row>
    <row r="223" spans="1:19">
      <c r="A223" s="87">
        <v>43144</v>
      </c>
      <c r="B223" s="88">
        <v>41.040939000000002</v>
      </c>
      <c r="C223" s="88">
        <v>153.69447299999999</v>
      </c>
      <c r="D223" s="88">
        <v>95.833297999999999</v>
      </c>
      <c r="E223" s="88">
        <v>65.822074999999998</v>
      </c>
      <c r="F223" s="88">
        <v>9.3340920000000001</v>
      </c>
      <c r="G223" s="88">
        <v>101.257217</v>
      </c>
      <c r="H223" s="89">
        <v>159.35232500000001</v>
      </c>
      <c r="I223" s="88">
        <v>129.13504</v>
      </c>
      <c r="K223" s="91">
        <v>43144</v>
      </c>
      <c r="L223" s="92">
        <v>5.0033278954035865E-3</v>
      </c>
      <c r="M223" s="92">
        <v>-9.1519870134287862E-3</v>
      </c>
      <c r="N223" s="92">
        <v>1.4364732999927909E-2</v>
      </c>
      <c r="O223" s="92">
        <v>-3.5537433649550643E-3</v>
      </c>
      <c r="P223" s="92">
        <v>-1.0280406830757927E-2</v>
      </c>
      <c r="Q223" s="92">
        <v>7.0606579369962841E-3</v>
      </c>
      <c r="R223" s="92">
        <v>1.0017855536785136E-2</v>
      </c>
      <c r="S223" s="92">
        <v>-2.6808946524081945E-2</v>
      </c>
    </row>
    <row r="224" spans="1:19">
      <c r="A224" s="87">
        <v>43143</v>
      </c>
      <c r="B224" s="88">
        <v>40.836620000000003</v>
      </c>
      <c r="C224" s="88">
        <v>155.11407500000001</v>
      </c>
      <c r="D224" s="88">
        <v>94.476173000000003</v>
      </c>
      <c r="E224" s="88">
        <v>66.056824000000006</v>
      </c>
      <c r="F224" s="88">
        <v>9.4310469999999995</v>
      </c>
      <c r="G224" s="88">
        <v>100.547287</v>
      </c>
      <c r="H224" s="89">
        <v>157.77179000000001</v>
      </c>
      <c r="I224" s="88">
        <v>132.69238300000001</v>
      </c>
      <c r="K224" s="91">
        <v>43143</v>
      </c>
      <c r="L224" s="92">
        <v>1.9475898084315268E-2</v>
      </c>
      <c r="M224" s="92">
        <v>1.9278605216135558E-2</v>
      </c>
      <c r="N224" s="92">
        <v>1.8112862493848692E-3</v>
      </c>
      <c r="O224" s="92">
        <v>-5.7943483810216634E-3</v>
      </c>
      <c r="P224" s="92">
        <v>1.6144232933446467E-2</v>
      </c>
      <c r="Q224" s="92">
        <v>2.9101237317270545E-3</v>
      </c>
      <c r="R224" s="92">
        <v>4.0278641443289187E-2</v>
      </c>
      <c r="S224" s="92">
        <v>1.6035624085362299E-2</v>
      </c>
    </row>
    <row r="225" spans="1:19">
      <c r="A225" s="87">
        <v>43140</v>
      </c>
      <c r="B225" s="88">
        <v>40.056483999999998</v>
      </c>
      <c r="C225" s="88">
        <v>152.180252</v>
      </c>
      <c r="D225" s="88">
        <v>94.305358999999996</v>
      </c>
      <c r="E225" s="88">
        <v>66.441811000000001</v>
      </c>
      <c r="F225" s="88">
        <v>9.2812090000000005</v>
      </c>
      <c r="G225" s="88">
        <v>100.255531</v>
      </c>
      <c r="H225" s="89">
        <v>151.66301000000001</v>
      </c>
      <c r="I225" s="88">
        <v>130.59816000000001</v>
      </c>
      <c r="K225" s="91">
        <v>43140</v>
      </c>
      <c r="L225" s="92">
        <v>6.9625193617750547E-4</v>
      </c>
      <c r="M225" s="92">
        <v>1.1511611868868066E-2</v>
      </c>
      <c r="N225" s="92">
        <v>-6.4986571216735234E-3</v>
      </c>
      <c r="O225" s="92">
        <v>2.8637738819864866E-2</v>
      </c>
      <c r="P225" s="92">
        <v>9.5876578322213746E-3</v>
      </c>
      <c r="Q225" s="92">
        <v>1.7168182052041514E-2</v>
      </c>
      <c r="R225" s="92">
        <v>1.2231445630568105E-2</v>
      </c>
      <c r="S225" s="92">
        <v>1.5919259013835507E-2</v>
      </c>
    </row>
    <row r="226" spans="1:19">
      <c r="A226" s="87">
        <v>43139</v>
      </c>
      <c r="B226" s="88">
        <v>40.028613999999997</v>
      </c>
      <c r="C226" s="88">
        <v>150.44834900000001</v>
      </c>
      <c r="D226" s="88">
        <v>94.922225999999995</v>
      </c>
      <c r="E226" s="88">
        <v>64.592040999999995</v>
      </c>
      <c r="F226" s="88">
        <v>9.1930689999999995</v>
      </c>
      <c r="G226" s="88">
        <v>98.563377000000003</v>
      </c>
      <c r="H226" s="89">
        <v>149.83036799999999</v>
      </c>
      <c r="I226" s="88">
        <v>128.55171200000001</v>
      </c>
      <c r="K226" s="91">
        <v>43139</v>
      </c>
      <c r="L226" s="92">
        <v>-3.2764982337986415E-2</v>
      </c>
      <c r="M226" s="92">
        <v>-4.067351719799206E-2</v>
      </c>
      <c r="N226" s="92">
        <v>-2.7515781341907797E-2</v>
      </c>
      <c r="O226" s="92">
        <v>-3.4661592924231877E-2</v>
      </c>
      <c r="P226" s="92">
        <v>-3.0669030524470231E-2</v>
      </c>
      <c r="Q226" s="92">
        <v>-3.2550630855789464E-2</v>
      </c>
      <c r="R226" s="92">
        <v>-2.7516459030939244E-2</v>
      </c>
      <c r="S226" s="92">
        <v>-1.7899102459590921E-2</v>
      </c>
    </row>
    <row r="227" spans="1:19">
      <c r="A227" s="87">
        <v>43138</v>
      </c>
      <c r="B227" s="88">
        <v>41.384579000000002</v>
      </c>
      <c r="C227" s="88">
        <v>156.827057</v>
      </c>
      <c r="D227" s="88">
        <v>97.607985999999997</v>
      </c>
      <c r="E227" s="88">
        <v>66.911293000000001</v>
      </c>
      <c r="F227" s="88">
        <v>9.4839319999999994</v>
      </c>
      <c r="G227" s="88">
        <v>101.879623</v>
      </c>
      <c r="H227" s="89">
        <v>154.06982400000001</v>
      </c>
      <c r="I227" s="88">
        <v>130.89460800000001</v>
      </c>
      <c r="K227" s="91">
        <v>43138</v>
      </c>
      <c r="L227" s="92">
        <v>-2.4623052979926285E-3</v>
      </c>
      <c r="M227" s="92">
        <v>3.2086070171417624E-3</v>
      </c>
      <c r="N227" s="92">
        <v>1.9326009532132371E-2</v>
      </c>
      <c r="O227" s="92">
        <v>1.3655498164328206E-2</v>
      </c>
      <c r="P227" s="92">
        <v>0</v>
      </c>
      <c r="Q227" s="92">
        <v>-1.3280577805196758E-2</v>
      </c>
      <c r="R227" s="92">
        <v>-2.1407060987713056E-2</v>
      </c>
      <c r="S227" s="92">
        <v>-1.3548441586130888E-2</v>
      </c>
    </row>
    <row r="228" spans="1:19">
      <c r="A228" s="87">
        <v>43137</v>
      </c>
      <c r="B228" s="88">
        <v>41.486732000000003</v>
      </c>
      <c r="C228" s="88">
        <v>156.32547</v>
      </c>
      <c r="D228" s="88">
        <v>95.757378000000003</v>
      </c>
      <c r="E228" s="88">
        <v>66.009895</v>
      </c>
      <c r="F228" s="88">
        <v>9.4839319999999994</v>
      </c>
      <c r="G228" s="88">
        <v>103.250854</v>
      </c>
      <c r="H228" s="89">
        <v>157.440155</v>
      </c>
      <c r="I228" s="88">
        <v>132.69238300000001</v>
      </c>
      <c r="K228" s="91">
        <v>43137</v>
      </c>
      <c r="L228" s="92">
        <v>-4.9008834149194547E-3</v>
      </c>
      <c r="M228" s="92">
        <v>8.117233018550829E-3</v>
      </c>
      <c r="N228" s="92">
        <v>8.0927875018339535E-3</v>
      </c>
      <c r="O228" s="92">
        <v>3.3519982548029903E-2</v>
      </c>
      <c r="P228" s="92">
        <v>5.0781333096968417E-2</v>
      </c>
      <c r="Q228" s="92">
        <v>1.4040240849899632E-2</v>
      </c>
      <c r="R228" s="92">
        <v>4.1791727815239321E-2</v>
      </c>
      <c r="S228" s="92">
        <v>5.1770005421484022E-2</v>
      </c>
    </row>
    <row r="229" spans="1:19">
      <c r="A229" s="87">
        <v>43136</v>
      </c>
      <c r="B229" s="88">
        <v>41.691054999999999</v>
      </c>
      <c r="C229" s="88">
        <v>155.066757</v>
      </c>
      <c r="D229" s="88">
        <v>94.988654999999994</v>
      </c>
      <c r="E229" s="88">
        <v>63.869007000000003</v>
      </c>
      <c r="F229" s="88">
        <v>9.0256000000000007</v>
      </c>
      <c r="G229" s="88">
        <v>101.821259</v>
      </c>
      <c r="H229" s="89">
        <v>151.124405</v>
      </c>
      <c r="I229" s="88">
        <v>126.16102600000001</v>
      </c>
      <c r="K229" s="91">
        <v>43136</v>
      </c>
      <c r="L229" s="92">
        <v>-3.937521844789782E-2</v>
      </c>
      <c r="M229" s="92">
        <v>-3.2648505642749015E-2</v>
      </c>
      <c r="N229" s="92">
        <v>-4.2017752784879403E-2</v>
      </c>
      <c r="O229" s="92">
        <v>-4.5199310978082274E-2</v>
      </c>
      <c r="P229" s="92">
        <v>-4.3884327970048598E-2</v>
      </c>
      <c r="Q229" s="92">
        <v>-3.6798615110999244E-2</v>
      </c>
      <c r="R229" s="92">
        <v>-2.4984545984532591E-2</v>
      </c>
      <c r="S229" s="92">
        <v>-3.4328840656752013E-2</v>
      </c>
    </row>
    <row r="230" spans="1:19">
      <c r="A230" s="87">
        <v>43133</v>
      </c>
      <c r="B230" s="88">
        <v>43.399937000000001</v>
      </c>
      <c r="C230" s="88">
        <v>160.30032299999999</v>
      </c>
      <c r="D230" s="88">
        <v>99.154921999999999</v>
      </c>
      <c r="E230" s="88">
        <v>66.892501999999993</v>
      </c>
      <c r="F230" s="88">
        <v>9.4398619999999998</v>
      </c>
      <c r="G230" s="88">
        <v>105.711288</v>
      </c>
      <c r="H230" s="89">
        <v>154.99693300000001</v>
      </c>
      <c r="I230" s="88">
        <v>130.64595</v>
      </c>
      <c r="K230" s="91">
        <v>43133</v>
      </c>
      <c r="L230" s="92">
        <v>-1.5173900345892277E-2</v>
      </c>
      <c r="M230" s="92">
        <v>-1.4659804114886765E-2</v>
      </c>
      <c r="N230" s="92">
        <v>-9.8558638393015929E-3</v>
      </c>
      <c r="O230" s="92">
        <v>-2.5444901853559632E-2</v>
      </c>
      <c r="P230" s="92">
        <v>-1.9230735264583521E-2</v>
      </c>
      <c r="Q230" s="92">
        <v>-1.6200562423775322E-2</v>
      </c>
      <c r="R230" s="92">
        <v>-4.3390180451534643E-2</v>
      </c>
      <c r="S230" s="92">
        <v>-1.5706259018451796E-2</v>
      </c>
    </row>
    <row r="231" spans="1:19">
      <c r="A231" s="87">
        <v>43132</v>
      </c>
      <c r="B231" s="88">
        <v>44.068629999999999</v>
      </c>
      <c r="C231" s="88">
        <v>162.68525700000001</v>
      </c>
      <c r="D231" s="88">
        <v>100.141907</v>
      </c>
      <c r="E231" s="88">
        <v>68.639015000000001</v>
      </c>
      <c r="F231" s="88">
        <v>9.6249570000000002</v>
      </c>
      <c r="G231" s="88">
        <v>107.452072</v>
      </c>
      <c r="H231" s="89">
        <v>162.02732800000001</v>
      </c>
      <c r="I231" s="88">
        <v>132.73065199999999</v>
      </c>
      <c r="K231" s="91">
        <v>43132</v>
      </c>
      <c r="L231" s="92">
        <v>-2.9418992766704344E-3</v>
      </c>
      <c r="M231" s="92">
        <v>4.4408644610003378E-3</v>
      </c>
      <c r="N231" s="92">
        <v>-1.0131262852838496E-2</v>
      </c>
      <c r="O231" s="92">
        <v>5.4772902726241135E-4</v>
      </c>
      <c r="P231" s="92">
        <v>-4.5577496637200232E-3</v>
      </c>
      <c r="Q231" s="92">
        <v>1.674794279758629E-2</v>
      </c>
      <c r="R231" s="92">
        <v>2.0905029989737312E-3</v>
      </c>
      <c r="S231" s="92">
        <v>6.3806479130641414E-3</v>
      </c>
    </row>
    <row r="232" spans="1:19">
      <c r="A232" s="87">
        <v>43131</v>
      </c>
      <c r="B232" s="88">
        <v>44.198658000000002</v>
      </c>
      <c r="C232" s="88">
        <v>161.96598800000001</v>
      </c>
      <c r="D232" s="88">
        <v>101.166855</v>
      </c>
      <c r="E232" s="88">
        <v>68.601439999999997</v>
      </c>
      <c r="F232" s="88">
        <v>9.6690260000000006</v>
      </c>
      <c r="G232" s="88">
        <v>105.682114</v>
      </c>
      <c r="H232" s="89">
        <v>161.68931599999999</v>
      </c>
      <c r="I232" s="88">
        <v>131.88911400000001</v>
      </c>
      <c r="K232" s="91">
        <v>43131</v>
      </c>
      <c r="L232" s="92">
        <v>3.7968063711875111E-3</v>
      </c>
      <c r="M232" s="92">
        <v>-7.7690416774953697E-3</v>
      </c>
      <c r="N232" s="92">
        <v>-1.0489218599136096E-2</v>
      </c>
      <c r="O232" s="92">
        <v>-4.2338512242126036E-2</v>
      </c>
      <c r="P232" s="92">
        <v>-8.1375789184512382E-3</v>
      </c>
      <c r="Q232" s="92">
        <v>-1.3077820731152046E-2</v>
      </c>
      <c r="R232" s="92">
        <v>2.7548991844725812E-3</v>
      </c>
      <c r="S232" s="92">
        <v>-1.2175858804416406E-2</v>
      </c>
    </row>
    <row r="233" spans="1:19">
      <c r="A233" s="87">
        <v>43130</v>
      </c>
      <c r="B233" s="88">
        <v>44.031478999999997</v>
      </c>
      <c r="C233" s="88">
        <v>163.234161</v>
      </c>
      <c r="D233" s="88">
        <v>102.239265</v>
      </c>
      <c r="E233" s="88">
        <v>71.634331000000003</v>
      </c>
      <c r="F233" s="88">
        <v>9.7483540000000009</v>
      </c>
      <c r="G233" s="88">
        <v>107.08252</v>
      </c>
      <c r="H233" s="89">
        <v>161.245102</v>
      </c>
      <c r="I233" s="88">
        <v>133.514771</v>
      </c>
      <c r="K233" s="91">
        <v>43130</v>
      </c>
      <c r="L233" s="92">
        <v>-6.0796402558039864E-3</v>
      </c>
      <c r="M233" s="92">
        <v>-2.9757441977282806E-2</v>
      </c>
      <c r="N233" s="92">
        <v>-1.6613522151819771E-2</v>
      </c>
      <c r="O233" s="92">
        <v>-3.9170682264153545E-3</v>
      </c>
      <c r="P233" s="92">
        <v>-5.3956449175093235E-3</v>
      </c>
      <c r="Q233" s="92">
        <v>-1.282054851407266E-2</v>
      </c>
      <c r="R233" s="92">
        <v>-5.8941570577484281E-3</v>
      </c>
      <c r="S233" s="92">
        <v>6.4498861867900992E-4</v>
      </c>
    </row>
    <row r="234" spans="1:19">
      <c r="A234" s="87">
        <v>43129</v>
      </c>
      <c r="B234" s="88">
        <v>44.300812000000001</v>
      </c>
      <c r="C234" s="88">
        <v>168.24056999999999</v>
      </c>
      <c r="D234" s="88">
        <v>103.966515</v>
      </c>
      <c r="E234" s="88">
        <v>71.916031000000004</v>
      </c>
      <c r="F234" s="88">
        <v>9.8012379999999997</v>
      </c>
      <c r="G234" s="88">
        <v>108.473206</v>
      </c>
      <c r="H234" s="89">
        <v>162.20114100000001</v>
      </c>
      <c r="I234" s="88">
        <v>133.42871099999999</v>
      </c>
      <c r="K234" s="91">
        <v>43129</v>
      </c>
      <c r="L234" s="92">
        <v>-1.7102785845731994E-2</v>
      </c>
      <c r="M234" s="92">
        <v>-3.3079589653846053E-3</v>
      </c>
      <c r="N234" s="92">
        <v>1.0702234312040204E-2</v>
      </c>
      <c r="O234" s="92">
        <v>-1.6184844008196086E-2</v>
      </c>
      <c r="P234" s="92">
        <v>-3.3043440857159934E-2</v>
      </c>
      <c r="Q234" s="92">
        <v>-5.7937132329491936E-3</v>
      </c>
      <c r="R234" s="92">
        <v>-2.0698431516480098E-2</v>
      </c>
      <c r="S234" s="92">
        <v>-2.1506486117794932E-4</v>
      </c>
    </row>
    <row r="235" spans="1:19">
      <c r="A235" s="87">
        <v>43126</v>
      </c>
      <c r="B235" s="88">
        <v>45.071663000000001</v>
      </c>
      <c r="C235" s="88">
        <v>168.79894999999999</v>
      </c>
      <c r="D235" s="88">
        <v>102.865623</v>
      </c>
      <c r="E235" s="88">
        <v>73.099129000000005</v>
      </c>
      <c r="F235" s="88">
        <v>10.136172</v>
      </c>
      <c r="G235" s="88">
        <v>109.10533100000001</v>
      </c>
      <c r="H235" s="89">
        <v>165.62941000000001</v>
      </c>
      <c r="I235" s="88">
        <v>133.457413</v>
      </c>
      <c r="K235" s="91">
        <v>43126</v>
      </c>
      <c r="L235" s="92">
        <v>1.4423023685622427E-2</v>
      </c>
      <c r="M235" s="92">
        <v>1.5370611104663645E-2</v>
      </c>
      <c r="N235" s="92">
        <v>1.6791744687526311E-2</v>
      </c>
      <c r="O235" s="92">
        <v>2.0715920804179611E-2</v>
      </c>
      <c r="P235" s="92">
        <v>6.9145724569827927E-3</v>
      </c>
      <c r="Q235" s="92">
        <v>1.4834924562011409E-2</v>
      </c>
      <c r="R235" s="92">
        <v>2.337622088431246E-3</v>
      </c>
      <c r="S235" s="92">
        <v>9.9869790432949301E-3</v>
      </c>
    </row>
    <row r="236" spans="1:19">
      <c r="A236" s="87">
        <v>43125</v>
      </c>
      <c r="B236" s="88">
        <v>44.430835999999999</v>
      </c>
      <c r="C236" s="88">
        <v>166.243683</v>
      </c>
      <c r="D236" s="88">
        <v>101.166855</v>
      </c>
      <c r="E236" s="88">
        <v>71.615547000000007</v>
      </c>
      <c r="F236" s="88">
        <v>10.066566</v>
      </c>
      <c r="G236" s="88">
        <v>107.51042200000001</v>
      </c>
      <c r="H236" s="89">
        <v>165.243134</v>
      </c>
      <c r="I236" s="88">
        <v>132.137756</v>
      </c>
      <c r="K236" s="91">
        <v>43125</v>
      </c>
      <c r="L236" s="92">
        <v>2.0902016681034752E-4</v>
      </c>
      <c r="M236" s="92">
        <v>-2.6118942340144224E-3</v>
      </c>
      <c r="N236" s="92">
        <v>7.6566657509791192E-3</v>
      </c>
      <c r="O236" s="92">
        <v>-6.7718186529946989E-3</v>
      </c>
      <c r="P236" s="92">
        <v>-3.9834241939009973E-2</v>
      </c>
      <c r="Q236" s="92">
        <v>4.5253293375191461E-4</v>
      </c>
      <c r="R236" s="92">
        <v>-1.7851109087717809E-2</v>
      </c>
      <c r="S236" s="92">
        <v>-6.1137079532946892E-3</v>
      </c>
    </row>
    <row r="237" spans="1:19">
      <c r="A237" s="87">
        <v>43124</v>
      </c>
      <c r="B237" s="88">
        <v>44.421551000000001</v>
      </c>
      <c r="C237" s="88">
        <v>166.67903100000001</v>
      </c>
      <c r="D237" s="88">
        <v>100.39814</v>
      </c>
      <c r="E237" s="88">
        <v>72.103820999999996</v>
      </c>
      <c r="F237" s="88">
        <v>10.484196000000001</v>
      </c>
      <c r="G237" s="88">
        <v>107.461792</v>
      </c>
      <c r="H237" s="89">
        <v>168.246521</v>
      </c>
      <c r="I237" s="88">
        <v>132.95057700000001</v>
      </c>
      <c r="K237" s="91">
        <v>43124</v>
      </c>
      <c r="L237" s="92">
        <v>8.0084404711469048E-3</v>
      </c>
      <c r="M237" s="92">
        <v>-3.9026053476828304E-3</v>
      </c>
      <c r="N237" s="92">
        <v>-1.0387896560744014E-3</v>
      </c>
      <c r="O237" s="92">
        <v>-9.4166648474879322E-3</v>
      </c>
      <c r="P237" s="92">
        <v>7.5251612308031568E-3</v>
      </c>
      <c r="Q237" s="92">
        <v>8.1499030824727647E-4</v>
      </c>
      <c r="R237" s="92">
        <v>-1.5928438544203116E-2</v>
      </c>
      <c r="S237" s="92">
        <v>-1.7949893118947013E-3</v>
      </c>
    </row>
    <row r="238" spans="1:19">
      <c r="A238" s="87">
        <v>43123</v>
      </c>
      <c r="B238" s="88">
        <v>44.068629999999999</v>
      </c>
      <c r="C238" s="88">
        <v>167.33206200000001</v>
      </c>
      <c r="D238" s="88">
        <v>100.50254099999999</v>
      </c>
      <c r="E238" s="88">
        <v>72.789253000000002</v>
      </c>
      <c r="F238" s="88">
        <v>10.405889999999999</v>
      </c>
      <c r="G238" s="88">
        <v>107.37428300000001</v>
      </c>
      <c r="H238" s="89">
        <v>170.96980300000001</v>
      </c>
      <c r="I238" s="88">
        <v>133.189651</v>
      </c>
      <c r="K238" s="91">
        <v>43123</v>
      </c>
      <c r="L238" s="92">
        <v>1.4774694879620132E-3</v>
      </c>
      <c r="M238" s="92">
        <v>3.4051431876214178E-3</v>
      </c>
      <c r="N238" s="92">
        <v>4.2675696066234448E-3</v>
      </c>
      <c r="O238" s="92">
        <v>-6.9179062356617971E-3</v>
      </c>
      <c r="P238" s="92">
        <v>-4.9918269053781383E-3</v>
      </c>
      <c r="Q238" s="92">
        <v>-6.2104786125996014E-3</v>
      </c>
      <c r="R238" s="92">
        <v>2.2585110530859431E-4</v>
      </c>
      <c r="S238" s="92">
        <v>-8.6078930419075661E-4</v>
      </c>
    </row>
    <row r="239" spans="1:19">
      <c r="A239" s="87">
        <v>43122</v>
      </c>
      <c r="B239" s="88">
        <v>44.003616000000001</v>
      </c>
      <c r="C239" s="88">
        <v>166.764206</v>
      </c>
      <c r="D239" s="88">
        <v>100.075462</v>
      </c>
      <c r="E239" s="88">
        <v>73.296310000000005</v>
      </c>
      <c r="F239" s="88">
        <v>10.458095</v>
      </c>
      <c r="G239" s="88">
        <v>108.04529599999999</v>
      </c>
      <c r="H239" s="89">
        <v>170.93119799999999</v>
      </c>
      <c r="I239" s="88">
        <v>133.30439799999999</v>
      </c>
      <c r="K239" s="91">
        <v>43122</v>
      </c>
      <c r="L239" s="92">
        <v>4.6649610379563278E-3</v>
      </c>
      <c r="M239" s="92">
        <v>5.1101209005710579E-4</v>
      </c>
      <c r="N239" s="92">
        <v>8.2224429773376517E-3</v>
      </c>
      <c r="O239" s="92">
        <v>1.5612917988536923E-2</v>
      </c>
      <c r="P239" s="92">
        <v>1.6667475999916359E-3</v>
      </c>
      <c r="Q239" s="92">
        <v>4.6116518304959442E-3</v>
      </c>
      <c r="R239" s="92">
        <v>-8.1811167769859638E-3</v>
      </c>
      <c r="S239" s="92">
        <v>-3.217773071146901E-3</v>
      </c>
    </row>
    <row r="240" spans="1:19">
      <c r="A240" s="87">
        <v>43119</v>
      </c>
      <c r="B240" s="88">
        <v>43.799294000000003</v>
      </c>
      <c r="C240" s="88">
        <v>166.67903100000001</v>
      </c>
      <c r="D240" s="88">
        <v>99.259308000000004</v>
      </c>
      <c r="E240" s="88">
        <v>72.169533000000001</v>
      </c>
      <c r="F240" s="88">
        <v>10.440693</v>
      </c>
      <c r="G240" s="88">
        <v>107.549316</v>
      </c>
      <c r="H240" s="89">
        <v>172.34114099999999</v>
      </c>
      <c r="I240" s="88">
        <v>133.73472599999999</v>
      </c>
      <c r="K240" s="91">
        <v>43119</v>
      </c>
      <c r="L240" s="92">
        <v>5.972472153119357E-3</v>
      </c>
      <c r="M240" s="92">
        <v>8.8789062749679015E-3</v>
      </c>
      <c r="N240" s="92">
        <v>2.7804772858184279E-3</v>
      </c>
      <c r="O240" s="92">
        <v>2.9053225124580528E-2</v>
      </c>
      <c r="P240" s="92">
        <v>-5.7994988762185562E-3</v>
      </c>
      <c r="Q240" s="92">
        <v>1.5394564868287386E-3</v>
      </c>
      <c r="R240" s="92">
        <v>-4.4626856871455844E-3</v>
      </c>
      <c r="S240" s="92">
        <v>8.8004374567753896E-3</v>
      </c>
    </row>
    <row r="241" spans="1:19">
      <c r="A241" s="87">
        <v>43118</v>
      </c>
      <c r="B241" s="88">
        <v>43.539256999999999</v>
      </c>
      <c r="C241" s="88">
        <v>165.21212800000001</v>
      </c>
      <c r="D241" s="88">
        <v>98.984084999999993</v>
      </c>
      <c r="E241" s="88">
        <v>70.131973000000002</v>
      </c>
      <c r="F241" s="88">
        <v>10.501597</v>
      </c>
      <c r="G241" s="88">
        <v>107.38400300000001</v>
      </c>
      <c r="H241" s="89">
        <v>173.11369300000001</v>
      </c>
      <c r="I241" s="88">
        <v>132.56806900000001</v>
      </c>
      <c r="K241" s="91">
        <v>43118</v>
      </c>
      <c r="L241" s="92">
        <v>1.2816117404272909E-3</v>
      </c>
      <c r="M241" s="92">
        <v>-2.3430837254772019E-3</v>
      </c>
      <c r="N241" s="92">
        <v>1.5579316431287404E-2</v>
      </c>
      <c r="O241" s="92">
        <v>5.7904104189210326E-3</v>
      </c>
      <c r="P241" s="92">
        <v>-9.0312592712258333E-3</v>
      </c>
      <c r="Q241" s="92">
        <v>-1.3842941470665449E-2</v>
      </c>
      <c r="R241" s="92">
        <v>8.9315855062310767E-4</v>
      </c>
      <c r="S241" s="92">
        <v>-1.4852095689135925E-2</v>
      </c>
    </row>
    <row r="242" spans="1:19">
      <c r="A242" s="87">
        <v>43117</v>
      </c>
      <c r="B242" s="88">
        <v>43.483528</v>
      </c>
      <c r="C242" s="88">
        <v>165.600143</v>
      </c>
      <c r="D242" s="88">
        <v>97.465637000000001</v>
      </c>
      <c r="E242" s="88">
        <v>69.728217999999998</v>
      </c>
      <c r="F242" s="88">
        <v>10.597303999999999</v>
      </c>
      <c r="G242" s="88">
        <v>108.89138</v>
      </c>
      <c r="H242" s="89">
        <v>172.95921300000001</v>
      </c>
      <c r="I242" s="88">
        <v>134.566666</v>
      </c>
      <c r="K242" s="91">
        <v>43117</v>
      </c>
      <c r="L242" s="92">
        <v>6.2326053957599825E-3</v>
      </c>
      <c r="M242" s="92">
        <v>7.4851396678607962E-3</v>
      </c>
      <c r="N242" s="92">
        <v>1.9962246417186913E-2</v>
      </c>
      <c r="O242" s="92">
        <v>2.5690821084352722E-2</v>
      </c>
      <c r="P242" s="92">
        <v>-7.022891172613277E-2</v>
      </c>
      <c r="Q242" s="92">
        <v>1.1563804871972838E-2</v>
      </c>
      <c r="R242" s="92">
        <v>1.6516356031819113E-2</v>
      </c>
      <c r="S242" s="92">
        <v>1.9931727230134477E-2</v>
      </c>
    </row>
    <row r="243" spans="1:19">
      <c r="A243" s="87">
        <v>43116</v>
      </c>
      <c r="B243" s="88">
        <v>43.214191</v>
      </c>
      <c r="C243" s="88">
        <v>164.369812</v>
      </c>
      <c r="D243" s="88">
        <v>95.558082999999996</v>
      </c>
      <c r="E243" s="88">
        <v>67.981712000000002</v>
      </c>
      <c r="F243" s="88">
        <v>11.397755999999999</v>
      </c>
      <c r="G243" s="88">
        <v>107.646576</v>
      </c>
      <c r="H243" s="89">
        <v>170.14897199999999</v>
      </c>
      <c r="I243" s="88">
        <v>131.93693500000001</v>
      </c>
      <c r="K243" s="91">
        <v>43116</v>
      </c>
      <c r="L243" s="92">
        <v>8.2340068730113458E-3</v>
      </c>
      <c r="M243" s="92">
        <v>6.3360750128937937E-4</v>
      </c>
      <c r="N243" s="92">
        <v>-1.7844349102290602E-3</v>
      </c>
      <c r="O243" s="92">
        <v>-1.1604083574548563E-2</v>
      </c>
      <c r="P243" s="92">
        <v>-9.8261954967064913E-3</v>
      </c>
      <c r="Q243" s="92">
        <v>-1.5826416867390281E-2</v>
      </c>
      <c r="R243" s="92">
        <v>-5.0821517664749738E-3</v>
      </c>
      <c r="S243" s="92">
        <v>5.6123451028331495E-3</v>
      </c>
    </row>
    <row r="244" spans="1:19">
      <c r="A244" s="87">
        <v>43112</v>
      </c>
      <c r="B244" s="88">
        <v>42.861271000000002</v>
      </c>
      <c r="C244" s="88">
        <v>164.26573200000001</v>
      </c>
      <c r="D244" s="88">
        <v>95.728904999999997</v>
      </c>
      <c r="E244" s="88">
        <v>68.779838999999996</v>
      </c>
      <c r="F244" s="88">
        <v>11.510864</v>
      </c>
      <c r="G244" s="88">
        <v>109.37763200000001</v>
      </c>
      <c r="H244" s="89">
        <v>171.018112</v>
      </c>
      <c r="I244" s="88">
        <v>131.200592</v>
      </c>
      <c r="K244" s="91">
        <v>43112</v>
      </c>
      <c r="L244" s="92">
        <v>2.389245295078446E-3</v>
      </c>
      <c r="M244" s="92">
        <v>1.0381096462659389E-3</v>
      </c>
      <c r="N244" s="92">
        <v>8.4983152417854591E-3</v>
      </c>
      <c r="O244" s="92">
        <v>2.1475192441148927E-2</v>
      </c>
      <c r="P244" s="92">
        <v>5.3191452197212108E-3</v>
      </c>
      <c r="Q244" s="92">
        <v>1.3334540936544625E-2</v>
      </c>
      <c r="R244" s="92">
        <v>1.0326421567624422E-2</v>
      </c>
      <c r="S244" s="92">
        <v>2.1181336284741281E-3</v>
      </c>
    </row>
    <row r="245" spans="1:19">
      <c r="A245" s="87">
        <v>43111</v>
      </c>
      <c r="B245" s="88">
        <v>42.759109000000002</v>
      </c>
      <c r="C245" s="88">
        <v>164.095383</v>
      </c>
      <c r="D245" s="88">
        <v>94.922225999999995</v>
      </c>
      <c r="E245" s="88">
        <v>67.333832000000001</v>
      </c>
      <c r="F245" s="88">
        <v>11.449960000000001</v>
      </c>
      <c r="G245" s="88">
        <v>107.93832399999999</v>
      </c>
      <c r="H245" s="89">
        <v>169.27015700000001</v>
      </c>
      <c r="I245" s="88">
        <v>130.92327900000001</v>
      </c>
      <c r="K245" s="91">
        <v>43111</v>
      </c>
      <c r="L245" s="92">
        <v>-6.5110946865876151E-4</v>
      </c>
      <c r="M245" s="92">
        <v>-6.9143623821221745E-4</v>
      </c>
      <c r="N245" s="92">
        <v>3.5115844354267622E-3</v>
      </c>
      <c r="O245" s="92">
        <v>1.947691168371235E-2</v>
      </c>
      <c r="P245" s="92">
        <v>9.9770200757671734E-3</v>
      </c>
      <c r="Q245" s="92">
        <v>1.3885106303756167E-2</v>
      </c>
      <c r="R245" s="92">
        <v>5.6801835891326924E-3</v>
      </c>
      <c r="S245" s="92">
        <v>3.7390258947527233E-3</v>
      </c>
    </row>
    <row r="246" spans="1:19">
      <c r="A246" s="87">
        <v>43110</v>
      </c>
      <c r="B246" s="88">
        <v>42.786968000000002</v>
      </c>
      <c r="C246" s="88">
        <v>164.208923</v>
      </c>
      <c r="D246" s="88">
        <v>94.590064999999996</v>
      </c>
      <c r="E246" s="88">
        <v>66.047432000000001</v>
      </c>
      <c r="F246" s="88">
        <v>11.336852</v>
      </c>
      <c r="G246" s="88">
        <v>106.460114</v>
      </c>
      <c r="H246" s="89">
        <v>168.31410199999999</v>
      </c>
      <c r="I246" s="88">
        <v>130.43557699999999</v>
      </c>
      <c r="K246" s="91">
        <v>43110</v>
      </c>
      <c r="L246" s="92">
        <v>-3.4609535600392816E-3</v>
      </c>
      <c r="M246" s="92">
        <v>-1.7281092136767207E-4</v>
      </c>
      <c r="N246" s="92">
        <v>-7.1721086067109141E-3</v>
      </c>
      <c r="O246" s="92">
        <v>8.0252306391879191E-3</v>
      </c>
      <c r="P246" s="92">
        <v>-3.8226399791569943E-3</v>
      </c>
      <c r="Q246" s="92">
        <v>-4.2750561974640444E-3</v>
      </c>
      <c r="R246" s="92">
        <v>-2.2939932031518229E-4</v>
      </c>
      <c r="S246" s="92">
        <v>2.0041835020202736E-2</v>
      </c>
    </row>
    <row r="247" spans="1:19">
      <c r="A247" s="87">
        <v>43109</v>
      </c>
      <c r="B247" s="88">
        <v>42.935566000000001</v>
      </c>
      <c r="C247" s="88">
        <v>164.23730499999999</v>
      </c>
      <c r="D247" s="88">
        <v>95.273375999999999</v>
      </c>
      <c r="E247" s="88">
        <v>65.521606000000006</v>
      </c>
      <c r="F247" s="88">
        <v>11.380355</v>
      </c>
      <c r="G247" s="88">
        <v>106.917191</v>
      </c>
      <c r="H247" s="89">
        <v>168.352722</v>
      </c>
      <c r="I247" s="88">
        <v>127.872772</v>
      </c>
      <c r="K247" s="91">
        <v>43109</v>
      </c>
      <c r="L247" s="92">
        <v>4.9999581011712646E-3</v>
      </c>
      <c r="M247" s="92">
        <v>-2.242288270687065E-3</v>
      </c>
      <c r="N247" s="92">
        <v>-1.2006480269477149E-2</v>
      </c>
      <c r="O247" s="92">
        <v>1.2913621802606023E-3</v>
      </c>
      <c r="P247" s="92">
        <v>-5.3231903936447056E-3</v>
      </c>
      <c r="Q247" s="92">
        <v>-7.271742009988813E-4</v>
      </c>
      <c r="R247" s="92">
        <v>-1.1473401403228056E-4</v>
      </c>
      <c r="S247" s="92">
        <v>-7.7911959334645564E-3</v>
      </c>
    </row>
    <row r="248" spans="1:19">
      <c r="A248" s="87">
        <v>43108</v>
      </c>
      <c r="B248" s="88">
        <v>42.721958000000001</v>
      </c>
      <c r="C248" s="88">
        <v>164.60640000000001</v>
      </c>
      <c r="D248" s="88">
        <v>96.431174999999996</v>
      </c>
      <c r="E248" s="88">
        <v>65.437102999999993</v>
      </c>
      <c r="F248" s="88">
        <v>11.441259000000001</v>
      </c>
      <c r="G248" s="88">
        <v>106.994995</v>
      </c>
      <c r="H248" s="89">
        <v>168.37204</v>
      </c>
      <c r="I248" s="88">
        <v>128.87687700000001</v>
      </c>
      <c r="K248" s="91">
        <v>43108</v>
      </c>
      <c r="L248" s="92">
        <v>-1.5193878659501836E-3</v>
      </c>
      <c r="M248" s="92">
        <v>-6.8966123913505317E-4</v>
      </c>
      <c r="N248" s="92">
        <v>1.4780573028231325E-2</v>
      </c>
      <c r="O248" s="92">
        <v>1.1906604122585485E-2</v>
      </c>
      <c r="P248" s="92">
        <v>-3.7878019403276841E-3</v>
      </c>
      <c r="Q248" s="92">
        <v>-1.4334349356495468E-2</v>
      </c>
      <c r="R248" s="92">
        <v>-3.7142127927877189E-3</v>
      </c>
      <c r="S248" s="92">
        <v>6.7982716492087647E-3</v>
      </c>
    </row>
    <row r="249" spans="1:19">
      <c r="A249" s="87">
        <v>43105</v>
      </c>
      <c r="B249" s="88">
        <v>42.786968000000002</v>
      </c>
      <c r="C249" s="88">
        <v>164.720001</v>
      </c>
      <c r="D249" s="88">
        <v>95.026627000000005</v>
      </c>
      <c r="E249" s="88">
        <v>64.667136999999997</v>
      </c>
      <c r="F249" s="88">
        <v>11.484761000000001</v>
      </c>
      <c r="G249" s="88">
        <v>108.55100299999999</v>
      </c>
      <c r="H249" s="89">
        <v>168.999741</v>
      </c>
      <c r="I249" s="88">
        <v>128.006653</v>
      </c>
      <c r="K249" s="91">
        <v>43105</v>
      </c>
      <c r="L249" s="92">
        <v>-2.16958246321175E-4</v>
      </c>
      <c r="M249" s="92">
        <v>2.0152417029006831E-3</v>
      </c>
      <c r="N249" s="92">
        <v>5.927348571226565E-3</v>
      </c>
      <c r="O249" s="92">
        <v>2.3632408424334228E-2</v>
      </c>
      <c r="P249" s="92">
        <v>1.6949091009230477E-2</v>
      </c>
      <c r="Q249" s="92">
        <v>-5.4353577849334256E-3</v>
      </c>
      <c r="R249" s="92">
        <v>1.138528937243688E-2</v>
      </c>
      <c r="S249" s="92">
        <v>1.2863200492915894E-2</v>
      </c>
    </row>
    <row r="250" spans="1:19">
      <c r="A250" s="87">
        <v>43104</v>
      </c>
      <c r="B250" s="88">
        <v>42.796253</v>
      </c>
      <c r="C250" s="88">
        <v>164.38871800000001</v>
      </c>
      <c r="D250" s="88">
        <v>94.46669</v>
      </c>
      <c r="E250" s="88">
        <v>63.174179000000002</v>
      </c>
      <c r="F250" s="88">
        <v>11.293348999999999</v>
      </c>
      <c r="G250" s="88">
        <v>109.14424099999999</v>
      </c>
      <c r="H250" s="89">
        <v>167.09728999999999</v>
      </c>
      <c r="I250" s="88">
        <v>126.380989</v>
      </c>
      <c r="K250" s="91">
        <v>43104</v>
      </c>
      <c r="L250" s="92">
        <v>1.408447333437568E-2</v>
      </c>
      <c r="M250" s="92">
        <v>7.0147371835518335E-3</v>
      </c>
      <c r="N250" s="92">
        <v>9.0495700953563407E-4</v>
      </c>
      <c r="O250" s="92">
        <v>-1.637414621178368E-2</v>
      </c>
      <c r="P250" s="92">
        <v>1.7241498891859885E-2</v>
      </c>
      <c r="Q250" s="92">
        <v>-4.4522143463321395E-4</v>
      </c>
      <c r="R250" s="92">
        <v>4.6449378703905531E-3</v>
      </c>
      <c r="S250" s="92">
        <v>1.5599765149012956E-2</v>
      </c>
    </row>
    <row r="251" spans="1:19">
      <c r="A251" s="87">
        <v>43103</v>
      </c>
      <c r="B251" s="88">
        <v>42.201861999999998</v>
      </c>
      <c r="C251" s="88">
        <v>163.243607</v>
      </c>
      <c r="D251" s="88">
        <v>94.381279000000006</v>
      </c>
      <c r="E251" s="88">
        <v>64.225821999999994</v>
      </c>
      <c r="F251" s="88">
        <v>11.101934999999999</v>
      </c>
      <c r="G251" s="88">
        <v>109.19285600000001</v>
      </c>
      <c r="H251" s="89">
        <v>166.32472200000001</v>
      </c>
      <c r="I251" s="88">
        <v>124.439758</v>
      </c>
      <c r="K251" s="91">
        <v>43103</v>
      </c>
      <c r="L251" s="92">
        <v>-2.196041243234359E-3</v>
      </c>
      <c r="M251" s="92">
        <v>-4.2143178434111972E-3</v>
      </c>
      <c r="N251" s="92">
        <v>8.7230166108180907E-3</v>
      </c>
      <c r="O251" s="92">
        <v>-1.0989052955411194E-2</v>
      </c>
      <c r="P251" s="92">
        <v>7.898733092381427E-3</v>
      </c>
      <c r="Q251" s="92">
        <v>4.2932574761487263E-3</v>
      </c>
      <c r="R251" s="92">
        <v>-1.7427924693036445E-4</v>
      </c>
      <c r="S251" s="92">
        <v>1.3710402837925351E-2</v>
      </c>
    </row>
    <row r="252" spans="1:19">
      <c r="A252" s="87">
        <v>43102</v>
      </c>
      <c r="B252" s="88">
        <v>42.294742999999997</v>
      </c>
      <c r="C252" s="88">
        <v>163.93447900000001</v>
      </c>
      <c r="D252" s="88">
        <v>93.565109000000007</v>
      </c>
      <c r="E252" s="88">
        <v>64.939445000000006</v>
      </c>
      <c r="F252" s="88">
        <v>11.014931000000001</v>
      </c>
      <c r="G252" s="88">
        <v>108.726067</v>
      </c>
      <c r="H252" s="89">
        <v>166.353714</v>
      </c>
      <c r="I252" s="88">
        <v>122.756714</v>
      </c>
      <c r="K252" s="91">
        <v>43102</v>
      </c>
      <c r="L252" s="92">
        <v>-7.4105891992098938E-3</v>
      </c>
      <c r="M252" s="92">
        <v>6.3908709207260994E-3</v>
      </c>
      <c r="N252" s="92">
        <v>-1.6202830828148107E-3</v>
      </c>
      <c r="O252" s="92">
        <v>1.0077341881765456E-2</v>
      </c>
      <c r="P252" s="92">
        <v>1.3610905877517121E-2</v>
      </c>
      <c r="Q252" s="92">
        <v>3.9903386582750722E-2</v>
      </c>
      <c r="R252" s="92">
        <v>1.7904668817959823E-2</v>
      </c>
      <c r="S252" s="92">
        <v>9.4362116598036838E-3</v>
      </c>
    </row>
    <row r="253" spans="1:19">
      <c r="A253" s="87">
        <v>43098</v>
      </c>
      <c r="B253" s="88">
        <v>42.610512</v>
      </c>
      <c r="C253" s="88">
        <v>162.89344800000001</v>
      </c>
      <c r="D253" s="88">
        <v>93.716956999999994</v>
      </c>
      <c r="E253" s="88">
        <v>64.291556999999997</v>
      </c>
      <c r="F253" s="88">
        <v>10.867020999999999</v>
      </c>
      <c r="G253" s="88">
        <v>104.554008</v>
      </c>
      <c r="H253" s="89">
        <v>163.42759699999999</v>
      </c>
      <c r="I253" s="88">
        <v>121.609184</v>
      </c>
      <c r="K253" s="91">
        <v>43098</v>
      </c>
      <c r="L253" s="92">
        <v>3.4994650971724717E-3</v>
      </c>
      <c r="M253" s="92">
        <v>-5.6616084080778339E-3</v>
      </c>
      <c r="N253" s="92">
        <v>-6.5391921353682436E-3</v>
      </c>
      <c r="O253" s="92">
        <v>7.3081621825177301E-4</v>
      </c>
      <c r="P253" s="92">
        <v>-7.154195315881906E-3</v>
      </c>
      <c r="Q253" s="92">
        <v>-2.4125710394802269E-3</v>
      </c>
      <c r="R253" s="92">
        <v>-1.0813786767514322E-2</v>
      </c>
      <c r="S253" s="92">
        <v>-8.5757509339045024E-3</v>
      </c>
    </row>
    <row r="254" spans="1:19">
      <c r="A254" s="87">
        <v>43097</v>
      </c>
      <c r="B254" s="88">
        <v>42.461917999999997</v>
      </c>
      <c r="C254" s="88">
        <v>163.82093800000001</v>
      </c>
      <c r="D254" s="88">
        <v>94.333824000000007</v>
      </c>
      <c r="E254" s="88">
        <v>64.244606000000005</v>
      </c>
      <c r="F254" s="88">
        <v>10.945326</v>
      </c>
      <c r="G254" s="88">
        <v>104.806862</v>
      </c>
      <c r="H254" s="89">
        <v>165.21418800000001</v>
      </c>
      <c r="I254" s="88">
        <v>122.661095</v>
      </c>
      <c r="K254" s="91">
        <v>43097</v>
      </c>
      <c r="L254" s="92">
        <v>-4.5720570538708705E-3</v>
      </c>
      <c r="M254" s="92">
        <v>2.4905953555738325E-3</v>
      </c>
      <c r="N254" s="92">
        <v>1.4103677025989469E-3</v>
      </c>
      <c r="O254" s="92">
        <v>8.7777729707383401E-4</v>
      </c>
      <c r="P254" s="92">
        <v>6.3998503823607944E-3</v>
      </c>
      <c r="Q254" s="92">
        <v>1.2077424019110161E-3</v>
      </c>
      <c r="R254" s="92">
        <v>2.8136278996329089E-3</v>
      </c>
      <c r="S254" s="92">
        <v>3.1202997895185547E-4</v>
      </c>
    </row>
    <row r="255" spans="1:19">
      <c r="A255" s="87">
        <v>43096</v>
      </c>
      <c r="B255" s="88">
        <v>42.656948</v>
      </c>
      <c r="C255" s="88">
        <v>163.41394</v>
      </c>
      <c r="D255" s="88">
        <v>94.200965999999994</v>
      </c>
      <c r="E255" s="88">
        <v>64.188263000000006</v>
      </c>
      <c r="F255" s="88">
        <v>10.875723000000001</v>
      </c>
      <c r="G255" s="88">
        <v>104.680435</v>
      </c>
      <c r="H255" s="89">
        <v>164.750641</v>
      </c>
      <c r="I255" s="88">
        <v>122.622833</v>
      </c>
      <c r="K255" s="91">
        <v>43096</v>
      </c>
      <c r="L255" s="92">
        <v>2.6194543432582762E-3</v>
      </c>
      <c r="M255" s="92">
        <v>8.0564537483285292E-3</v>
      </c>
      <c r="N255" s="92">
        <v>1.0084578609088624E-3</v>
      </c>
      <c r="O255" s="92">
        <v>4.9986059748823308E-3</v>
      </c>
      <c r="P255" s="92">
        <v>-7.93643698904134E-3</v>
      </c>
      <c r="Q255" s="92">
        <v>-4.4395364062812526E-3</v>
      </c>
      <c r="R255" s="92">
        <v>1.7581777942043963E-4</v>
      </c>
      <c r="S255" s="92">
        <v>1.9533553524833103E-3</v>
      </c>
    </row>
    <row r="256" spans="1:19">
      <c r="A256" s="87">
        <v>43095</v>
      </c>
      <c r="B256" s="88">
        <v>42.545501999999999</v>
      </c>
      <c r="C256" s="88">
        <v>162.10792499999999</v>
      </c>
      <c r="D256" s="88">
        <v>94.106064000000003</v>
      </c>
      <c r="E256" s="88">
        <v>63.869007000000003</v>
      </c>
      <c r="F256" s="88">
        <v>10.962728</v>
      </c>
      <c r="G256" s="88">
        <v>105.14724</v>
      </c>
      <c r="H256" s="89">
        <v>164.72167999999999</v>
      </c>
      <c r="I256" s="88">
        <v>122.383774</v>
      </c>
      <c r="K256" s="91">
        <v>43095</v>
      </c>
      <c r="L256" s="92">
        <v>4.8256332210305786E-3</v>
      </c>
      <c r="M256" s="92">
        <v>-7.5837560398539505E-4</v>
      </c>
      <c r="N256" s="92">
        <v>9.673150592981683E-3</v>
      </c>
      <c r="O256" s="92">
        <v>1.35598065602065E-2</v>
      </c>
      <c r="P256" s="92">
        <v>1.5899023930396883E-3</v>
      </c>
      <c r="Q256" s="92">
        <v>-5.0611591664413424E-3</v>
      </c>
      <c r="R256" s="92">
        <v>-2.5369886165523492E-2</v>
      </c>
      <c r="S256" s="92">
        <v>-2.6497015098723153E-3</v>
      </c>
    </row>
    <row r="257" spans="1:19">
      <c r="A257" s="87">
        <v>43091</v>
      </c>
      <c r="B257" s="88">
        <v>42.341178999999997</v>
      </c>
      <c r="C257" s="88">
        <v>162.23095699999999</v>
      </c>
      <c r="D257" s="88">
        <v>93.204482999999996</v>
      </c>
      <c r="E257" s="88">
        <v>63.014541999999999</v>
      </c>
      <c r="F257" s="88">
        <v>10.945326</v>
      </c>
      <c r="G257" s="88">
        <v>105.682114</v>
      </c>
      <c r="H257" s="89">
        <v>169.00943000000001</v>
      </c>
      <c r="I257" s="88">
        <v>122.708916</v>
      </c>
      <c r="K257" s="91">
        <v>43091</v>
      </c>
      <c r="L257" s="92">
        <v>-2.1924198988720889E-4</v>
      </c>
      <c r="M257" s="92">
        <v>-2.5021964590065116E-3</v>
      </c>
      <c r="N257" s="92">
        <v>1.5296985585735445E-3</v>
      </c>
      <c r="O257" s="92">
        <v>4.4703311676008717E-4</v>
      </c>
      <c r="P257" s="92">
        <v>-3.9587479210704268E-3</v>
      </c>
      <c r="Q257" s="92">
        <v>-8.2138949288019791E-3</v>
      </c>
      <c r="R257" s="92">
        <v>0</v>
      </c>
      <c r="S257" s="92">
        <v>3.1196542070910382E-4</v>
      </c>
    </row>
    <row r="258" spans="1:19">
      <c r="A258" s="87">
        <v>43090</v>
      </c>
      <c r="B258" s="88">
        <v>42.350464000000002</v>
      </c>
      <c r="C258" s="88">
        <v>162.63790900000001</v>
      </c>
      <c r="D258" s="88">
        <v>93.062126000000006</v>
      </c>
      <c r="E258" s="88">
        <v>62.986384999999999</v>
      </c>
      <c r="F258" s="88">
        <v>10.988828</v>
      </c>
      <c r="G258" s="88">
        <v>106.557365</v>
      </c>
      <c r="H258" s="89">
        <v>169.00943000000001</v>
      </c>
      <c r="I258" s="88">
        <v>122.670647</v>
      </c>
      <c r="K258" s="91">
        <v>43090</v>
      </c>
      <c r="L258" s="92">
        <v>-1.0416542775368631E-2</v>
      </c>
      <c r="M258" s="92">
        <v>-1.8587857388505657E-3</v>
      </c>
      <c r="N258" s="92">
        <v>-6.9873267438675946E-3</v>
      </c>
      <c r="O258" s="92">
        <v>5.2450501647505199E-3</v>
      </c>
      <c r="P258" s="92">
        <v>-7.0756342992112087E-3</v>
      </c>
      <c r="Q258" s="92">
        <v>-1.0940521704280171E-3</v>
      </c>
      <c r="R258" s="92">
        <v>3.7856047833120243E-3</v>
      </c>
      <c r="S258" s="92">
        <v>5.0928285632521053E-3</v>
      </c>
    </row>
    <row r="259" spans="1:19">
      <c r="A259" s="87">
        <v>43089</v>
      </c>
      <c r="B259" s="88">
        <v>42.796253</v>
      </c>
      <c r="C259" s="88">
        <v>162.94078099999999</v>
      </c>
      <c r="D259" s="88">
        <v>93.716956999999994</v>
      </c>
      <c r="E259" s="88">
        <v>62.657741999999999</v>
      </c>
      <c r="F259" s="88">
        <v>11.067135</v>
      </c>
      <c r="G259" s="88">
        <v>106.674072</v>
      </c>
      <c r="H259" s="89">
        <v>168.37204</v>
      </c>
      <c r="I259" s="88">
        <v>122.049072</v>
      </c>
      <c r="K259" s="91">
        <v>43089</v>
      </c>
      <c r="L259" s="92">
        <v>-1.0840587370118948E-3</v>
      </c>
      <c r="M259" s="92">
        <v>-7.0361638389302428E-3</v>
      </c>
      <c r="N259" s="92">
        <v>-5.0610886356328155E-4</v>
      </c>
      <c r="O259" s="92">
        <v>1.4133608647242779E-2</v>
      </c>
      <c r="P259" s="92">
        <v>2.3641811743686514E-3</v>
      </c>
      <c r="Q259" s="92">
        <v>-1.8960704737306378E-2</v>
      </c>
      <c r="R259" s="92">
        <v>-1.0884900701941813E-3</v>
      </c>
      <c r="S259" s="92">
        <v>4.8814970178876482E-3</v>
      </c>
    </row>
    <row r="260" spans="1:19">
      <c r="A260" s="87">
        <v>43088</v>
      </c>
      <c r="B260" s="88">
        <v>42.842697000000001</v>
      </c>
      <c r="C260" s="88">
        <v>164.095383</v>
      </c>
      <c r="D260" s="88">
        <v>93.764411999999993</v>
      </c>
      <c r="E260" s="88">
        <v>61.784503999999998</v>
      </c>
      <c r="F260" s="88">
        <v>11.041032</v>
      </c>
      <c r="G260" s="88">
        <v>108.73577899999999</v>
      </c>
      <c r="H260" s="89">
        <v>168.555511</v>
      </c>
      <c r="I260" s="88">
        <v>121.45618399999999</v>
      </c>
      <c r="K260" s="91">
        <v>43088</v>
      </c>
      <c r="L260" s="92">
        <v>4.3544840573217503E-3</v>
      </c>
      <c r="M260" s="92">
        <v>-4.6498656096967128E-3</v>
      </c>
      <c r="N260" s="92">
        <v>9.1931816666426247E-3</v>
      </c>
      <c r="O260" s="92">
        <v>-1.8056993742373573E-2</v>
      </c>
      <c r="P260" s="92">
        <v>2.3696017705421291E-3</v>
      </c>
      <c r="Q260" s="92">
        <v>7.0251202786038025E-3</v>
      </c>
      <c r="R260" s="92">
        <v>-1.0656544651317046E-2</v>
      </c>
      <c r="S260" s="92">
        <v>-2.4347811802826191E-3</v>
      </c>
    </row>
    <row r="261" spans="1:19">
      <c r="A261" s="87">
        <v>43087</v>
      </c>
      <c r="B261" s="88">
        <v>42.656948</v>
      </c>
      <c r="C261" s="88">
        <v>164.86196899999999</v>
      </c>
      <c r="D261" s="88">
        <v>92.910270999999995</v>
      </c>
      <c r="E261" s="88">
        <v>62.920662</v>
      </c>
      <c r="F261" s="88">
        <v>11.014931000000001</v>
      </c>
      <c r="G261" s="88">
        <v>107.977226</v>
      </c>
      <c r="H261" s="89">
        <v>170.37107800000001</v>
      </c>
      <c r="I261" s="88">
        <v>121.75262499999999</v>
      </c>
      <c r="K261" s="91">
        <v>43087</v>
      </c>
      <c r="L261" s="92">
        <v>-5.6288789017814311E-3</v>
      </c>
      <c r="M261" s="92">
        <v>8.0448883437633789E-4</v>
      </c>
      <c r="N261" s="92">
        <v>8.1349121244964628E-3</v>
      </c>
      <c r="O261" s="92">
        <v>2.5872720404201299E-2</v>
      </c>
      <c r="P261" s="92">
        <v>6.3593354825612902E-3</v>
      </c>
      <c r="Q261" s="92">
        <v>-2.1568954065277479E-3</v>
      </c>
      <c r="R261" s="92">
        <v>1.4082980092993136E-2</v>
      </c>
      <c r="S261" s="92">
        <v>2.3966558065755317E-2</v>
      </c>
    </row>
    <row r="262" spans="1:19">
      <c r="A262" s="87">
        <v>43084</v>
      </c>
      <c r="B262" s="88">
        <v>42.898417999999999</v>
      </c>
      <c r="C262" s="88">
        <v>164.729446</v>
      </c>
      <c r="D262" s="88">
        <v>92.160552999999993</v>
      </c>
      <c r="E262" s="88">
        <v>61.33379</v>
      </c>
      <c r="F262" s="88">
        <v>10.945326</v>
      </c>
      <c r="G262" s="88">
        <v>108.21062499999999</v>
      </c>
      <c r="H262" s="89">
        <v>168.005066</v>
      </c>
      <c r="I262" s="88">
        <v>118.902931</v>
      </c>
      <c r="K262" s="91">
        <v>43084</v>
      </c>
      <c r="L262" s="92">
        <v>3.4760616636089203E-3</v>
      </c>
      <c r="M262" s="92">
        <v>5.3136065074088634E-3</v>
      </c>
      <c r="N262" s="92">
        <v>-2.0583746323632468E-4</v>
      </c>
      <c r="O262" s="92">
        <v>2.4627530062180769E-2</v>
      </c>
      <c r="P262" s="92">
        <v>9.6307324470616962E-3</v>
      </c>
      <c r="Q262" s="92">
        <v>6.3307800491578803E-3</v>
      </c>
      <c r="R262" s="92">
        <v>1.0161357648154068E-2</v>
      </c>
      <c r="S262" s="92">
        <v>-5.2800840958487916E-3</v>
      </c>
    </row>
    <row r="263" spans="1:19">
      <c r="A263" s="87">
        <v>43083</v>
      </c>
      <c r="B263" s="88">
        <v>42.749817</v>
      </c>
      <c r="C263" s="88">
        <v>163.85876500000001</v>
      </c>
      <c r="D263" s="88">
        <v>92.179526999999993</v>
      </c>
      <c r="E263" s="88">
        <v>59.859596000000003</v>
      </c>
      <c r="F263" s="88">
        <v>10.840920000000001</v>
      </c>
      <c r="G263" s="88">
        <v>107.529877</v>
      </c>
      <c r="H263" s="89">
        <v>166.315079</v>
      </c>
      <c r="I263" s="88">
        <v>119.534081</v>
      </c>
      <c r="K263" s="91">
        <v>43083</v>
      </c>
      <c r="L263" s="92">
        <v>2.8322214398144308E-3</v>
      </c>
      <c r="M263" s="92">
        <v>-2.3623903007413682E-3</v>
      </c>
      <c r="N263" s="92">
        <v>-6.4443805400065113E-3</v>
      </c>
      <c r="O263" s="92">
        <v>-9.9394578688932755E-3</v>
      </c>
      <c r="P263" s="92">
        <v>-1.3459852133457684E-2</v>
      </c>
      <c r="Q263" s="92">
        <v>2.7506759115943913E-2</v>
      </c>
      <c r="R263" s="92">
        <v>-2.9020212491748243E-4</v>
      </c>
      <c r="S263" s="92">
        <v>6.4046169764386818E-4</v>
      </c>
    </row>
    <row r="264" spans="1:19">
      <c r="A264" s="87">
        <v>43082</v>
      </c>
      <c r="B264" s="88">
        <v>42.629081999999997</v>
      </c>
      <c r="C264" s="88">
        <v>164.24678</v>
      </c>
      <c r="D264" s="88">
        <v>92.777420000000006</v>
      </c>
      <c r="E264" s="88">
        <v>60.460540999999999</v>
      </c>
      <c r="F264" s="88">
        <v>10.988828</v>
      </c>
      <c r="G264" s="88">
        <v>104.65125999999999</v>
      </c>
      <c r="H264" s="89">
        <v>166.36335800000001</v>
      </c>
      <c r="I264" s="88">
        <v>119.457573</v>
      </c>
      <c r="K264" s="91">
        <v>43082</v>
      </c>
      <c r="L264" s="92">
        <v>1.3468725971055528E-2</v>
      </c>
      <c r="M264" s="92">
        <v>7.6641462012712047E-3</v>
      </c>
      <c r="N264" s="92">
        <v>1.0961809152845614E-2</v>
      </c>
      <c r="O264" s="92">
        <v>1.3696516900522093E-2</v>
      </c>
      <c r="P264" s="92">
        <v>2.3807942694555884E-3</v>
      </c>
      <c r="Q264" s="92">
        <v>1.6755585798273742E-3</v>
      </c>
      <c r="R264" s="92">
        <v>3.3197719234108192E-3</v>
      </c>
      <c r="S264" s="92">
        <v>5.3923402393558639E-3</v>
      </c>
    </row>
    <row r="265" spans="1:19">
      <c r="A265" s="87">
        <v>43081</v>
      </c>
      <c r="B265" s="88">
        <v>42.062553000000001</v>
      </c>
      <c r="C265" s="88">
        <v>162.99754300000001</v>
      </c>
      <c r="D265" s="88">
        <v>91.771439000000001</v>
      </c>
      <c r="E265" s="88">
        <v>59.643630999999999</v>
      </c>
      <c r="F265" s="88">
        <v>10.962728</v>
      </c>
      <c r="G265" s="88">
        <v>104.476204</v>
      </c>
      <c r="H265" s="89">
        <v>165.81289699999999</v>
      </c>
      <c r="I265" s="88">
        <v>118.816872</v>
      </c>
      <c r="K265" s="91">
        <v>43081</v>
      </c>
      <c r="L265" s="92">
        <v>-8.8247649241246506E-4</v>
      </c>
      <c r="M265" s="92">
        <v>-5.8873216063064504E-3</v>
      </c>
      <c r="N265" s="92">
        <v>-2.3728413293503392E-3</v>
      </c>
      <c r="O265" s="92">
        <v>-1.5717925780857067E-3</v>
      </c>
      <c r="P265" s="92">
        <v>1.5899023930396883E-3</v>
      </c>
      <c r="Q265" s="92">
        <v>5.6163325726381608E-3</v>
      </c>
      <c r="R265" s="92">
        <v>-5.6177149734211174E-3</v>
      </c>
      <c r="S265" s="92">
        <v>2.5821684843609916E-3</v>
      </c>
    </row>
    <row r="266" spans="1:19">
      <c r="A266" s="87">
        <v>43080</v>
      </c>
      <c r="B266" s="88">
        <v>42.099705</v>
      </c>
      <c r="C266" s="88">
        <v>163.96284499999999</v>
      </c>
      <c r="D266" s="88">
        <v>91.989716000000001</v>
      </c>
      <c r="E266" s="88">
        <v>59.737526000000003</v>
      </c>
      <c r="F266" s="88">
        <v>10.945326</v>
      </c>
      <c r="G266" s="88">
        <v>103.892708</v>
      </c>
      <c r="H266" s="89">
        <v>166.74964900000001</v>
      </c>
      <c r="I266" s="88">
        <v>118.510857</v>
      </c>
      <c r="K266" s="91">
        <v>43080</v>
      </c>
      <c r="L266" s="92">
        <v>4.4148057156356835E-4</v>
      </c>
      <c r="M266" s="92">
        <v>5.7741517612708293E-4</v>
      </c>
      <c r="N266" s="92">
        <v>3.9358028273164258E-3</v>
      </c>
      <c r="O266" s="92">
        <v>-2.6650015012399386E-3</v>
      </c>
      <c r="P266" s="92">
        <v>-2.3789068075562581E-3</v>
      </c>
      <c r="Q266" s="92">
        <v>2.4944813601196936E-2</v>
      </c>
      <c r="R266" s="92">
        <v>1.9484103274721498E-2</v>
      </c>
      <c r="S266" s="92">
        <v>-4.1784373966063937E-3</v>
      </c>
    </row>
    <row r="267" spans="1:19">
      <c r="A267" s="87">
        <v>43077</v>
      </c>
      <c r="B267" s="88">
        <v>42.081127000000002</v>
      </c>
      <c r="C267" s="88">
        <v>163.868225</v>
      </c>
      <c r="D267" s="88">
        <v>91.629081999999997</v>
      </c>
      <c r="E267" s="88">
        <v>59.897151999999998</v>
      </c>
      <c r="F267" s="88">
        <v>10.971425999999999</v>
      </c>
      <c r="G267" s="88">
        <v>101.364197</v>
      </c>
      <c r="H267" s="89">
        <v>163.56277499999999</v>
      </c>
      <c r="I267" s="88">
        <v>119.00812500000001</v>
      </c>
      <c r="K267" s="91">
        <v>43077</v>
      </c>
      <c r="L267" s="92">
        <v>-1.0266446635598059E-2</v>
      </c>
      <c r="M267" s="92">
        <v>1.3880499678677882E-3</v>
      </c>
      <c r="N267" s="92">
        <v>-2.3765190679027048E-3</v>
      </c>
      <c r="O267" s="92">
        <v>3.7404344260174138E-2</v>
      </c>
      <c r="P267" s="92">
        <v>6.3846208459465981E-3</v>
      </c>
      <c r="Q267" s="92">
        <v>-1.8195752703475954E-3</v>
      </c>
      <c r="R267" s="92">
        <v>2.9497682230594791E-4</v>
      </c>
      <c r="S267" s="92">
        <v>8.5905795392944295E-3</v>
      </c>
    </row>
    <row r="268" spans="1:19">
      <c r="A268" s="87">
        <v>43076</v>
      </c>
      <c r="B268" s="88">
        <v>42.517631999999999</v>
      </c>
      <c r="C268" s="88">
        <v>163.64108300000001</v>
      </c>
      <c r="D268" s="88">
        <v>91.847358999999997</v>
      </c>
      <c r="E268" s="88">
        <v>57.737518000000001</v>
      </c>
      <c r="F268" s="88">
        <v>10.901821999999999</v>
      </c>
      <c r="G268" s="88">
        <v>101.548973</v>
      </c>
      <c r="H268" s="89">
        <v>163.51454200000001</v>
      </c>
      <c r="I268" s="88">
        <v>117.994484</v>
      </c>
      <c r="K268" s="91">
        <v>43076</v>
      </c>
      <c r="L268" s="92">
        <v>-1.4424259234949943E-2</v>
      </c>
      <c r="M268" s="92">
        <v>-3.2855787615375665E-3</v>
      </c>
      <c r="N268" s="92">
        <v>1.031818209484836E-4</v>
      </c>
      <c r="O268" s="92">
        <v>8.5288280375521719E-3</v>
      </c>
      <c r="P268" s="92">
        <v>1.2116162232745031E-2</v>
      </c>
      <c r="Q268" s="92">
        <v>-1.8963669377829451E-3</v>
      </c>
      <c r="R268" s="92">
        <v>1.8343456586864537E-3</v>
      </c>
      <c r="S268" s="92">
        <v>3.4155310235635117E-3</v>
      </c>
    </row>
    <row r="269" spans="1:19">
      <c r="A269" s="87">
        <v>43075</v>
      </c>
      <c r="B269" s="88">
        <v>43.139893000000001</v>
      </c>
      <c r="C269" s="88">
        <v>164.180511</v>
      </c>
      <c r="D269" s="88">
        <v>91.837883000000005</v>
      </c>
      <c r="E269" s="88">
        <v>57.249248999999999</v>
      </c>
      <c r="F269" s="88">
        <v>10.771315</v>
      </c>
      <c r="G269" s="88">
        <v>101.741913</v>
      </c>
      <c r="H269" s="89">
        <v>163.215149</v>
      </c>
      <c r="I269" s="88">
        <v>117.592842</v>
      </c>
      <c r="K269" s="91">
        <v>43075</v>
      </c>
      <c r="L269" s="92">
        <v>4.107494140189738E-3</v>
      </c>
      <c r="M269" s="92">
        <v>2.8322317778610717E-3</v>
      </c>
      <c r="N269" s="92">
        <v>-5.6218525092076588E-3</v>
      </c>
      <c r="O269" s="92">
        <v>-1.0869674141468555E-2</v>
      </c>
      <c r="P269" s="92">
        <v>-4.0224443927252551E-3</v>
      </c>
      <c r="Q269" s="92">
        <v>-1.641479454094763E-2</v>
      </c>
      <c r="R269" s="92">
        <v>-3.713557193379069E-3</v>
      </c>
      <c r="S269" s="92">
        <v>-5.7406331621053797E-3</v>
      </c>
    </row>
    <row r="270" spans="1:19">
      <c r="A270" s="87">
        <v>43074</v>
      </c>
      <c r="B270" s="88">
        <v>42.963420999999997</v>
      </c>
      <c r="C270" s="88">
        <v>163.71682699999999</v>
      </c>
      <c r="D270" s="88">
        <v>92.357101</v>
      </c>
      <c r="E270" s="88">
        <v>57.878368000000002</v>
      </c>
      <c r="F270" s="88">
        <v>10.814817</v>
      </c>
      <c r="G270" s="88">
        <v>103.439857</v>
      </c>
      <c r="H270" s="89">
        <v>163.82351700000001</v>
      </c>
      <c r="I270" s="88">
        <v>118.27179700000001</v>
      </c>
      <c r="K270" s="91">
        <v>43074</v>
      </c>
      <c r="L270" s="92">
        <v>6.4876284616799396E-4</v>
      </c>
      <c r="M270" s="92">
        <v>1.371259228503563E-2</v>
      </c>
      <c r="N270" s="92">
        <v>8.4525300456166352E-3</v>
      </c>
      <c r="O270" s="92">
        <v>-9.1124675878789807E-3</v>
      </c>
      <c r="P270" s="92">
        <v>-1.5835264688827566E-2</v>
      </c>
      <c r="Q270" s="92">
        <v>-2.7218307626290739E-2</v>
      </c>
      <c r="R270" s="92">
        <v>-9.4235787409657767E-4</v>
      </c>
      <c r="S270" s="92">
        <v>-1.936687663426917E-3</v>
      </c>
    </row>
    <row r="271" spans="1:19">
      <c r="A271" s="87">
        <v>43073</v>
      </c>
      <c r="B271" s="88">
        <v>42.935566000000001</v>
      </c>
      <c r="C271" s="88">
        <v>161.50221300000001</v>
      </c>
      <c r="D271" s="88">
        <v>91.582993000000002</v>
      </c>
      <c r="E271" s="88">
        <v>58.410632999999997</v>
      </c>
      <c r="F271" s="88">
        <v>10.988828</v>
      </c>
      <c r="G271" s="88">
        <v>106.334091</v>
      </c>
      <c r="H271" s="89">
        <v>163.97804300000001</v>
      </c>
      <c r="I271" s="88">
        <v>118.50129699999999</v>
      </c>
      <c r="K271" s="91">
        <v>43073</v>
      </c>
      <c r="L271" s="92">
        <v>5.6558171415550529E-3</v>
      </c>
      <c r="M271" s="92">
        <v>-1.2842215026779291E-2</v>
      </c>
      <c r="N271" s="92">
        <v>-3.4922657183839023E-3</v>
      </c>
      <c r="O271" s="92">
        <v>3.6453838858495624E-2</v>
      </c>
      <c r="P271" s="92">
        <v>3.9744818930016468E-3</v>
      </c>
      <c r="Q271" s="92">
        <v>4.7220809687896104E-2</v>
      </c>
      <c r="R271" s="92">
        <v>-7.307876427376514E-3</v>
      </c>
      <c r="S271" s="92">
        <v>-3.5381241047813816E-3</v>
      </c>
    </row>
    <row r="272" spans="1:19">
      <c r="A272" s="87">
        <v>43070</v>
      </c>
      <c r="B272" s="88">
        <v>42.694096000000002</v>
      </c>
      <c r="C272" s="88">
        <v>163.603241</v>
      </c>
      <c r="D272" s="88">
        <v>91.903946000000005</v>
      </c>
      <c r="E272" s="88">
        <v>56.356231999999999</v>
      </c>
      <c r="F272" s="88">
        <v>10.945326</v>
      </c>
      <c r="G272" s="88">
        <v>101.539322</v>
      </c>
      <c r="H272" s="89">
        <v>165.18519599999999</v>
      </c>
      <c r="I272" s="88">
        <v>118.92205800000001</v>
      </c>
      <c r="K272" s="91">
        <v>43070</v>
      </c>
      <c r="L272" s="92">
        <v>4.3696356127678193E-3</v>
      </c>
      <c r="M272" s="92">
        <v>5.2334142921390825E-3</v>
      </c>
      <c r="N272" s="92">
        <v>1.2340469628548956E-3</v>
      </c>
      <c r="O272" s="92">
        <v>1.2414166518234682E-2</v>
      </c>
      <c r="P272" s="92">
        <v>4.7922895940861743E-3</v>
      </c>
      <c r="Q272" s="92">
        <v>4.1023501392944972E-3</v>
      </c>
      <c r="R272" s="92">
        <v>-4.6552085384810038E-3</v>
      </c>
      <c r="S272" s="92">
        <v>-1.567197414072985E-2</v>
      </c>
    </row>
    <row r="273" spans="1:19">
      <c r="A273" s="87">
        <v>43069</v>
      </c>
      <c r="B273" s="88">
        <v>42.50835</v>
      </c>
      <c r="C273" s="88">
        <v>162.75149500000001</v>
      </c>
      <c r="D273" s="88">
        <v>91.790672000000001</v>
      </c>
      <c r="E273" s="88">
        <v>55.665194999999997</v>
      </c>
      <c r="F273" s="88">
        <v>10.893122999999999</v>
      </c>
      <c r="G273" s="88">
        <v>101.12447400000001</v>
      </c>
      <c r="H273" s="89">
        <v>165.957764</v>
      </c>
      <c r="I273" s="88">
        <v>120.81547500000001</v>
      </c>
      <c r="K273" s="91">
        <v>43069</v>
      </c>
      <c r="L273" s="92">
        <v>1.418119404608853E-2</v>
      </c>
      <c r="M273" s="92">
        <v>1.5051595643332583E-2</v>
      </c>
      <c r="N273" s="92">
        <v>-3.3826220842736454E-3</v>
      </c>
      <c r="O273" s="92">
        <v>1.3258319897445858E-2</v>
      </c>
      <c r="P273" s="92">
        <v>-3.1845938899284221E-3</v>
      </c>
      <c r="Q273" s="92">
        <v>-3.9909220231787446E-3</v>
      </c>
      <c r="R273" s="92">
        <v>1.398368697244412E-2</v>
      </c>
      <c r="S273" s="92">
        <v>-1.6595201915933222E-3</v>
      </c>
    </row>
    <row r="274" spans="1:19">
      <c r="A274" s="87">
        <v>43068</v>
      </c>
      <c r="B274" s="88">
        <v>41.913960000000003</v>
      </c>
      <c r="C274" s="88">
        <v>160.33815000000001</v>
      </c>
      <c r="D274" s="88">
        <v>92.102219000000005</v>
      </c>
      <c r="E274" s="88">
        <v>54.936824999999999</v>
      </c>
      <c r="F274" s="88">
        <v>10.927924000000001</v>
      </c>
      <c r="G274" s="88">
        <v>101.52967099999999</v>
      </c>
      <c r="H274" s="89">
        <v>163.66906700000001</v>
      </c>
      <c r="I274" s="88">
        <v>121.01630400000001</v>
      </c>
      <c r="K274" s="91">
        <v>43068</v>
      </c>
      <c r="L274" s="92">
        <v>-7.200374153692124E-3</v>
      </c>
      <c r="M274" s="92">
        <v>-5.3111377559779127E-3</v>
      </c>
      <c r="N274" s="92">
        <v>8.1639279274514642E-3</v>
      </c>
      <c r="O274" s="92">
        <v>1.3436838750279234E-2</v>
      </c>
      <c r="P274" s="92">
        <v>2.8664914874280134E-2</v>
      </c>
      <c r="Q274" s="92">
        <v>1.7696458603315701E-2</v>
      </c>
      <c r="R274" s="92">
        <v>-2.0742839506913691E-2</v>
      </c>
      <c r="S274" s="92">
        <v>-3.2293242778127507E-3</v>
      </c>
    </row>
    <row r="275" spans="1:19">
      <c r="A275" s="87">
        <v>43067</v>
      </c>
      <c r="B275" s="88">
        <v>42.217945</v>
      </c>
      <c r="C275" s="88">
        <v>161.194275</v>
      </c>
      <c r="D275" s="88">
        <v>91.356392</v>
      </c>
      <c r="E275" s="88">
        <v>54.208435000000001</v>
      </c>
      <c r="F275" s="88">
        <v>10.623405</v>
      </c>
      <c r="G275" s="88">
        <v>99.764197999999993</v>
      </c>
      <c r="H275" s="89">
        <v>167.135941</v>
      </c>
      <c r="I275" s="88">
        <v>121.408371</v>
      </c>
      <c r="K275" s="91">
        <v>43067</v>
      </c>
      <c r="L275" s="92">
        <v>-1.5251724043410242E-3</v>
      </c>
      <c r="M275" s="92">
        <v>1.4086003876148112E-2</v>
      </c>
      <c r="N275" s="92">
        <v>1.5523139129245411E-3</v>
      </c>
      <c r="O275" s="92">
        <v>1.806391631479598E-2</v>
      </c>
      <c r="P275" s="92">
        <v>8.2577556390712736E-3</v>
      </c>
      <c r="Q275" s="92">
        <v>6.0318226260629437E-3</v>
      </c>
      <c r="R275" s="92">
        <v>-5.8589662076392601E-3</v>
      </c>
      <c r="S275" s="92">
        <v>7.7789610017262589E-3</v>
      </c>
    </row>
    <row r="276" spans="1:19">
      <c r="A276" s="87">
        <v>43066</v>
      </c>
      <c r="B276" s="88">
        <v>42.282432999999997</v>
      </c>
      <c r="C276" s="88">
        <v>158.955231</v>
      </c>
      <c r="D276" s="88">
        <v>91.214798000000002</v>
      </c>
      <c r="E276" s="88">
        <v>53.246592999999997</v>
      </c>
      <c r="F276" s="88">
        <v>10.536398</v>
      </c>
      <c r="G276" s="88">
        <v>99.166045999999994</v>
      </c>
      <c r="H276" s="89">
        <v>168.12095600000001</v>
      </c>
      <c r="I276" s="88">
        <v>120.47123000000001</v>
      </c>
      <c r="K276" s="91">
        <v>43066</v>
      </c>
      <c r="L276" s="92">
        <v>4.3604481960568542E-4</v>
      </c>
      <c r="M276" s="92">
        <v>-8.8687150034738593E-4</v>
      </c>
      <c r="N276" s="92">
        <v>0</v>
      </c>
      <c r="O276" s="92">
        <v>3.5079333645193778E-4</v>
      </c>
      <c r="P276" s="92">
        <v>8.262964205187906E-4</v>
      </c>
      <c r="Q276" s="92">
        <v>1.4614426717669549E-3</v>
      </c>
      <c r="R276" s="92">
        <v>-5.0295022876586382E-3</v>
      </c>
      <c r="S276" s="92">
        <v>-5.5534275989077564E-4</v>
      </c>
    </row>
    <row r="277" spans="1:19">
      <c r="A277" s="87">
        <v>43063</v>
      </c>
      <c r="B277" s="88">
        <v>42.264004</v>
      </c>
      <c r="C277" s="88">
        <v>159.096329</v>
      </c>
      <c r="D277" s="88">
        <v>91.214798000000002</v>
      </c>
      <c r="E277" s="88">
        <v>53.227921000000002</v>
      </c>
      <c r="F277" s="88">
        <v>10.527699</v>
      </c>
      <c r="G277" s="88">
        <v>99.021332000000001</v>
      </c>
      <c r="H277" s="89">
        <v>168.97079500000001</v>
      </c>
      <c r="I277" s="88">
        <v>120.53816999999999</v>
      </c>
      <c r="K277" s="91">
        <v>43063</v>
      </c>
      <c r="L277" s="92">
        <v>8.7249531172606254E-4</v>
      </c>
      <c r="M277" s="92">
        <v>3.5489839322444539E-4</v>
      </c>
      <c r="N277" s="92">
        <v>2.1780872482146663E-3</v>
      </c>
      <c r="O277" s="92">
        <v>9.0281500277025195E-3</v>
      </c>
      <c r="P277" s="92">
        <v>2.4855267251255864E-3</v>
      </c>
      <c r="Q277" s="92">
        <v>-9.7339718341038495E-4</v>
      </c>
      <c r="R277" s="92">
        <v>5.7255775427922373E-5</v>
      </c>
      <c r="S277" s="92">
        <v>-2.3792608476091992E-4</v>
      </c>
    </row>
    <row r="278" spans="1:19">
      <c r="A278" s="87">
        <v>43061</v>
      </c>
      <c r="B278" s="88">
        <v>42.227161000000002</v>
      </c>
      <c r="C278" s="88">
        <v>159.039886</v>
      </c>
      <c r="D278" s="88">
        <v>91.016555999999994</v>
      </c>
      <c r="E278" s="88">
        <v>52.751671000000002</v>
      </c>
      <c r="F278" s="88">
        <v>10.501597</v>
      </c>
      <c r="G278" s="88">
        <v>99.117812999999998</v>
      </c>
      <c r="H278" s="89">
        <v>168.96112099999999</v>
      </c>
      <c r="I278" s="88">
        <v>120.566856</v>
      </c>
      <c r="K278" s="91">
        <v>43061</v>
      </c>
      <c r="L278" s="92">
        <v>1.3106123533948022E-3</v>
      </c>
      <c r="M278" s="92">
        <v>4.4562737051834223E-3</v>
      </c>
      <c r="N278" s="92">
        <v>-1.1395473364513853E-3</v>
      </c>
      <c r="O278" s="92">
        <v>7.6701806467132094E-3</v>
      </c>
      <c r="P278" s="92">
        <v>-4.1254231823311116E-3</v>
      </c>
      <c r="Q278" s="92">
        <v>-2.5242570229271344E-3</v>
      </c>
      <c r="R278" s="92">
        <v>1.0511643662179049E-2</v>
      </c>
      <c r="S278" s="92">
        <v>2.3851685760343244E-3</v>
      </c>
    </row>
    <row r="279" spans="1:19">
      <c r="A279" s="87">
        <v>43060</v>
      </c>
      <c r="B279" s="88">
        <v>42.171889999999998</v>
      </c>
      <c r="C279" s="88">
        <v>158.334305</v>
      </c>
      <c r="D279" s="88">
        <v>91.120391999999995</v>
      </c>
      <c r="E279" s="88">
        <v>52.350135999999999</v>
      </c>
      <c r="F279" s="88">
        <v>10.5451</v>
      </c>
      <c r="G279" s="88">
        <v>99.368645000000001</v>
      </c>
      <c r="H279" s="89">
        <v>167.20353700000001</v>
      </c>
      <c r="I279" s="88">
        <v>120.279968</v>
      </c>
      <c r="K279" s="91">
        <v>43060</v>
      </c>
      <c r="L279" s="92">
        <v>7.039167698057458E-3</v>
      </c>
      <c r="M279" s="92">
        <v>8.207052195248643E-3</v>
      </c>
      <c r="N279" s="92">
        <v>-9.8481866477689861E-3</v>
      </c>
      <c r="O279" s="92">
        <v>-5.1462595582438819E-3</v>
      </c>
      <c r="P279" s="92">
        <v>-8.2425295384158659E-4</v>
      </c>
      <c r="Q279" s="92">
        <v>2.4331099303798176E-3</v>
      </c>
      <c r="R279" s="92">
        <v>1.8590317756965957E-2</v>
      </c>
      <c r="S279" s="92">
        <v>1.1988065302190432E-2</v>
      </c>
    </row>
    <row r="280" spans="1:19">
      <c r="A280" s="87">
        <v>43059</v>
      </c>
      <c r="B280" s="88">
        <v>41.877110000000002</v>
      </c>
      <c r="C280" s="88">
        <v>157.04542499999999</v>
      </c>
      <c r="D280" s="88">
        <v>92.026687999999993</v>
      </c>
      <c r="E280" s="88">
        <v>52.620936999999998</v>
      </c>
      <c r="F280" s="88">
        <v>10.553799</v>
      </c>
      <c r="G280" s="88">
        <v>99.127457000000007</v>
      </c>
      <c r="H280" s="89">
        <v>164.15190100000001</v>
      </c>
      <c r="I280" s="88">
        <v>118.855125</v>
      </c>
      <c r="K280" s="91">
        <v>43059</v>
      </c>
      <c r="L280" s="92">
        <v>-5.4692752750127305E-3</v>
      </c>
      <c r="M280" s="92">
        <v>1.2596283194308278E-3</v>
      </c>
      <c r="N280" s="92">
        <v>1.0256772507322154E-4</v>
      </c>
      <c r="O280" s="92">
        <v>9.3139877130197224E-3</v>
      </c>
      <c r="P280" s="92">
        <v>9.9915851571472647E-3</v>
      </c>
      <c r="Q280" s="92">
        <v>-6.6705193701260823E-3</v>
      </c>
      <c r="R280" s="92">
        <v>-9.9892256410250013E-4</v>
      </c>
      <c r="S280" s="92">
        <v>8.1109183272234375E-3</v>
      </c>
    </row>
    <row r="281" spans="1:19">
      <c r="A281" s="87">
        <v>43056</v>
      </c>
      <c r="B281" s="88">
        <v>42.107407000000002</v>
      </c>
      <c r="C281" s="88">
        <v>156.84785500000001</v>
      </c>
      <c r="D281" s="88">
        <v>92.017250000000004</v>
      </c>
      <c r="E281" s="88">
        <v>52.135348999999998</v>
      </c>
      <c r="F281" s="88">
        <v>10.449393000000001</v>
      </c>
      <c r="G281" s="88">
        <v>99.793128999999993</v>
      </c>
      <c r="H281" s="89">
        <v>164.31603999999999</v>
      </c>
      <c r="I281" s="88">
        <v>117.89885700000001</v>
      </c>
      <c r="K281" s="91">
        <v>43056</v>
      </c>
      <c r="L281" s="92">
        <v>-1.8045017817715392E-2</v>
      </c>
      <c r="M281" s="92">
        <v>-8.1504086204283732E-3</v>
      </c>
      <c r="N281" s="92">
        <v>-2.1582023468399991E-2</v>
      </c>
      <c r="O281" s="92">
        <v>1.04978266059359E-2</v>
      </c>
      <c r="P281" s="92">
        <v>-2.4917199616819596E-3</v>
      </c>
      <c r="Q281" s="92">
        <v>-1.5444709244589738E-3</v>
      </c>
      <c r="R281" s="92">
        <v>-5.5524458147074851E-3</v>
      </c>
      <c r="S281" s="92">
        <v>-8.6837121749575585E-3</v>
      </c>
    </row>
    <row r="282" spans="1:19">
      <c r="A282" s="87">
        <v>43055</v>
      </c>
      <c r="B282" s="88">
        <v>42.881199000000002</v>
      </c>
      <c r="C282" s="88">
        <v>158.13673399999999</v>
      </c>
      <c r="D282" s="88">
        <v>94.046974000000006</v>
      </c>
      <c r="E282" s="88">
        <v>51.593727000000001</v>
      </c>
      <c r="F282" s="88">
        <v>10.475495</v>
      </c>
      <c r="G282" s="88">
        <v>99.947495000000004</v>
      </c>
      <c r="H282" s="89">
        <v>165.23348999999999</v>
      </c>
      <c r="I282" s="88">
        <v>118.931625</v>
      </c>
      <c r="K282" s="91">
        <v>43055</v>
      </c>
      <c r="L282" s="92">
        <v>-5.5545691773764005E-3</v>
      </c>
      <c r="M282" s="92">
        <v>4.6019967572679121E-3</v>
      </c>
      <c r="N282" s="92">
        <v>0.10898379831613458</v>
      </c>
      <c r="O282" s="92">
        <v>-3.5776607428741891E-2</v>
      </c>
      <c r="P282" s="92">
        <v>3.3333036418177198E-3</v>
      </c>
      <c r="Q282" s="92">
        <v>-8.679221551539662E-4</v>
      </c>
      <c r="R282" s="92">
        <v>1.194722295008388E-2</v>
      </c>
      <c r="S282" s="92">
        <v>5.7414936514164072E-3</v>
      </c>
    </row>
    <row r="283" spans="1:19">
      <c r="A283" s="87">
        <v>43054</v>
      </c>
      <c r="B283" s="88">
        <v>43.120716000000002</v>
      </c>
      <c r="C283" s="88">
        <v>157.41232299999999</v>
      </c>
      <c r="D283" s="88">
        <v>84.804642000000001</v>
      </c>
      <c r="E283" s="88">
        <v>53.508063999999997</v>
      </c>
      <c r="F283" s="88">
        <v>10.440693</v>
      </c>
      <c r="G283" s="88">
        <v>100.034317</v>
      </c>
      <c r="H283" s="89">
        <v>163.282715</v>
      </c>
      <c r="I283" s="88">
        <v>118.252678</v>
      </c>
      <c r="K283" s="91">
        <v>43054</v>
      </c>
      <c r="L283" s="92">
        <v>-1.3071843217255408E-2</v>
      </c>
      <c r="M283" s="92">
        <v>-4.6991405004283004E-3</v>
      </c>
      <c r="N283" s="92">
        <v>-1.3832498106034152E-2</v>
      </c>
      <c r="O283" s="92">
        <v>1.748208414000807E-3</v>
      </c>
      <c r="P283" s="92">
        <v>-1.6639741750290593E-3</v>
      </c>
      <c r="Q283" s="92">
        <v>5.0401851034738154E-3</v>
      </c>
      <c r="R283" s="92">
        <v>-1.3190232582988459E-2</v>
      </c>
      <c r="S283" s="92">
        <v>-9.6900119387226535E-3</v>
      </c>
    </row>
    <row r="284" spans="1:19">
      <c r="A284" s="87">
        <v>43053</v>
      </c>
      <c r="B284" s="88">
        <v>43.691848999999998</v>
      </c>
      <c r="C284" s="88">
        <v>158.155518</v>
      </c>
      <c r="D284" s="88">
        <v>85.994156000000004</v>
      </c>
      <c r="E284" s="88">
        <v>53.414684000000001</v>
      </c>
      <c r="F284" s="88">
        <v>10.458095</v>
      </c>
      <c r="G284" s="88">
        <v>99.532653999999994</v>
      </c>
      <c r="H284" s="89">
        <v>165.46523999999999</v>
      </c>
      <c r="I284" s="88">
        <v>119.40976000000001</v>
      </c>
      <c r="K284" s="91">
        <v>43053</v>
      </c>
      <c r="L284" s="92">
        <v>1.519682309121162E-2</v>
      </c>
      <c r="M284" s="92">
        <v>4.4211533279006066E-3</v>
      </c>
      <c r="N284" s="92">
        <v>1.0990253173031039E-3</v>
      </c>
      <c r="O284" s="92">
        <v>4.0372064574174527E-3</v>
      </c>
      <c r="P284" s="92">
        <v>-1.1513055602972555E-2</v>
      </c>
      <c r="Q284" s="92">
        <v>-1.4989494721986851E-2</v>
      </c>
      <c r="R284" s="92">
        <v>-1.511755603845899E-2</v>
      </c>
      <c r="S284" s="92">
        <v>-6.3658451315248277E-3</v>
      </c>
    </row>
    <row r="285" spans="1:19">
      <c r="A285" s="87">
        <v>43052</v>
      </c>
      <c r="B285" s="88">
        <v>43.037810999999998</v>
      </c>
      <c r="C285" s="88">
        <v>157.45936599999999</v>
      </c>
      <c r="D285" s="88">
        <v>85.899749999999997</v>
      </c>
      <c r="E285" s="88">
        <v>53.199905000000001</v>
      </c>
      <c r="F285" s="88">
        <v>10.579902000000001</v>
      </c>
      <c r="G285" s="88">
        <v>101.047302</v>
      </c>
      <c r="H285" s="89">
        <v>168.005066</v>
      </c>
      <c r="I285" s="88">
        <v>120.174774</v>
      </c>
      <c r="K285" s="91">
        <v>43052</v>
      </c>
      <c r="L285" s="92">
        <v>3.8677230641521732E-3</v>
      </c>
      <c r="M285" s="92">
        <v>1.0749193414595126E-2</v>
      </c>
      <c r="N285" s="92">
        <v>7.7002428977257509E-4</v>
      </c>
      <c r="O285" s="92">
        <v>5.116372657007151E-3</v>
      </c>
      <c r="P285" s="92">
        <v>1.2489624995442261E-2</v>
      </c>
      <c r="Q285" s="92">
        <v>-3.8175455779720924E-4</v>
      </c>
      <c r="R285" s="92">
        <v>-4.0075334835604215E-3</v>
      </c>
      <c r="S285" s="92">
        <v>9.478616733063383E-3</v>
      </c>
    </row>
    <row r="286" spans="1:19">
      <c r="A286" s="87">
        <v>43049</v>
      </c>
      <c r="B286" s="88">
        <v>42.871994000000001</v>
      </c>
      <c r="C286" s="88">
        <v>155.78480500000001</v>
      </c>
      <c r="D286" s="88">
        <v>85.833656000000005</v>
      </c>
      <c r="E286" s="88">
        <v>52.929099999999998</v>
      </c>
      <c r="F286" s="88">
        <v>10.449393000000001</v>
      </c>
      <c r="G286" s="88">
        <v>101.085892</v>
      </c>
      <c r="H286" s="89">
        <v>168.681061</v>
      </c>
      <c r="I286" s="88">
        <v>119.046379</v>
      </c>
      <c r="K286" s="91">
        <v>43049</v>
      </c>
      <c r="L286" s="92">
        <v>6.7057999571600302E-3</v>
      </c>
      <c r="M286" s="92">
        <v>-8.4429137304091739E-3</v>
      </c>
      <c r="N286" s="92">
        <v>6.865774309323891E-3</v>
      </c>
      <c r="O286" s="92">
        <v>1.3409611142586986E-2</v>
      </c>
      <c r="P286" s="92">
        <v>-2.4917199616819596E-3</v>
      </c>
      <c r="Q286" s="92">
        <v>2.0451974719422505E-2</v>
      </c>
      <c r="R286" s="92">
        <v>-3.3096847176617983E-3</v>
      </c>
      <c r="S286" s="92">
        <v>-7.7315276770765218E-3</v>
      </c>
    </row>
    <row r="287" spans="1:19">
      <c r="A287" s="87">
        <v>43048</v>
      </c>
      <c r="B287" s="88">
        <v>42.586418000000002</v>
      </c>
      <c r="C287" s="88">
        <v>157.11128199999999</v>
      </c>
      <c r="D287" s="88">
        <v>85.248360000000005</v>
      </c>
      <c r="E287" s="88">
        <v>52.228732999999998</v>
      </c>
      <c r="F287" s="88">
        <v>10.475495</v>
      </c>
      <c r="G287" s="88">
        <v>99.059921000000003</v>
      </c>
      <c r="H287" s="89">
        <v>169.241196</v>
      </c>
      <c r="I287" s="88">
        <v>119.973961</v>
      </c>
      <c r="K287" s="91">
        <v>43048</v>
      </c>
      <c r="L287" s="92">
        <v>1.0827130067236901E-3</v>
      </c>
      <c r="M287" s="92">
        <v>-1.8224518741160711E-2</v>
      </c>
      <c r="N287" s="92">
        <v>4.4320780113338287E-4</v>
      </c>
      <c r="O287" s="92">
        <v>-1.0963629033093447E-2</v>
      </c>
      <c r="P287" s="92">
        <v>-1.6584552388152485E-3</v>
      </c>
      <c r="Q287" s="92">
        <v>1.4825031977361069E-2</v>
      </c>
      <c r="R287" s="92">
        <v>-2.0426316426281899E-3</v>
      </c>
      <c r="S287" s="92">
        <v>-1.9690625000663875E-2</v>
      </c>
    </row>
    <row r="288" spans="1:19">
      <c r="A288" s="87">
        <v>43047</v>
      </c>
      <c r="B288" s="88">
        <v>42.540359000000002</v>
      </c>
      <c r="C288" s="88">
        <v>160.02771000000001</v>
      </c>
      <c r="D288" s="88">
        <v>85.210594</v>
      </c>
      <c r="E288" s="88">
        <v>52.807696999999997</v>
      </c>
      <c r="F288" s="88">
        <v>10.492896999999999</v>
      </c>
      <c r="G288" s="88">
        <v>97.612808000000001</v>
      </c>
      <c r="H288" s="89">
        <v>169.58760100000001</v>
      </c>
      <c r="I288" s="88">
        <v>122.383774</v>
      </c>
      <c r="K288" s="91">
        <v>43047</v>
      </c>
      <c r="L288" s="92">
        <v>5.2240015503099979E-3</v>
      </c>
      <c r="M288" s="92">
        <v>-3.9235876274023029E-3</v>
      </c>
      <c r="N288" s="92">
        <v>1.472730480434481E-2</v>
      </c>
      <c r="O288" s="92">
        <v>2.5757264673037961E-2</v>
      </c>
      <c r="P288" s="92">
        <v>-8.2236111449804916E-3</v>
      </c>
      <c r="Q288" s="92">
        <v>-4.2319587420109883E-3</v>
      </c>
      <c r="R288" s="92">
        <v>8.1804007730430506E-3</v>
      </c>
      <c r="S288" s="92">
        <v>4.0797707670754413E-3</v>
      </c>
    </row>
    <row r="289" spans="1:19">
      <c r="A289" s="87">
        <v>43046</v>
      </c>
      <c r="B289" s="88">
        <v>42.319282999999999</v>
      </c>
      <c r="C289" s="88">
        <v>160.65806599999999</v>
      </c>
      <c r="D289" s="88">
        <v>83.973884999999996</v>
      </c>
      <c r="E289" s="88">
        <v>51.481670000000001</v>
      </c>
      <c r="F289" s="88">
        <v>10.579902000000001</v>
      </c>
      <c r="G289" s="88">
        <v>98.027657000000005</v>
      </c>
      <c r="H289" s="89">
        <v>168.21156300000001</v>
      </c>
      <c r="I289" s="88">
        <v>121.886505</v>
      </c>
      <c r="K289" s="91">
        <v>43046</v>
      </c>
      <c r="L289" s="92">
        <v>1.0336475918179211E-2</v>
      </c>
      <c r="M289" s="92">
        <v>4.1160754656377474E-3</v>
      </c>
      <c r="N289" s="92">
        <v>2.8185097473640841E-3</v>
      </c>
      <c r="O289" s="92">
        <v>-2.2344384275166385E-2</v>
      </c>
      <c r="P289" s="92">
        <v>-1.3787527223631413E-2</v>
      </c>
      <c r="Q289" s="92">
        <v>9.6383682049523411E-3</v>
      </c>
      <c r="R289" s="92">
        <v>3.2136952229449012E-3</v>
      </c>
      <c r="S289" s="92">
        <v>1.4566568795795432E-2</v>
      </c>
    </row>
    <row r="290" spans="1:19">
      <c r="A290" s="87">
        <v>43045</v>
      </c>
      <c r="B290" s="88">
        <v>41.886325999999997</v>
      </c>
      <c r="C290" s="88">
        <v>159.99949599999999</v>
      </c>
      <c r="D290" s="88">
        <v>83.737869000000003</v>
      </c>
      <c r="E290" s="88">
        <v>52.658287000000001</v>
      </c>
      <c r="F290" s="88">
        <v>10.727812</v>
      </c>
      <c r="G290" s="88">
        <v>97.091849999999994</v>
      </c>
      <c r="H290" s="89">
        <v>167.67271400000001</v>
      </c>
      <c r="I290" s="88">
        <v>120.136528</v>
      </c>
      <c r="K290" s="91">
        <v>43045</v>
      </c>
      <c r="L290" s="92">
        <v>-1.0876682412794159E-2</v>
      </c>
      <c r="M290" s="92">
        <v>8.4198405867246251E-3</v>
      </c>
      <c r="N290" s="92">
        <v>-1.0927602841726669E-2</v>
      </c>
      <c r="O290" s="92">
        <v>-9.3113278154731693E-3</v>
      </c>
      <c r="P290" s="92">
        <v>-2.4273020569717252E-3</v>
      </c>
      <c r="Q290" s="92">
        <v>2.0275672203998951E-2</v>
      </c>
      <c r="R290" s="92">
        <v>1.0144835989973622E-2</v>
      </c>
      <c r="S290" s="92">
        <v>7.9582463115235313E-5</v>
      </c>
    </row>
    <row r="291" spans="1:19">
      <c r="A291" s="87">
        <v>43042</v>
      </c>
      <c r="B291" s="88">
        <v>42.346919999999997</v>
      </c>
      <c r="C291" s="88">
        <v>158.66357400000001</v>
      </c>
      <c r="D291" s="88">
        <v>84.663032999999999</v>
      </c>
      <c r="E291" s="88">
        <v>53.153213999999998</v>
      </c>
      <c r="F291" s="88">
        <v>10.753914999999999</v>
      </c>
      <c r="G291" s="88">
        <v>95.162368999999998</v>
      </c>
      <c r="H291" s="89">
        <v>165.98878500000001</v>
      </c>
      <c r="I291" s="88">
        <v>120.12696800000001</v>
      </c>
      <c r="K291" s="91">
        <v>43042</v>
      </c>
      <c r="L291" s="92">
        <v>1.9618586066763033E-3</v>
      </c>
      <c r="M291" s="92">
        <v>3.271916866914637E-3</v>
      </c>
      <c r="N291" s="92">
        <v>9.9096669000413584E-3</v>
      </c>
      <c r="O291" s="92">
        <v>-7.3247718544454665E-3</v>
      </c>
      <c r="P291" s="92">
        <v>-4.8306903238869436E-3</v>
      </c>
      <c r="Q291" s="92">
        <v>2.9486758008114844E-3</v>
      </c>
      <c r="R291" s="92">
        <v>2.6113820426949541E-2</v>
      </c>
      <c r="S291" s="92">
        <v>2.4738855971426776E-3</v>
      </c>
    </row>
    <row r="292" spans="1:19">
      <c r="A292" s="87">
        <v>43041</v>
      </c>
      <c r="B292" s="88">
        <v>42.264004</v>
      </c>
      <c r="C292" s="88">
        <v>158.14613299999999</v>
      </c>
      <c r="D292" s="88">
        <v>83.832283000000004</v>
      </c>
      <c r="E292" s="88">
        <v>53.545422000000002</v>
      </c>
      <c r="F292" s="88">
        <v>10.806115999999999</v>
      </c>
      <c r="G292" s="88">
        <v>94.882591000000005</v>
      </c>
      <c r="H292" s="89">
        <v>161.76449600000001</v>
      </c>
      <c r="I292" s="88">
        <v>119.830521</v>
      </c>
      <c r="K292" s="91">
        <v>43041</v>
      </c>
      <c r="L292" s="92">
        <v>1.74675188434259E-3</v>
      </c>
      <c r="M292" s="92">
        <v>1.0398432876197905E-2</v>
      </c>
      <c r="N292" s="92">
        <v>9.7794895822334027E-3</v>
      </c>
      <c r="O292" s="92">
        <v>2.3745860501085403E-2</v>
      </c>
      <c r="P292" s="92">
        <v>5.6678256943043515E-3</v>
      </c>
      <c r="Q292" s="92">
        <v>-6.8664808325388238E-3</v>
      </c>
      <c r="R292" s="92">
        <v>7.310306529282995E-3</v>
      </c>
      <c r="S292" s="92">
        <v>7.0722757073726772E-3</v>
      </c>
    </row>
    <row r="293" spans="1:19">
      <c r="A293" s="87">
        <v>43040</v>
      </c>
      <c r="B293" s="88">
        <v>42.190308000000002</v>
      </c>
      <c r="C293" s="88">
        <v>156.518585</v>
      </c>
      <c r="D293" s="88">
        <v>83.020386000000002</v>
      </c>
      <c r="E293" s="88">
        <v>52.303432000000001</v>
      </c>
      <c r="F293" s="88">
        <v>10.745214000000001</v>
      </c>
      <c r="G293" s="88">
        <v>95.538605000000004</v>
      </c>
      <c r="H293" s="89">
        <v>160.59053</v>
      </c>
      <c r="I293" s="88">
        <v>118.988998</v>
      </c>
      <c r="K293" s="91">
        <v>43040</v>
      </c>
      <c r="L293" s="92">
        <v>-3.9148293192542427E-3</v>
      </c>
      <c r="M293" s="92">
        <v>-3.2351908080591185E-3</v>
      </c>
      <c r="N293" s="92">
        <v>7.2158759680682749E-3</v>
      </c>
      <c r="O293" s="92">
        <v>5.3583499595344364E-4</v>
      </c>
      <c r="P293" s="92">
        <v>6.5200970286658499E-3</v>
      </c>
      <c r="Q293" s="92">
        <v>1.2473068236446005E-2</v>
      </c>
      <c r="R293" s="92">
        <v>-1.2718806724947074E-2</v>
      </c>
      <c r="S293" s="92">
        <v>3.4677062878671894E-3</v>
      </c>
    </row>
    <row r="294" spans="1:19">
      <c r="A294" s="87">
        <v>43039</v>
      </c>
      <c r="B294" s="88">
        <v>42.356124999999999</v>
      </c>
      <c r="C294" s="88">
        <v>157.02659600000001</v>
      </c>
      <c r="D294" s="88">
        <v>82.425612999999998</v>
      </c>
      <c r="E294" s="88">
        <v>52.275421000000001</v>
      </c>
      <c r="F294" s="88">
        <v>10.675608</v>
      </c>
      <c r="G294" s="88">
        <v>94.361626000000001</v>
      </c>
      <c r="H294" s="89">
        <v>162.65936300000001</v>
      </c>
      <c r="I294" s="88">
        <v>118.577805</v>
      </c>
      <c r="K294" s="91">
        <v>43039</v>
      </c>
      <c r="L294" s="92">
        <v>2.6164861231670056E-3</v>
      </c>
      <c r="M294" s="92">
        <v>4.0906566894607366E-3</v>
      </c>
      <c r="N294" s="92">
        <v>4.140194251958107E-3</v>
      </c>
      <c r="O294" s="92">
        <v>1.0834335844745802E-2</v>
      </c>
      <c r="P294" s="92">
        <v>1.40495088242929E-2</v>
      </c>
      <c r="Q294" s="92">
        <v>-2.3459162982435444E-3</v>
      </c>
      <c r="R294" s="92">
        <v>1.3915410824101304E-2</v>
      </c>
      <c r="S294" s="92">
        <v>-3.1353059457749355E-3</v>
      </c>
    </row>
    <row r="295" spans="1:19">
      <c r="A295" s="87">
        <v>43038</v>
      </c>
      <c r="B295" s="88">
        <v>42.24559</v>
      </c>
      <c r="C295" s="88">
        <v>156.38687100000001</v>
      </c>
      <c r="D295" s="88">
        <v>82.085762000000003</v>
      </c>
      <c r="E295" s="88">
        <v>51.715122000000001</v>
      </c>
      <c r="F295" s="88">
        <v>10.527699</v>
      </c>
      <c r="G295" s="88">
        <v>94.583511000000001</v>
      </c>
      <c r="H295" s="89">
        <v>160.42695599999999</v>
      </c>
      <c r="I295" s="88">
        <v>118.95075199999999</v>
      </c>
      <c r="K295" s="91">
        <v>43038</v>
      </c>
      <c r="L295" s="92">
        <v>-4.5581621862552657E-3</v>
      </c>
      <c r="M295" s="92">
        <v>5.0788507171868336E-3</v>
      </c>
      <c r="N295" s="92">
        <v>-1.3836898606927273E-2</v>
      </c>
      <c r="O295" s="92">
        <v>3.2606914037727197E-3</v>
      </c>
      <c r="P295" s="92">
        <v>3.3167198725005953E-3</v>
      </c>
      <c r="Q295" s="92">
        <v>-2.7465205443355512E-3</v>
      </c>
      <c r="R295" s="92">
        <v>2.2508579629919367E-2</v>
      </c>
      <c r="S295" s="92">
        <v>1.2879621578674172E-3</v>
      </c>
    </row>
    <row r="296" spans="1:19">
      <c r="A296" s="87">
        <v>43035</v>
      </c>
      <c r="B296" s="88">
        <v>42.439033999999999</v>
      </c>
      <c r="C296" s="88">
        <v>155.596619</v>
      </c>
      <c r="D296" s="88">
        <v>83.237510999999998</v>
      </c>
      <c r="E296" s="88">
        <v>51.547043000000002</v>
      </c>
      <c r="F296" s="88">
        <v>10.492896999999999</v>
      </c>
      <c r="G296" s="88">
        <v>94.844002000000003</v>
      </c>
      <c r="H296" s="89">
        <v>156.89546200000001</v>
      </c>
      <c r="I296" s="88">
        <v>118.79774500000001</v>
      </c>
      <c r="K296" s="91">
        <v>43035</v>
      </c>
      <c r="L296" s="92">
        <v>-3.4608217108093031E-3</v>
      </c>
      <c r="M296" s="92">
        <v>8.4140827438585752E-3</v>
      </c>
      <c r="N296" s="92">
        <v>-5.077971397072778E-3</v>
      </c>
      <c r="O296" s="92">
        <v>-1.3404666513370356E-2</v>
      </c>
      <c r="P296" s="92">
        <v>-1.7114809760718219E-2</v>
      </c>
      <c r="Q296" s="92">
        <v>-2.5364625163151189E-3</v>
      </c>
      <c r="R296" s="92">
        <v>3.5830088793870729E-2</v>
      </c>
      <c r="S296" s="92">
        <v>3.06820577851874E-3</v>
      </c>
    </row>
    <row r="297" spans="1:19">
      <c r="A297" s="87">
        <v>43034</v>
      </c>
      <c r="B297" s="88">
        <v>42.586418000000002</v>
      </c>
      <c r="C297" s="88">
        <v>154.29834</v>
      </c>
      <c r="D297" s="88">
        <v>83.662345999999999</v>
      </c>
      <c r="E297" s="88">
        <v>52.247402000000001</v>
      </c>
      <c r="F297" s="88">
        <v>10.675608</v>
      </c>
      <c r="G297" s="88">
        <v>95.085182000000003</v>
      </c>
      <c r="H297" s="89">
        <v>151.46833799999999</v>
      </c>
      <c r="I297" s="88">
        <v>118.434364</v>
      </c>
      <c r="K297" s="91">
        <v>43034</v>
      </c>
      <c r="L297" s="92">
        <v>3.908618762973104E-3</v>
      </c>
      <c r="M297" s="92">
        <v>2.6285069559219831E-3</v>
      </c>
      <c r="N297" s="92">
        <v>1.5824103404460388E-3</v>
      </c>
      <c r="O297" s="92">
        <v>1.4137960832646179E-2</v>
      </c>
      <c r="P297" s="92">
        <v>1.9102963630835523E-2</v>
      </c>
      <c r="Q297" s="92">
        <v>7.7709873881388614E-3</v>
      </c>
      <c r="R297" s="92">
        <v>6.3932217931947921E-3</v>
      </c>
      <c r="S297" s="92">
        <v>1.2342628640581887E-2</v>
      </c>
    </row>
    <row r="298" spans="1:19">
      <c r="A298" s="87">
        <v>43033</v>
      </c>
      <c r="B298" s="88">
        <v>42.420611999999998</v>
      </c>
      <c r="C298" s="88">
        <v>153.89382900000001</v>
      </c>
      <c r="D298" s="88">
        <v>83.530167000000006</v>
      </c>
      <c r="E298" s="88">
        <v>51.519027999999999</v>
      </c>
      <c r="F298" s="88">
        <v>10.475495</v>
      </c>
      <c r="G298" s="88">
        <v>94.351973999999998</v>
      </c>
      <c r="H298" s="89">
        <v>150.50611900000001</v>
      </c>
      <c r="I298" s="88">
        <v>116.99039500000001</v>
      </c>
      <c r="K298" s="91">
        <v>43033</v>
      </c>
      <c r="L298" s="92">
        <v>-2.8149033721130978E-3</v>
      </c>
      <c r="M298" s="92">
        <v>-1.8304530209073411E-3</v>
      </c>
      <c r="N298" s="92">
        <v>5.6830429536205429E-3</v>
      </c>
      <c r="O298" s="92">
        <v>-2.6125305369445684E-2</v>
      </c>
      <c r="P298" s="92">
        <v>-1.2305199960324309E-2</v>
      </c>
      <c r="Q298" s="92">
        <v>-4.9852517855079048E-3</v>
      </c>
      <c r="R298" s="92">
        <v>-4.3921060725284899E-3</v>
      </c>
      <c r="S298" s="92">
        <v>-1.2431286270436215E-2</v>
      </c>
    </row>
    <row r="299" spans="1:19">
      <c r="A299" s="87">
        <v>43032</v>
      </c>
      <c r="B299" s="88">
        <v>42.540359000000002</v>
      </c>
      <c r="C299" s="88">
        <v>154.176041</v>
      </c>
      <c r="D299" s="88">
        <v>83.058143999999999</v>
      </c>
      <c r="E299" s="88">
        <v>52.901085000000002</v>
      </c>
      <c r="F299" s="88">
        <v>10.606004</v>
      </c>
      <c r="G299" s="88">
        <v>94.824698999999995</v>
      </c>
      <c r="H299" s="89">
        <v>151.170074</v>
      </c>
      <c r="I299" s="88">
        <v>118.463043</v>
      </c>
      <c r="K299" s="91">
        <v>43032</v>
      </c>
      <c r="L299" s="92">
        <v>-3.0225925032665302E-3</v>
      </c>
      <c r="M299" s="92">
        <v>3.305997022217122E-3</v>
      </c>
      <c r="N299" s="92">
        <v>-7.5577729648418357E-3</v>
      </c>
      <c r="O299" s="92">
        <v>1.1245874860946969E-2</v>
      </c>
      <c r="P299" s="92">
        <v>1.2458504347527155E-2</v>
      </c>
      <c r="Q299" s="92">
        <v>-4.1540115760048124E-3</v>
      </c>
      <c r="R299" s="92">
        <v>5.9550553715201904E-3</v>
      </c>
      <c r="S299" s="92">
        <v>9.0412320487520681E-3</v>
      </c>
    </row>
    <row r="300" spans="1:19">
      <c r="A300" s="87">
        <v>43031</v>
      </c>
      <c r="B300" s="88">
        <v>42.669331</v>
      </c>
      <c r="C300" s="88">
        <v>153.668015</v>
      </c>
      <c r="D300" s="88">
        <v>83.690658999999997</v>
      </c>
      <c r="E300" s="88">
        <v>52.312781999999999</v>
      </c>
      <c r="F300" s="88">
        <v>10.475495</v>
      </c>
      <c r="G300" s="88">
        <v>95.220245000000006</v>
      </c>
      <c r="H300" s="89">
        <v>150.27517700000001</v>
      </c>
      <c r="I300" s="88">
        <v>117.401588</v>
      </c>
      <c r="K300" s="91">
        <v>43031</v>
      </c>
      <c r="L300" s="92">
        <v>-1.2937509593418106E-3</v>
      </c>
      <c r="M300" s="92">
        <v>-1.7799264249472202E-2</v>
      </c>
      <c r="N300" s="92">
        <v>1.383790009257968E-2</v>
      </c>
      <c r="O300" s="92">
        <v>3.40331470687949E-3</v>
      </c>
      <c r="P300" s="92">
        <v>-4.9587283982948094E-3</v>
      </c>
      <c r="Q300" s="92">
        <v>-7.0423582418441821E-3</v>
      </c>
      <c r="R300" s="92">
        <v>-5.1200462317269047E-4</v>
      </c>
      <c r="S300" s="92">
        <v>-7.5983464343795104E-3</v>
      </c>
    </row>
    <row r="301" spans="1:19">
      <c r="A301" s="87">
        <v>43028</v>
      </c>
      <c r="B301" s="88">
        <v>42.724606000000001</v>
      </c>
      <c r="C301" s="88">
        <v>156.45275899999999</v>
      </c>
      <c r="D301" s="88">
        <v>82.548362999999995</v>
      </c>
      <c r="E301" s="88">
        <v>52.135348999999998</v>
      </c>
      <c r="F301" s="88">
        <v>10.527699</v>
      </c>
      <c r="G301" s="88">
        <v>95.895576000000005</v>
      </c>
      <c r="H301" s="89">
        <v>150.352158</v>
      </c>
      <c r="I301" s="88">
        <v>118.300476</v>
      </c>
      <c r="K301" s="91">
        <v>43028</v>
      </c>
      <c r="L301" s="92">
        <v>-4.5072645310602066E-3</v>
      </c>
      <c r="M301" s="92">
        <v>-1.2011931876165782E-3</v>
      </c>
      <c r="N301" s="92">
        <v>1.2037130030874366E-2</v>
      </c>
      <c r="O301" s="92">
        <v>6.6715024935490863E-3</v>
      </c>
      <c r="P301" s="92">
        <v>1.655709634085456E-3</v>
      </c>
      <c r="Q301" s="92">
        <v>3.9389198833705841E-3</v>
      </c>
      <c r="R301" s="92">
        <v>1.7311144298237657E-3</v>
      </c>
      <c r="S301" s="92">
        <v>5.2002290895636349E-3</v>
      </c>
    </row>
    <row r="302" spans="1:19">
      <c r="A302" s="87">
        <v>43027</v>
      </c>
      <c r="B302" s="88">
        <v>42.918049000000003</v>
      </c>
      <c r="C302" s="88">
        <v>156.64091500000001</v>
      </c>
      <c r="D302" s="88">
        <v>81.566535999999999</v>
      </c>
      <c r="E302" s="88">
        <v>51.789833000000002</v>
      </c>
      <c r="F302" s="88">
        <v>10.510297</v>
      </c>
      <c r="G302" s="88">
        <v>95.519333000000003</v>
      </c>
      <c r="H302" s="89">
        <v>150.092331</v>
      </c>
      <c r="I302" s="88">
        <v>117.688469</v>
      </c>
      <c r="K302" s="91">
        <v>43027</v>
      </c>
      <c r="L302" s="92">
        <v>4.0948437362515744E-3</v>
      </c>
      <c r="M302" s="92">
        <v>4.4038465493028145E-3</v>
      </c>
      <c r="N302" s="92">
        <v>2.0876791840680475E-3</v>
      </c>
      <c r="O302" s="92">
        <v>0</v>
      </c>
      <c r="P302" s="92">
        <v>3.2812383214346763E-3</v>
      </c>
      <c r="Q302" s="92">
        <v>7.735468183220684E-3</v>
      </c>
      <c r="R302" s="92">
        <v>-2.3660649773701747E-2</v>
      </c>
      <c r="S302" s="92">
        <v>-9.5766740650486959E-3</v>
      </c>
    </row>
    <row r="303" spans="1:19">
      <c r="A303" s="87">
        <v>43026</v>
      </c>
      <c r="B303" s="88">
        <v>42.743023000000001</v>
      </c>
      <c r="C303" s="88">
        <v>155.954117</v>
      </c>
      <c r="D303" s="88">
        <v>81.396606000000006</v>
      </c>
      <c r="E303" s="88">
        <v>51.789833000000002</v>
      </c>
      <c r="F303" s="88">
        <v>10.475923</v>
      </c>
      <c r="G303" s="88">
        <v>94.786118000000002</v>
      </c>
      <c r="H303" s="89">
        <v>153.72967499999999</v>
      </c>
      <c r="I303" s="88">
        <v>118.826431</v>
      </c>
      <c r="K303" s="91">
        <v>43026</v>
      </c>
      <c r="L303" s="92">
        <v>-2.5795286809860984E-3</v>
      </c>
      <c r="M303" s="92">
        <v>2.2371501952915818E-3</v>
      </c>
      <c r="N303" s="92">
        <v>2.7913874467140332E-3</v>
      </c>
      <c r="O303" s="92">
        <v>1.4821517028834386E-2</v>
      </c>
      <c r="P303" s="92">
        <v>-6.5197855371889046E-3</v>
      </c>
      <c r="Q303" s="92">
        <v>-1.1183632904362417E-3</v>
      </c>
      <c r="R303" s="92">
        <v>-4.4243854642234126E-3</v>
      </c>
      <c r="S303" s="92">
        <v>7.7041862890294688E-3</v>
      </c>
    </row>
    <row r="304" spans="1:19">
      <c r="A304" s="87">
        <v>43025</v>
      </c>
      <c r="B304" s="88">
        <v>42.853565000000003</v>
      </c>
      <c r="C304" s="88">
        <v>155.60600299999999</v>
      </c>
      <c r="D304" s="88">
        <v>81.170029</v>
      </c>
      <c r="E304" s="88">
        <v>51.033439999999999</v>
      </c>
      <c r="F304" s="88">
        <v>10.544672</v>
      </c>
      <c r="G304" s="88">
        <v>94.892241999999996</v>
      </c>
      <c r="H304" s="89">
        <v>154.412857</v>
      </c>
      <c r="I304" s="88">
        <v>117.917969</v>
      </c>
      <c r="K304" s="91">
        <v>43025</v>
      </c>
      <c r="L304" s="92">
        <v>-2.1449885894234688E-3</v>
      </c>
      <c r="M304" s="92">
        <v>2.363341147514797E-3</v>
      </c>
      <c r="N304" s="92">
        <v>2.7992134904157862E-3</v>
      </c>
      <c r="O304" s="92">
        <v>-4.7349424869963519E-3</v>
      </c>
      <c r="P304" s="92">
        <v>1.2376046082448466E-2</v>
      </c>
      <c r="Q304" s="92">
        <v>2.3440077860081843E-3</v>
      </c>
      <c r="R304" s="92">
        <v>3.6902957268265535E-3</v>
      </c>
      <c r="S304" s="92">
        <v>-8.9129961717770989E-4</v>
      </c>
    </row>
    <row r="305" spans="1:19">
      <c r="A305" s="87">
        <v>43024</v>
      </c>
      <c r="B305" s="88">
        <v>42.945683000000002</v>
      </c>
      <c r="C305" s="88">
        <v>155.23912000000001</v>
      </c>
      <c r="D305" s="88">
        <v>80.943450999999996</v>
      </c>
      <c r="E305" s="88">
        <v>51.276229999999998</v>
      </c>
      <c r="F305" s="88">
        <v>10.415766</v>
      </c>
      <c r="G305" s="88">
        <v>94.670333999999997</v>
      </c>
      <c r="H305" s="89">
        <v>153.845123</v>
      </c>
      <c r="I305" s="88">
        <v>118.023163</v>
      </c>
      <c r="K305" s="91">
        <v>43024</v>
      </c>
      <c r="L305" s="92">
        <v>9.5279872931961496E-3</v>
      </c>
      <c r="M305" s="92">
        <v>-2.1769493405566775E-3</v>
      </c>
      <c r="N305" s="92">
        <v>-1.015933835286964E-2</v>
      </c>
      <c r="O305" s="92">
        <v>-3.4482487201346057E-3</v>
      </c>
      <c r="P305" s="92">
        <v>5.8092195069570085E-3</v>
      </c>
      <c r="Q305" s="92">
        <v>7.70168984494779E-3</v>
      </c>
      <c r="R305" s="92">
        <v>1.8408612124219292E-2</v>
      </c>
      <c r="S305" s="92">
        <v>3.2422790612995911E-4</v>
      </c>
    </row>
    <row r="306" spans="1:19">
      <c r="A306" s="87">
        <v>43021</v>
      </c>
      <c r="B306" s="88">
        <v>42.540359000000002</v>
      </c>
      <c r="C306" s="88">
        <v>155.57780500000001</v>
      </c>
      <c r="D306" s="88">
        <v>81.774223000000006</v>
      </c>
      <c r="E306" s="88">
        <v>51.453654999999998</v>
      </c>
      <c r="F306" s="88">
        <v>10.355608</v>
      </c>
      <c r="G306" s="88">
        <v>93.946785000000006</v>
      </c>
      <c r="H306" s="89">
        <v>151.06424000000001</v>
      </c>
      <c r="I306" s="88">
        <v>117.984909</v>
      </c>
      <c r="K306" s="91">
        <v>43021</v>
      </c>
      <c r="L306" s="92">
        <v>1.5179437235006699E-3</v>
      </c>
      <c r="M306" s="92">
        <v>8.9072501617968314E-3</v>
      </c>
      <c r="N306" s="92">
        <v>6.0394311167268899E-3</v>
      </c>
      <c r="O306" s="92">
        <v>-5.4417426629715937E-4</v>
      </c>
      <c r="P306" s="92">
        <v>-5.7756673873049502E-3</v>
      </c>
      <c r="Q306" s="92">
        <v>4.6425269736234398E-3</v>
      </c>
      <c r="R306" s="92">
        <v>6.3461916398295237E-3</v>
      </c>
      <c r="S306" s="92">
        <v>1.5422837794514255E-3</v>
      </c>
    </row>
    <row r="307" spans="1:19">
      <c r="A307" s="87">
        <v>43020</v>
      </c>
      <c r="B307" s="88">
        <v>42.475883000000003</v>
      </c>
      <c r="C307" s="88">
        <v>154.20426900000001</v>
      </c>
      <c r="D307" s="88">
        <v>81.283317999999994</v>
      </c>
      <c r="E307" s="88">
        <v>51.481670000000001</v>
      </c>
      <c r="F307" s="88">
        <v>10.415766</v>
      </c>
      <c r="G307" s="88">
        <v>93.512649999999994</v>
      </c>
      <c r="H307" s="89">
        <v>150.111603</v>
      </c>
      <c r="I307" s="88">
        <v>117.803223</v>
      </c>
      <c r="K307" s="91">
        <v>43020</v>
      </c>
      <c r="L307" s="92">
        <v>2.1692305478815399E-4</v>
      </c>
      <c r="M307" s="92">
        <v>4.6584762946548786E-3</v>
      </c>
      <c r="N307" s="92">
        <v>4.3161095291497364E-3</v>
      </c>
      <c r="O307" s="92">
        <v>-6.1294610294052587E-3</v>
      </c>
      <c r="P307" s="92">
        <v>-2.1001475204209363E-2</v>
      </c>
      <c r="Q307" s="92">
        <v>-1.6438392213585118E-2</v>
      </c>
      <c r="R307" s="92">
        <v>-3.5132305655838358E-3</v>
      </c>
      <c r="S307" s="92">
        <v>-2.9944892916793364E-3</v>
      </c>
    </row>
    <row r="308" spans="1:19">
      <c r="A308" s="87">
        <v>43019</v>
      </c>
      <c r="B308" s="88">
        <v>42.466670999999998</v>
      </c>
      <c r="C308" s="88">
        <v>153.48924299999999</v>
      </c>
      <c r="D308" s="88">
        <v>80.933998000000003</v>
      </c>
      <c r="E308" s="88">
        <v>51.799171000000001</v>
      </c>
      <c r="F308" s="88">
        <v>10.639205</v>
      </c>
      <c r="G308" s="88">
        <v>95.075539000000006</v>
      </c>
      <c r="H308" s="89">
        <v>150.640839</v>
      </c>
      <c r="I308" s="88">
        <v>118.157043</v>
      </c>
      <c r="K308" s="91">
        <v>43019</v>
      </c>
      <c r="L308" s="92">
        <v>5.0143426339512853E-3</v>
      </c>
      <c r="M308" s="92">
        <v>1.600425419872642E-2</v>
      </c>
      <c r="N308" s="92">
        <v>1.9017980353251307E-2</v>
      </c>
      <c r="O308" s="92">
        <v>-2.9735850348707737E-2</v>
      </c>
      <c r="P308" s="92">
        <v>-8.0711516060727462E-4</v>
      </c>
      <c r="Q308" s="92">
        <v>-1.0343478451357191E-2</v>
      </c>
      <c r="R308" s="92">
        <v>4.1696003945197457E-3</v>
      </c>
      <c r="S308" s="92">
        <v>-4.190846678508553E-3</v>
      </c>
    </row>
    <row r="309" spans="1:19">
      <c r="A309" s="87">
        <v>43018</v>
      </c>
      <c r="B309" s="88">
        <v>42.254790999999997</v>
      </c>
      <c r="C309" s="88">
        <v>151.07145700000001</v>
      </c>
      <c r="D309" s="88">
        <v>79.423523000000003</v>
      </c>
      <c r="E309" s="88">
        <v>53.386668999999998</v>
      </c>
      <c r="F309" s="88">
        <v>10.647798999999999</v>
      </c>
      <c r="G309" s="88">
        <v>96.069229000000007</v>
      </c>
      <c r="H309" s="89">
        <v>150.01533499999999</v>
      </c>
      <c r="I309" s="88">
        <v>118.65430499999999</v>
      </c>
      <c r="K309" s="91">
        <v>43018</v>
      </c>
      <c r="L309" s="92">
        <v>1.0129892278335717E-2</v>
      </c>
      <c r="M309" s="92">
        <v>2.8730006329318325E-3</v>
      </c>
      <c r="N309" s="92">
        <v>4.4703733676817237E-2</v>
      </c>
      <c r="O309" s="92">
        <v>-3.1673454474630769E-2</v>
      </c>
      <c r="P309" s="92">
        <v>4.0517383068148227E-3</v>
      </c>
      <c r="Q309" s="92">
        <v>1.0046889858306152E-4</v>
      </c>
      <c r="R309" s="92">
        <v>3.8493544685747061E-4</v>
      </c>
      <c r="S309" s="92">
        <v>1.9807694195238312E-2</v>
      </c>
    </row>
    <row r="310" spans="1:19">
      <c r="A310" s="87">
        <v>43017</v>
      </c>
      <c r="B310" s="88">
        <v>41.831046999999998</v>
      </c>
      <c r="C310" s="88">
        <v>150.63867200000001</v>
      </c>
      <c r="D310" s="88">
        <v>76.024924999999996</v>
      </c>
      <c r="E310" s="88">
        <v>55.132919000000001</v>
      </c>
      <c r="F310" s="88">
        <v>10.604831000000001</v>
      </c>
      <c r="G310" s="88">
        <v>96.059578000000002</v>
      </c>
      <c r="H310" s="89">
        <v>149.95761100000001</v>
      </c>
      <c r="I310" s="88">
        <v>116.34968600000001</v>
      </c>
      <c r="K310" s="91">
        <v>43017</v>
      </c>
      <c r="L310" s="92">
        <v>-1.7587506255556384E-3</v>
      </c>
      <c r="M310" s="92">
        <v>3.2580666698969196E-3</v>
      </c>
      <c r="N310" s="92">
        <v>1.936715023668456E-2</v>
      </c>
      <c r="O310" s="92">
        <v>4.7651375125887796E-3</v>
      </c>
      <c r="P310" s="92">
        <v>2.43708106465923E-3</v>
      </c>
      <c r="Q310" s="92">
        <v>-4.9963881500245666E-3</v>
      </c>
      <c r="R310" s="92">
        <v>3.4771814513456789E-3</v>
      </c>
      <c r="S310" s="92">
        <v>-1.6410799641831675E-3</v>
      </c>
    </row>
    <row r="311" spans="1:19">
      <c r="A311" s="87">
        <v>43014</v>
      </c>
      <c r="B311" s="88">
        <v>41.904747</v>
      </c>
      <c r="C311" s="88">
        <v>150.149475</v>
      </c>
      <c r="D311" s="88">
        <v>74.580512999999996</v>
      </c>
      <c r="E311" s="88">
        <v>54.871448999999998</v>
      </c>
      <c r="F311" s="88">
        <v>10.579048999999999</v>
      </c>
      <c r="G311" s="88">
        <v>96.541938999999999</v>
      </c>
      <c r="H311" s="89">
        <v>149.43798799999999</v>
      </c>
      <c r="I311" s="88">
        <v>116.54093899999999</v>
      </c>
      <c r="K311" s="91">
        <v>43014</v>
      </c>
      <c r="L311" s="92">
        <v>-6.5901337679818983E-4</v>
      </c>
      <c r="M311" s="92">
        <v>5.0377500928717733E-3</v>
      </c>
      <c r="N311" s="92">
        <v>-5.1629526672515302E-3</v>
      </c>
      <c r="O311" s="92">
        <v>2.2090809522788524E-2</v>
      </c>
      <c r="P311" s="92">
        <v>4.8981314053766489E-3</v>
      </c>
      <c r="Q311" s="92">
        <v>-3.9963538823184486E-4</v>
      </c>
      <c r="R311" s="92">
        <v>-5.792291150600315E-4</v>
      </c>
      <c r="S311" s="92">
        <v>8.5236785285454086E-3</v>
      </c>
    </row>
    <row r="312" spans="1:19">
      <c r="A312" s="87">
        <v>43013</v>
      </c>
      <c r="B312" s="88">
        <v>41.932380999999999</v>
      </c>
      <c r="C312" s="88">
        <v>149.396851</v>
      </c>
      <c r="D312" s="88">
        <v>74.967567000000003</v>
      </c>
      <c r="E312" s="88">
        <v>53.685493000000001</v>
      </c>
      <c r="F312" s="88">
        <v>10.527483999999999</v>
      </c>
      <c r="G312" s="88">
        <v>96.580535999999995</v>
      </c>
      <c r="H312" s="89">
        <v>149.524597</v>
      </c>
      <c r="I312" s="88">
        <v>115.555977</v>
      </c>
      <c r="K312" s="91">
        <v>43013</v>
      </c>
      <c r="L312" s="92">
        <v>4.3949557617550816E-4</v>
      </c>
      <c r="M312" s="92">
        <v>1.0113757433552806E-2</v>
      </c>
      <c r="N312" s="92">
        <v>4.0459530197316518E-3</v>
      </c>
      <c r="O312" s="92">
        <v>5.949202214750704E-3</v>
      </c>
      <c r="P312" s="92">
        <v>-4.0653871445671674E-3</v>
      </c>
      <c r="Q312" s="92">
        <v>-4.3759793564515093E-3</v>
      </c>
      <c r="R312" s="92">
        <v>1.2444518788004233E-2</v>
      </c>
      <c r="S312" s="92">
        <v>-1.0746946727263618E-3</v>
      </c>
    </row>
    <row r="313" spans="1:19">
      <c r="A313" s="87">
        <v>43012</v>
      </c>
      <c r="B313" s="88">
        <v>41.913960000000003</v>
      </c>
      <c r="C313" s="88">
        <v>147.901016</v>
      </c>
      <c r="D313" s="88">
        <v>74.665474000000003</v>
      </c>
      <c r="E313" s="88">
        <v>53.367995999999998</v>
      </c>
      <c r="F313" s="88">
        <v>10.570456999999999</v>
      </c>
      <c r="G313" s="88">
        <v>97.005027999999996</v>
      </c>
      <c r="H313" s="89">
        <v>147.68670700000001</v>
      </c>
      <c r="I313" s="88">
        <v>115.68029799999999</v>
      </c>
      <c r="K313" s="91">
        <v>43012</v>
      </c>
      <c r="L313" s="92">
        <v>6.8599576668721962E-3</v>
      </c>
      <c r="M313" s="92">
        <v>2.2315592879151858E-3</v>
      </c>
      <c r="N313" s="92">
        <v>-1.640887352365894E-3</v>
      </c>
      <c r="O313" s="92">
        <v>4.217249871222073E-3</v>
      </c>
      <c r="P313" s="92">
        <v>-3.241352926793617E-3</v>
      </c>
      <c r="Q313" s="92">
        <v>-2.3811721444499945E-3</v>
      </c>
      <c r="R313" s="92">
        <v>-6.4732980701188714E-3</v>
      </c>
      <c r="S313" s="92">
        <v>5.2352653315037578E-3</v>
      </c>
    </row>
    <row r="314" spans="1:19">
      <c r="A314" s="87">
        <v>43011</v>
      </c>
      <c r="B314" s="88">
        <v>41.628391000000001</v>
      </c>
      <c r="C314" s="88">
        <v>147.57170099999999</v>
      </c>
      <c r="D314" s="88">
        <v>74.788193000000007</v>
      </c>
      <c r="E314" s="88">
        <v>53.143875000000001</v>
      </c>
      <c r="F314" s="88">
        <v>10.604831000000001</v>
      </c>
      <c r="G314" s="88">
        <v>97.236564999999999</v>
      </c>
      <c r="H314" s="89">
        <v>148.648956</v>
      </c>
      <c r="I314" s="88">
        <v>115.07783499999999</v>
      </c>
      <c r="K314" s="91">
        <v>43011</v>
      </c>
      <c r="L314" s="92">
        <v>8.7054915123832011E-3</v>
      </c>
      <c r="M314" s="92">
        <v>-6.3715503713801525E-4</v>
      </c>
      <c r="N314" s="92">
        <v>9.8150343852421162E-3</v>
      </c>
      <c r="O314" s="92">
        <v>-8.8820557174308368E-3</v>
      </c>
      <c r="P314" s="92">
        <v>2.0678476632587151E-2</v>
      </c>
      <c r="Q314" s="92">
        <v>9.3130164718251418E-3</v>
      </c>
      <c r="R314" s="92">
        <v>4.3559490319255989E-3</v>
      </c>
      <c r="S314" s="92">
        <v>8.6328518566380907E-3</v>
      </c>
    </row>
    <row r="315" spans="1:19">
      <c r="A315" s="87">
        <v>43010</v>
      </c>
      <c r="B315" s="88">
        <v>41.269123</v>
      </c>
      <c r="C315" s="88">
        <v>147.66578699999999</v>
      </c>
      <c r="D315" s="88">
        <v>74.061278999999999</v>
      </c>
      <c r="E315" s="88">
        <v>53.620131999999998</v>
      </c>
      <c r="F315" s="88">
        <v>10.389982</v>
      </c>
      <c r="G315" s="88">
        <v>96.339354999999998</v>
      </c>
      <c r="H315" s="89">
        <v>148.004257</v>
      </c>
      <c r="I315" s="88">
        <v>114.092888</v>
      </c>
      <c r="K315" s="91">
        <v>43010</v>
      </c>
      <c r="L315" s="92">
        <v>-4.6657735560967639E-3</v>
      </c>
      <c r="M315" s="92">
        <v>1.7871355776606368E-3</v>
      </c>
      <c r="N315" s="92">
        <v>3.9672151668059819E-3</v>
      </c>
      <c r="O315" s="92">
        <v>8.0760378490447593E-3</v>
      </c>
      <c r="P315" s="92">
        <v>1.0024927925021299E-2</v>
      </c>
      <c r="Q315" s="92">
        <v>1.3087167417392687E-2</v>
      </c>
      <c r="R315" s="92">
        <v>-2.0111863101774929E-3</v>
      </c>
      <c r="S315" s="92">
        <v>1.1748786844392178E-3</v>
      </c>
    </row>
    <row r="316" spans="1:19">
      <c r="A316" s="87">
        <v>43007</v>
      </c>
      <c r="B316" s="88">
        <v>41.462578000000001</v>
      </c>
      <c r="C316" s="88">
        <v>147.40235899999999</v>
      </c>
      <c r="D316" s="88">
        <v>73.768623000000005</v>
      </c>
      <c r="E316" s="88">
        <v>53.190562999999997</v>
      </c>
      <c r="F316" s="88">
        <v>10.286856999999999</v>
      </c>
      <c r="G316" s="88">
        <v>95.094832999999994</v>
      </c>
      <c r="H316" s="89">
        <v>148.30252100000001</v>
      </c>
      <c r="I316" s="88">
        <v>113.959</v>
      </c>
      <c r="K316" s="91">
        <v>43007</v>
      </c>
      <c r="L316" s="92">
        <v>2.2266370200709762E-3</v>
      </c>
      <c r="M316" s="92">
        <v>-5.1432998286842224E-3</v>
      </c>
      <c r="N316" s="92">
        <v>-1.0259468603930455E-2</v>
      </c>
      <c r="O316" s="92">
        <v>2.28741085314077E-3</v>
      </c>
      <c r="P316" s="92">
        <v>8.3623087249562467E-4</v>
      </c>
      <c r="Q316" s="92">
        <v>5.3034488338230545E-3</v>
      </c>
      <c r="R316" s="92">
        <v>5.4798261394248815E-3</v>
      </c>
      <c r="S316" s="92">
        <v>-3.5953508554207314E-3</v>
      </c>
    </row>
    <row r="317" spans="1:19">
      <c r="A317" s="87">
        <v>43006</v>
      </c>
      <c r="B317" s="88">
        <v>41.370460999999999</v>
      </c>
      <c r="C317" s="88">
        <v>148.164413</v>
      </c>
      <c r="D317" s="88">
        <v>74.533294999999995</v>
      </c>
      <c r="E317" s="88">
        <v>53.069172000000002</v>
      </c>
      <c r="F317" s="88">
        <v>10.278262</v>
      </c>
      <c r="G317" s="88">
        <v>94.593163000000004</v>
      </c>
      <c r="H317" s="89">
        <v>147.49427800000001</v>
      </c>
      <c r="I317" s="88">
        <v>114.37020099999999</v>
      </c>
      <c r="K317" s="91">
        <v>43006</v>
      </c>
      <c r="L317" s="92">
        <v>6.0485288376086466E-3</v>
      </c>
      <c r="M317" s="92">
        <v>2.2330359969628066E-2</v>
      </c>
      <c r="N317" s="92">
        <v>-4.2883177817427676E-3</v>
      </c>
      <c r="O317" s="92">
        <v>2.8234067132355545E-3</v>
      </c>
      <c r="P317" s="92">
        <v>8.3663837299541299E-4</v>
      </c>
      <c r="Q317" s="92">
        <v>-1.1991158123120127E-2</v>
      </c>
      <c r="R317" s="92">
        <v>-6.1594093476631251E-3</v>
      </c>
      <c r="S317" s="92">
        <v>-7.7314354119750739E-4</v>
      </c>
    </row>
    <row r="318" spans="1:19">
      <c r="A318" s="87">
        <v>43005</v>
      </c>
      <c r="B318" s="88">
        <v>41.121735000000001</v>
      </c>
      <c r="C318" s="88">
        <v>144.92811599999999</v>
      </c>
      <c r="D318" s="88">
        <v>74.854293999999996</v>
      </c>
      <c r="E318" s="88">
        <v>52.919758000000002</v>
      </c>
      <c r="F318" s="88">
        <v>10.26967</v>
      </c>
      <c r="G318" s="88">
        <v>95.741211000000007</v>
      </c>
      <c r="H318" s="89">
        <v>148.40838600000001</v>
      </c>
      <c r="I318" s="88">
        <v>114.45869399999999</v>
      </c>
      <c r="K318" s="91">
        <v>43005</v>
      </c>
      <c r="L318" s="92">
        <v>-2.0408190976324736E-2</v>
      </c>
      <c r="M318" s="92">
        <v>4.5648510977858159E-3</v>
      </c>
      <c r="N318" s="92">
        <v>-1.2594083538624012E-3</v>
      </c>
      <c r="O318" s="92">
        <v>3.7152411733359703E-2</v>
      </c>
      <c r="P318" s="92">
        <v>1.6764720971955693E-3</v>
      </c>
      <c r="Q318" s="92">
        <v>6.1848054564079824E-3</v>
      </c>
      <c r="R318" s="92">
        <v>7.1176802357835189E-3</v>
      </c>
      <c r="S318" s="92">
        <v>1.3187271405341594E-3</v>
      </c>
    </row>
    <row r="319" spans="1:19">
      <c r="A319" s="87">
        <v>43004</v>
      </c>
      <c r="B319" s="88">
        <v>41.978439000000002</v>
      </c>
      <c r="C319" s="88">
        <v>144.26954699999999</v>
      </c>
      <c r="D319" s="88">
        <v>74.948684999999998</v>
      </c>
      <c r="E319" s="88">
        <v>51.024090000000001</v>
      </c>
      <c r="F319" s="88">
        <v>10.252482000000001</v>
      </c>
      <c r="G319" s="88">
        <v>95.152709999999999</v>
      </c>
      <c r="H319" s="89">
        <v>147.35952800000001</v>
      </c>
      <c r="I319" s="88">
        <v>114.307953</v>
      </c>
      <c r="K319" s="91">
        <v>43004</v>
      </c>
      <c r="L319" s="92">
        <v>-2.6262222500362808E-3</v>
      </c>
      <c r="M319" s="92">
        <v>-1.8622691156720661E-2</v>
      </c>
      <c r="N319" s="92">
        <v>3.0320739552873732E-3</v>
      </c>
      <c r="O319" s="92">
        <v>8.6762331931824477E-3</v>
      </c>
      <c r="P319" s="92">
        <v>-8.3733924928330872E-4</v>
      </c>
      <c r="Q319" s="92">
        <v>-9.4406827396222859E-3</v>
      </c>
      <c r="R319" s="92">
        <v>1.7203453284250214E-2</v>
      </c>
      <c r="S319" s="92">
        <v>2.9758143550915328E-3</v>
      </c>
    </row>
    <row r="320" spans="1:19">
      <c r="A320" s="87">
        <v>43003</v>
      </c>
      <c r="B320" s="88">
        <v>42.088974</v>
      </c>
      <c r="C320" s="88">
        <v>147.007217</v>
      </c>
      <c r="D320" s="88">
        <v>74.722121999999999</v>
      </c>
      <c r="E320" s="88">
        <v>50.585200999999998</v>
      </c>
      <c r="F320" s="88">
        <v>10.261074000000001</v>
      </c>
      <c r="G320" s="88">
        <v>96.059578000000002</v>
      </c>
      <c r="H320" s="89">
        <v>144.86731</v>
      </c>
      <c r="I320" s="88">
        <v>113.96880299999999</v>
      </c>
      <c r="K320" s="91">
        <v>43003</v>
      </c>
      <c r="L320" s="92">
        <v>4.3963277000573786E-3</v>
      </c>
      <c r="M320" s="92">
        <v>-1.6676238552532752E-2</v>
      </c>
      <c r="N320" s="92">
        <v>-4.7779689672158288E-3</v>
      </c>
      <c r="O320" s="92">
        <v>5.0093512087929781E-3</v>
      </c>
      <c r="P320" s="92">
        <v>8.4458821975450515E-3</v>
      </c>
      <c r="Q320" s="92">
        <v>9.8377722027254144E-3</v>
      </c>
      <c r="R320" s="92">
        <v>-8.8221258217454634E-3</v>
      </c>
      <c r="S320" s="92">
        <v>2.8185771712414542E-3</v>
      </c>
    </row>
    <row r="321" spans="1:19">
      <c r="A321" s="87">
        <v>43000</v>
      </c>
      <c r="B321" s="88">
        <v>41.904747</v>
      </c>
      <c r="C321" s="88">
        <v>149.50031999999999</v>
      </c>
      <c r="D321" s="88">
        <v>75.080855999999997</v>
      </c>
      <c r="E321" s="88">
        <v>50.333064999999998</v>
      </c>
      <c r="F321" s="88">
        <v>10.175136</v>
      </c>
      <c r="G321" s="88">
        <v>95.123772000000002</v>
      </c>
      <c r="H321" s="89">
        <v>146.156723</v>
      </c>
      <c r="I321" s="88">
        <v>113.648476</v>
      </c>
      <c r="K321" s="91">
        <v>43000</v>
      </c>
      <c r="L321" s="92">
        <v>1.9823373633329755E-3</v>
      </c>
      <c r="M321" s="92">
        <v>-7.5461246004882021E-4</v>
      </c>
      <c r="N321" s="92">
        <v>-5.9992582943173556E-3</v>
      </c>
      <c r="O321" s="92">
        <v>-9.2695946477716618E-4</v>
      </c>
      <c r="P321" s="92">
        <v>1.0238869897865488E-2</v>
      </c>
      <c r="Q321" s="92">
        <v>-2.9325638609104532E-3</v>
      </c>
      <c r="R321" s="92">
        <v>-9.7790575539734581E-3</v>
      </c>
      <c r="S321" s="92">
        <v>4.8313895958513875E-3</v>
      </c>
    </row>
    <row r="322" spans="1:19">
      <c r="A322" s="87">
        <v>42999</v>
      </c>
      <c r="B322" s="88">
        <v>41.821841999999997</v>
      </c>
      <c r="C322" s="88">
        <v>149.61322000000001</v>
      </c>
      <c r="D322" s="88">
        <v>75.534003999999996</v>
      </c>
      <c r="E322" s="88">
        <v>50.379764999999999</v>
      </c>
      <c r="F322" s="88">
        <v>10.072010000000001</v>
      </c>
      <c r="G322" s="88">
        <v>95.403548999999998</v>
      </c>
      <c r="H322" s="89">
        <v>147.60011299999999</v>
      </c>
      <c r="I322" s="88">
        <v>113.102036</v>
      </c>
      <c r="K322" s="91">
        <v>42999</v>
      </c>
      <c r="L322" s="92">
        <v>-8.3005053840365939E-3</v>
      </c>
      <c r="M322" s="92">
        <v>-5.3164859117657004E-3</v>
      </c>
      <c r="N322" s="92">
        <v>-6.0870225544440437E-3</v>
      </c>
      <c r="O322" s="92">
        <v>2.5860541774180845E-2</v>
      </c>
      <c r="P322" s="92">
        <v>8.5398437270201022E-4</v>
      </c>
      <c r="Q322" s="92">
        <v>-3.225459140477005E-3</v>
      </c>
      <c r="R322" s="92">
        <v>-1.7171793477987696E-2</v>
      </c>
      <c r="S322" s="92">
        <v>-2.6584273920760015E-3</v>
      </c>
    </row>
    <row r="323" spans="1:19">
      <c r="A323" s="87">
        <v>42998</v>
      </c>
      <c r="B323" s="88">
        <v>42.171889999999998</v>
      </c>
      <c r="C323" s="88">
        <v>150.41288800000001</v>
      </c>
      <c r="D323" s="88">
        <v>75.996596999999994</v>
      </c>
      <c r="E323" s="88">
        <v>49.109760000000001</v>
      </c>
      <c r="F323" s="88">
        <v>10.063416</v>
      </c>
      <c r="G323" s="88">
        <v>95.712265000000002</v>
      </c>
      <c r="H323" s="89">
        <v>150.178955</v>
      </c>
      <c r="I323" s="88">
        <v>113.40351099999999</v>
      </c>
      <c r="K323" s="91">
        <v>42998</v>
      </c>
      <c r="L323" s="92">
        <v>-4.3496660754495098E-3</v>
      </c>
      <c r="M323" s="92">
        <v>1.556251306310652E-2</v>
      </c>
      <c r="N323" s="92">
        <v>5.6214107549701353E-3</v>
      </c>
      <c r="O323" s="92">
        <v>-3.2221999474593144E-3</v>
      </c>
      <c r="P323" s="92">
        <v>-8.5325570566352482E-4</v>
      </c>
      <c r="Q323" s="92">
        <v>7.9244300557068659E-3</v>
      </c>
      <c r="R323" s="92">
        <v>-1.6757957639519372E-2</v>
      </c>
      <c r="S323" s="92">
        <v>2.5819930638679711E-3</v>
      </c>
    </row>
    <row r="324" spans="1:19">
      <c r="A324" s="87">
        <v>42997</v>
      </c>
      <c r="B324" s="88">
        <v>42.356124999999999</v>
      </c>
      <c r="C324" s="88">
        <v>148.107956</v>
      </c>
      <c r="D324" s="88">
        <v>75.571776999999997</v>
      </c>
      <c r="E324" s="88">
        <v>49.268512999999999</v>
      </c>
      <c r="F324" s="88">
        <v>10.072010000000001</v>
      </c>
      <c r="G324" s="88">
        <v>94.959762999999995</v>
      </c>
      <c r="H324" s="89">
        <v>152.738541</v>
      </c>
      <c r="I324" s="88">
        <v>113.111458</v>
      </c>
      <c r="K324" s="91">
        <v>42997</v>
      </c>
      <c r="L324" s="92">
        <v>-2.8194352075036067E-3</v>
      </c>
      <c r="M324" s="92">
        <v>4.7868772575072605E-3</v>
      </c>
      <c r="N324" s="92">
        <v>6.2520060527604393E-4</v>
      </c>
      <c r="O324" s="92">
        <v>-8.0034846575729235E-2</v>
      </c>
      <c r="P324" s="92">
        <v>7.7386285583360692E-3</v>
      </c>
      <c r="Q324" s="92">
        <v>3.3639296698455556E-3</v>
      </c>
      <c r="R324" s="92">
        <v>3.7817459445999013E-4</v>
      </c>
      <c r="S324" s="92">
        <v>2.1005202997472328E-2</v>
      </c>
    </row>
    <row r="325" spans="1:19">
      <c r="A325" s="87">
        <v>42996</v>
      </c>
      <c r="B325" s="88">
        <v>42.475883000000003</v>
      </c>
      <c r="C325" s="88">
        <v>147.40235899999999</v>
      </c>
      <c r="D325" s="88">
        <v>75.524558999999996</v>
      </c>
      <c r="E325" s="88">
        <v>53.554760000000002</v>
      </c>
      <c r="F325" s="88">
        <v>9.9946649999999995</v>
      </c>
      <c r="G325" s="88">
        <v>94.641396</v>
      </c>
      <c r="H325" s="89">
        <v>152.680801</v>
      </c>
      <c r="I325" s="88">
        <v>110.784409</v>
      </c>
      <c r="K325" s="91">
        <v>42996</v>
      </c>
      <c r="L325" s="92">
        <v>-1.5156430626267481E-3</v>
      </c>
      <c r="M325" s="92">
        <v>-1.5294102832411616E-3</v>
      </c>
      <c r="N325" s="92">
        <v>-4.7273519494135385E-3</v>
      </c>
      <c r="O325" s="92">
        <v>-1.5788546289185468E-2</v>
      </c>
      <c r="P325" s="92">
        <v>8.6059872796795389E-4</v>
      </c>
      <c r="Q325" s="92">
        <v>-4.2631407103671526E-3</v>
      </c>
      <c r="R325" s="92">
        <v>-7.5681437103469751E-3</v>
      </c>
      <c r="S325" s="92">
        <v>-8.4971292573043922E-4</v>
      </c>
    </row>
    <row r="326" spans="1:19">
      <c r="A326" s="87">
        <v>42993</v>
      </c>
      <c r="B326" s="88">
        <v>42.540359000000002</v>
      </c>
      <c r="C326" s="88">
        <v>147.62814299999999</v>
      </c>
      <c r="D326" s="88">
        <v>75.883285999999998</v>
      </c>
      <c r="E326" s="88">
        <v>54.413876000000002</v>
      </c>
      <c r="F326" s="88">
        <v>9.9860710000000008</v>
      </c>
      <c r="G326" s="88">
        <v>95.046593000000001</v>
      </c>
      <c r="H326" s="89">
        <v>153.845123</v>
      </c>
      <c r="I326" s="88">
        <v>110.878624</v>
      </c>
      <c r="K326" s="91">
        <v>42993</v>
      </c>
      <c r="L326" s="92">
        <v>1.5179437235006699E-3</v>
      </c>
      <c r="M326" s="92">
        <v>-5.0971734373406186E-4</v>
      </c>
      <c r="N326" s="92">
        <v>8.7848755184389837E-3</v>
      </c>
      <c r="O326" s="92">
        <v>3.9398279744982112E-3</v>
      </c>
      <c r="P326" s="92">
        <v>5.1903934437813604E-3</v>
      </c>
      <c r="Q326" s="92">
        <v>6.3329463003609643E-3</v>
      </c>
      <c r="R326" s="92">
        <v>1.0108708410426548E-2</v>
      </c>
      <c r="S326" s="92">
        <v>5.0384431522019213E-3</v>
      </c>
    </row>
    <row r="327" spans="1:19">
      <c r="A327" s="87">
        <v>42992</v>
      </c>
      <c r="B327" s="88">
        <v>42.475883000000003</v>
      </c>
      <c r="C327" s="88">
        <v>147.70343</v>
      </c>
      <c r="D327" s="88">
        <v>75.222465999999997</v>
      </c>
      <c r="E327" s="88">
        <v>54.200336</v>
      </c>
      <c r="F327" s="88">
        <v>9.934507</v>
      </c>
      <c r="G327" s="88">
        <v>94.448455999999993</v>
      </c>
      <c r="H327" s="89">
        <v>152.305511</v>
      </c>
      <c r="I327" s="88">
        <v>110.32276899999999</v>
      </c>
      <c r="K327" s="91">
        <v>42992</v>
      </c>
      <c r="L327" s="92">
        <v>-8.3869692033222698E-3</v>
      </c>
      <c r="M327" s="92">
        <v>0</v>
      </c>
      <c r="N327" s="92">
        <v>-2.2541261116337807E-3</v>
      </c>
      <c r="O327" s="92">
        <v>-3.7543706559618473E-3</v>
      </c>
      <c r="P327" s="92">
        <v>-5.1635923678091666E-3</v>
      </c>
      <c r="Q327" s="92">
        <v>-9.3097871702504387E-3</v>
      </c>
      <c r="R327" s="92">
        <v>-8.5814423641646931E-3</v>
      </c>
      <c r="S327" s="92">
        <v>4.2020230449113516E-3</v>
      </c>
    </row>
    <row r="328" spans="1:19">
      <c r="A328" s="87">
        <v>42991</v>
      </c>
      <c r="B328" s="88">
        <v>42.835140000000003</v>
      </c>
      <c r="C328" s="88">
        <v>147.70343</v>
      </c>
      <c r="D328" s="88">
        <v>75.392409999999998</v>
      </c>
      <c r="E328" s="88">
        <v>54.404591000000003</v>
      </c>
      <c r="F328" s="88">
        <v>9.9860710000000008</v>
      </c>
      <c r="G328" s="88">
        <v>95.336014000000006</v>
      </c>
      <c r="H328" s="89">
        <v>153.62382500000001</v>
      </c>
      <c r="I328" s="88">
        <v>109.86113</v>
      </c>
      <c r="K328" s="91">
        <v>42991</v>
      </c>
      <c r="L328" s="92">
        <v>3.2104738063152283E-3</v>
      </c>
      <c r="M328" s="92">
        <v>4.2858962166361092E-3</v>
      </c>
      <c r="N328" s="92">
        <v>3.1404250446471771E-3</v>
      </c>
      <c r="O328" s="92">
        <v>3.1871772377371155E-2</v>
      </c>
      <c r="P328" s="92">
        <v>2.5883784508282659E-3</v>
      </c>
      <c r="Q328" s="92">
        <v>9.5004272872787343E-3</v>
      </c>
      <c r="R328" s="92">
        <v>-7.5221320865609398E-3</v>
      </c>
      <c r="S328" s="92">
        <v>6.0058187066847069E-4</v>
      </c>
    </row>
    <row r="329" spans="1:19">
      <c r="A329" s="87">
        <v>42990</v>
      </c>
      <c r="B329" s="88">
        <v>42.698059000000001</v>
      </c>
      <c r="C329" s="88">
        <v>147.07309000000001</v>
      </c>
      <c r="D329" s="88">
        <v>75.156386999999995</v>
      </c>
      <c r="E329" s="88">
        <v>52.724178000000002</v>
      </c>
      <c r="F329" s="88">
        <v>9.9602900000000005</v>
      </c>
      <c r="G329" s="88">
        <v>94.438805000000002</v>
      </c>
      <c r="H329" s="89">
        <v>154.788162</v>
      </c>
      <c r="I329" s="88">
        <v>109.79518899999999</v>
      </c>
      <c r="K329" s="91">
        <v>42990</v>
      </c>
      <c r="L329" s="92">
        <v>4.2993729076634679E-3</v>
      </c>
      <c r="M329" s="92">
        <v>-3.21921708130255E-2</v>
      </c>
      <c r="N329" s="92">
        <v>6.7019757971638061E-3</v>
      </c>
      <c r="O329" s="92">
        <v>1.483215963846507E-2</v>
      </c>
      <c r="P329" s="92">
        <v>1.5775679203720472E-2</v>
      </c>
      <c r="Q329" s="92">
        <v>8.2398063599917748E-3</v>
      </c>
      <c r="R329" s="92">
        <v>-3.9627682151175403E-3</v>
      </c>
      <c r="S329" s="92">
        <v>2.6670743018719634E-3</v>
      </c>
    </row>
    <row r="330" spans="1:19">
      <c r="A330" s="87">
        <v>42989</v>
      </c>
      <c r="B330" s="88">
        <v>42.515270000000001</v>
      </c>
      <c r="C330" s="88">
        <v>151.96517900000001</v>
      </c>
      <c r="D330" s="88">
        <v>74.656043999999994</v>
      </c>
      <c r="E330" s="88">
        <v>51.953594000000002</v>
      </c>
      <c r="F330" s="88">
        <v>9.8056000000000001</v>
      </c>
      <c r="G330" s="88">
        <v>93.667006999999998</v>
      </c>
      <c r="H330" s="89">
        <v>155.40399199999999</v>
      </c>
      <c r="I330" s="88">
        <v>109.503136</v>
      </c>
      <c r="K330" s="91">
        <v>42989</v>
      </c>
      <c r="L330" s="92">
        <v>4.7514290527932435E-3</v>
      </c>
      <c r="M330" s="92">
        <v>1.1395575834246552E-2</v>
      </c>
      <c r="N330" s="92">
        <v>2.5357198797386626E-3</v>
      </c>
      <c r="O330" s="92">
        <v>8.2881373645637968E-3</v>
      </c>
      <c r="P330" s="92">
        <v>4.4014778804482013E-3</v>
      </c>
      <c r="Q330" s="92">
        <v>2.0602745525666322E-4</v>
      </c>
      <c r="R330" s="92">
        <v>1.8092446564572873E-2</v>
      </c>
      <c r="S330" s="92">
        <v>1.0959484046168422E-2</v>
      </c>
    </row>
    <row r="331" spans="1:19">
      <c r="A331" s="87">
        <v>42986</v>
      </c>
      <c r="B331" s="88">
        <v>42.314216999999999</v>
      </c>
      <c r="C331" s="88">
        <v>150.25296</v>
      </c>
      <c r="D331" s="88">
        <v>74.467215999999993</v>
      </c>
      <c r="E331" s="88">
        <v>51.526535000000003</v>
      </c>
      <c r="F331" s="88">
        <v>9.7626299999999997</v>
      </c>
      <c r="G331" s="88">
        <v>93.647712999999996</v>
      </c>
      <c r="H331" s="89">
        <v>152.64231899999999</v>
      </c>
      <c r="I331" s="88">
        <v>108.31604799999999</v>
      </c>
      <c r="K331" s="91">
        <v>42986</v>
      </c>
      <c r="L331" s="92">
        <v>4.3238203846995837E-4</v>
      </c>
      <c r="M331" s="92">
        <v>-1.1879878672622635E-3</v>
      </c>
      <c r="N331" s="92">
        <v>-1.5476906167197657E-2</v>
      </c>
      <c r="O331" s="92">
        <v>-9.1053819888320398E-3</v>
      </c>
      <c r="P331" s="92">
        <v>-3.5089287983566253E-3</v>
      </c>
      <c r="Q331" s="92">
        <v>1.0299229899746187E-4</v>
      </c>
      <c r="R331" s="92">
        <v>-1.6308993376329961E-2</v>
      </c>
      <c r="S331" s="92">
        <v>6.037849821397101E-3</v>
      </c>
    </row>
    <row r="332" spans="1:19">
      <c r="A332" s="87">
        <v>42985</v>
      </c>
      <c r="B332" s="88">
        <v>42.295929000000001</v>
      </c>
      <c r="C332" s="88">
        <v>150.43167099999999</v>
      </c>
      <c r="D332" s="88">
        <v>75.637855999999999</v>
      </c>
      <c r="E332" s="88">
        <v>52.000014999999998</v>
      </c>
      <c r="F332" s="88">
        <v>9.7970070000000007</v>
      </c>
      <c r="G332" s="88">
        <v>93.638069000000002</v>
      </c>
      <c r="H332" s="89">
        <v>155.173035</v>
      </c>
      <c r="I332" s="88">
        <v>107.665977</v>
      </c>
      <c r="K332" s="91">
        <v>42985</v>
      </c>
      <c r="L332" s="92">
        <v>6.962254803112744E-3</v>
      </c>
      <c r="M332" s="92">
        <v>1.0617818616653896E-2</v>
      </c>
      <c r="N332" s="92">
        <v>4.9944379701716279E-4</v>
      </c>
      <c r="O332" s="92">
        <v>6.2881184732075379E-3</v>
      </c>
      <c r="P332" s="92">
        <v>-8.6954858795111889E-3</v>
      </c>
      <c r="Q332" s="92">
        <v>-4.3743831540544065E-2</v>
      </c>
      <c r="R332" s="92">
        <v>-4.014525378076228E-3</v>
      </c>
      <c r="S332" s="92">
        <v>4.8359080007414068E-3</v>
      </c>
    </row>
    <row r="333" spans="1:19">
      <c r="A333" s="87">
        <v>42984</v>
      </c>
      <c r="B333" s="88">
        <v>42.003489999999999</v>
      </c>
      <c r="C333" s="88">
        <v>148.85119599999999</v>
      </c>
      <c r="D333" s="88">
        <v>75.600098000000003</v>
      </c>
      <c r="E333" s="88">
        <v>51.675075999999997</v>
      </c>
      <c r="F333" s="88">
        <v>9.8829440000000002</v>
      </c>
      <c r="G333" s="88">
        <v>97.921531999999999</v>
      </c>
      <c r="H333" s="89">
        <v>155.79849200000001</v>
      </c>
      <c r="I333" s="88">
        <v>107.14782</v>
      </c>
      <c r="K333" s="91">
        <v>42984</v>
      </c>
      <c r="L333" s="92">
        <v>8.7142446649468575E-4</v>
      </c>
      <c r="M333" s="92">
        <v>-5.5310402535420078E-3</v>
      </c>
      <c r="N333" s="92">
        <v>3.5087718366744181E-3</v>
      </c>
      <c r="O333" s="92">
        <v>7.2384816577122368E-3</v>
      </c>
      <c r="P333" s="92">
        <v>1.2323933202426085E-2</v>
      </c>
      <c r="Q333" s="92">
        <v>-9.8423753880727549E-4</v>
      </c>
      <c r="R333" s="92">
        <v>-1.0489087982296086E-3</v>
      </c>
      <c r="S333" s="92">
        <v>9.6817966248741172E-4</v>
      </c>
    </row>
    <row r="334" spans="1:19">
      <c r="A334" s="87">
        <v>42983</v>
      </c>
      <c r="B334" s="88">
        <v>41.966918999999997</v>
      </c>
      <c r="C334" s="88">
        <v>149.67907700000001</v>
      </c>
      <c r="D334" s="88">
        <v>75.335762000000003</v>
      </c>
      <c r="E334" s="88">
        <v>51.303714999999997</v>
      </c>
      <c r="F334" s="88">
        <v>9.7626299999999997</v>
      </c>
      <c r="G334" s="88">
        <v>98.018005000000002</v>
      </c>
      <c r="H334" s="89">
        <v>155.96208200000001</v>
      </c>
      <c r="I334" s="88">
        <v>107.04418200000001</v>
      </c>
      <c r="K334" s="91">
        <v>42983</v>
      </c>
      <c r="L334" s="92">
        <v>3.0580338800849649E-3</v>
      </c>
      <c r="M334" s="92">
        <v>-4.4427481910166433E-3</v>
      </c>
      <c r="N334" s="92">
        <v>1.8246946695734012E-2</v>
      </c>
      <c r="O334" s="92">
        <v>1.4317227300294944E-2</v>
      </c>
      <c r="P334" s="92">
        <v>8.8086595520753264E-4</v>
      </c>
      <c r="Q334" s="92">
        <v>9.8520721673356348E-4</v>
      </c>
      <c r="R334" s="92">
        <v>-1.200866030378156E-2</v>
      </c>
      <c r="S334" s="92">
        <v>5.2199434193340721E-3</v>
      </c>
    </row>
    <row r="335" spans="1:19">
      <c r="A335" s="87">
        <v>42979</v>
      </c>
      <c r="B335" s="88">
        <v>41.838974</v>
      </c>
      <c r="C335" s="88">
        <v>150.34703099999999</v>
      </c>
      <c r="D335" s="88">
        <v>73.985748000000001</v>
      </c>
      <c r="E335" s="88">
        <v>50.579555999999997</v>
      </c>
      <c r="F335" s="88">
        <v>9.7540379999999995</v>
      </c>
      <c r="G335" s="88">
        <v>97.921531999999999</v>
      </c>
      <c r="H335" s="89">
        <v>157.857742</v>
      </c>
      <c r="I335" s="88">
        <v>106.488319</v>
      </c>
      <c r="K335" s="91">
        <v>42979</v>
      </c>
      <c r="L335" s="92">
        <v>5.0493196088849945E-3</v>
      </c>
      <c r="M335" s="92">
        <v>-1.0003018387525486E-3</v>
      </c>
      <c r="N335" s="92">
        <v>3.8426085136986643E-3</v>
      </c>
      <c r="O335" s="92">
        <v>4.0545858729787998E-3</v>
      </c>
      <c r="P335" s="92">
        <v>2.901192558354837E-2</v>
      </c>
      <c r="Q335" s="92">
        <v>2.9644037912894827E-3</v>
      </c>
      <c r="R335" s="92">
        <v>3.049624048256927E-4</v>
      </c>
      <c r="S335" s="92">
        <v>4.4246015474680433E-4</v>
      </c>
    </row>
    <row r="336" spans="1:19">
      <c r="A336" s="87">
        <v>42978</v>
      </c>
      <c r="B336" s="88">
        <v>41.628776999999999</v>
      </c>
      <c r="C336" s="88">
        <v>150.49757399999999</v>
      </c>
      <c r="D336" s="88">
        <v>73.702538000000004</v>
      </c>
      <c r="E336" s="88">
        <v>50.375304999999997</v>
      </c>
      <c r="F336" s="88">
        <v>9.4790329999999994</v>
      </c>
      <c r="G336" s="88">
        <v>97.632110999999995</v>
      </c>
      <c r="H336" s="89">
        <v>157.80961600000001</v>
      </c>
      <c r="I336" s="88">
        <v>106.44122299999999</v>
      </c>
      <c r="K336" s="91">
        <v>42978</v>
      </c>
      <c r="L336" s="92">
        <v>3.5250727607185617E-3</v>
      </c>
      <c r="M336" s="92">
        <v>2.7582693360577171E-3</v>
      </c>
      <c r="N336" s="92">
        <v>-5.9841470046222422E-3</v>
      </c>
      <c r="O336" s="92">
        <v>1.2917231014122343E-3</v>
      </c>
      <c r="P336" s="92">
        <v>8.2266069426462085E-3</v>
      </c>
      <c r="Q336" s="92">
        <v>-1.6234074115663022E-2</v>
      </c>
      <c r="R336" s="92">
        <v>3.979141460299207E-3</v>
      </c>
      <c r="S336" s="92">
        <v>6.1449188398519095E-3</v>
      </c>
    </row>
    <row r="337" spans="1:19">
      <c r="A337" s="87">
        <v>42977</v>
      </c>
      <c r="B337" s="88">
        <v>41.482548000000001</v>
      </c>
      <c r="C337" s="88">
        <v>150.08360300000001</v>
      </c>
      <c r="D337" s="88">
        <v>74.146240000000006</v>
      </c>
      <c r="E337" s="88">
        <v>50.310318000000002</v>
      </c>
      <c r="F337" s="88">
        <v>9.4016889999999993</v>
      </c>
      <c r="G337" s="88">
        <v>99.243233000000004</v>
      </c>
      <c r="H337" s="89">
        <v>157.184158</v>
      </c>
      <c r="I337" s="88">
        <v>105.791145</v>
      </c>
      <c r="K337" s="91">
        <v>42977</v>
      </c>
      <c r="L337" s="92">
        <v>-1.3202563435139592E-3</v>
      </c>
      <c r="M337" s="92">
        <v>6.8796445971928133E-3</v>
      </c>
      <c r="N337" s="92">
        <v>-2.9198917590785856E-3</v>
      </c>
      <c r="O337" s="92">
        <v>-1.5085559765565582E-2</v>
      </c>
      <c r="P337" s="92">
        <v>9.2252378203834251E-3</v>
      </c>
      <c r="Q337" s="92">
        <v>2.9248900830531888E-3</v>
      </c>
      <c r="R337" s="92">
        <v>2.7008351126209806E-3</v>
      </c>
      <c r="S337" s="92">
        <v>1.8736510744525869E-3</v>
      </c>
    </row>
    <row r="338" spans="1:19">
      <c r="A338" s="87">
        <v>42976</v>
      </c>
      <c r="B338" s="88">
        <v>41.537388</v>
      </c>
      <c r="C338" s="88">
        <v>149.05813599999999</v>
      </c>
      <c r="D338" s="88">
        <v>74.363372999999996</v>
      </c>
      <c r="E338" s="88">
        <v>51.080902000000002</v>
      </c>
      <c r="F338" s="88">
        <v>9.3157490000000003</v>
      </c>
      <c r="G338" s="88">
        <v>98.953804000000005</v>
      </c>
      <c r="H338" s="89">
        <v>156.760773</v>
      </c>
      <c r="I338" s="88">
        <v>105.5933</v>
      </c>
      <c r="K338" s="91">
        <v>42976</v>
      </c>
      <c r="L338" s="92">
        <v>6.6056422881355381E-4</v>
      </c>
      <c r="M338" s="92">
        <v>-1.8161868866686248E-3</v>
      </c>
      <c r="N338" s="92">
        <v>9.4834057741026712E-3</v>
      </c>
      <c r="O338" s="92">
        <v>-0.11925708819568948</v>
      </c>
      <c r="P338" s="92">
        <v>4.6337770729192318E-3</v>
      </c>
      <c r="Q338" s="92">
        <v>9.7539871810381484E-5</v>
      </c>
      <c r="R338" s="92">
        <v>8.9181982027533024E-3</v>
      </c>
      <c r="S338" s="92">
        <v>-1.6923239667443468E-3</v>
      </c>
    </row>
    <row r="339" spans="1:19">
      <c r="A339" s="87">
        <v>42975</v>
      </c>
      <c r="B339" s="88">
        <v>41.509968000000001</v>
      </c>
      <c r="C339" s="88">
        <v>149.32934599999999</v>
      </c>
      <c r="D339" s="88">
        <v>73.664779999999993</v>
      </c>
      <c r="E339" s="88">
        <v>57.997517000000002</v>
      </c>
      <c r="F339" s="88">
        <v>9.2727810000000002</v>
      </c>
      <c r="G339" s="88">
        <v>98.944153</v>
      </c>
      <c r="H339" s="89">
        <v>155.37510700000001</v>
      </c>
      <c r="I339" s="88">
        <v>105.772301</v>
      </c>
      <c r="K339" s="91">
        <v>42975</v>
      </c>
      <c r="L339" s="92">
        <v>-3.2917569691595094E-3</v>
      </c>
      <c r="M339" s="92">
        <v>5.3518710267328462E-3</v>
      </c>
      <c r="N339" s="92">
        <v>-7.6304975855099322E-3</v>
      </c>
      <c r="O339" s="92">
        <v>9.6976558987260653E-3</v>
      </c>
      <c r="P339" s="92">
        <v>-2.7725792439734498E-3</v>
      </c>
      <c r="Q339" s="92">
        <v>1.4645728710200867E-3</v>
      </c>
      <c r="R339" s="92">
        <v>1.0071191068692587E-2</v>
      </c>
      <c r="S339" s="92">
        <v>-5.0514668427139586E-3</v>
      </c>
    </row>
    <row r="340" spans="1:19">
      <c r="A340" s="87">
        <v>42972</v>
      </c>
      <c r="B340" s="88">
        <v>41.647060000000003</v>
      </c>
      <c r="C340" s="88">
        <v>148.53440900000001</v>
      </c>
      <c r="D340" s="88">
        <v>74.231200999999999</v>
      </c>
      <c r="E340" s="88">
        <v>57.440479000000003</v>
      </c>
      <c r="F340" s="88">
        <v>9.2985620000000004</v>
      </c>
      <c r="G340" s="88">
        <v>98.799453999999997</v>
      </c>
      <c r="H340" s="89">
        <v>153.825897</v>
      </c>
      <c r="I340" s="88">
        <v>106.309319</v>
      </c>
      <c r="K340" s="91">
        <v>42972</v>
      </c>
      <c r="L340" s="92">
        <v>3.5236890718122194E-3</v>
      </c>
      <c r="M340" s="92">
        <v>2.5881639519471644E-3</v>
      </c>
      <c r="N340" s="92">
        <v>3.701764750391412E-3</v>
      </c>
      <c r="O340" s="92">
        <v>1.1327311063569212E-3</v>
      </c>
      <c r="P340" s="92">
        <v>1.027093789805944E-2</v>
      </c>
      <c r="Q340" s="92">
        <v>8.7668037433132895E-3</v>
      </c>
      <c r="R340" s="92">
        <v>3.7045273442817273E-3</v>
      </c>
      <c r="S340" s="92">
        <v>5.5248415505539938E-3</v>
      </c>
    </row>
    <row r="341" spans="1:19">
      <c r="A341" s="87">
        <v>42971</v>
      </c>
      <c r="B341" s="88">
        <v>41.500824000000001</v>
      </c>
      <c r="C341" s="88">
        <v>148.15097</v>
      </c>
      <c r="D341" s="88">
        <v>73.957427999999993</v>
      </c>
      <c r="E341" s="88">
        <v>57.375487999999997</v>
      </c>
      <c r="F341" s="88">
        <v>9.2040279999999992</v>
      </c>
      <c r="G341" s="88">
        <v>97.940826000000001</v>
      </c>
      <c r="H341" s="89">
        <v>153.25814800000001</v>
      </c>
      <c r="I341" s="88">
        <v>105.72520400000001</v>
      </c>
      <c r="K341" s="91">
        <v>42971</v>
      </c>
      <c r="L341" s="92">
        <v>-2.8549018823899042E-3</v>
      </c>
      <c r="M341" s="92">
        <v>-2.5186659584136573E-3</v>
      </c>
      <c r="N341" s="92">
        <v>-2.0260137927953892E-2</v>
      </c>
      <c r="O341" s="92">
        <v>-4.8308697780538035E-3</v>
      </c>
      <c r="P341" s="92">
        <v>0</v>
      </c>
      <c r="Q341" s="92">
        <v>1.9703531599168933E-4</v>
      </c>
      <c r="R341" s="92">
        <v>-4.4379374921600379E-3</v>
      </c>
      <c r="S341" s="92">
        <v>-5.5826187783769576E-3</v>
      </c>
    </row>
    <row r="342" spans="1:19">
      <c r="A342" s="87">
        <v>42970</v>
      </c>
      <c r="B342" s="88">
        <v>41.619644000000001</v>
      </c>
      <c r="C342" s="88">
        <v>148.52505500000001</v>
      </c>
      <c r="D342" s="88">
        <v>75.486801</v>
      </c>
      <c r="E342" s="88">
        <v>57.654007</v>
      </c>
      <c r="F342" s="88">
        <v>9.2040279999999992</v>
      </c>
      <c r="G342" s="88">
        <v>97.921531999999999</v>
      </c>
      <c r="H342" s="89">
        <v>153.94132999999999</v>
      </c>
      <c r="I342" s="88">
        <v>106.318741</v>
      </c>
      <c r="K342" s="91">
        <v>42970</v>
      </c>
      <c r="L342" s="92">
        <v>-1.315745366162635E-3</v>
      </c>
      <c r="M342" s="92">
        <v>-5.199391022173816E-3</v>
      </c>
      <c r="N342" s="92">
        <v>-7.4987309620977438E-4</v>
      </c>
      <c r="O342" s="92">
        <v>5.0168908674752544E-3</v>
      </c>
      <c r="P342" s="92">
        <v>5.6336729357966409E-3</v>
      </c>
      <c r="Q342" s="92">
        <v>-1.23576313660545E-2</v>
      </c>
      <c r="R342" s="92">
        <v>1.2514754819377139E-3</v>
      </c>
      <c r="S342" s="92">
        <v>-1.7720921534936096E-4</v>
      </c>
    </row>
    <row r="343" spans="1:19">
      <c r="A343" s="87">
        <v>42969</v>
      </c>
      <c r="B343" s="88">
        <v>41.674477000000003</v>
      </c>
      <c r="C343" s="88">
        <v>149.301331</v>
      </c>
      <c r="D343" s="88">
        <v>75.543448999999995</v>
      </c>
      <c r="E343" s="88">
        <v>57.366207000000003</v>
      </c>
      <c r="F343" s="88">
        <v>9.1524660000000004</v>
      </c>
      <c r="G343" s="88">
        <v>99.146750999999995</v>
      </c>
      <c r="H343" s="89">
        <v>153.74891700000001</v>
      </c>
      <c r="I343" s="88">
        <v>106.337585</v>
      </c>
      <c r="K343" s="91">
        <v>42969</v>
      </c>
      <c r="L343" s="92">
        <v>-1.7511911168034411E-3</v>
      </c>
      <c r="M343" s="92">
        <v>8.0830184683080564E-3</v>
      </c>
      <c r="N343" s="92">
        <v>3.8892754039034916E-3</v>
      </c>
      <c r="O343" s="92">
        <v>2.2167079400371437E-2</v>
      </c>
      <c r="P343" s="92">
        <v>7.5687103314789894E-3</v>
      </c>
      <c r="Q343" s="92">
        <v>1.5815000738142126E-2</v>
      </c>
      <c r="R343" s="92">
        <v>1.6347558278027474E-2</v>
      </c>
      <c r="S343" s="92">
        <v>1.3307341710113718E-3</v>
      </c>
    </row>
    <row r="344" spans="1:19">
      <c r="A344" s="87">
        <v>42968</v>
      </c>
      <c r="B344" s="88">
        <v>41.747585000000001</v>
      </c>
      <c r="C344" s="88">
        <v>148.10420199999999</v>
      </c>
      <c r="D344" s="88">
        <v>75.250777999999997</v>
      </c>
      <c r="E344" s="88">
        <v>56.122143000000001</v>
      </c>
      <c r="F344" s="88">
        <v>9.0837140000000005</v>
      </c>
      <c r="G344" s="88">
        <v>97.603156999999996</v>
      </c>
      <c r="H344" s="89">
        <v>151.275925</v>
      </c>
      <c r="I344" s="88">
        <v>106.19626599999999</v>
      </c>
      <c r="K344" s="91">
        <v>42968</v>
      </c>
      <c r="L344" s="92">
        <v>2.1907861867664913E-4</v>
      </c>
      <c r="M344" s="92">
        <v>3.8031333981405346E-3</v>
      </c>
      <c r="N344" s="92">
        <v>5.0432079301243604E-3</v>
      </c>
      <c r="O344" s="92">
        <v>1.6478935863262212E-2</v>
      </c>
      <c r="P344" s="92">
        <v>9.4687442734930904E-4</v>
      </c>
      <c r="Q344" s="92">
        <v>4.6673316951266752E-3</v>
      </c>
      <c r="R344" s="92">
        <v>-1.841364606179563E-3</v>
      </c>
      <c r="S344" s="92">
        <v>8.8606252315319711E-3</v>
      </c>
    </row>
    <row r="345" spans="1:19">
      <c r="A345" s="87">
        <v>42965</v>
      </c>
      <c r="B345" s="88">
        <v>41.738441000000002</v>
      </c>
      <c r="C345" s="88">
        <v>147.54307600000001</v>
      </c>
      <c r="D345" s="88">
        <v>74.873176999999998</v>
      </c>
      <c r="E345" s="88">
        <v>55.212302999999999</v>
      </c>
      <c r="F345" s="88">
        <v>9.0751209999999993</v>
      </c>
      <c r="G345" s="88">
        <v>97.149726999999999</v>
      </c>
      <c r="H345" s="89">
        <v>151.554993</v>
      </c>
      <c r="I345" s="88">
        <v>105.263565</v>
      </c>
      <c r="K345" s="91">
        <v>42965</v>
      </c>
      <c r="L345" s="92">
        <v>-4.1432670961274454E-3</v>
      </c>
      <c r="M345" s="92">
        <v>-8.2336560180829022E-4</v>
      </c>
      <c r="N345" s="92">
        <v>-4.8930020950054276E-3</v>
      </c>
      <c r="O345" s="92">
        <v>-1.1305158132287385E-2</v>
      </c>
      <c r="P345" s="92">
        <v>-7.5188060375298571E-3</v>
      </c>
      <c r="Q345" s="92">
        <v>-6.7075393093145586E-3</v>
      </c>
      <c r="R345" s="92">
        <v>-2.2802559768931863E-3</v>
      </c>
      <c r="S345" s="92">
        <v>2.5124056708585307E-3</v>
      </c>
    </row>
    <row r="346" spans="1:19">
      <c r="A346" s="87">
        <v>42964</v>
      </c>
      <c r="B346" s="88">
        <v>41.912094000000003</v>
      </c>
      <c r="C346" s="88">
        <v>147.664658</v>
      </c>
      <c r="D346" s="88">
        <v>75.241332999999997</v>
      </c>
      <c r="E346" s="88">
        <v>55.843623999999998</v>
      </c>
      <c r="F346" s="88">
        <v>9.143872</v>
      </c>
      <c r="G346" s="88">
        <v>97.805762999999999</v>
      </c>
      <c r="H346" s="89">
        <v>151.90136699999999</v>
      </c>
      <c r="I346" s="88">
        <v>104.999763</v>
      </c>
      <c r="K346" s="91">
        <v>42964</v>
      </c>
      <c r="L346" s="92">
        <v>-7.3593838858921901E-3</v>
      </c>
      <c r="M346" s="92">
        <v>-6.356025469267168E-3</v>
      </c>
      <c r="N346" s="92">
        <v>-1.580672209627676E-2</v>
      </c>
      <c r="O346" s="92">
        <v>-8.5708494467842122E-3</v>
      </c>
      <c r="P346" s="92">
        <v>-1.4815044665790866E-2</v>
      </c>
      <c r="Q346" s="92">
        <v>-8.0234309315850849E-3</v>
      </c>
      <c r="R346" s="92">
        <v>-1.9198667857788232E-2</v>
      </c>
      <c r="S346" s="92">
        <v>-8.3638090581127367E-3</v>
      </c>
    </row>
    <row r="347" spans="1:19">
      <c r="A347" s="87">
        <v>42963</v>
      </c>
      <c r="B347" s="88">
        <v>42.222828</v>
      </c>
      <c r="C347" s="88">
        <v>148.60922199999999</v>
      </c>
      <c r="D347" s="88">
        <v>76.449753000000001</v>
      </c>
      <c r="E347" s="88">
        <v>56.326388999999999</v>
      </c>
      <c r="F347" s="88">
        <v>9.2813759999999998</v>
      </c>
      <c r="G347" s="88">
        <v>98.596847999999994</v>
      </c>
      <c r="H347" s="89">
        <v>154.87475599999999</v>
      </c>
      <c r="I347" s="88">
        <v>105.885368</v>
      </c>
      <c r="K347" s="91">
        <v>42963</v>
      </c>
      <c r="L347" s="92">
        <v>2.1661222460478413E-4</v>
      </c>
      <c r="M347" s="92">
        <v>8.1207499043920439E-3</v>
      </c>
      <c r="N347" s="92">
        <v>2.6002511688953955E-3</v>
      </c>
      <c r="O347" s="92">
        <v>2.882812160947168E-2</v>
      </c>
      <c r="P347" s="92">
        <v>-3.689773092856008E-3</v>
      </c>
      <c r="Q347" s="92">
        <v>6.7973553875975146E-3</v>
      </c>
      <c r="R347" s="92">
        <v>-4.0221299268057287E-3</v>
      </c>
      <c r="S347" s="92">
        <v>-7.8565940843928761E-3</v>
      </c>
    </row>
    <row r="348" spans="1:19">
      <c r="A348" s="87">
        <v>42962</v>
      </c>
      <c r="B348" s="88">
        <v>42.213684000000001</v>
      </c>
      <c r="C348" s="88">
        <v>147.412125</v>
      </c>
      <c r="D348" s="88">
        <v>76.251480000000001</v>
      </c>
      <c r="E348" s="88">
        <v>54.748103999999998</v>
      </c>
      <c r="F348" s="88">
        <v>9.3157490000000003</v>
      </c>
      <c r="G348" s="88">
        <v>97.931174999999996</v>
      </c>
      <c r="H348" s="89">
        <v>155.50019800000001</v>
      </c>
      <c r="I348" s="88">
        <v>106.723854</v>
      </c>
      <c r="K348" s="91">
        <v>42962</v>
      </c>
      <c r="L348" s="92">
        <v>8.5154662573390105E-3</v>
      </c>
      <c r="M348" s="92">
        <v>2.2893083755448629E-3</v>
      </c>
      <c r="N348" s="92">
        <v>8.6733151319462465E-4</v>
      </c>
      <c r="O348" s="92">
        <v>-2.8660700088969038E-2</v>
      </c>
      <c r="P348" s="92">
        <v>-6.4162325842181955E-3</v>
      </c>
      <c r="Q348" s="92">
        <v>1.0847629653334412E-3</v>
      </c>
      <c r="R348" s="92">
        <v>1.0947665100367265E-2</v>
      </c>
      <c r="S348" s="92">
        <v>2.2118388402769806E-3</v>
      </c>
    </row>
    <row r="349" spans="1:19">
      <c r="A349" s="87">
        <v>42961</v>
      </c>
      <c r="B349" s="88">
        <v>41.857250000000001</v>
      </c>
      <c r="C349" s="88">
        <v>147.075424</v>
      </c>
      <c r="D349" s="88">
        <v>76.185401999999996</v>
      </c>
      <c r="E349" s="88">
        <v>56.363522000000003</v>
      </c>
      <c r="F349" s="88">
        <v>9.3759069999999998</v>
      </c>
      <c r="G349" s="88">
        <v>97.825057999999999</v>
      </c>
      <c r="H349" s="89">
        <v>153.81626900000001</v>
      </c>
      <c r="I349" s="88">
        <v>106.488319</v>
      </c>
      <c r="K349" s="91">
        <v>42961</v>
      </c>
      <c r="L349" s="92">
        <v>4.6060589885543735E-3</v>
      </c>
      <c r="M349" s="92">
        <v>-2.5443052039486602E-4</v>
      </c>
      <c r="N349" s="92">
        <v>3.7312625138843369E-3</v>
      </c>
      <c r="O349" s="92">
        <v>1.0654059598899535E-2</v>
      </c>
      <c r="P349" s="92">
        <v>1.2998949608204358E-2</v>
      </c>
      <c r="Q349" s="92">
        <v>-5.7848803106466118E-3</v>
      </c>
      <c r="R349" s="92">
        <v>1.5049473214687747E-2</v>
      </c>
      <c r="S349" s="92">
        <v>8.1161303739951673E-3</v>
      </c>
    </row>
    <row r="350" spans="1:19">
      <c r="A350" s="87">
        <v>42958</v>
      </c>
      <c r="B350" s="88">
        <v>41.665337000000001</v>
      </c>
      <c r="C350" s="88">
        <v>147.112854</v>
      </c>
      <c r="D350" s="88">
        <v>75.902191000000002</v>
      </c>
      <c r="E350" s="88">
        <v>55.769351999999998</v>
      </c>
      <c r="F350" s="88">
        <v>9.2555940000000003</v>
      </c>
      <c r="G350" s="88">
        <v>98.394256999999996</v>
      </c>
      <c r="H350" s="89">
        <v>151.53573600000001</v>
      </c>
      <c r="I350" s="88">
        <v>105.631004</v>
      </c>
      <c r="K350" s="91">
        <v>42958</v>
      </c>
      <c r="L350" s="92">
        <v>-3.2793554402182901E-3</v>
      </c>
      <c r="M350" s="92">
        <v>4.3419966453128733E-3</v>
      </c>
      <c r="N350" s="92">
        <v>-3.2235790728641911E-3</v>
      </c>
      <c r="O350" s="92">
        <v>4.8513243299745934E-3</v>
      </c>
      <c r="P350" s="92">
        <v>0</v>
      </c>
      <c r="Q350" s="92">
        <v>6.3147893227082363E-3</v>
      </c>
      <c r="R350" s="92">
        <v>1.3906927027860227E-2</v>
      </c>
      <c r="S350" s="92">
        <v>-2.3134810998524102E-3</v>
      </c>
    </row>
    <row r="351" spans="1:19">
      <c r="A351" s="87">
        <v>42957</v>
      </c>
      <c r="B351" s="88">
        <v>41.802422</v>
      </c>
      <c r="C351" s="88">
        <v>146.47685200000001</v>
      </c>
      <c r="D351" s="88">
        <v>76.147659000000004</v>
      </c>
      <c r="E351" s="88">
        <v>55.500103000000003</v>
      </c>
      <c r="F351" s="88">
        <v>9.2555940000000003</v>
      </c>
      <c r="G351" s="88">
        <v>97.776816999999994</v>
      </c>
      <c r="H351" s="89">
        <v>149.457245</v>
      </c>
      <c r="I351" s="88">
        <v>105.875946</v>
      </c>
      <c r="K351" s="91">
        <v>42957</v>
      </c>
      <c r="L351" s="92">
        <v>3.2901449951070472E-3</v>
      </c>
      <c r="M351" s="92">
        <v>1.0973201470183325E-2</v>
      </c>
      <c r="N351" s="92">
        <v>-1.1640686662813482E-2</v>
      </c>
      <c r="O351" s="92">
        <v>-2.1123291215139339E-2</v>
      </c>
      <c r="P351" s="92">
        <v>-1.3736159226793165E-2</v>
      </c>
      <c r="Q351" s="92">
        <v>-1.4392733614292719E-2</v>
      </c>
      <c r="R351" s="92">
        <v>-3.1851882863526582E-2</v>
      </c>
      <c r="S351" s="92">
        <v>-6.3659768184977095E-3</v>
      </c>
    </row>
    <row r="352" spans="1:19">
      <c r="A352" s="87">
        <v>42956</v>
      </c>
      <c r="B352" s="88">
        <v>41.665337000000001</v>
      </c>
      <c r="C352" s="88">
        <v>144.886978</v>
      </c>
      <c r="D352" s="88">
        <v>77.044510000000002</v>
      </c>
      <c r="E352" s="88">
        <v>56.697746000000002</v>
      </c>
      <c r="F352" s="88">
        <v>9.3845010000000002</v>
      </c>
      <c r="G352" s="88">
        <v>99.204643000000004</v>
      </c>
      <c r="H352" s="89">
        <v>154.374359</v>
      </c>
      <c r="I352" s="88">
        <v>106.55426799999999</v>
      </c>
      <c r="K352" s="91">
        <v>42956</v>
      </c>
      <c r="L352" s="92">
        <v>-2.1931888911297381E-4</v>
      </c>
      <c r="M352" s="92">
        <v>0</v>
      </c>
      <c r="N352" s="92">
        <v>6.5369599012041757E-3</v>
      </c>
      <c r="O352" s="92">
        <v>-6.6690894158976111E-3</v>
      </c>
      <c r="P352" s="92">
        <v>2.754864207377139E-3</v>
      </c>
      <c r="Q352" s="92">
        <v>-3.8792266841102152E-2</v>
      </c>
      <c r="R352" s="92">
        <v>6.1219131016894135E-3</v>
      </c>
      <c r="S352" s="92">
        <v>-9.8056721802252111E-3</v>
      </c>
    </row>
    <row r="353" spans="1:19">
      <c r="A353" s="87">
        <v>42955</v>
      </c>
      <c r="B353" s="88">
        <v>41.674477000000003</v>
      </c>
      <c r="C353" s="88">
        <v>144.886978</v>
      </c>
      <c r="D353" s="88">
        <v>76.544144000000003</v>
      </c>
      <c r="E353" s="88">
        <v>57.078406999999999</v>
      </c>
      <c r="F353" s="88">
        <v>9.3587190000000007</v>
      </c>
      <c r="G353" s="88">
        <v>103.20832799999999</v>
      </c>
      <c r="H353" s="89">
        <v>153.43504300000001</v>
      </c>
      <c r="I353" s="88">
        <v>107.60945100000001</v>
      </c>
      <c r="K353" s="91">
        <v>42955</v>
      </c>
      <c r="L353" s="92">
        <v>-8.7621917706404151E-4</v>
      </c>
      <c r="M353" s="92">
        <v>-3.2279573340543433E-4</v>
      </c>
      <c r="N353" s="92">
        <v>3.8138401989180615E-3</v>
      </c>
      <c r="O353" s="92">
        <v>-4.5336664669167748E-3</v>
      </c>
      <c r="P353" s="92">
        <v>-2.7472957805640963E-3</v>
      </c>
      <c r="Q353" s="92">
        <v>5.9238971010022734E-3</v>
      </c>
      <c r="R353" s="92">
        <v>7.9968979706463994E-3</v>
      </c>
      <c r="S353" s="92">
        <v>7.8859120853946862E-4</v>
      </c>
    </row>
    <row r="354" spans="1:19">
      <c r="A354" s="87">
        <v>42954</v>
      </c>
      <c r="B354" s="88">
        <v>41.711024999999999</v>
      </c>
      <c r="C354" s="88">
        <v>144.933762</v>
      </c>
      <c r="D354" s="88">
        <v>76.253326000000001</v>
      </c>
      <c r="E354" s="88">
        <v>57.338360000000002</v>
      </c>
      <c r="F354" s="88">
        <v>9.3845010000000002</v>
      </c>
      <c r="G354" s="88">
        <v>102.600533</v>
      </c>
      <c r="H354" s="89">
        <v>152.21777299999999</v>
      </c>
      <c r="I354" s="88">
        <v>107.524658</v>
      </c>
      <c r="K354" s="91">
        <v>42954</v>
      </c>
      <c r="L354" s="92">
        <v>3.0768524120867724E-3</v>
      </c>
      <c r="M354" s="92">
        <v>7.4762207235585798E-3</v>
      </c>
      <c r="N354" s="92">
        <v>9.940373072256925E-3</v>
      </c>
      <c r="O354" s="92">
        <v>2.4552254820974451E-2</v>
      </c>
      <c r="P354" s="92">
        <v>-2.7397688252308594E-3</v>
      </c>
      <c r="Q354" s="92">
        <v>-1.2443246702821709E-2</v>
      </c>
      <c r="R354" s="92">
        <v>1.5474260936633177E-2</v>
      </c>
      <c r="S354" s="92">
        <v>4.3119187073863419E-3</v>
      </c>
    </row>
    <row r="355" spans="1:19">
      <c r="A355" s="87">
        <v>42951</v>
      </c>
      <c r="B355" s="88">
        <v>41.583080000000002</v>
      </c>
      <c r="C355" s="88">
        <v>143.85824600000001</v>
      </c>
      <c r="D355" s="88">
        <v>75.502799999999993</v>
      </c>
      <c r="E355" s="88">
        <v>55.964309999999998</v>
      </c>
      <c r="F355" s="88">
        <v>9.4102829999999997</v>
      </c>
      <c r="G355" s="88">
        <v>103.893303</v>
      </c>
      <c r="H355" s="89">
        <v>149.89820900000001</v>
      </c>
      <c r="I355" s="88">
        <v>107.063011</v>
      </c>
      <c r="K355" s="91">
        <v>42951</v>
      </c>
      <c r="L355" s="92">
        <v>-3.7222521080746418E-3</v>
      </c>
      <c r="M355" s="92">
        <v>-5.8170020578994786E-3</v>
      </c>
      <c r="N355" s="92">
        <v>-4.8223859683420578E-3</v>
      </c>
      <c r="O355" s="92">
        <v>9.8844117867316061E-3</v>
      </c>
      <c r="P355" s="92">
        <v>1.8299614589185609E-3</v>
      </c>
      <c r="Q355" s="92">
        <v>-1.310484614044205E-2</v>
      </c>
      <c r="R355" s="92">
        <v>5.2709621887254698E-3</v>
      </c>
      <c r="S355" s="92">
        <v>8.0722889342801363E-3</v>
      </c>
    </row>
    <row r="356" spans="1:19">
      <c r="A356" s="87">
        <v>42950</v>
      </c>
      <c r="B356" s="88">
        <v>41.738441000000002</v>
      </c>
      <c r="C356" s="88">
        <v>144.69996599999999</v>
      </c>
      <c r="D356" s="88">
        <v>75.868668</v>
      </c>
      <c r="E356" s="88">
        <v>55.416550000000001</v>
      </c>
      <c r="F356" s="88">
        <v>9.3930939999999996</v>
      </c>
      <c r="G356" s="88">
        <v>105.27288799999999</v>
      </c>
      <c r="H356" s="89">
        <v>149.112244</v>
      </c>
      <c r="I356" s="88">
        <v>106.20568799999999</v>
      </c>
      <c r="K356" s="91">
        <v>42950</v>
      </c>
      <c r="L356" s="92">
        <v>1.7545519912631757E-3</v>
      </c>
      <c r="M356" s="92">
        <v>-1.1941755325283632E-2</v>
      </c>
      <c r="N356" s="92">
        <v>4.2218827429982841E-3</v>
      </c>
      <c r="O356" s="92">
        <v>5.2206524139439825E-3</v>
      </c>
      <c r="P356" s="92">
        <v>-6.363735992651165E-3</v>
      </c>
      <c r="Q356" s="92">
        <v>4.1410549124751839E-3</v>
      </c>
      <c r="R356" s="92">
        <v>-9.9911443642969333E-3</v>
      </c>
      <c r="S356" s="92">
        <v>-1.278572931223898E-2</v>
      </c>
    </row>
    <row r="357" spans="1:19">
      <c r="A357" s="87">
        <v>42949</v>
      </c>
      <c r="B357" s="88">
        <v>41.665337000000001</v>
      </c>
      <c r="C357" s="88">
        <v>146.44882200000001</v>
      </c>
      <c r="D357" s="88">
        <v>75.549706</v>
      </c>
      <c r="E357" s="88">
        <v>55.128742000000003</v>
      </c>
      <c r="F357" s="88">
        <v>9.4532520000000009</v>
      </c>
      <c r="G357" s="88">
        <v>104.838745</v>
      </c>
      <c r="H357" s="89">
        <v>150.61708100000001</v>
      </c>
      <c r="I357" s="88">
        <v>107.581192</v>
      </c>
      <c r="K357" s="91">
        <v>42949</v>
      </c>
      <c r="L357" s="92">
        <v>-2.4068699934889359E-3</v>
      </c>
      <c r="M357" s="92">
        <v>1.6553828978147944E-2</v>
      </c>
      <c r="N357" s="92">
        <v>3.7258230655368152E-4</v>
      </c>
      <c r="O357" s="92">
        <v>-1.6814075190009214E-3</v>
      </c>
      <c r="P357" s="92">
        <v>4.5661751086552016E-3</v>
      </c>
      <c r="Q357" s="92">
        <v>-1.7539187714092352E-2</v>
      </c>
      <c r="R357" s="92">
        <v>4.7250862451648112E-2</v>
      </c>
      <c r="S357" s="92">
        <v>1.751263255624913E-4</v>
      </c>
    </row>
    <row r="358" spans="1:19">
      <c r="A358" s="87">
        <v>42948</v>
      </c>
      <c r="B358" s="88">
        <v>41.765861999999998</v>
      </c>
      <c r="C358" s="88">
        <v>144.06401099999999</v>
      </c>
      <c r="D358" s="88">
        <v>75.521568000000002</v>
      </c>
      <c r="E358" s="88">
        <v>55.221592000000001</v>
      </c>
      <c r="F358" s="88">
        <v>9.4102829999999997</v>
      </c>
      <c r="G358" s="88">
        <v>106.710358</v>
      </c>
      <c r="H358" s="89">
        <v>143.82139599999999</v>
      </c>
      <c r="I358" s="88">
        <v>107.562355</v>
      </c>
      <c r="K358" s="91">
        <v>42948</v>
      </c>
      <c r="L358" s="92">
        <v>-3.0541979300333644E-3</v>
      </c>
      <c r="M358" s="92">
        <v>-7.0902711767324433E-3</v>
      </c>
      <c r="N358" s="92">
        <v>6.3759361320609997E-3</v>
      </c>
      <c r="O358" s="92">
        <v>1.9540795226279162E-2</v>
      </c>
      <c r="P358" s="92">
        <v>-2.406413313314637E-2</v>
      </c>
      <c r="Q358" s="92">
        <v>6.1858582829452669E-3</v>
      </c>
      <c r="R358" s="92">
        <v>8.8752946838468461E-3</v>
      </c>
      <c r="S358" s="92">
        <v>1.1786699527253974E-2</v>
      </c>
    </row>
    <row r="359" spans="1:19">
      <c r="A359" s="87">
        <v>42947</v>
      </c>
      <c r="B359" s="88">
        <v>41.893813999999999</v>
      </c>
      <c r="C359" s="88">
        <v>145.092758</v>
      </c>
      <c r="D359" s="88">
        <v>75.043098000000001</v>
      </c>
      <c r="E359" s="88">
        <v>54.163200000000003</v>
      </c>
      <c r="F359" s="88">
        <v>9.6423170000000002</v>
      </c>
      <c r="G359" s="88">
        <v>106.054321</v>
      </c>
      <c r="H359" s="89">
        <v>142.55616800000001</v>
      </c>
      <c r="I359" s="88">
        <v>106.309319</v>
      </c>
      <c r="K359" s="91">
        <v>42947</v>
      </c>
      <c r="L359" s="92">
        <v>-3.6946507221272684E-3</v>
      </c>
      <c r="M359" s="92">
        <v>-4.5557534575232372E-3</v>
      </c>
      <c r="N359" s="92">
        <v>2.2554625008324169E-3</v>
      </c>
      <c r="O359" s="92">
        <v>1.214432287948064E-2</v>
      </c>
      <c r="P359" s="92">
        <v>4.4761368713648331E-3</v>
      </c>
      <c r="Q359" s="92">
        <v>-2.7286112898472492E-4</v>
      </c>
      <c r="R359" s="92">
        <v>-5.1507096569514133E-3</v>
      </c>
      <c r="S359" s="92">
        <v>5.1665095321615784E-3</v>
      </c>
    </row>
    <row r="360" spans="1:19">
      <c r="A360" s="87">
        <v>42944</v>
      </c>
      <c r="B360" s="88">
        <v>42.049171000000001</v>
      </c>
      <c r="C360" s="88">
        <v>145.75679</v>
      </c>
      <c r="D360" s="88">
        <v>74.874222000000003</v>
      </c>
      <c r="E360" s="88">
        <v>53.513317000000001</v>
      </c>
      <c r="F360" s="88">
        <v>9.5993490000000001</v>
      </c>
      <c r="G360" s="88">
        <v>106.08326700000001</v>
      </c>
      <c r="H360" s="89">
        <v>143.29423499999999</v>
      </c>
      <c r="I360" s="88">
        <v>105.762894</v>
      </c>
      <c r="K360" s="91">
        <v>42944</v>
      </c>
      <c r="L360" s="92">
        <v>-2.3852359783843591E-3</v>
      </c>
      <c r="M360" s="92">
        <v>-7.0083008944472613E-3</v>
      </c>
      <c r="N360" s="92">
        <v>3.7573100001186965E-4</v>
      </c>
      <c r="O360" s="92">
        <v>1.0341815153572353E-2</v>
      </c>
      <c r="P360" s="92">
        <v>-8.9436426656186452E-4</v>
      </c>
      <c r="Q360" s="92">
        <v>-3.6363856693533148E-4</v>
      </c>
      <c r="R360" s="92">
        <v>-7.0404358409987822E-3</v>
      </c>
      <c r="S360" s="92">
        <v>5.2834392573295474E-3</v>
      </c>
    </row>
    <row r="361" spans="1:19">
      <c r="A361" s="87">
        <v>42943</v>
      </c>
      <c r="B361" s="88">
        <v>42.149707999999997</v>
      </c>
      <c r="C361" s="88">
        <v>146.785507</v>
      </c>
      <c r="D361" s="88">
        <v>74.846100000000007</v>
      </c>
      <c r="E361" s="88">
        <v>52.965556999999997</v>
      </c>
      <c r="F361" s="88">
        <v>9.6079419999999995</v>
      </c>
      <c r="G361" s="88">
        <v>106.12185700000001</v>
      </c>
      <c r="H361" s="89">
        <v>144.31024199999999</v>
      </c>
      <c r="I361" s="88">
        <v>105.20703899999999</v>
      </c>
      <c r="K361" s="91">
        <v>42943</v>
      </c>
      <c r="L361" s="92">
        <v>8.3077961367883368E-3</v>
      </c>
      <c r="M361" s="92">
        <v>2.8112846373653522E-3</v>
      </c>
      <c r="N361" s="92">
        <v>1.1153557605954267E-2</v>
      </c>
      <c r="O361" s="92">
        <v>2.6633040725802859E-2</v>
      </c>
      <c r="P361" s="92">
        <v>1.0849868108967042E-2</v>
      </c>
      <c r="Q361" s="92">
        <v>2.8614185017953764E-2</v>
      </c>
      <c r="R361" s="92">
        <v>-1.8897507519790357E-2</v>
      </c>
      <c r="S361" s="92">
        <v>8.1249820391839922E-3</v>
      </c>
    </row>
    <row r="362" spans="1:19">
      <c r="A362" s="87">
        <v>42942</v>
      </c>
      <c r="B362" s="88">
        <v>41.802422</v>
      </c>
      <c r="C362" s="88">
        <v>146.374008</v>
      </c>
      <c r="D362" s="88">
        <v>74.020508000000007</v>
      </c>
      <c r="E362" s="88">
        <v>51.591518000000001</v>
      </c>
      <c r="F362" s="88">
        <v>9.5048159999999999</v>
      </c>
      <c r="G362" s="88">
        <v>103.16973900000001</v>
      </c>
      <c r="H362" s="89">
        <v>147.08987400000001</v>
      </c>
      <c r="I362" s="88">
        <v>104.359123</v>
      </c>
      <c r="K362" s="91">
        <v>42942</v>
      </c>
      <c r="L362" s="92">
        <v>1.1052118482541173E-2</v>
      </c>
      <c r="M362" s="92">
        <v>-1.6093664189090306E-2</v>
      </c>
      <c r="N362" s="92">
        <v>4.839636663232616E-3</v>
      </c>
      <c r="O362" s="92">
        <v>4.5190735308329177E-3</v>
      </c>
      <c r="P362" s="92">
        <v>-1.8633521133653574E-2</v>
      </c>
      <c r="Q362" s="92">
        <v>4.8863391487994345E-3</v>
      </c>
      <c r="R362" s="92">
        <v>4.7141825456646913E-3</v>
      </c>
      <c r="S362" s="92">
        <v>5.8112980563613803E-3</v>
      </c>
    </row>
    <row r="363" spans="1:19">
      <c r="A363" s="87">
        <v>42941</v>
      </c>
      <c r="B363" s="88">
        <v>41.345466999999999</v>
      </c>
      <c r="C363" s="88">
        <v>148.76823400000001</v>
      </c>
      <c r="D363" s="88">
        <v>73.664000999999999</v>
      </c>
      <c r="E363" s="88">
        <v>51.359420999999998</v>
      </c>
      <c r="F363" s="88">
        <v>9.6852870000000006</v>
      </c>
      <c r="G363" s="88">
        <v>102.66806800000001</v>
      </c>
      <c r="H363" s="89">
        <v>146.399719</v>
      </c>
      <c r="I363" s="88">
        <v>103.756165</v>
      </c>
      <c r="K363" s="91">
        <v>42941</v>
      </c>
      <c r="L363" s="92">
        <v>8.9206415828246843E-3</v>
      </c>
      <c r="M363" s="92">
        <v>4.7547113298870958E-2</v>
      </c>
      <c r="N363" s="92">
        <v>2.1198944160378375E-2</v>
      </c>
      <c r="O363" s="92">
        <v>9.4892469314009631E-3</v>
      </c>
      <c r="P363" s="92">
        <v>-1.7716096386118929E-3</v>
      </c>
      <c r="Q363" s="92">
        <v>-5.4206707504504958E-3</v>
      </c>
      <c r="R363" s="92">
        <v>4.2736659773066066E-3</v>
      </c>
      <c r="S363" s="92">
        <v>6.5807552127963298E-3</v>
      </c>
    </row>
    <row r="364" spans="1:19">
      <c r="A364" s="87">
        <v>42940</v>
      </c>
      <c r="B364" s="88">
        <v>40.979900000000001</v>
      </c>
      <c r="C364" s="88">
        <v>142.015793</v>
      </c>
      <c r="D364" s="88">
        <v>72.134818999999993</v>
      </c>
      <c r="E364" s="88">
        <v>50.876640000000002</v>
      </c>
      <c r="F364" s="88">
        <v>9.7024760000000008</v>
      </c>
      <c r="G364" s="88">
        <v>103.227631</v>
      </c>
      <c r="H364" s="89">
        <v>145.77671799999999</v>
      </c>
      <c r="I364" s="88">
        <v>103.07783499999999</v>
      </c>
      <c r="K364" s="91">
        <v>42940</v>
      </c>
      <c r="L364" s="92">
        <v>-4.2193695016580213E-3</v>
      </c>
      <c r="M364" s="92">
        <v>-1.3448556118836996E-2</v>
      </c>
      <c r="N364" s="92">
        <v>9.717570921516705E-3</v>
      </c>
      <c r="O364" s="92">
        <v>1.219043862114888E-2</v>
      </c>
      <c r="P364" s="92">
        <v>-2.081518435060481E-2</v>
      </c>
      <c r="Q364" s="92">
        <v>-8.4028908058308982E-4</v>
      </c>
      <c r="R364" s="92">
        <v>1.2111599417622188E-2</v>
      </c>
      <c r="S364" s="92">
        <v>9.1478619217788548E-4</v>
      </c>
    </row>
    <row r="365" spans="1:19">
      <c r="A365" s="87">
        <v>42937</v>
      </c>
      <c r="B365" s="88">
        <v>41.153542000000002</v>
      </c>
      <c r="C365" s="88">
        <v>143.95173600000001</v>
      </c>
      <c r="D365" s="88">
        <v>71.44059</v>
      </c>
      <c r="E365" s="88">
        <v>50.263900999999997</v>
      </c>
      <c r="F365" s="88">
        <v>9.908728</v>
      </c>
      <c r="G365" s="88">
        <v>103.31444500000001</v>
      </c>
      <c r="H365" s="89">
        <v>144.03225699999999</v>
      </c>
      <c r="I365" s="88">
        <v>102.983627</v>
      </c>
      <c r="K365" s="91">
        <v>42937</v>
      </c>
      <c r="L365" s="92">
        <v>4.6854103914835132E-3</v>
      </c>
      <c r="M365" s="92">
        <v>-1.880705873932853E-3</v>
      </c>
      <c r="N365" s="92">
        <v>1.7103389744927977E-3</v>
      </c>
      <c r="O365" s="92">
        <v>3.3358427424863279E-3</v>
      </c>
      <c r="P365" s="92">
        <v>-1.4529647022060388E-2</v>
      </c>
      <c r="Q365" s="92">
        <v>-2.5150773916903235E-3</v>
      </c>
      <c r="R365" s="92">
        <v>-4.6560237780390867E-4</v>
      </c>
      <c r="S365" s="92">
        <v>-4.8250851316643528E-3</v>
      </c>
    </row>
    <row r="366" spans="1:19">
      <c r="A366" s="87">
        <v>42936</v>
      </c>
      <c r="B366" s="88">
        <v>40.961620000000003</v>
      </c>
      <c r="C366" s="88">
        <v>144.22297699999999</v>
      </c>
      <c r="D366" s="88">
        <v>71.318611000000004</v>
      </c>
      <c r="E366" s="88">
        <v>50.096786000000002</v>
      </c>
      <c r="F366" s="88">
        <v>10.054821</v>
      </c>
      <c r="G366" s="88">
        <v>103.574944</v>
      </c>
      <c r="H366" s="89">
        <v>144.09934999999999</v>
      </c>
      <c r="I366" s="88">
        <v>103.482941</v>
      </c>
      <c r="K366" s="91">
        <v>42936</v>
      </c>
      <c r="L366" s="92">
        <v>-2.2318353643591138E-4</v>
      </c>
      <c r="M366" s="92">
        <v>2.0793725253294149E-3</v>
      </c>
      <c r="N366" s="92">
        <v>1.9769620891429973E-3</v>
      </c>
      <c r="O366" s="92">
        <v>-3.9344842541490621E-2</v>
      </c>
      <c r="P366" s="92">
        <v>1.7121562997659545E-3</v>
      </c>
      <c r="Q366" s="92">
        <v>5.0554193631544564E-3</v>
      </c>
      <c r="R366" s="92">
        <v>-4.5027558990576866E-3</v>
      </c>
      <c r="S366" s="92">
        <v>1.2761360307791403E-3</v>
      </c>
    </row>
    <row r="367" spans="1:19">
      <c r="A367" s="87">
        <v>42935</v>
      </c>
      <c r="B367" s="88">
        <v>40.970764000000003</v>
      </c>
      <c r="C367" s="88">
        <v>143.92370600000001</v>
      </c>
      <c r="D367" s="88">
        <v>71.177895000000007</v>
      </c>
      <c r="E367" s="88">
        <v>52.148563000000003</v>
      </c>
      <c r="F367" s="88">
        <v>10.037635</v>
      </c>
      <c r="G367" s="88">
        <v>103.053963</v>
      </c>
      <c r="H367" s="89">
        <v>144.75112899999999</v>
      </c>
      <c r="I367" s="88">
        <v>103.351051</v>
      </c>
      <c r="K367" s="91">
        <v>42935</v>
      </c>
      <c r="L367" s="92">
        <v>3.5819639034686546E-3</v>
      </c>
      <c r="M367" s="92">
        <v>-4.5461753698883278E-4</v>
      </c>
      <c r="N367" s="92">
        <v>-4.3307298754152734E-3</v>
      </c>
      <c r="O367" s="92">
        <v>6.8111735681597452E-3</v>
      </c>
      <c r="P367" s="92">
        <v>6.8085925882832576E-3</v>
      </c>
      <c r="Q367" s="92">
        <v>1.0118171929910158E-2</v>
      </c>
      <c r="R367" s="92">
        <v>6.2633653412496049E-3</v>
      </c>
      <c r="S367" s="92">
        <v>-2.7272887803184709E-3</v>
      </c>
    </row>
    <row r="368" spans="1:19">
      <c r="A368" s="87">
        <v>42934</v>
      </c>
      <c r="B368" s="88">
        <v>40.824531999999998</v>
      </c>
      <c r="C368" s="88">
        <v>143.98916600000001</v>
      </c>
      <c r="D368" s="88">
        <v>71.487487999999999</v>
      </c>
      <c r="E368" s="88">
        <v>51.795772999999997</v>
      </c>
      <c r="F368" s="88">
        <v>9.9697549999999993</v>
      </c>
      <c r="G368" s="88">
        <v>102.02169000000001</v>
      </c>
      <c r="H368" s="89">
        <v>143.850143</v>
      </c>
      <c r="I368" s="88">
        <v>103.63369</v>
      </c>
      <c r="K368" s="91">
        <v>42934</v>
      </c>
      <c r="L368" s="92">
        <v>-1.3415078881348075E-3</v>
      </c>
      <c r="M368" s="92">
        <v>-8.3731352835696438E-3</v>
      </c>
      <c r="N368" s="92">
        <v>-2.2259837830134188E-3</v>
      </c>
      <c r="O368" s="92">
        <v>-3.7499948548528339E-3</v>
      </c>
      <c r="P368" s="92">
        <v>8.5199996626927899E-4</v>
      </c>
      <c r="Q368" s="92">
        <v>9.1611860009446211E-3</v>
      </c>
      <c r="R368" s="92">
        <v>3.4769587514176248E-3</v>
      </c>
      <c r="S368" s="92">
        <v>-2.9910646147595088E-3</v>
      </c>
    </row>
    <row r="369" spans="1:19">
      <c r="A369" s="87">
        <v>42933</v>
      </c>
      <c r="B369" s="88">
        <v>40.879371999999996</v>
      </c>
      <c r="C369" s="88">
        <v>145.20498699999999</v>
      </c>
      <c r="D369" s="88">
        <v>71.646973000000003</v>
      </c>
      <c r="E369" s="88">
        <v>51.990738</v>
      </c>
      <c r="F369" s="88">
        <v>9.9612680000000005</v>
      </c>
      <c r="G369" s="88">
        <v>101.095535</v>
      </c>
      <c r="H369" s="89">
        <v>143.35171500000001</v>
      </c>
      <c r="I369" s="88">
        <v>103.94459500000001</v>
      </c>
      <c r="K369" s="91">
        <v>42933</v>
      </c>
      <c r="L369" s="92">
        <v>1.1191743911740382E-3</v>
      </c>
      <c r="M369" s="92">
        <v>-1.2881506787731922E-4</v>
      </c>
      <c r="N369" s="92">
        <v>3.9298325295145098E-4</v>
      </c>
      <c r="O369" s="92">
        <v>1.3391291449361908E-2</v>
      </c>
      <c r="P369" s="92">
        <v>5.1368466937629087E-3</v>
      </c>
      <c r="Q369" s="92">
        <v>-2.8547527027774633E-3</v>
      </c>
      <c r="R369" s="92">
        <v>3.4888794356802144E-3</v>
      </c>
      <c r="S369" s="92">
        <v>1.1797294088977672E-3</v>
      </c>
    </row>
    <row r="370" spans="1:19">
      <c r="A370" s="87">
        <v>42930</v>
      </c>
      <c r="B370" s="88">
        <v>40.833672</v>
      </c>
      <c r="C370" s="88">
        <v>145.22369399999999</v>
      </c>
      <c r="D370" s="88">
        <v>71.618827999999993</v>
      </c>
      <c r="E370" s="88">
        <v>51.303714999999997</v>
      </c>
      <c r="F370" s="88">
        <v>9.9103600000000007</v>
      </c>
      <c r="G370" s="88">
        <v>101.384964</v>
      </c>
      <c r="H370" s="89">
        <v>142.853317</v>
      </c>
      <c r="I370" s="88">
        <v>103.822113</v>
      </c>
      <c r="K370" s="91">
        <v>42930</v>
      </c>
      <c r="L370" s="92">
        <v>5.6267180374296455E-3</v>
      </c>
      <c r="M370" s="92">
        <v>1.5481946739197561E-3</v>
      </c>
      <c r="N370" s="92">
        <v>1.7188537759311062E-2</v>
      </c>
      <c r="O370" s="92">
        <v>1.0977056108474104E-2</v>
      </c>
      <c r="P370" s="92">
        <v>6.8964312050558974E-3</v>
      </c>
      <c r="Q370" s="92">
        <v>7.6708642548142247E-3</v>
      </c>
      <c r="R370" s="92">
        <v>8.5942377542644888E-3</v>
      </c>
      <c r="S370" s="92">
        <v>3.2775643668652155E-3</v>
      </c>
    </row>
    <row r="371" spans="1:19">
      <c r="A371" s="87">
        <v>42929</v>
      </c>
      <c r="B371" s="88">
        <v>40.605198000000001</v>
      </c>
      <c r="C371" s="88">
        <v>144.99920700000001</v>
      </c>
      <c r="D371" s="88">
        <v>70.408607000000003</v>
      </c>
      <c r="E371" s="88">
        <v>50.746665999999998</v>
      </c>
      <c r="F371" s="88">
        <v>9.8424820000000004</v>
      </c>
      <c r="G371" s="88">
        <v>100.613174</v>
      </c>
      <c r="H371" s="89">
        <v>141.63606300000001</v>
      </c>
      <c r="I371" s="88">
        <v>103.482941</v>
      </c>
      <c r="K371" s="91">
        <v>42929</v>
      </c>
      <c r="L371" s="92">
        <v>-1.797051543379502E-3</v>
      </c>
      <c r="M371" s="92">
        <v>-9.8353050738692049E-3</v>
      </c>
      <c r="N371" s="92">
        <v>1.5012023538941932E-2</v>
      </c>
      <c r="O371" s="92">
        <v>2.5515926500334851E-2</v>
      </c>
      <c r="P371" s="92">
        <v>1.1333844147338512E-2</v>
      </c>
      <c r="Q371" s="92">
        <v>-8.621946632232369E-4</v>
      </c>
      <c r="R371" s="92">
        <v>1.392906227968238E-2</v>
      </c>
      <c r="S371" s="92">
        <v>-2.7308153915084343E-4</v>
      </c>
    </row>
    <row r="372" spans="1:19">
      <c r="A372" s="87">
        <v>42928</v>
      </c>
      <c r="B372" s="88">
        <v>40.678299000000003</v>
      </c>
      <c r="C372" s="88">
        <v>146.43948399999999</v>
      </c>
      <c r="D372" s="88">
        <v>69.367264000000006</v>
      </c>
      <c r="E372" s="88">
        <v>49.484034999999999</v>
      </c>
      <c r="F372" s="88">
        <v>9.7321790000000004</v>
      </c>
      <c r="G372" s="88">
        <v>100.699997</v>
      </c>
      <c r="H372" s="89">
        <v>139.69030799999999</v>
      </c>
      <c r="I372" s="88">
        <v>103.511208</v>
      </c>
      <c r="K372" s="91">
        <v>42928</v>
      </c>
      <c r="L372" s="92">
        <v>4.0601962713697759E-3</v>
      </c>
      <c r="M372" s="92">
        <v>1.0780435131328536E-2</v>
      </c>
      <c r="N372" s="92">
        <v>6.397061164050255E-3</v>
      </c>
      <c r="O372" s="92">
        <v>-7.2639562782375044E-3</v>
      </c>
      <c r="P372" s="92">
        <v>7.9084978421295471E-3</v>
      </c>
      <c r="Q372" s="92">
        <v>5.2004200000990153E-3</v>
      </c>
      <c r="R372" s="92">
        <v>1.4430813884740434E-3</v>
      </c>
      <c r="S372" s="92">
        <v>1.5340466777885586E-2</v>
      </c>
    </row>
    <row r="373" spans="1:19">
      <c r="A373" s="87">
        <v>42927</v>
      </c>
      <c r="B373" s="88">
        <v>40.513804999999998</v>
      </c>
      <c r="C373" s="88">
        <v>144.87764000000001</v>
      </c>
      <c r="D373" s="88">
        <v>68.926338000000001</v>
      </c>
      <c r="E373" s="88">
        <v>49.846114999999998</v>
      </c>
      <c r="F373" s="88">
        <v>9.6558159999999997</v>
      </c>
      <c r="G373" s="88">
        <v>100.179024</v>
      </c>
      <c r="H373" s="89">
        <v>139.489014</v>
      </c>
      <c r="I373" s="88">
        <v>101.947289</v>
      </c>
      <c r="K373" s="91">
        <v>42927</v>
      </c>
      <c r="L373" s="92">
        <v>-1.1266657070888586E-3</v>
      </c>
      <c r="M373" s="92">
        <v>-3.9223259892606777E-3</v>
      </c>
      <c r="N373" s="92">
        <v>3.2776886130172489E-3</v>
      </c>
      <c r="O373" s="92">
        <v>-9.9575839525073429E-3</v>
      </c>
      <c r="P373" s="92">
        <v>3.5273786525620299E-3</v>
      </c>
      <c r="Q373" s="92">
        <v>2.4132297981873663E-3</v>
      </c>
      <c r="R373" s="92">
        <v>3.2402248764222819E-3</v>
      </c>
      <c r="S373" s="92">
        <v>-9.2411768755518153E-5</v>
      </c>
    </row>
    <row r="374" spans="1:19">
      <c r="A374" s="87">
        <v>42926</v>
      </c>
      <c r="B374" s="88">
        <v>40.559502000000002</v>
      </c>
      <c r="C374" s="88">
        <v>145.44813500000001</v>
      </c>
      <c r="D374" s="88">
        <v>68.701156999999995</v>
      </c>
      <c r="E374" s="88">
        <v>50.347453999999999</v>
      </c>
      <c r="F374" s="88">
        <v>9.6218760000000003</v>
      </c>
      <c r="G374" s="88">
        <v>99.937850999999995</v>
      </c>
      <c r="H374" s="89">
        <v>139.038498</v>
      </c>
      <c r="I374" s="88">
        <v>101.956711</v>
      </c>
      <c r="K374" s="91">
        <v>42926</v>
      </c>
      <c r="L374" s="92">
        <v>-2.2519858813097038E-4</v>
      </c>
      <c r="M374" s="92">
        <v>-4.7994120981554866E-3</v>
      </c>
      <c r="N374" s="92">
        <v>-2.7877485476953678E-2</v>
      </c>
      <c r="O374" s="92">
        <v>-6.2899609305231641E-2</v>
      </c>
      <c r="P374" s="92">
        <v>7.1049859247360736E-3</v>
      </c>
      <c r="Q374" s="92">
        <v>2.6133316270280371E-3</v>
      </c>
      <c r="R374" s="92">
        <v>6.103293726440473E-3</v>
      </c>
      <c r="S374" s="92">
        <v>-2.3048128554177261E-3</v>
      </c>
    </row>
    <row r="375" spans="1:19">
      <c r="A375" s="87">
        <v>42923</v>
      </c>
      <c r="B375" s="88">
        <v>40.568638</v>
      </c>
      <c r="C375" s="88">
        <v>146.14956699999999</v>
      </c>
      <c r="D375" s="88">
        <v>70.671295000000001</v>
      </c>
      <c r="E375" s="88">
        <v>53.726852000000001</v>
      </c>
      <c r="F375" s="88">
        <v>9.5539950000000005</v>
      </c>
      <c r="G375" s="88">
        <v>99.677361000000005</v>
      </c>
      <c r="H375" s="89">
        <v>138.195053</v>
      </c>
      <c r="I375" s="88">
        <v>102.192245</v>
      </c>
      <c r="K375" s="91">
        <v>42923</v>
      </c>
      <c r="L375" s="92">
        <v>-2.2524643907317898E-4</v>
      </c>
      <c r="M375" s="92">
        <v>2.0772242366537519E-2</v>
      </c>
      <c r="N375" s="92">
        <v>-1.8550157066893336E-3</v>
      </c>
      <c r="O375" s="92">
        <v>7.8368265907731161E-3</v>
      </c>
      <c r="P375" s="92">
        <v>7.1557218102458187E-3</v>
      </c>
      <c r="Q375" s="92">
        <v>-2.9030260132190122E-4</v>
      </c>
      <c r="R375" s="92">
        <v>1.0159084772463745E-2</v>
      </c>
      <c r="S375" s="92">
        <v>9.4928671743426118E-3</v>
      </c>
    </row>
    <row r="376" spans="1:19">
      <c r="A376" s="87">
        <v>42922</v>
      </c>
      <c r="B376" s="88">
        <v>40.577778000000002</v>
      </c>
      <c r="C376" s="88">
        <v>143.17549099999999</v>
      </c>
      <c r="D376" s="88">
        <v>70.802634999999995</v>
      </c>
      <c r="E376" s="88">
        <v>53.309078</v>
      </c>
      <c r="F376" s="88">
        <v>9.4861149999999999</v>
      </c>
      <c r="G376" s="88">
        <v>99.706305999999998</v>
      </c>
      <c r="H376" s="89">
        <v>136.80523700000001</v>
      </c>
      <c r="I376" s="88">
        <v>101.23126999999999</v>
      </c>
      <c r="K376" s="91">
        <v>42922</v>
      </c>
      <c r="L376" s="92">
        <v>-9.3707719567732717E-3</v>
      </c>
      <c r="M376" s="92">
        <v>1.3045833689440123E-4</v>
      </c>
      <c r="N376" s="92">
        <v>1.9915113815700547E-3</v>
      </c>
      <c r="O376" s="92">
        <v>-1.255364064951503E-2</v>
      </c>
      <c r="P376" s="92">
        <v>-1.0619596399016107E-2</v>
      </c>
      <c r="Q376" s="92">
        <v>-1.4306120488127072E-2</v>
      </c>
      <c r="R376" s="92">
        <v>-9.4386313340868444E-3</v>
      </c>
      <c r="S376" s="92">
        <v>-9.9512393165954727E-3</v>
      </c>
    </row>
    <row r="377" spans="1:19">
      <c r="A377" s="87">
        <v>42921</v>
      </c>
      <c r="B377" s="88">
        <v>40.961620000000003</v>
      </c>
      <c r="C377" s="88">
        <v>143.15681499999999</v>
      </c>
      <c r="D377" s="88">
        <v>70.661911000000003</v>
      </c>
      <c r="E377" s="88">
        <v>53.986809000000001</v>
      </c>
      <c r="F377" s="88">
        <v>9.5879349999999999</v>
      </c>
      <c r="G377" s="88">
        <v>101.153419</v>
      </c>
      <c r="H377" s="89">
        <v>138.10879499999999</v>
      </c>
      <c r="I377" s="88">
        <v>102.248772</v>
      </c>
      <c r="K377" s="91">
        <v>42921</v>
      </c>
      <c r="L377" s="92">
        <v>1.3404132341068298E-3</v>
      </c>
      <c r="M377" s="92">
        <v>3.737673843260847E-3</v>
      </c>
      <c r="N377" s="92">
        <v>-5.3093766729273018E-4</v>
      </c>
      <c r="O377" s="92">
        <v>-1.8068266241126896E-2</v>
      </c>
      <c r="P377" s="92">
        <v>-2.2491314203476831E-2</v>
      </c>
      <c r="Q377" s="92">
        <v>-1.7029707807938999E-2</v>
      </c>
      <c r="R377" s="92">
        <v>4.1116955066478056E-3</v>
      </c>
      <c r="S377" s="92">
        <v>2.3578363217575449E-2</v>
      </c>
    </row>
    <row r="378" spans="1:19">
      <c r="A378" s="87">
        <v>42919</v>
      </c>
      <c r="B378" s="88">
        <v>40.906787999999999</v>
      </c>
      <c r="C378" s="88">
        <v>142.62373400000001</v>
      </c>
      <c r="D378" s="88">
        <v>70.699448000000004</v>
      </c>
      <c r="E378" s="88">
        <v>54.980206000000003</v>
      </c>
      <c r="F378" s="88">
        <v>9.8085419999999992</v>
      </c>
      <c r="G378" s="88">
        <v>102.90587600000001</v>
      </c>
      <c r="H378" s="89">
        <v>137.54325900000001</v>
      </c>
      <c r="I378" s="88">
        <v>99.893448000000006</v>
      </c>
      <c r="K378" s="91">
        <v>42919</v>
      </c>
      <c r="L378" s="92">
        <v>-2.0065123273339536E-3</v>
      </c>
      <c r="M378" s="92">
        <v>-4.3092621032230216E-3</v>
      </c>
      <c r="N378" s="92">
        <v>-4.2280918011964319E-3</v>
      </c>
      <c r="O378" s="92">
        <v>3.2967063523309692E-2</v>
      </c>
      <c r="P378" s="92">
        <v>3.3065212534997501E-2</v>
      </c>
      <c r="Q378" s="92">
        <v>1.1388249739152423E-2</v>
      </c>
      <c r="R378" s="92">
        <v>-3.6107063803124673E-3</v>
      </c>
      <c r="S378" s="92">
        <v>9.6172196083315065E-3</v>
      </c>
    </row>
    <row r="379" spans="1:19">
      <c r="A379" s="87">
        <v>42916</v>
      </c>
      <c r="B379" s="88">
        <v>40.989032999999999</v>
      </c>
      <c r="C379" s="88">
        <v>143.24099699999999</v>
      </c>
      <c r="D379" s="88">
        <v>70.999640999999997</v>
      </c>
      <c r="E379" s="88">
        <v>53.225517000000004</v>
      </c>
      <c r="F379" s="88">
        <v>9.4946009999999994</v>
      </c>
      <c r="G379" s="88">
        <v>101.74715399999999</v>
      </c>
      <c r="H379" s="89">
        <v>138.041687</v>
      </c>
      <c r="I379" s="88">
        <v>98.941901999999999</v>
      </c>
      <c r="K379" s="91">
        <v>42916</v>
      </c>
      <c r="L379" s="92">
        <v>4.4590332755323203E-4</v>
      </c>
      <c r="M379" s="92">
        <v>1.960437633976575E-4</v>
      </c>
      <c r="N379" s="92">
        <v>-3.292884273983665E-3</v>
      </c>
      <c r="O379" s="92">
        <v>1.2224671198726167E-3</v>
      </c>
      <c r="P379" s="92">
        <v>1.790320431272141E-3</v>
      </c>
      <c r="Q379" s="92">
        <v>5.1083653691155195E-3</v>
      </c>
      <c r="R379" s="92">
        <v>2.3662277870470927E-3</v>
      </c>
      <c r="S379" s="92">
        <v>6.5171905131546914E-3</v>
      </c>
    </row>
    <row r="380" spans="1:19">
      <c r="A380" s="87">
        <v>42915</v>
      </c>
      <c r="B380" s="88">
        <v>40.970764000000003</v>
      </c>
      <c r="C380" s="88">
        <v>143.21292099999999</v>
      </c>
      <c r="D380" s="88">
        <v>71.234206999999998</v>
      </c>
      <c r="E380" s="88">
        <v>53.160530000000001</v>
      </c>
      <c r="F380" s="88">
        <v>9.4776330000000009</v>
      </c>
      <c r="G380" s="88">
        <v>101.230034</v>
      </c>
      <c r="H380" s="89">
        <v>137.71582000000001</v>
      </c>
      <c r="I380" s="88">
        <v>98.301254</v>
      </c>
      <c r="K380" s="91">
        <v>42915</v>
      </c>
      <c r="L380" s="92">
        <v>-1.0811935387739835E-2</v>
      </c>
      <c r="M380" s="92">
        <v>-7.5825975739635121E-3</v>
      </c>
      <c r="N380" s="92">
        <v>-7.5804644076372663E-3</v>
      </c>
      <c r="O380" s="92">
        <v>8.6314349299283499E-3</v>
      </c>
      <c r="P380" s="92">
        <v>7.2137919029331421E-3</v>
      </c>
      <c r="Q380" s="92">
        <v>-1.0761828838576459E-2</v>
      </c>
      <c r="R380" s="92">
        <v>-1.4743143711228313E-2</v>
      </c>
      <c r="S380" s="92">
        <v>-9.2109349706160915E-3</v>
      </c>
    </row>
    <row r="381" spans="1:19">
      <c r="A381" s="87">
        <v>42914</v>
      </c>
      <c r="B381" s="88">
        <v>41.418579000000001</v>
      </c>
      <c r="C381" s="88">
        <v>144.30714399999999</v>
      </c>
      <c r="D381" s="88">
        <v>71.778319999999994</v>
      </c>
      <c r="E381" s="88">
        <v>52.705604999999998</v>
      </c>
      <c r="F381" s="88">
        <v>9.4097530000000003</v>
      </c>
      <c r="G381" s="88">
        <v>102.331306</v>
      </c>
      <c r="H381" s="89">
        <v>139.776566</v>
      </c>
      <c r="I381" s="88">
        <v>99.215118000000004</v>
      </c>
      <c r="K381" s="91">
        <v>42914</v>
      </c>
      <c r="L381" s="92">
        <v>5.993346614585171E-3</v>
      </c>
      <c r="M381" s="92">
        <v>3.7730747954283217E-3</v>
      </c>
      <c r="N381" s="92">
        <v>6.5781802314943683E-3</v>
      </c>
      <c r="O381" s="92">
        <v>1.0501909511297258E-2</v>
      </c>
      <c r="P381" s="92">
        <v>9.0275075718526665E-4</v>
      </c>
      <c r="Q381" s="92">
        <v>1.3755806174384544E-2</v>
      </c>
      <c r="R381" s="92">
        <v>1.4610871637479983E-2</v>
      </c>
      <c r="S381" s="92">
        <v>7.36557335928123E-3</v>
      </c>
    </row>
    <row r="382" spans="1:19">
      <c r="A382" s="87">
        <v>42913</v>
      </c>
      <c r="B382" s="88">
        <v>41.171821999999999</v>
      </c>
      <c r="C382" s="88">
        <v>143.76470900000001</v>
      </c>
      <c r="D382" s="88">
        <v>71.309235000000001</v>
      </c>
      <c r="E382" s="88">
        <v>52.157848000000001</v>
      </c>
      <c r="F382" s="88">
        <v>9.4012659999999997</v>
      </c>
      <c r="G382" s="88">
        <v>100.942757</v>
      </c>
      <c r="H382" s="89">
        <v>137.76371800000001</v>
      </c>
      <c r="I382" s="88">
        <v>98.489684999999994</v>
      </c>
      <c r="K382" s="91">
        <v>42913</v>
      </c>
      <c r="L382" s="92">
        <v>-8.3644860578412361E-3</v>
      </c>
      <c r="M382" s="92">
        <v>-1.5588464482112485E-3</v>
      </c>
      <c r="N382" s="92">
        <v>6.7549023178905543E-3</v>
      </c>
      <c r="O382" s="92">
        <v>-1.9541533623477214E-3</v>
      </c>
      <c r="P382" s="92">
        <v>-8.9445468455737753E-3</v>
      </c>
      <c r="Q382" s="92">
        <v>-1.5155993643980459E-3</v>
      </c>
      <c r="R382" s="92">
        <v>-1.433299726449011E-2</v>
      </c>
      <c r="S382" s="92">
        <v>-4.1913577243635203E-3</v>
      </c>
    </row>
    <row r="383" spans="1:19">
      <c r="A383" s="87">
        <v>42912</v>
      </c>
      <c r="B383" s="88">
        <v>41.519108000000003</v>
      </c>
      <c r="C383" s="88">
        <v>143.98916600000001</v>
      </c>
      <c r="D383" s="88">
        <v>70.830780000000004</v>
      </c>
      <c r="E383" s="88">
        <v>52.259971999999998</v>
      </c>
      <c r="F383" s="88">
        <v>9.4861149999999999</v>
      </c>
      <c r="G383" s="88">
        <v>101.095978</v>
      </c>
      <c r="H383" s="89">
        <v>139.766998</v>
      </c>
      <c r="I383" s="88">
        <v>98.904228000000003</v>
      </c>
      <c r="K383" s="91">
        <v>42912</v>
      </c>
      <c r="L383" s="92">
        <v>3.9779126884618154E-3</v>
      </c>
      <c r="M383" s="92">
        <v>-4.3973752640247277E-3</v>
      </c>
      <c r="N383" s="92">
        <v>8.8187563192014817E-3</v>
      </c>
      <c r="O383" s="92">
        <v>2.0115951680364619E-2</v>
      </c>
      <c r="P383" s="92">
        <v>1.2680882672104321E-2</v>
      </c>
      <c r="Q383" s="92">
        <v>1.1594575828223874E-2</v>
      </c>
      <c r="R383" s="92">
        <v>-3.1445306863837619E-3</v>
      </c>
      <c r="S383" s="92">
        <v>-2.4705197253375166E-3</v>
      </c>
    </row>
    <row r="384" spans="1:19">
      <c r="A384" s="87">
        <v>42909</v>
      </c>
      <c r="B384" s="88">
        <v>41.354602999999997</v>
      </c>
      <c r="C384" s="88">
        <v>144.625137</v>
      </c>
      <c r="D384" s="88">
        <v>70.211601000000002</v>
      </c>
      <c r="E384" s="88">
        <v>51.229443000000003</v>
      </c>
      <c r="F384" s="88">
        <v>9.3673289999999998</v>
      </c>
      <c r="G384" s="88">
        <v>99.937247999999997</v>
      </c>
      <c r="H384" s="89">
        <v>140.207886</v>
      </c>
      <c r="I384" s="88">
        <v>99.149178000000006</v>
      </c>
      <c r="K384" s="91">
        <v>42909</v>
      </c>
      <c r="L384" s="92">
        <v>3.993897173431904E-3</v>
      </c>
      <c r="M384" s="92">
        <v>-1.0336261605784491E-3</v>
      </c>
      <c r="N384" s="92">
        <v>-9.0040395890822467E-3</v>
      </c>
      <c r="O384" s="92">
        <v>-7.2429258244777195E-4</v>
      </c>
      <c r="P384" s="92">
        <v>-8.0862433795761968E-3</v>
      </c>
      <c r="Q384" s="92">
        <v>1.3432035320073421E-3</v>
      </c>
      <c r="R384" s="92">
        <v>4.4631331899080973E-3</v>
      </c>
      <c r="S384" s="92">
        <v>-2.3698515782684115E-3</v>
      </c>
    </row>
    <row r="385" spans="1:19">
      <c r="A385" s="87">
        <v>42908</v>
      </c>
      <c r="B385" s="88">
        <v>41.190094000000002</v>
      </c>
      <c r="C385" s="88">
        <v>144.77477999999999</v>
      </c>
      <c r="D385" s="88">
        <v>70.849532999999994</v>
      </c>
      <c r="E385" s="88">
        <v>51.266575000000003</v>
      </c>
      <c r="F385" s="88">
        <v>9.4436929999999997</v>
      </c>
      <c r="G385" s="88">
        <v>99.803191999999996</v>
      </c>
      <c r="H385" s="89">
        <v>139.5849</v>
      </c>
      <c r="I385" s="88">
        <v>99.384704999999997</v>
      </c>
      <c r="K385" s="91">
        <v>42908</v>
      </c>
      <c r="L385" s="92">
        <v>-3.3173317614868525E-3</v>
      </c>
      <c r="M385" s="92">
        <v>6.9605545529907165E-3</v>
      </c>
      <c r="N385" s="92">
        <v>-9.4441212630702598E-3</v>
      </c>
      <c r="O385" s="92">
        <v>9.0608845168693719E-4</v>
      </c>
      <c r="P385" s="92">
        <v>8.1521637598080954E-3</v>
      </c>
      <c r="Q385" s="92">
        <v>-5.5342045086581582E-3</v>
      </c>
      <c r="R385" s="92">
        <v>-1.6450035481198055E-3</v>
      </c>
      <c r="S385" s="92">
        <v>8.8944074183221478E-3</v>
      </c>
    </row>
    <row r="386" spans="1:19">
      <c r="A386" s="87">
        <v>42907</v>
      </c>
      <c r="B386" s="88">
        <v>41.327190000000002</v>
      </c>
      <c r="C386" s="88">
        <v>143.774033</v>
      </c>
      <c r="D386" s="88">
        <v>71.525024000000002</v>
      </c>
      <c r="E386" s="88">
        <v>51.220165000000001</v>
      </c>
      <c r="F386" s="88">
        <v>9.3673289999999998</v>
      </c>
      <c r="G386" s="88">
        <v>100.358597</v>
      </c>
      <c r="H386" s="89">
        <v>139.814896</v>
      </c>
      <c r="I386" s="88">
        <v>98.508529999999993</v>
      </c>
      <c r="K386" s="91">
        <v>42907</v>
      </c>
      <c r="L386" s="92">
        <v>-8.5506743381386086E-3</v>
      </c>
      <c r="M386" s="92">
        <v>-2.2068743762406751E-3</v>
      </c>
      <c r="N386" s="92">
        <v>9.2666949341206895E-3</v>
      </c>
      <c r="O386" s="92">
        <v>4.3693258438710636E-3</v>
      </c>
      <c r="P386" s="92">
        <v>-7.1942240171068983E-3</v>
      </c>
      <c r="Q386" s="92">
        <v>8.2739498123922672E-3</v>
      </c>
      <c r="R386" s="92">
        <v>5.9305808743139732E-3</v>
      </c>
      <c r="S386" s="92">
        <v>7.1277408729513159E-3</v>
      </c>
    </row>
    <row r="387" spans="1:19">
      <c r="A387" s="87">
        <v>42906</v>
      </c>
      <c r="B387" s="88">
        <v>41.683613000000001</v>
      </c>
      <c r="C387" s="88">
        <v>144.092026</v>
      </c>
      <c r="D387" s="88">
        <v>70.868308999999996</v>
      </c>
      <c r="E387" s="88">
        <v>50.997340999999999</v>
      </c>
      <c r="F387" s="88">
        <v>9.4352079999999994</v>
      </c>
      <c r="G387" s="88">
        <v>99.535049000000001</v>
      </c>
      <c r="H387" s="89">
        <v>138.990601</v>
      </c>
      <c r="I387" s="88">
        <v>97.811356000000004</v>
      </c>
      <c r="K387" s="91">
        <v>42906</v>
      </c>
      <c r="L387" s="92">
        <v>5.0682587869843587E-3</v>
      </c>
      <c r="M387" s="92">
        <v>6.0727355434062602E-3</v>
      </c>
      <c r="N387" s="92">
        <v>5.298402756541698E-4</v>
      </c>
      <c r="O387" s="92">
        <v>-1.5415003073706357E-2</v>
      </c>
      <c r="P387" s="92">
        <v>-1.0675970756079622E-2</v>
      </c>
      <c r="Q387" s="92">
        <v>-1.3571254920583309E-2</v>
      </c>
      <c r="R387" s="92">
        <v>-9.0883437588922256E-3</v>
      </c>
      <c r="S387" s="92">
        <v>-8.4049818640788976E-3</v>
      </c>
    </row>
    <row r="388" spans="1:19">
      <c r="A388" s="87">
        <v>42905</v>
      </c>
      <c r="B388" s="88">
        <v>41.473415000000003</v>
      </c>
      <c r="C388" s="88">
        <v>143.222275</v>
      </c>
      <c r="D388" s="88">
        <v>70.830780000000004</v>
      </c>
      <c r="E388" s="88">
        <v>51.795772999999997</v>
      </c>
      <c r="F388" s="88">
        <v>9.5370249999999999</v>
      </c>
      <c r="G388" s="88">
        <v>100.904449</v>
      </c>
      <c r="H388" s="89">
        <v>140.26538099999999</v>
      </c>
      <c r="I388" s="88">
        <v>98.640427000000003</v>
      </c>
      <c r="K388" s="91">
        <v>42905</v>
      </c>
      <c r="L388" s="92">
        <v>1.5450585114238358E-3</v>
      </c>
      <c r="M388" s="92">
        <v>7.5663428491896667E-3</v>
      </c>
      <c r="N388" s="92">
        <v>3.455813898467941E-3</v>
      </c>
      <c r="O388" s="92">
        <v>2.5157650727287706E-3</v>
      </c>
      <c r="P388" s="92">
        <v>1.7824474982079952E-3</v>
      </c>
      <c r="Q388" s="92">
        <v>-1.326939455101539E-3</v>
      </c>
      <c r="R388" s="92">
        <v>2.8607297808338705E-2</v>
      </c>
      <c r="S388" s="92">
        <v>-1.9066293562415293E-3</v>
      </c>
    </row>
    <row r="389" spans="1:19">
      <c r="A389" s="87">
        <v>42902</v>
      </c>
      <c r="B389" s="88">
        <v>41.409435000000002</v>
      </c>
      <c r="C389" s="88">
        <v>142.14674400000001</v>
      </c>
      <c r="D389" s="88">
        <v>70.586844999999997</v>
      </c>
      <c r="E389" s="88">
        <v>51.665793999999998</v>
      </c>
      <c r="F389" s="88">
        <v>9.5200560000000003</v>
      </c>
      <c r="G389" s="88">
        <v>101.038521</v>
      </c>
      <c r="H389" s="89">
        <v>136.36436499999999</v>
      </c>
      <c r="I389" s="88">
        <v>98.828856999999999</v>
      </c>
      <c r="K389" s="91">
        <v>42902</v>
      </c>
      <c r="L389" s="92">
        <v>1.3258983528388057E-3</v>
      </c>
      <c r="M389" s="92">
        <v>5.4242234827948099E-3</v>
      </c>
      <c r="N389" s="92">
        <v>-4.6508978129107259E-2</v>
      </c>
      <c r="O389" s="92">
        <v>-1.5915018115532864E-2</v>
      </c>
      <c r="P389" s="92">
        <v>-1.7792760320959333E-3</v>
      </c>
      <c r="Q389" s="92">
        <v>-4.4347935741592126E-3</v>
      </c>
      <c r="R389" s="92">
        <v>-1.3999201347564716E-2</v>
      </c>
      <c r="S389" s="92">
        <v>-8.3191675427969347E-3</v>
      </c>
    </row>
    <row r="390" spans="1:19">
      <c r="A390" s="87">
        <v>42901</v>
      </c>
      <c r="B390" s="88">
        <v>41.354602999999997</v>
      </c>
      <c r="C390" s="88">
        <v>141.37986799999999</v>
      </c>
      <c r="D390" s="88">
        <v>74.029899999999998</v>
      </c>
      <c r="E390" s="88">
        <v>52.501353999999999</v>
      </c>
      <c r="F390" s="88">
        <v>9.5370249999999999</v>
      </c>
      <c r="G390" s="88">
        <v>101.488602</v>
      </c>
      <c r="H390" s="89">
        <v>138.30046100000001</v>
      </c>
      <c r="I390" s="88">
        <v>99.657927999999998</v>
      </c>
      <c r="K390" s="91">
        <v>42901</v>
      </c>
      <c r="L390" s="92">
        <v>-1.1034947389739758E-3</v>
      </c>
      <c r="M390" s="92">
        <v>3.2520426164663885E-3</v>
      </c>
      <c r="N390" s="92">
        <v>-1.2390243496361641E-2</v>
      </c>
      <c r="O390" s="92">
        <v>-1.6179568495494179E-2</v>
      </c>
      <c r="P390" s="92">
        <v>1.7824474982079952E-3</v>
      </c>
      <c r="Q390" s="92">
        <v>-1.5073815830619619E-3</v>
      </c>
      <c r="R390" s="92">
        <v>-5.9937585959600748E-3</v>
      </c>
      <c r="S390" s="92">
        <v>-8.6222904800862255E-3</v>
      </c>
    </row>
    <row r="391" spans="1:19">
      <c r="A391" s="87">
        <v>42900</v>
      </c>
      <c r="B391" s="88">
        <v>41.400288000000003</v>
      </c>
      <c r="C391" s="88">
        <v>140.92158499999999</v>
      </c>
      <c r="D391" s="88">
        <v>74.958656000000005</v>
      </c>
      <c r="E391" s="88">
        <v>53.364773</v>
      </c>
      <c r="F391" s="88">
        <v>9.5200560000000003</v>
      </c>
      <c r="G391" s="88">
        <v>101.64181499999999</v>
      </c>
      <c r="H391" s="89">
        <v>139.134399</v>
      </c>
      <c r="I391" s="88">
        <v>100.524681</v>
      </c>
      <c r="K391" s="91">
        <v>42900</v>
      </c>
      <c r="L391" s="92">
        <v>5.9957415087139587E-3</v>
      </c>
      <c r="M391" s="92">
        <v>5.7401265542567081E-3</v>
      </c>
      <c r="N391" s="92">
        <v>4.7785610511439369E-3</v>
      </c>
      <c r="O391" s="92">
        <v>-6.3959032317657538E-3</v>
      </c>
      <c r="P391" s="92">
        <v>-4.4368183451933829E-3</v>
      </c>
      <c r="Q391" s="92">
        <v>-3.941504775262672E-3</v>
      </c>
      <c r="R391" s="92">
        <v>-9.7548553519499759E-3</v>
      </c>
      <c r="S391" s="92">
        <v>-6.6101717828208617E-3</v>
      </c>
    </row>
    <row r="392" spans="1:19">
      <c r="A392" s="87">
        <v>42899</v>
      </c>
      <c r="B392" s="88">
        <v>41.153542000000002</v>
      </c>
      <c r="C392" s="88">
        <v>140.11729399999999</v>
      </c>
      <c r="D392" s="88">
        <v>74.602164999999999</v>
      </c>
      <c r="E392" s="88">
        <v>53.708286000000001</v>
      </c>
      <c r="F392" s="88">
        <v>9.5624830000000003</v>
      </c>
      <c r="G392" s="88">
        <v>102.044022</v>
      </c>
      <c r="H392" s="89">
        <v>140.50500500000001</v>
      </c>
      <c r="I392" s="88">
        <v>101.19358800000001</v>
      </c>
      <c r="K392" s="91">
        <v>42899</v>
      </c>
      <c r="L392" s="92">
        <v>1.5570133195619285E-3</v>
      </c>
      <c r="M392" s="92">
        <v>9.0926534907673773E-3</v>
      </c>
      <c r="N392" s="92">
        <v>3.5336137280921331E-3</v>
      </c>
      <c r="O392" s="92">
        <v>1.8844694544558616E-2</v>
      </c>
      <c r="P392" s="92">
        <v>-8.8632641679009527E-4</v>
      </c>
      <c r="Q392" s="92">
        <v>-4.4842101751089158E-3</v>
      </c>
      <c r="R392" s="92">
        <v>8.0455238091836634E-3</v>
      </c>
      <c r="S392" s="92">
        <v>9.0184142472296003E-3</v>
      </c>
    </row>
    <row r="393" spans="1:19">
      <c r="A393" s="87">
        <v>42898</v>
      </c>
      <c r="B393" s="88">
        <v>41.089565</v>
      </c>
      <c r="C393" s="88">
        <v>138.854736</v>
      </c>
      <c r="D393" s="88">
        <v>74.339478</v>
      </c>
      <c r="E393" s="88">
        <v>52.714889999999997</v>
      </c>
      <c r="F393" s="88">
        <v>9.5709660000000003</v>
      </c>
      <c r="G393" s="88">
        <v>102.50367</v>
      </c>
      <c r="H393" s="89">
        <v>139.383591</v>
      </c>
      <c r="I393" s="88">
        <v>100.28913900000001</v>
      </c>
      <c r="K393" s="91">
        <v>42898</v>
      </c>
      <c r="L393" s="92">
        <v>2.2061560980923822E-4</v>
      </c>
      <c r="M393" s="92">
        <v>-1.9870386038393306E-2</v>
      </c>
      <c r="N393" s="92">
        <v>-2.26633692639433E-3</v>
      </c>
      <c r="O393" s="92">
        <v>-1.7374858191042564E-2</v>
      </c>
      <c r="P393" s="92">
        <v>1.3477037002367576E-2</v>
      </c>
      <c r="Q393" s="92">
        <v>1.3444466146209866E-2</v>
      </c>
      <c r="R393" s="92">
        <v>-2.3895457232795625E-2</v>
      </c>
      <c r="S393" s="92">
        <v>6.7144990487324474E-3</v>
      </c>
    </row>
    <row r="394" spans="1:19">
      <c r="A394" s="87">
        <v>42895</v>
      </c>
      <c r="B394" s="88">
        <v>41.080502000000003</v>
      </c>
      <c r="C394" s="88">
        <v>141.669769</v>
      </c>
      <c r="D394" s="88">
        <v>74.508339000000007</v>
      </c>
      <c r="E394" s="88">
        <v>53.646999000000001</v>
      </c>
      <c r="F394" s="88">
        <v>9.4436929999999997</v>
      </c>
      <c r="G394" s="88">
        <v>101.143845</v>
      </c>
      <c r="H394" s="89">
        <v>142.795761</v>
      </c>
      <c r="I394" s="88">
        <v>99.620238999999998</v>
      </c>
      <c r="K394" s="91">
        <v>42895</v>
      </c>
      <c r="L394" s="92">
        <v>4.2099791096077421E-3</v>
      </c>
      <c r="M394" s="92">
        <v>3.3022884467759361E-4</v>
      </c>
      <c r="N394" s="92">
        <v>6.2080001598949774E-3</v>
      </c>
      <c r="O394" s="92">
        <v>-1.6579274505438168E-2</v>
      </c>
      <c r="P394" s="92">
        <v>2.7028413067116119E-3</v>
      </c>
      <c r="Q394" s="92">
        <v>1.2461552523440389E-2</v>
      </c>
      <c r="R394" s="92">
        <v>-3.8776936585397381E-2</v>
      </c>
      <c r="S394" s="92">
        <v>-3.7818366041086904E-4</v>
      </c>
    </row>
    <row r="395" spans="1:19">
      <c r="A395" s="87">
        <v>42894</v>
      </c>
      <c r="B395" s="88">
        <v>40.908279</v>
      </c>
      <c r="C395" s="88">
        <v>141.62300099999999</v>
      </c>
      <c r="D395" s="88">
        <v>74.048644999999993</v>
      </c>
      <c r="E395" s="88">
        <v>54.551422000000002</v>
      </c>
      <c r="F395" s="88">
        <v>9.4182369999999995</v>
      </c>
      <c r="G395" s="88">
        <v>99.898949000000002</v>
      </c>
      <c r="H395" s="89">
        <v>148.55632</v>
      </c>
      <c r="I395" s="88">
        <v>99.657927999999998</v>
      </c>
      <c r="K395" s="91">
        <v>42894</v>
      </c>
      <c r="L395" s="92">
        <v>-8.3497265926267827E-3</v>
      </c>
      <c r="M395" s="92">
        <v>-3.3567208318824315E-3</v>
      </c>
      <c r="N395" s="92">
        <v>-2.7795822567904249E-3</v>
      </c>
      <c r="O395" s="92">
        <v>-4.5468850209907652E-3</v>
      </c>
      <c r="P395" s="92">
        <v>2.7100597032911899E-3</v>
      </c>
      <c r="Q395" s="92">
        <v>-1.5105619104367807E-2</v>
      </c>
      <c r="R395" s="92">
        <v>-2.4459883576332109E-3</v>
      </c>
      <c r="S395" s="92">
        <v>-1.6274480959249216E-2</v>
      </c>
    </row>
    <row r="396" spans="1:19">
      <c r="A396" s="87">
        <v>42893</v>
      </c>
      <c r="B396" s="88">
        <v>41.252727999999998</v>
      </c>
      <c r="C396" s="88">
        <v>142.09999099999999</v>
      </c>
      <c r="D396" s="88">
        <v>74.255043000000001</v>
      </c>
      <c r="E396" s="88">
        <v>54.800593999999997</v>
      </c>
      <c r="F396" s="88">
        <v>9.3927820000000004</v>
      </c>
      <c r="G396" s="88">
        <v>101.431129</v>
      </c>
      <c r="H396" s="89">
        <v>148.92057800000001</v>
      </c>
      <c r="I396" s="88">
        <v>101.306641</v>
      </c>
      <c r="K396" s="91">
        <v>42893</v>
      </c>
      <c r="L396" s="92">
        <v>-1.0221824972196369E-2</v>
      </c>
      <c r="M396" s="92">
        <v>4.6949305162202748E-3</v>
      </c>
      <c r="N396" s="92">
        <v>2.7873298694391924E-3</v>
      </c>
      <c r="O396" s="92">
        <v>1.4522378686330217E-2</v>
      </c>
      <c r="P396" s="92">
        <v>-4.4965622379494752E-3</v>
      </c>
      <c r="Q396" s="92">
        <v>3.9809485080404272E-3</v>
      </c>
      <c r="R396" s="92">
        <v>5.9567920402889829E-3</v>
      </c>
      <c r="S396" s="92">
        <v>-2.5046126952733561E-3</v>
      </c>
    </row>
    <row r="397" spans="1:19">
      <c r="A397" s="87">
        <v>42892</v>
      </c>
      <c r="B397" s="88">
        <v>41.678761000000002</v>
      </c>
      <c r="C397" s="88">
        <v>141.435959</v>
      </c>
      <c r="D397" s="88">
        <v>74.048644999999993</v>
      </c>
      <c r="E397" s="88">
        <v>54.016151000000001</v>
      </c>
      <c r="F397" s="88">
        <v>9.4352079999999994</v>
      </c>
      <c r="G397" s="88">
        <v>101.028938</v>
      </c>
      <c r="H397" s="89">
        <v>148.03874200000001</v>
      </c>
      <c r="I397" s="88">
        <v>101.56101200000001</v>
      </c>
      <c r="K397" s="91">
        <v>42892</v>
      </c>
      <c r="L397" s="92">
        <v>-2.1740160868066738E-4</v>
      </c>
      <c r="M397" s="92">
        <v>-1.0210186374475239E-2</v>
      </c>
      <c r="N397" s="92">
        <v>-1.6571374385578319E-2</v>
      </c>
      <c r="O397" s="92">
        <v>-1.6633065598889329E-2</v>
      </c>
      <c r="P397" s="92">
        <v>-1.1555587589225258E-2</v>
      </c>
      <c r="Q397" s="92">
        <v>-9.5756309007299922E-3</v>
      </c>
      <c r="R397" s="92">
        <v>3.3782495542202806E-3</v>
      </c>
      <c r="S397" s="92">
        <v>3.7123489348345196E-4</v>
      </c>
    </row>
    <row r="398" spans="1:19">
      <c r="A398" s="87">
        <v>42891</v>
      </c>
      <c r="B398" s="88">
        <v>41.687823999999999</v>
      </c>
      <c r="C398" s="88">
        <v>142.89494300000001</v>
      </c>
      <c r="D398" s="88">
        <v>75.296409999999995</v>
      </c>
      <c r="E398" s="88">
        <v>54.929802000000002</v>
      </c>
      <c r="F398" s="88">
        <v>9.5455120000000004</v>
      </c>
      <c r="G398" s="88">
        <v>102.005707</v>
      </c>
      <c r="H398" s="89">
        <v>147.540314</v>
      </c>
      <c r="I398" s="88">
        <v>101.523323</v>
      </c>
      <c r="K398" s="91">
        <v>42891</v>
      </c>
      <c r="L398" s="92">
        <v>2.1791141173299611E-3</v>
      </c>
      <c r="M398" s="92">
        <v>-6.1792522290660123E-3</v>
      </c>
      <c r="N398" s="92">
        <v>8.0383714378402527E-3</v>
      </c>
      <c r="O398" s="92">
        <v>-2.5137543008010299E-3</v>
      </c>
      <c r="P398" s="92">
        <v>-8.8106760680438656E-3</v>
      </c>
      <c r="Q398" s="92">
        <v>-6.1578328118373493E-3</v>
      </c>
      <c r="R398" s="92">
        <v>-9.7782943689572743E-3</v>
      </c>
      <c r="S398" s="92">
        <v>-1.4720842681913093E-2</v>
      </c>
    </row>
    <row r="399" spans="1:19">
      <c r="A399" s="87">
        <v>42888</v>
      </c>
      <c r="B399" s="88">
        <v>41.597178999999997</v>
      </c>
      <c r="C399" s="88">
        <v>143.78341699999999</v>
      </c>
      <c r="D399" s="88">
        <v>74.695976000000002</v>
      </c>
      <c r="E399" s="88">
        <v>55.06823</v>
      </c>
      <c r="F399" s="88">
        <v>9.6303619999999999</v>
      </c>
      <c r="G399" s="88">
        <v>102.637733</v>
      </c>
      <c r="H399" s="89">
        <v>148.997253</v>
      </c>
      <c r="I399" s="88">
        <v>103.040161</v>
      </c>
      <c r="K399" s="91">
        <v>42888</v>
      </c>
      <c r="L399" s="92">
        <v>2.1837764450505226E-3</v>
      </c>
      <c r="M399" s="92">
        <v>8.8587594044742257E-3</v>
      </c>
      <c r="N399" s="92">
        <v>-2.3806057043237461E-3</v>
      </c>
      <c r="O399" s="92">
        <v>-1.044793557925805E-2</v>
      </c>
      <c r="P399" s="92">
        <v>-5.2585037646400989E-3</v>
      </c>
      <c r="Q399" s="92">
        <v>-9.5185497610768E-3</v>
      </c>
      <c r="R399" s="92">
        <v>1.481933257207757E-2</v>
      </c>
      <c r="S399" s="92">
        <v>8.9484500900645081E-3</v>
      </c>
    </row>
    <row r="400" spans="1:19">
      <c r="A400" s="87">
        <v>42887</v>
      </c>
      <c r="B400" s="88">
        <v>41.506537999999999</v>
      </c>
      <c r="C400" s="88">
        <v>142.520859</v>
      </c>
      <c r="D400" s="88">
        <v>74.874222000000003</v>
      </c>
      <c r="E400" s="88">
        <v>55.649653999999998</v>
      </c>
      <c r="F400" s="88">
        <v>9.6812710000000006</v>
      </c>
      <c r="G400" s="88">
        <v>103.624084</v>
      </c>
      <c r="H400" s="89">
        <v>146.82145700000001</v>
      </c>
      <c r="I400" s="88">
        <v>102.126289</v>
      </c>
      <c r="K400" s="91">
        <v>42887</v>
      </c>
      <c r="L400" s="92">
        <v>7.0375254788885844E-3</v>
      </c>
      <c r="M400" s="92">
        <v>1.6272331562112274E-2</v>
      </c>
      <c r="N400" s="92">
        <v>1.5394214304338849E-2</v>
      </c>
      <c r="O400" s="92">
        <v>1.5322581027715776E-2</v>
      </c>
      <c r="P400" s="92">
        <v>2.6079234289270614E-2</v>
      </c>
      <c r="Q400" s="92">
        <v>2.5013367125126251E-3</v>
      </c>
      <c r="R400" s="92">
        <v>2.7494609233602585E-3</v>
      </c>
      <c r="S400" s="92">
        <v>7.9970142542944433E-3</v>
      </c>
    </row>
    <row r="401" spans="1:19">
      <c r="A401" s="87">
        <v>42886</v>
      </c>
      <c r="B401" s="88">
        <v>41.216476</v>
      </c>
      <c r="C401" s="88">
        <v>140.238846</v>
      </c>
      <c r="D401" s="88">
        <v>73.739067000000006</v>
      </c>
      <c r="E401" s="88">
        <v>54.809826000000001</v>
      </c>
      <c r="F401" s="88">
        <v>9.4352079999999994</v>
      </c>
      <c r="G401" s="88">
        <v>103.365532</v>
      </c>
      <c r="H401" s="89">
        <v>146.41888399999999</v>
      </c>
      <c r="I401" s="88">
        <v>101.316063</v>
      </c>
      <c r="K401" s="91">
        <v>42886</v>
      </c>
      <c r="L401" s="92">
        <v>8.8047129813628722E-4</v>
      </c>
      <c r="M401" s="92">
        <v>6.4030480886569929E-3</v>
      </c>
      <c r="N401" s="92">
        <v>5.7581816578566869E-3</v>
      </c>
      <c r="O401" s="92">
        <v>1.8556047857374303E-3</v>
      </c>
      <c r="P401" s="92">
        <v>3.6103648168235303E-3</v>
      </c>
      <c r="Q401" s="92">
        <v>-3.6920122265199362E-3</v>
      </c>
      <c r="R401" s="92">
        <v>-5.9219720333751891E-3</v>
      </c>
      <c r="S401" s="92">
        <v>-3.1515488426264726E-3</v>
      </c>
    </row>
    <row r="402" spans="1:19">
      <c r="A402" s="87">
        <v>42885</v>
      </c>
      <c r="B402" s="88">
        <v>41.180218000000004</v>
      </c>
      <c r="C402" s="88">
        <v>139.34660299999999</v>
      </c>
      <c r="D402" s="88">
        <v>73.316895000000002</v>
      </c>
      <c r="E402" s="88">
        <v>54.708309</v>
      </c>
      <c r="F402" s="88">
        <v>9.4012659999999997</v>
      </c>
      <c r="G402" s="88">
        <v>103.74857299999999</v>
      </c>
      <c r="H402" s="89">
        <v>147.29113799999999</v>
      </c>
      <c r="I402" s="88">
        <v>101.636375</v>
      </c>
      <c r="K402" s="91">
        <v>42885</v>
      </c>
      <c r="L402" s="92">
        <v>8.8117423204958634E-4</v>
      </c>
      <c r="M402" s="92">
        <v>4.6691748233462782E-4</v>
      </c>
      <c r="N402" s="92">
        <v>2.5595467409855743E-4</v>
      </c>
      <c r="O402" s="92">
        <v>5.2568048397583222E-3</v>
      </c>
      <c r="P402" s="92">
        <v>1.372364633011891E-2</v>
      </c>
      <c r="Q402" s="92">
        <v>-6.4568327661351788E-4</v>
      </c>
      <c r="R402" s="92">
        <v>3.9061049552202576E-4</v>
      </c>
      <c r="S402" s="92">
        <v>7.2828233808592824E-3</v>
      </c>
    </row>
    <row r="403" spans="1:19">
      <c r="A403" s="87">
        <v>42881</v>
      </c>
      <c r="B403" s="88">
        <v>41.143962999999999</v>
      </c>
      <c r="C403" s="88">
        <v>139.28156999999999</v>
      </c>
      <c r="D403" s="88">
        <v>73.298134000000005</v>
      </c>
      <c r="E403" s="88">
        <v>54.422221999999998</v>
      </c>
      <c r="F403" s="88">
        <v>9.2739930000000008</v>
      </c>
      <c r="G403" s="88">
        <v>103.81560500000001</v>
      </c>
      <c r="H403" s="89">
        <v>147.23362700000001</v>
      </c>
      <c r="I403" s="88">
        <v>100.901527</v>
      </c>
      <c r="K403" s="91">
        <v>42881</v>
      </c>
      <c r="L403" s="92">
        <v>-4.4021095822588396E-4</v>
      </c>
      <c r="M403" s="92">
        <v>5.3413898506726731E-4</v>
      </c>
      <c r="N403" s="92">
        <v>-2.2984606897287208E-3</v>
      </c>
      <c r="O403" s="92">
        <v>-3.7224524686610971E-2</v>
      </c>
      <c r="P403" s="92">
        <v>6.4455320903782365E-3</v>
      </c>
      <c r="Q403" s="92">
        <v>1.0627339456262819E-2</v>
      </c>
      <c r="R403" s="92">
        <v>-1.6894242601379617E-3</v>
      </c>
      <c r="S403" s="92">
        <v>-1.8639241401946505E-3</v>
      </c>
    </row>
    <row r="404" spans="1:19">
      <c r="A404" s="87">
        <v>42880</v>
      </c>
      <c r="B404" s="88">
        <v>41.162083000000003</v>
      </c>
      <c r="C404" s="88">
        <v>139.20721399999999</v>
      </c>
      <c r="D404" s="88">
        <v>73.466994999999997</v>
      </c>
      <c r="E404" s="88">
        <v>56.526389999999999</v>
      </c>
      <c r="F404" s="88">
        <v>9.2146000000000008</v>
      </c>
      <c r="G404" s="88">
        <v>102.723923</v>
      </c>
      <c r="H404" s="89">
        <v>147.482788</v>
      </c>
      <c r="I404" s="88">
        <v>101.089951</v>
      </c>
      <c r="K404" s="91">
        <v>42880</v>
      </c>
      <c r="L404" s="92">
        <v>8.4389031238880641E-3</v>
      </c>
      <c r="M404" s="92">
        <v>1.8729302896089983E-3</v>
      </c>
      <c r="N404" s="92">
        <v>2.0472770975912269E-3</v>
      </c>
      <c r="O404" s="92">
        <v>0.21479583002491842</v>
      </c>
      <c r="P404" s="92">
        <v>-9.1240889648406265E-3</v>
      </c>
      <c r="Q404" s="92">
        <v>-4.0849958113929885E-3</v>
      </c>
      <c r="R404" s="92">
        <v>3.4559245080114653E-3</v>
      </c>
      <c r="S404" s="92">
        <v>-1.86373499951209E-4</v>
      </c>
    </row>
    <row r="405" spans="1:19">
      <c r="A405" s="87">
        <v>42879</v>
      </c>
      <c r="B405" s="88">
        <v>40.817627000000002</v>
      </c>
      <c r="C405" s="88">
        <v>138.94697600000001</v>
      </c>
      <c r="D405" s="88">
        <v>73.316895000000002</v>
      </c>
      <c r="E405" s="88">
        <v>46.531596999999998</v>
      </c>
      <c r="F405" s="88">
        <v>9.2994489999999992</v>
      </c>
      <c r="G405" s="88">
        <v>103.14527099999999</v>
      </c>
      <c r="H405" s="89">
        <v>146.97485399999999</v>
      </c>
      <c r="I405" s="88">
        <v>101.108795</v>
      </c>
      <c r="K405" s="91">
        <v>42879</v>
      </c>
      <c r="L405" s="92">
        <v>1.4417595884873569E-2</v>
      </c>
      <c r="M405" s="92">
        <v>1.1364991044548356E-2</v>
      </c>
      <c r="N405" s="92">
        <v>-4.3317071692130504E-3</v>
      </c>
      <c r="O405" s="92">
        <v>-2.1920401472656059E-2</v>
      </c>
      <c r="P405" s="92">
        <v>-8.1447870174033987E-3</v>
      </c>
      <c r="Q405" s="92">
        <v>6.4474034866848218E-3</v>
      </c>
      <c r="R405" s="92">
        <v>-2.9906714294511971E-3</v>
      </c>
      <c r="S405" s="92">
        <v>-7.0317934119117353E-3</v>
      </c>
    </row>
    <row r="406" spans="1:19">
      <c r="A406" s="87">
        <v>42878</v>
      </c>
      <c r="B406" s="88">
        <v>40.237499</v>
      </c>
      <c r="C406" s="88">
        <v>137.38559000000001</v>
      </c>
      <c r="D406" s="88">
        <v>73.635863999999998</v>
      </c>
      <c r="E406" s="88">
        <v>47.574447999999997</v>
      </c>
      <c r="F406" s="88">
        <v>9.3758130000000008</v>
      </c>
      <c r="G406" s="88">
        <v>102.484512</v>
      </c>
      <c r="H406" s="89">
        <v>147.41572600000001</v>
      </c>
      <c r="I406" s="88">
        <v>101.824806</v>
      </c>
      <c r="K406" s="91">
        <v>42878</v>
      </c>
      <c r="L406" s="92">
        <v>4.753322971212226E-3</v>
      </c>
      <c r="M406" s="92">
        <v>-2.4964961918705342E-3</v>
      </c>
      <c r="N406" s="92">
        <v>-7.6396184440885584E-4</v>
      </c>
      <c r="O406" s="92">
        <v>-3.8647773093195559E-3</v>
      </c>
      <c r="P406" s="92">
        <v>-4.5044523725616958E-3</v>
      </c>
      <c r="Q406" s="92">
        <v>-5.6676775654974643E-3</v>
      </c>
      <c r="R406" s="92">
        <v>-1.2338459779210886E-3</v>
      </c>
      <c r="S406" s="92">
        <v>5.3953472831227423E-3</v>
      </c>
    </row>
    <row r="407" spans="1:19">
      <c r="A407" s="87">
        <v>42877</v>
      </c>
      <c r="B407" s="88">
        <v>40.047142000000001</v>
      </c>
      <c r="C407" s="88">
        <v>137.72943100000001</v>
      </c>
      <c r="D407" s="88">
        <v>73.692161999999996</v>
      </c>
      <c r="E407" s="88">
        <v>47.759025999999999</v>
      </c>
      <c r="F407" s="88">
        <v>9.4182369999999995</v>
      </c>
      <c r="G407" s="88">
        <v>103.06867200000001</v>
      </c>
      <c r="H407" s="89">
        <v>147.59783899999999</v>
      </c>
      <c r="I407" s="88">
        <v>101.278374</v>
      </c>
      <c r="K407" s="91">
        <v>42877</v>
      </c>
      <c r="L407" s="92">
        <v>6.3781283976325209E-3</v>
      </c>
      <c r="M407" s="92">
        <v>2.6994981221206693E-4</v>
      </c>
      <c r="N407" s="92">
        <v>-2.7928828700188868E-3</v>
      </c>
      <c r="O407" s="92">
        <v>8.1822327393927807E-3</v>
      </c>
      <c r="P407" s="92">
        <v>2.1159302155255411E-2</v>
      </c>
      <c r="Q407" s="92">
        <v>1.0231409968246563E-3</v>
      </c>
      <c r="R407" s="92">
        <v>6.0761001650944113E-3</v>
      </c>
      <c r="S407" s="92">
        <v>-5.5781374432706254E-4</v>
      </c>
    </row>
    <row r="408" spans="1:19">
      <c r="A408" s="87">
        <v>42874</v>
      </c>
      <c r="B408" s="88">
        <v>39.793334999999999</v>
      </c>
      <c r="C408" s="88">
        <v>137.692261</v>
      </c>
      <c r="D408" s="88">
        <v>73.898551999999995</v>
      </c>
      <c r="E408" s="88">
        <v>47.371422000000003</v>
      </c>
      <c r="F408" s="88">
        <v>9.2230830000000008</v>
      </c>
      <c r="G408" s="88">
        <v>102.963326</v>
      </c>
      <c r="H408" s="89">
        <v>146.706436</v>
      </c>
      <c r="I408" s="88">
        <v>101.3349</v>
      </c>
      <c r="K408" s="91">
        <v>42874</v>
      </c>
      <c r="L408" s="92">
        <v>2.2829936930728323E-3</v>
      </c>
      <c r="M408" s="92">
        <v>7.7544365625779044E-3</v>
      </c>
      <c r="N408" s="92">
        <v>1.5862655647058022E-2</v>
      </c>
      <c r="O408" s="92">
        <v>1.3825862561313906E-2</v>
      </c>
      <c r="P408" s="92">
        <v>7.4141431022025639E-3</v>
      </c>
      <c r="Q408" s="92">
        <v>7.8739863049461789E-3</v>
      </c>
      <c r="R408" s="92">
        <v>3.4090335188752263E-3</v>
      </c>
      <c r="S408" s="92">
        <v>7.3989992904905932E-3</v>
      </c>
    </row>
    <row r="409" spans="1:19">
      <c r="A409" s="87">
        <v>42873</v>
      </c>
      <c r="B409" s="88">
        <v>39.702694000000001</v>
      </c>
      <c r="C409" s="88">
        <v>136.63275100000001</v>
      </c>
      <c r="D409" s="88">
        <v>72.744629000000003</v>
      </c>
      <c r="E409" s="88">
        <v>46.725403</v>
      </c>
      <c r="F409" s="88">
        <v>9.1552050000000005</v>
      </c>
      <c r="G409" s="88">
        <v>102.158928</v>
      </c>
      <c r="H409" s="89">
        <v>146.20800800000001</v>
      </c>
      <c r="I409" s="88">
        <v>100.59063</v>
      </c>
      <c r="K409" s="91">
        <v>42873</v>
      </c>
      <c r="L409" s="92">
        <v>-2.9591770877985812E-3</v>
      </c>
      <c r="M409" s="92">
        <v>4.0981931674504146E-3</v>
      </c>
      <c r="N409" s="92">
        <v>3.2214933261348611E-2</v>
      </c>
      <c r="O409" s="92">
        <v>3.9520890084343563E-4</v>
      </c>
      <c r="P409" s="92">
        <v>2.7881376817548986E-3</v>
      </c>
      <c r="Q409" s="92">
        <v>3.4804319851782228E-3</v>
      </c>
      <c r="R409" s="92">
        <v>1.5241086553436478E-2</v>
      </c>
      <c r="S409" s="92">
        <v>9.263686300938101E-3</v>
      </c>
    </row>
    <row r="410" spans="1:19">
      <c r="A410" s="87">
        <v>42872</v>
      </c>
      <c r="B410" s="88">
        <v>39.820529999999998</v>
      </c>
      <c r="C410" s="88">
        <v>136.07508899999999</v>
      </c>
      <c r="D410" s="88">
        <v>70.474304000000004</v>
      </c>
      <c r="E410" s="88">
        <v>46.706944</v>
      </c>
      <c r="F410" s="88">
        <v>9.1297499999999996</v>
      </c>
      <c r="G410" s="88">
        <v>101.804604</v>
      </c>
      <c r="H410" s="89">
        <v>144.013092</v>
      </c>
      <c r="I410" s="88">
        <v>99.667343000000002</v>
      </c>
      <c r="K410" s="91">
        <v>42872</v>
      </c>
      <c r="L410" s="92">
        <v>1.8243426288244713E-3</v>
      </c>
      <c r="M410" s="92">
        <v>-5.9747471364312021E-3</v>
      </c>
      <c r="N410" s="92">
        <v>1.3349909530147031E-4</v>
      </c>
      <c r="O410" s="92">
        <v>-2.3350027382908478E-2</v>
      </c>
      <c r="P410" s="92">
        <v>-1.6453259189330716E-2</v>
      </c>
      <c r="Q410" s="92">
        <v>-1.5465838978441671E-2</v>
      </c>
      <c r="R410" s="92">
        <v>-3.3575474933669747E-2</v>
      </c>
      <c r="S410" s="92">
        <v>-1.0568555151537096E-2</v>
      </c>
    </row>
    <row r="411" spans="1:19">
      <c r="A411" s="87">
        <v>42871</v>
      </c>
      <c r="B411" s="88">
        <v>39.748016</v>
      </c>
      <c r="C411" s="88">
        <v>136.89299</v>
      </c>
      <c r="D411" s="88">
        <v>70.464896999999993</v>
      </c>
      <c r="E411" s="88">
        <v>47.823627000000002</v>
      </c>
      <c r="F411" s="88">
        <v>9.2824770000000001</v>
      </c>
      <c r="G411" s="88">
        <v>103.403831</v>
      </c>
      <c r="H411" s="89">
        <v>149.01638800000001</v>
      </c>
      <c r="I411" s="88">
        <v>100.731934</v>
      </c>
      <c r="K411" s="91">
        <v>42871</v>
      </c>
      <c r="L411" s="92">
        <v>2.7442506712289649E-3</v>
      </c>
      <c r="M411" s="92">
        <v>6.9047931372563376E-3</v>
      </c>
      <c r="N411" s="92">
        <v>-1.546699215008962E-2</v>
      </c>
      <c r="O411" s="92">
        <v>1.290051887623167E-2</v>
      </c>
      <c r="P411" s="92">
        <v>0</v>
      </c>
      <c r="Q411" s="92">
        <v>-1.0537907165790283E-2</v>
      </c>
      <c r="R411" s="92">
        <v>-1.4773427760762514E-3</v>
      </c>
      <c r="S411" s="92">
        <v>4.7926381923695249E-3</v>
      </c>
    </row>
    <row r="412" spans="1:19">
      <c r="A412" s="87">
        <v>42870</v>
      </c>
      <c r="B412" s="88">
        <v>39.639235999999997</v>
      </c>
      <c r="C412" s="88">
        <v>135.95425399999999</v>
      </c>
      <c r="D412" s="88">
        <v>71.571899000000002</v>
      </c>
      <c r="E412" s="88">
        <v>47.214534999999998</v>
      </c>
      <c r="F412" s="88">
        <v>9.2824770000000001</v>
      </c>
      <c r="G412" s="88">
        <v>104.50509599999999</v>
      </c>
      <c r="H412" s="89">
        <v>149.236862</v>
      </c>
      <c r="I412" s="88">
        <v>100.251465</v>
      </c>
      <c r="K412" s="91">
        <v>42870</v>
      </c>
      <c r="L412" s="92">
        <v>3.211629825894402E-3</v>
      </c>
      <c r="M412" s="92">
        <v>6.3289857950541428E-3</v>
      </c>
      <c r="N412" s="92">
        <v>7.6604519070380128E-3</v>
      </c>
      <c r="O412" s="92">
        <v>9.7834592100110029E-4</v>
      </c>
      <c r="P412" s="92">
        <v>1.8311997936433233E-3</v>
      </c>
      <c r="Q412" s="92">
        <v>-5.1053315023975587E-3</v>
      </c>
      <c r="R412" s="92">
        <v>-2.562440493100282E-3</v>
      </c>
      <c r="S412" s="92">
        <v>-4.6955808269288912E-4</v>
      </c>
    </row>
    <row r="413" spans="1:19">
      <c r="A413" s="87">
        <v>42867</v>
      </c>
      <c r="B413" s="88">
        <v>39.512337000000002</v>
      </c>
      <c r="C413" s="88">
        <v>135.09921299999999</v>
      </c>
      <c r="D413" s="88">
        <v>71.027794</v>
      </c>
      <c r="E413" s="88">
        <v>47.168388</v>
      </c>
      <c r="F413" s="88">
        <v>9.2655100000000008</v>
      </c>
      <c r="G413" s="88">
        <v>105.04136699999999</v>
      </c>
      <c r="H413" s="89">
        <v>149.62025499999999</v>
      </c>
      <c r="I413" s="88">
        <v>100.29856100000001</v>
      </c>
      <c r="K413" s="91">
        <v>42867</v>
      </c>
      <c r="L413" s="92">
        <v>-1.8319380437780142E-3</v>
      </c>
      <c r="M413" s="92">
        <v>7.9746705158938447E-3</v>
      </c>
      <c r="N413" s="92">
        <v>-5.5169133041720331E-3</v>
      </c>
      <c r="O413" s="92">
        <v>-1.6547974594003589E-2</v>
      </c>
      <c r="P413" s="92">
        <v>-8.1741646642128352E-3</v>
      </c>
      <c r="Q413" s="92">
        <v>1.0037733939536331E-3</v>
      </c>
      <c r="R413" s="92">
        <v>1.3965731066317932E-2</v>
      </c>
      <c r="S413" s="92">
        <v>-3.5567375284096814E-3</v>
      </c>
    </row>
    <row r="414" spans="1:19">
      <c r="A414" s="87">
        <v>42866</v>
      </c>
      <c r="B414" s="88">
        <v>39.584854</v>
      </c>
      <c r="C414" s="88">
        <v>134.03036499999999</v>
      </c>
      <c r="D414" s="88">
        <v>71.421822000000006</v>
      </c>
      <c r="E414" s="88">
        <v>47.962063000000001</v>
      </c>
      <c r="F414" s="88">
        <v>9.3418720000000004</v>
      </c>
      <c r="G414" s="88">
        <v>104.936035</v>
      </c>
      <c r="H414" s="89">
        <v>147.55947900000001</v>
      </c>
      <c r="I414" s="88">
        <v>100.65657</v>
      </c>
      <c r="K414" s="91">
        <v>42866</v>
      </c>
      <c r="L414" s="92">
        <v>2.2951466125071818E-3</v>
      </c>
      <c r="M414" s="92">
        <v>-2.1452515793207727E-3</v>
      </c>
      <c r="N414" s="92">
        <v>-7.4314830421450262E-3</v>
      </c>
      <c r="O414" s="92">
        <v>-5.7676909369508422E-4</v>
      </c>
      <c r="P414" s="92">
        <v>-2.7176370126424931E-3</v>
      </c>
      <c r="Q414" s="92">
        <v>-7.2950264407212195E-4</v>
      </c>
      <c r="R414" s="92">
        <v>8.6482045752487302E-3</v>
      </c>
      <c r="S414" s="92">
        <v>9.7344486467432212E-3</v>
      </c>
    </row>
    <row r="415" spans="1:19">
      <c r="A415" s="87">
        <v>42865</v>
      </c>
      <c r="B415" s="88">
        <v>39.494208999999998</v>
      </c>
      <c r="C415" s="88">
        <v>134.318512</v>
      </c>
      <c r="D415" s="88">
        <v>71.956565999999995</v>
      </c>
      <c r="E415" s="88">
        <v>47.989742</v>
      </c>
      <c r="F415" s="88">
        <v>9.3673289999999998</v>
      </c>
      <c r="G415" s="88">
        <v>105.012642</v>
      </c>
      <c r="H415" s="89">
        <v>146.294296</v>
      </c>
      <c r="I415" s="88">
        <v>99.686179999999993</v>
      </c>
      <c r="K415" s="91">
        <v>42865</v>
      </c>
      <c r="L415" s="92">
        <v>1.3790631239964934E-3</v>
      </c>
      <c r="M415" s="92">
        <v>1.1082746145247846E-3</v>
      </c>
      <c r="N415" s="92">
        <v>6.4294553832278112E-3</v>
      </c>
      <c r="O415" s="92">
        <v>3.4734922970187654E-3</v>
      </c>
      <c r="P415" s="92">
        <v>-1.0752709747487432E-2</v>
      </c>
      <c r="Q415" s="92">
        <v>-2.1504381133957251E-2</v>
      </c>
      <c r="R415" s="92">
        <v>-4.7404773556909419E-3</v>
      </c>
      <c r="S415" s="92">
        <v>-2.4432955492865283E-2</v>
      </c>
    </row>
    <row r="416" spans="1:19">
      <c r="A416" s="87">
        <v>42864</v>
      </c>
      <c r="B416" s="88">
        <v>39.439819</v>
      </c>
      <c r="C416" s="88">
        <v>134.169815</v>
      </c>
      <c r="D416" s="88">
        <v>71.496880000000004</v>
      </c>
      <c r="E416" s="88">
        <v>47.823627000000002</v>
      </c>
      <c r="F416" s="88">
        <v>9.4691480000000006</v>
      </c>
      <c r="G416" s="88">
        <v>107.320503</v>
      </c>
      <c r="H416" s="89">
        <v>146.99110400000001</v>
      </c>
      <c r="I416" s="88">
        <v>102.18280799999999</v>
      </c>
      <c r="K416" s="91">
        <v>42864</v>
      </c>
      <c r="L416" s="92">
        <v>-8.6578948406916822E-3</v>
      </c>
      <c r="M416" s="92">
        <v>8.3180971765850487E-4</v>
      </c>
      <c r="N416" s="92">
        <v>7.8822794002892937E-3</v>
      </c>
      <c r="O416" s="92">
        <v>1.159284671303551E-3</v>
      </c>
      <c r="P416" s="92">
        <v>2.6954497567848179E-3</v>
      </c>
      <c r="Q416" s="92">
        <v>5.8338370289150454E-3</v>
      </c>
      <c r="R416" s="92">
        <v>6.4046814370717353E-3</v>
      </c>
      <c r="S416" s="92">
        <v>-1.5700295160424482E-2</v>
      </c>
    </row>
    <row r="417" spans="1:19">
      <c r="A417" s="87">
        <v>42863</v>
      </c>
      <c r="B417" s="88">
        <v>39.784267</v>
      </c>
      <c r="C417" s="88">
        <v>134.05830399999999</v>
      </c>
      <c r="D417" s="88">
        <v>70.937729000000004</v>
      </c>
      <c r="E417" s="88">
        <v>47.768250000000002</v>
      </c>
      <c r="F417" s="88">
        <v>9.4436929999999997</v>
      </c>
      <c r="G417" s="88">
        <v>106.698044</v>
      </c>
      <c r="H417" s="89">
        <v>146.05566400000001</v>
      </c>
      <c r="I417" s="88">
        <v>103.812698</v>
      </c>
      <c r="K417" s="91">
        <v>42863</v>
      </c>
      <c r="L417" s="92">
        <v>4.5775593363146516E-3</v>
      </c>
      <c r="M417" s="92">
        <v>1.945125508181933E-3</v>
      </c>
      <c r="N417" s="92">
        <v>-4.9671598492881941E-3</v>
      </c>
      <c r="O417" s="92">
        <v>2.7118292696828306E-3</v>
      </c>
      <c r="P417" s="92">
        <v>-8.975710040132201E-4</v>
      </c>
      <c r="Q417" s="92">
        <v>-5.0896147224224197E-3</v>
      </c>
      <c r="R417" s="92">
        <v>2.7188682770602268E-2</v>
      </c>
      <c r="S417" s="92">
        <v>2.5475305851621055E-3</v>
      </c>
    </row>
    <row r="418" spans="1:19">
      <c r="A418" s="87">
        <v>42860</v>
      </c>
      <c r="B418" s="88">
        <v>39.602981999999997</v>
      </c>
      <c r="C418" s="88">
        <v>133.79804999999999</v>
      </c>
      <c r="D418" s="88">
        <v>71.291847000000004</v>
      </c>
      <c r="E418" s="88">
        <v>47.639060999999998</v>
      </c>
      <c r="F418" s="88">
        <v>9.4521770000000007</v>
      </c>
      <c r="G418" s="88">
        <v>107.24387400000001</v>
      </c>
      <c r="H418" s="89">
        <v>142.18971300000001</v>
      </c>
      <c r="I418" s="88">
        <v>103.54890399999999</v>
      </c>
      <c r="K418" s="91">
        <v>42860</v>
      </c>
      <c r="L418" s="92">
        <v>6.8716258251533269E-4</v>
      </c>
      <c r="M418" s="92">
        <v>3.5552400069212009E-3</v>
      </c>
      <c r="N418" s="92">
        <v>2.0959131485775995E-3</v>
      </c>
      <c r="O418" s="92">
        <v>1.4743573249230257E-2</v>
      </c>
      <c r="P418" s="92">
        <v>1.2727426817295884E-2</v>
      </c>
      <c r="Q418" s="92">
        <v>7.3759442411067688E-3</v>
      </c>
      <c r="R418" s="92">
        <v>1.6583485008505594E-2</v>
      </c>
      <c r="S418" s="92">
        <v>6.8706742754158778E-3</v>
      </c>
    </row>
    <row r="419" spans="1:19">
      <c r="A419" s="87">
        <v>42859</v>
      </c>
      <c r="B419" s="88">
        <v>39.575786999999998</v>
      </c>
      <c r="C419" s="88">
        <v>133.324051</v>
      </c>
      <c r="D419" s="88">
        <v>71.142737999999994</v>
      </c>
      <c r="E419" s="88">
        <v>46.946896000000002</v>
      </c>
      <c r="F419" s="88">
        <v>9.3333870000000001</v>
      </c>
      <c r="G419" s="88">
        <v>106.458641</v>
      </c>
      <c r="H419" s="89">
        <v>139.87017800000001</v>
      </c>
      <c r="I419" s="88">
        <v>102.842308</v>
      </c>
      <c r="K419" s="91">
        <v>42859</v>
      </c>
      <c r="L419" s="92">
        <v>7.8485584792529206E-3</v>
      </c>
      <c r="M419" s="92">
        <v>5.8196349958861138E-3</v>
      </c>
      <c r="N419" s="92">
        <v>7.6557359537077208E-3</v>
      </c>
      <c r="O419" s="92">
        <v>-1.5101537157871658E-2</v>
      </c>
      <c r="P419" s="92">
        <v>-6.3234726410130726E-3</v>
      </c>
      <c r="Q419" s="92">
        <v>-4.0316277788723376E-3</v>
      </c>
      <c r="R419" s="92">
        <v>-3.604145930410807E-3</v>
      </c>
      <c r="S419" s="92">
        <v>2.6638046216733713E-3</v>
      </c>
    </row>
    <row r="420" spans="1:19">
      <c r="A420" s="87">
        <v>42858</v>
      </c>
      <c r="B420" s="88">
        <v>39.267592999999998</v>
      </c>
      <c r="C420" s="88">
        <v>132.55264299999999</v>
      </c>
      <c r="D420" s="88">
        <v>70.602226000000002</v>
      </c>
      <c r="E420" s="88">
        <v>47.666736999999998</v>
      </c>
      <c r="F420" s="88">
        <v>9.3927820000000004</v>
      </c>
      <c r="G420" s="88">
        <v>106.88958</v>
      </c>
      <c r="H420" s="89">
        <v>140.376114</v>
      </c>
      <c r="I420" s="88">
        <v>102.569084</v>
      </c>
      <c r="K420" s="91">
        <v>42858</v>
      </c>
      <c r="L420" s="92">
        <v>-1.6133310664219191E-3</v>
      </c>
      <c r="M420" s="92">
        <v>9.8421343097996328E-3</v>
      </c>
      <c r="N420" s="92">
        <v>3.1779989597116032E-3</v>
      </c>
      <c r="O420" s="92">
        <v>2.7178522101385383E-3</v>
      </c>
      <c r="P420" s="92">
        <v>1.3736103031565472E-2</v>
      </c>
      <c r="Q420" s="92">
        <v>-2.4044678970064348E-2</v>
      </c>
      <c r="R420" s="92">
        <v>-3.0504461206430911E-3</v>
      </c>
      <c r="S420" s="92">
        <v>-3.3871245774985681E-3</v>
      </c>
    </row>
    <row r="421" spans="1:19">
      <c r="A421" s="87">
        <v>42857</v>
      </c>
      <c r="B421" s="88">
        <v>39.331046999999998</v>
      </c>
      <c r="C421" s="88">
        <v>131.26075700000001</v>
      </c>
      <c r="D421" s="88">
        <v>70.378563</v>
      </c>
      <c r="E421" s="88">
        <v>47.537537</v>
      </c>
      <c r="F421" s="88">
        <v>9.2655100000000008</v>
      </c>
      <c r="G421" s="88">
        <v>109.523026</v>
      </c>
      <c r="H421" s="89">
        <v>140.805634</v>
      </c>
      <c r="I421" s="88">
        <v>102.91767900000001</v>
      </c>
      <c r="K421" s="91">
        <v>42857</v>
      </c>
      <c r="L421" s="92">
        <v>3.9334869015437146E-3</v>
      </c>
      <c r="M421" s="92">
        <v>5.669109598005484E-4</v>
      </c>
      <c r="N421" s="92">
        <v>3.8546208537126869E-3</v>
      </c>
      <c r="O421" s="92">
        <v>9.7152330617866767E-4</v>
      </c>
      <c r="P421" s="92">
        <v>-4.3782742059292667E-2</v>
      </c>
      <c r="Q421" s="92">
        <v>-3.1378536609119045E-3</v>
      </c>
      <c r="R421" s="92">
        <v>6.3445124181837897E-3</v>
      </c>
      <c r="S421" s="92">
        <v>8.679593541960795E-3</v>
      </c>
    </row>
    <row r="422" spans="1:19">
      <c r="A422" s="87">
        <v>42856</v>
      </c>
      <c r="B422" s="88">
        <v>39.176945000000003</v>
      </c>
      <c r="C422" s="88">
        <v>131.186386</v>
      </c>
      <c r="D422" s="88">
        <v>70.108322000000001</v>
      </c>
      <c r="E422" s="88">
        <v>47.491397999999997</v>
      </c>
      <c r="F422" s="88">
        <v>9.6897540000000006</v>
      </c>
      <c r="G422" s="88">
        <v>109.86777499999999</v>
      </c>
      <c r="H422" s="89">
        <v>139.917923</v>
      </c>
      <c r="I422" s="88">
        <v>102.032082</v>
      </c>
      <c r="K422" s="91">
        <v>42856</v>
      </c>
      <c r="L422" s="92">
        <v>1.6222022603709085E-3</v>
      </c>
      <c r="M422" s="92">
        <v>8.7185161139629042E-3</v>
      </c>
      <c r="N422" s="92">
        <v>6.6524207500839871E-4</v>
      </c>
      <c r="O422" s="92">
        <v>-6.7553289385624549E-3</v>
      </c>
      <c r="P422" s="92">
        <v>-4.3592498658316936E-3</v>
      </c>
      <c r="Q422" s="92">
        <v>-7.5258830106860186E-3</v>
      </c>
      <c r="R422" s="92">
        <v>2.0397012237281187E-2</v>
      </c>
      <c r="S422" s="92">
        <v>1.4796626333861695E-3</v>
      </c>
    </row>
    <row r="423" spans="1:19">
      <c r="A423" s="87">
        <v>42853</v>
      </c>
      <c r="B423" s="88">
        <v>39.113495</v>
      </c>
      <c r="C423" s="88">
        <v>130.05252100000001</v>
      </c>
      <c r="D423" s="88">
        <v>70.061713999999995</v>
      </c>
      <c r="E423" s="88">
        <v>47.814399999999999</v>
      </c>
      <c r="F423" s="88">
        <v>9.7321790000000004</v>
      </c>
      <c r="G423" s="88">
        <v>110.700897</v>
      </c>
      <c r="H423" s="89">
        <v>137.12106299999999</v>
      </c>
      <c r="I423" s="88">
        <v>101.881332</v>
      </c>
      <c r="K423" s="91">
        <v>42853</v>
      </c>
      <c r="L423" s="92">
        <v>3.2549649437196848E-3</v>
      </c>
      <c r="M423" s="92">
        <v>-6.6727839568626601E-3</v>
      </c>
      <c r="N423" s="92">
        <v>-3.4463753474766046E-3</v>
      </c>
      <c r="O423" s="92">
        <v>-1.0315205367294689E-2</v>
      </c>
      <c r="P423" s="92">
        <v>0</v>
      </c>
      <c r="Q423" s="92">
        <v>-2.0718155407349892E-3</v>
      </c>
      <c r="R423" s="92">
        <v>-9.7352597453070899E-4</v>
      </c>
      <c r="S423" s="92">
        <v>-1.1607762231327312E-2</v>
      </c>
    </row>
    <row r="424" spans="1:19">
      <c r="A424" s="87">
        <v>42852</v>
      </c>
      <c r="B424" s="88">
        <v>38.986595000000001</v>
      </c>
      <c r="C424" s="88">
        <v>130.926163</v>
      </c>
      <c r="D424" s="88">
        <v>70.304007999999996</v>
      </c>
      <c r="E424" s="88">
        <v>48.312756</v>
      </c>
      <c r="F424" s="88">
        <v>9.7321790000000004</v>
      </c>
      <c r="G424" s="88">
        <v>110.930725</v>
      </c>
      <c r="H424" s="89">
        <v>137.254684</v>
      </c>
      <c r="I424" s="88">
        <v>103.07783499999999</v>
      </c>
      <c r="K424" s="91">
        <v>42852</v>
      </c>
      <c r="L424" s="92">
        <v>-5.3191625071309367E-3</v>
      </c>
      <c r="M424" s="92">
        <v>2.1297452445634413E-4</v>
      </c>
      <c r="N424" s="92">
        <v>1.3251355973631362E-4</v>
      </c>
      <c r="O424" s="92">
        <v>1.9136682966933716E-3</v>
      </c>
      <c r="P424" s="92">
        <v>-1.1206827708701961E-2</v>
      </c>
      <c r="Q424" s="92">
        <v>2.2494946705169383E-3</v>
      </c>
      <c r="R424" s="92">
        <v>7.6544095202701889E-4</v>
      </c>
      <c r="S424" s="92">
        <v>-4.5492417766198612E-3</v>
      </c>
    </row>
    <row r="425" spans="1:19">
      <c r="A425" s="87">
        <v>42851</v>
      </c>
      <c r="B425" s="88">
        <v>39.195079999999997</v>
      </c>
      <c r="C425" s="88">
        <v>130.89828499999999</v>
      </c>
      <c r="D425" s="88">
        <v>70.294692999999995</v>
      </c>
      <c r="E425" s="88">
        <v>48.220478</v>
      </c>
      <c r="F425" s="88">
        <v>9.8424820000000004</v>
      </c>
      <c r="G425" s="88">
        <v>110.681747</v>
      </c>
      <c r="H425" s="89">
        <v>137.14970400000001</v>
      </c>
      <c r="I425" s="88">
        <v>103.54890399999999</v>
      </c>
      <c r="K425" s="91">
        <v>42851</v>
      </c>
      <c r="L425" s="92">
        <v>3.0155660942274842E-3</v>
      </c>
      <c r="M425" s="92">
        <v>-6.0693284762264321E-3</v>
      </c>
      <c r="N425" s="92">
        <v>5.0632417663984963E-3</v>
      </c>
      <c r="O425" s="92">
        <v>9.27191883190015E-3</v>
      </c>
      <c r="P425" s="92">
        <v>1.0452984565834988E-2</v>
      </c>
      <c r="Q425" s="92">
        <v>3.4727605961215602E-3</v>
      </c>
      <c r="R425" s="92">
        <v>-5.8813750440748214E-3</v>
      </c>
      <c r="S425" s="92">
        <v>1.0945655213701055E-2</v>
      </c>
    </row>
    <row r="426" spans="1:19">
      <c r="A426" s="87">
        <v>42850</v>
      </c>
      <c r="B426" s="88">
        <v>39.077240000000003</v>
      </c>
      <c r="C426" s="88">
        <v>131.69760099999999</v>
      </c>
      <c r="D426" s="88">
        <v>69.940567000000001</v>
      </c>
      <c r="E426" s="88">
        <v>47.777489000000003</v>
      </c>
      <c r="F426" s="88">
        <v>9.7406629999999996</v>
      </c>
      <c r="G426" s="88">
        <v>110.298706</v>
      </c>
      <c r="H426" s="89">
        <v>137.961105</v>
      </c>
      <c r="I426" s="88">
        <v>102.42776499999999</v>
      </c>
      <c r="K426" s="91">
        <v>42850</v>
      </c>
      <c r="L426" s="92">
        <v>-3.9278551188737243E-3</v>
      </c>
      <c r="M426" s="92">
        <v>5.5650998724955381E-2</v>
      </c>
      <c r="N426" s="92">
        <v>3.6104715988216629E-3</v>
      </c>
      <c r="O426" s="92">
        <v>1.2121222905824736E-2</v>
      </c>
      <c r="P426" s="92">
        <v>4.3745059669602071E-3</v>
      </c>
      <c r="Q426" s="92">
        <v>1.3016747466491729E-2</v>
      </c>
      <c r="R426" s="92">
        <v>6.1961450335086266E-3</v>
      </c>
      <c r="S426" s="92">
        <v>1.6169813964940216E-2</v>
      </c>
    </row>
    <row r="427" spans="1:19">
      <c r="A427" s="87">
        <v>42849</v>
      </c>
      <c r="B427" s="88">
        <v>39.231335000000001</v>
      </c>
      <c r="C427" s="88">
        <v>124.754868</v>
      </c>
      <c r="D427" s="88">
        <v>69.688957000000002</v>
      </c>
      <c r="E427" s="88">
        <v>47.205303000000001</v>
      </c>
      <c r="F427" s="88">
        <v>9.6982379999999999</v>
      </c>
      <c r="G427" s="88">
        <v>108.881424</v>
      </c>
      <c r="H427" s="89">
        <v>137.11154199999999</v>
      </c>
      <c r="I427" s="88">
        <v>100.797882</v>
      </c>
      <c r="K427" s="91">
        <v>42849</v>
      </c>
      <c r="L427" s="92">
        <v>4.875851339478654E-3</v>
      </c>
      <c r="M427" s="92">
        <v>6.1463343260983461E-3</v>
      </c>
      <c r="N427" s="92">
        <v>-2.134853391025926E-3</v>
      </c>
      <c r="O427" s="92">
        <v>1.0071247599772182E-2</v>
      </c>
      <c r="P427" s="92">
        <v>7.9362901787551898E-3</v>
      </c>
      <c r="Q427" s="92">
        <v>-6.4662161823677566E-3</v>
      </c>
      <c r="R427" s="92">
        <v>9.6296273060161308E-3</v>
      </c>
      <c r="S427" s="92">
        <v>3.8467758627260817E-3</v>
      </c>
    </row>
    <row r="428" spans="1:19">
      <c r="A428" s="87">
        <v>42846</v>
      </c>
      <c r="B428" s="88">
        <v>39.040976999999998</v>
      </c>
      <c r="C428" s="88">
        <v>123.992767</v>
      </c>
      <c r="D428" s="88">
        <v>69.838050999999993</v>
      </c>
      <c r="E428" s="88">
        <v>46.734627000000003</v>
      </c>
      <c r="F428" s="88">
        <v>9.6218760000000003</v>
      </c>
      <c r="G428" s="88">
        <v>109.590057</v>
      </c>
      <c r="H428" s="89">
        <v>135.80380199999999</v>
      </c>
      <c r="I428" s="88">
        <v>100.411621</v>
      </c>
      <c r="K428" s="91">
        <v>42846</v>
      </c>
      <c r="L428" s="92">
        <v>-4.6432186004852216E-4</v>
      </c>
      <c r="M428" s="92">
        <v>1.050510400843363E-3</v>
      </c>
      <c r="N428" s="92">
        <v>1.8714603211964498E-3</v>
      </c>
      <c r="O428" s="92">
        <v>2.1768436909446187E-3</v>
      </c>
      <c r="P428" s="92">
        <v>-1.1333844147338401E-2</v>
      </c>
      <c r="Q428" s="92">
        <v>-3.0491179677473168E-3</v>
      </c>
      <c r="R428" s="92">
        <v>-1.193400729758598E-3</v>
      </c>
      <c r="S428" s="92">
        <v>5.4716964486993813E-3</v>
      </c>
    </row>
    <row r="429" spans="1:19">
      <c r="A429" s="87">
        <v>42845</v>
      </c>
      <c r="B429" s="88">
        <v>39.059113000000004</v>
      </c>
      <c r="C429" s="88">
        <v>123.86264799999999</v>
      </c>
      <c r="D429" s="88">
        <v>69.707595999999995</v>
      </c>
      <c r="E429" s="88">
        <v>46.633113999999999</v>
      </c>
      <c r="F429" s="88">
        <v>9.7321790000000004</v>
      </c>
      <c r="G429" s="88">
        <v>109.92523199999999</v>
      </c>
      <c r="H429" s="89">
        <v>135.96606399999999</v>
      </c>
      <c r="I429" s="88">
        <v>99.865189000000001</v>
      </c>
      <c r="K429" s="91">
        <v>42845</v>
      </c>
      <c r="L429" s="92">
        <v>-3.2382732122138158E-3</v>
      </c>
      <c r="M429" s="92">
        <v>4.7498521623237089E-3</v>
      </c>
      <c r="N429" s="92">
        <v>9.855711690115232E-3</v>
      </c>
      <c r="O429" s="92">
        <v>2.328874231092537E-2</v>
      </c>
      <c r="P429" s="92">
        <v>2.5022431169040349E-2</v>
      </c>
      <c r="Q429" s="92">
        <v>9.3203061797100251E-3</v>
      </c>
      <c r="R429" s="92">
        <v>1.2510779136008399E-2</v>
      </c>
      <c r="S429" s="92">
        <v>1.3190607835702028E-2</v>
      </c>
    </row>
    <row r="430" spans="1:19">
      <c r="A430" s="87">
        <v>42844</v>
      </c>
      <c r="B430" s="88">
        <v>39.186008000000001</v>
      </c>
      <c r="C430" s="88">
        <v>123.2771</v>
      </c>
      <c r="D430" s="88">
        <v>69.027282999999997</v>
      </c>
      <c r="E430" s="88">
        <v>45.571804</v>
      </c>
      <c r="F430" s="88">
        <v>9.4946009999999994</v>
      </c>
      <c r="G430" s="88">
        <v>108.910156</v>
      </c>
      <c r="H430" s="89">
        <v>134.28604100000001</v>
      </c>
      <c r="I430" s="88">
        <v>98.565055999999998</v>
      </c>
      <c r="K430" s="91">
        <v>42844</v>
      </c>
      <c r="L430" s="92">
        <v>-5.7500346589388629E-3</v>
      </c>
      <c r="M430" s="92">
        <v>2.5696901544365325E-3</v>
      </c>
      <c r="N430" s="92">
        <v>2.4360896424875378E-3</v>
      </c>
      <c r="O430" s="92">
        <v>1.7724590106822369E-2</v>
      </c>
      <c r="P430" s="92">
        <v>4.4882782030000179E-3</v>
      </c>
      <c r="Q430" s="92">
        <v>-4.0283798190449138E-3</v>
      </c>
      <c r="R430" s="92">
        <v>-3.6829649322270841E-3</v>
      </c>
      <c r="S430" s="92">
        <v>-6.646460107835428E-3</v>
      </c>
    </row>
    <row r="431" spans="1:19">
      <c r="A431" s="87">
        <v>42843</v>
      </c>
      <c r="B431" s="88">
        <v>39.412632000000002</v>
      </c>
      <c r="C431" s="88">
        <v>122.961128</v>
      </c>
      <c r="D431" s="88">
        <v>68.859534999999994</v>
      </c>
      <c r="E431" s="88">
        <v>44.778129999999997</v>
      </c>
      <c r="F431" s="88">
        <v>9.4521770000000007</v>
      </c>
      <c r="G431" s="88">
        <v>109.350662</v>
      </c>
      <c r="H431" s="89">
        <v>134.78244000000001</v>
      </c>
      <c r="I431" s="88">
        <v>99.224547999999999</v>
      </c>
      <c r="K431" s="91">
        <v>42843</v>
      </c>
      <c r="L431" s="92">
        <v>9.5196132002537404E-3</v>
      </c>
      <c r="M431" s="92">
        <v>7.2327841302788354E-3</v>
      </c>
      <c r="N431" s="92">
        <v>5.4428613666133163E-3</v>
      </c>
      <c r="O431" s="92">
        <v>3.3085919380719808E-3</v>
      </c>
      <c r="P431" s="92">
        <v>8.9837736148368208E-4</v>
      </c>
      <c r="Q431" s="92">
        <v>3.6035067483919381E-3</v>
      </c>
      <c r="R431" s="92">
        <v>-4.4419198030510865E-3</v>
      </c>
      <c r="S431" s="92">
        <v>-7.5386497317032619E-3</v>
      </c>
    </row>
    <row r="432" spans="1:19">
      <c r="A432" s="87">
        <v>42842</v>
      </c>
      <c r="B432" s="88">
        <v>39.040976999999998</v>
      </c>
      <c r="C432" s="88">
        <v>122.078163</v>
      </c>
      <c r="D432" s="88">
        <v>68.486771000000005</v>
      </c>
      <c r="E432" s="88">
        <v>44.630465999999998</v>
      </c>
      <c r="F432" s="88">
        <v>9.4436929999999997</v>
      </c>
      <c r="G432" s="88">
        <v>108.95803100000001</v>
      </c>
      <c r="H432" s="89">
        <v>135.383804</v>
      </c>
      <c r="I432" s="88">
        <v>99.978249000000005</v>
      </c>
      <c r="K432" s="91">
        <v>42842</v>
      </c>
      <c r="L432" s="92">
        <v>6.5434774907808801E-3</v>
      </c>
      <c r="M432" s="92">
        <v>4.5122268907344942E-3</v>
      </c>
      <c r="N432" s="92">
        <v>4.6478117257859886E-3</v>
      </c>
      <c r="O432" s="92">
        <v>1.8644630936897055E-3</v>
      </c>
      <c r="P432" s="92">
        <v>1.5301512637710957E-2</v>
      </c>
      <c r="Q432" s="92">
        <v>5.1237515025355229E-3</v>
      </c>
      <c r="R432" s="92">
        <v>5.5299772461598895E-3</v>
      </c>
      <c r="S432" s="92">
        <v>1.8621694515729592E-2</v>
      </c>
    </row>
    <row r="433" spans="1:19">
      <c r="A433" s="87">
        <v>42838</v>
      </c>
      <c r="B433" s="88">
        <v>38.787174</v>
      </c>
      <c r="C433" s="88">
        <v>121.529793</v>
      </c>
      <c r="D433" s="88">
        <v>68.169929999999994</v>
      </c>
      <c r="E433" s="88">
        <v>44.547409000000002</v>
      </c>
      <c r="F433" s="88">
        <v>9.3013680000000001</v>
      </c>
      <c r="G433" s="88">
        <v>108.402603</v>
      </c>
      <c r="H433" s="89">
        <v>134.639252</v>
      </c>
      <c r="I433" s="88">
        <v>98.15052</v>
      </c>
      <c r="K433" s="91">
        <v>42838</v>
      </c>
      <c r="L433" s="92">
        <v>-3.4931407637277534E-3</v>
      </c>
      <c r="M433" s="92">
        <v>-3.8094251477948093E-3</v>
      </c>
      <c r="N433" s="92">
        <v>-3.9484564056342375E-3</v>
      </c>
      <c r="O433" s="92">
        <v>-1.8609933402889967E-3</v>
      </c>
      <c r="P433" s="92">
        <v>-1.0685787475081865E-2</v>
      </c>
      <c r="Q433" s="92">
        <v>1.4153705623651813E-3</v>
      </c>
      <c r="R433" s="92">
        <v>-5.2889091394856536E-3</v>
      </c>
      <c r="S433" s="92">
        <v>-1.194996645832036E-2</v>
      </c>
    </row>
    <row r="434" spans="1:19">
      <c r="A434" s="87">
        <v>42837</v>
      </c>
      <c r="B434" s="88">
        <v>38.923138000000002</v>
      </c>
      <c r="C434" s="88">
        <v>121.994522</v>
      </c>
      <c r="D434" s="88">
        <v>68.440162999999998</v>
      </c>
      <c r="E434" s="88">
        <v>44.630465999999998</v>
      </c>
      <c r="F434" s="88">
        <v>9.4018339999999991</v>
      </c>
      <c r="G434" s="88">
        <v>108.24939000000001</v>
      </c>
      <c r="H434" s="89">
        <v>135.355133</v>
      </c>
      <c r="I434" s="88">
        <v>99.337601000000006</v>
      </c>
      <c r="K434" s="91">
        <v>42837</v>
      </c>
      <c r="L434" s="92">
        <v>6.563339667206014E-3</v>
      </c>
      <c r="M434" s="92">
        <v>4.5724589340201405E-4</v>
      </c>
      <c r="N434" s="92">
        <v>1.3602051296901507E-4</v>
      </c>
      <c r="O434" s="92">
        <v>-5.9608761155093282E-3</v>
      </c>
      <c r="P434" s="92">
        <v>-4.4324820808978593E-3</v>
      </c>
      <c r="Q434" s="92">
        <v>-2.6535369721314428E-4</v>
      </c>
      <c r="R434" s="92">
        <v>1.1999964317652712E-3</v>
      </c>
      <c r="S434" s="92">
        <v>-9.0225023863491627E-3</v>
      </c>
    </row>
    <row r="435" spans="1:19">
      <c r="A435" s="87">
        <v>42836</v>
      </c>
      <c r="B435" s="88">
        <v>38.669338000000003</v>
      </c>
      <c r="C435" s="88">
        <v>121.938766</v>
      </c>
      <c r="D435" s="88">
        <v>68.430854999999994</v>
      </c>
      <c r="E435" s="88">
        <v>44.898097999999997</v>
      </c>
      <c r="F435" s="88">
        <v>9.4436929999999997</v>
      </c>
      <c r="G435" s="88">
        <v>108.278122</v>
      </c>
      <c r="H435" s="89">
        <v>135.192902</v>
      </c>
      <c r="I435" s="88">
        <v>100.242035</v>
      </c>
      <c r="K435" s="91">
        <v>42836</v>
      </c>
      <c r="L435" s="92">
        <v>-7.0267284179403866E-4</v>
      </c>
      <c r="M435" s="92">
        <v>9.3861110476018972E-3</v>
      </c>
      <c r="N435" s="92">
        <v>5.0644451519477052E-3</v>
      </c>
      <c r="O435" s="92">
        <v>2.0596657848837019E-3</v>
      </c>
      <c r="P435" s="92">
        <v>2.6667513220681727E-3</v>
      </c>
      <c r="Q435" s="92">
        <v>5.6924312019166479E-3</v>
      </c>
      <c r="R435" s="92">
        <v>-1.075617670320872E-2</v>
      </c>
      <c r="S435" s="92">
        <v>3.9629189457017766E-3</v>
      </c>
    </row>
    <row r="436" spans="1:19">
      <c r="A436" s="87">
        <v>42835</v>
      </c>
      <c r="B436" s="88">
        <v>38.696528999999998</v>
      </c>
      <c r="C436" s="88">
        <v>120.804878</v>
      </c>
      <c r="D436" s="88">
        <v>68.086037000000005</v>
      </c>
      <c r="E436" s="88">
        <v>44.805813000000001</v>
      </c>
      <c r="F436" s="88">
        <v>9.4185759999999998</v>
      </c>
      <c r="G436" s="88">
        <v>107.665245</v>
      </c>
      <c r="H436" s="89">
        <v>136.66287199999999</v>
      </c>
      <c r="I436" s="88">
        <v>99.846351999999996</v>
      </c>
      <c r="K436" s="91">
        <v>42835</v>
      </c>
      <c r="L436" s="92">
        <v>1.8774070516127672E-3</v>
      </c>
      <c r="M436" s="92">
        <v>1.5386679678952575E-4</v>
      </c>
      <c r="N436" s="92">
        <v>2.1949331821342621E-3</v>
      </c>
      <c r="O436" s="92">
        <v>6.8436259887725281E-3</v>
      </c>
      <c r="P436" s="92">
        <v>1.7807164006513609E-3</v>
      </c>
      <c r="Q436" s="92">
        <v>-1.3323484546969855E-3</v>
      </c>
      <c r="R436" s="92">
        <v>-1.1861341442562789E-3</v>
      </c>
      <c r="S436" s="92">
        <v>6.6086117845309822E-4</v>
      </c>
    </row>
    <row r="437" spans="1:19">
      <c r="A437" s="87">
        <v>42832</v>
      </c>
      <c r="B437" s="88">
        <v>38.624015999999997</v>
      </c>
      <c r="C437" s="88">
        <v>120.786293</v>
      </c>
      <c r="D437" s="88">
        <v>67.936920000000001</v>
      </c>
      <c r="E437" s="88">
        <v>44.501263000000002</v>
      </c>
      <c r="F437" s="88">
        <v>9.4018339999999991</v>
      </c>
      <c r="G437" s="88">
        <v>107.80888400000001</v>
      </c>
      <c r="H437" s="89">
        <v>136.825165</v>
      </c>
      <c r="I437" s="88">
        <v>99.780411000000001</v>
      </c>
      <c r="K437" s="91">
        <v>42832</v>
      </c>
      <c r="L437" s="92">
        <v>-1.4061077290629109E-3</v>
      </c>
      <c r="M437" s="92">
        <v>-1.4598032660847471E-3</v>
      </c>
      <c r="N437" s="92">
        <v>2.0579198493235973E-2</v>
      </c>
      <c r="O437" s="92">
        <v>4.7927252723125591E-3</v>
      </c>
      <c r="P437" s="92">
        <v>-3.549216444335479E-3</v>
      </c>
      <c r="Q437" s="92">
        <v>-4.1575122291018785E-3</v>
      </c>
      <c r="R437" s="92">
        <v>-2.2275475581202686E-3</v>
      </c>
      <c r="S437" s="92">
        <v>3.8863865668843367E-3</v>
      </c>
    </row>
    <row r="438" spans="1:19">
      <c r="A438" s="87">
        <v>42831</v>
      </c>
      <c r="B438" s="88">
        <v>38.678401999999998</v>
      </c>
      <c r="C438" s="88">
        <v>120.962875</v>
      </c>
      <c r="D438" s="88">
        <v>66.567024000000004</v>
      </c>
      <c r="E438" s="88">
        <v>44.288997999999999</v>
      </c>
      <c r="F438" s="88">
        <v>9.4353219999999993</v>
      </c>
      <c r="G438" s="88">
        <v>108.258972</v>
      </c>
      <c r="H438" s="89">
        <v>137.13063</v>
      </c>
      <c r="I438" s="88">
        <v>99.394126999999997</v>
      </c>
      <c r="K438" s="91">
        <v>42831</v>
      </c>
      <c r="L438" s="92">
        <v>2.3491650317135626E-3</v>
      </c>
      <c r="M438" s="92">
        <v>-1.9938280197698832E-3</v>
      </c>
      <c r="N438" s="92">
        <v>-3.0702973643127462E-3</v>
      </c>
      <c r="O438" s="92">
        <v>4.1680082283135356E-4</v>
      </c>
      <c r="P438" s="92">
        <v>8.8809211887186379E-4</v>
      </c>
      <c r="Q438" s="92">
        <v>4.4248699463245167E-4</v>
      </c>
      <c r="R438" s="92">
        <v>-2.4995806851344504E-3</v>
      </c>
      <c r="S438" s="92">
        <v>-6.0297657073726807E-3</v>
      </c>
    </row>
    <row r="439" spans="1:19">
      <c r="A439" s="87">
        <v>42830</v>
      </c>
      <c r="B439" s="88">
        <v>38.587752999999999</v>
      </c>
      <c r="C439" s="88">
        <v>121.204536</v>
      </c>
      <c r="D439" s="88">
        <v>66.772034000000005</v>
      </c>
      <c r="E439" s="88">
        <v>44.270546000000003</v>
      </c>
      <c r="F439" s="88">
        <v>9.4269499999999997</v>
      </c>
      <c r="G439" s="88">
        <v>108.21109</v>
      </c>
      <c r="H439" s="89">
        <v>137.47425799999999</v>
      </c>
      <c r="I439" s="88">
        <v>99.997085999999996</v>
      </c>
      <c r="K439" s="91">
        <v>42830</v>
      </c>
      <c r="L439" s="92">
        <v>-2.5773980647892936E-3</v>
      </c>
      <c r="M439" s="92">
        <v>8.6628748242791875E-3</v>
      </c>
      <c r="N439" s="92">
        <v>-4.9992459116467991E-3</v>
      </c>
      <c r="O439" s="92">
        <v>-1.3977251330334672E-2</v>
      </c>
      <c r="P439" s="92">
        <v>-9.6743989231687921E-3</v>
      </c>
      <c r="Q439" s="92">
        <v>-3.5381261732747582E-4</v>
      </c>
      <c r="R439" s="92">
        <v>-5.1807441665938647E-3</v>
      </c>
      <c r="S439" s="92">
        <v>-1.7313205303463697E-2</v>
      </c>
    </row>
    <row r="440" spans="1:19">
      <c r="A440" s="87">
        <v>42829</v>
      </c>
      <c r="B440" s="88">
        <v>38.687466000000001</v>
      </c>
      <c r="C440" s="88">
        <v>120.163574</v>
      </c>
      <c r="D440" s="88">
        <v>67.107521000000006</v>
      </c>
      <c r="E440" s="88">
        <v>44.898097999999997</v>
      </c>
      <c r="F440" s="88">
        <v>9.5190409999999996</v>
      </c>
      <c r="G440" s="88">
        <v>108.24939000000001</v>
      </c>
      <c r="H440" s="89">
        <v>138.19018600000001</v>
      </c>
      <c r="I440" s="88">
        <v>101.758858</v>
      </c>
      <c r="K440" s="91">
        <v>42829</v>
      </c>
      <c r="L440" s="92">
        <v>6.3664586498322073E-3</v>
      </c>
      <c r="M440" s="92">
        <v>-2.469056395589142E-3</v>
      </c>
      <c r="N440" s="92">
        <v>2.5056096675288853E-3</v>
      </c>
      <c r="O440" s="92">
        <v>2.472662260869285E-3</v>
      </c>
      <c r="P440" s="92">
        <v>-6.1186243838907695E-3</v>
      </c>
      <c r="Q440" s="92">
        <v>-1.413370119903834E-3</v>
      </c>
      <c r="R440" s="92">
        <v>7.4459112393596705E-3</v>
      </c>
      <c r="S440" s="92">
        <v>-4.6995220058847487E-3</v>
      </c>
    </row>
    <row r="441" spans="1:19">
      <c r="A441" s="87">
        <v>42828</v>
      </c>
      <c r="B441" s="88">
        <v>38.442722000000003</v>
      </c>
      <c r="C441" s="88">
        <v>120.460999</v>
      </c>
      <c r="D441" s="88">
        <v>66.939796000000001</v>
      </c>
      <c r="E441" s="88">
        <v>44.787354000000001</v>
      </c>
      <c r="F441" s="88">
        <v>9.5776430000000001</v>
      </c>
      <c r="G441" s="88">
        <v>108.402603</v>
      </c>
      <c r="H441" s="89">
        <v>137.16883899999999</v>
      </c>
      <c r="I441" s="88">
        <v>102.239334</v>
      </c>
      <c r="K441" s="91">
        <v>42828</v>
      </c>
      <c r="L441" s="92">
        <v>-7.0673417223998669E-4</v>
      </c>
      <c r="M441" s="92">
        <v>0</v>
      </c>
      <c r="N441" s="92">
        <v>-3.4682507054049072E-3</v>
      </c>
      <c r="O441" s="92">
        <v>-1.2614523034325975E-2</v>
      </c>
      <c r="P441" s="92">
        <v>-1.7182401757931953E-2</v>
      </c>
      <c r="Q441" s="92">
        <v>-1.6757538391921623E-3</v>
      </c>
      <c r="R441" s="92">
        <v>2.7863213346268623E-4</v>
      </c>
      <c r="S441" s="92">
        <v>-9.2074391589846982E-4</v>
      </c>
    </row>
    <row r="442" spans="1:19">
      <c r="A442" s="87">
        <v>42825</v>
      </c>
      <c r="B442" s="88">
        <v>38.469909999999999</v>
      </c>
      <c r="C442" s="88">
        <v>120.460999</v>
      </c>
      <c r="D442" s="88">
        <v>67.172768000000005</v>
      </c>
      <c r="E442" s="88">
        <v>45.359543000000002</v>
      </c>
      <c r="F442" s="88">
        <v>9.7450869999999998</v>
      </c>
      <c r="G442" s="88">
        <v>108.584564</v>
      </c>
      <c r="H442" s="89">
        <v>137.13063</v>
      </c>
      <c r="I442" s="88">
        <v>102.333557</v>
      </c>
      <c r="K442" s="91">
        <v>42825</v>
      </c>
      <c r="L442" s="92">
        <v>-3.7558260156348444E-3</v>
      </c>
      <c r="M442" s="92">
        <v>2.2425219254540441E-3</v>
      </c>
      <c r="N442" s="92">
        <v>6.8447935588571429E-3</v>
      </c>
      <c r="O442" s="92">
        <v>1.1525057083949131E-2</v>
      </c>
      <c r="P442" s="92">
        <v>-3.4246298668262343E-3</v>
      </c>
      <c r="Q442" s="92">
        <v>1.8555507730502185E-3</v>
      </c>
      <c r="R442" s="92">
        <v>-1.8757487535187023E-3</v>
      </c>
      <c r="S442" s="92">
        <v>-1.308377060377619E-2</v>
      </c>
    </row>
    <row r="443" spans="1:19">
      <c r="A443" s="87">
        <v>42824</v>
      </c>
      <c r="B443" s="88">
        <v>38.614941000000002</v>
      </c>
      <c r="C443" s="88">
        <v>120.191467</v>
      </c>
      <c r="D443" s="88">
        <v>66.71611</v>
      </c>
      <c r="E443" s="88">
        <v>44.842728000000001</v>
      </c>
      <c r="F443" s="88">
        <v>9.778575</v>
      </c>
      <c r="G443" s="88">
        <v>108.383453</v>
      </c>
      <c r="H443" s="89">
        <v>137.38833600000001</v>
      </c>
      <c r="I443" s="88">
        <v>103.69021600000001</v>
      </c>
      <c r="K443" s="91">
        <v>42824</v>
      </c>
      <c r="L443" s="92">
        <v>4.2432103666873999E-3</v>
      </c>
      <c r="M443" s="92">
        <v>3.7256481751297699E-3</v>
      </c>
      <c r="N443" s="92">
        <v>1.2015441295101015E-2</v>
      </c>
      <c r="O443" s="92">
        <v>1.7165644829724158E-2</v>
      </c>
      <c r="P443" s="92">
        <v>0</v>
      </c>
      <c r="Q443" s="92">
        <v>5.7761523001329529E-3</v>
      </c>
      <c r="R443" s="92">
        <v>-1.3182482562453801E-3</v>
      </c>
      <c r="S443" s="92">
        <v>-1.7233305994787118E-3</v>
      </c>
    </row>
    <row r="444" spans="1:19">
      <c r="A444" s="87">
        <v>42823</v>
      </c>
      <c r="B444" s="88">
        <v>38.451782000000001</v>
      </c>
      <c r="C444" s="88">
        <v>119.745338</v>
      </c>
      <c r="D444" s="88">
        <v>65.924003999999996</v>
      </c>
      <c r="E444" s="88">
        <v>44.085963999999997</v>
      </c>
      <c r="F444" s="88">
        <v>9.778575</v>
      </c>
      <c r="G444" s="88">
        <v>107.761009</v>
      </c>
      <c r="H444" s="89">
        <v>137.56968699999999</v>
      </c>
      <c r="I444" s="88">
        <v>103.86921700000001</v>
      </c>
      <c r="K444" s="91">
        <v>42823</v>
      </c>
      <c r="L444" s="92">
        <v>-2.3587619765275125E-4</v>
      </c>
      <c r="M444" s="92">
        <v>-4.7123034467152491E-3</v>
      </c>
      <c r="N444" s="92">
        <v>5.9729986511440902E-3</v>
      </c>
      <c r="O444" s="92">
        <v>1.7031965825704765E-2</v>
      </c>
      <c r="P444" s="92">
        <v>2.5751892303222945E-3</v>
      </c>
      <c r="Q444" s="92">
        <v>-4.5997388558243202E-3</v>
      </c>
      <c r="R444" s="92">
        <v>2.2250510396852885E-3</v>
      </c>
      <c r="S444" s="92">
        <v>-1.7519879624240398E-3</v>
      </c>
    </row>
    <row r="445" spans="1:19">
      <c r="A445" s="87">
        <v>42822</v>
      </c>
      <c r="B445" s="88">
        <v>38.460853999999998</v>
      </c>
      <c r="C445" s="88">
        <v>120.312286</v>
      </c>
      <c r="D445" s="88">
        <v>65.532578000000001</v>
      </c>
      <c r="E445" s="88">
        <v>43.347667999999999</v>
      </c>
      <c r="F445" s="88">
        <v>9.7534580000000002</v>
      </c>
      <c r="G445" s="88">
        <v>108.258972</v>
      </c>
      <c r="H445" s="89">
        <v>137.26426699999999</v>
      </c>
      <c r="I445" s="88">
        <v>104.051514</v>
      </c>
      <c r="K445" s="91">
        <v>42822</v>
      </c>
      <c r="L445" s="92">
        <v>2.599218558257288E-3</v>
      </c>
      <c r="M445" s="92">
        <v>-3.0898349101193823E-4</v>
      </c>
      <c r="N445" s="92">
        <v>9.4742354199714995E-3</v>
      </c>
      <c r="O445" s="92">
        <v>1.6666749927592317E-2</v>
      </c>
      <c r="P445" s="92">
        <v>1.6579377800920891E-2</v>
      </c>
      <c r="Q445" s="92">
        <v>5.9620216460438691E-3</v>
      </c>
      <c r="R445" s="92">
        <v>2.0726794970648887E-2</v>
      </c>
      <c r="S445" s="92">
        <v>6.0859822701897492E-3</v>
      </c>
    </row>
    <row r="446" spans="1:19">
      <c r="A446" s="87">
        <v>42821</v>
      </c>
      <c r="B446" s="88">
        <v>38.361145</v>
      </c>
      <c r="C446" s="88">
        <v>120.34947200000001</v>
      </c>
      <c r="D446" s="88">
        <v>64.917534000000003</v>
      </c>
      <c r="E446" s="88">
        <v>42.637047000000003</v>
      </c>
      <c r="F446" s="88">
        <v>9.5943889999999996</v>
      </c>
      <c r="G446" s="88">
        <v>107.617355</v>
      </c>
      <c r="H446" s="89">
        <v>134.47699</v>
      </c>
      <c r="I446" s="88">
        <v>103.422089</v>
      </c>
      <c r="K446" s="91">
        <v>42821</v>
      </c>
      <c r="L446" s="92">
        <v>4.7483155711303127E-3</v>
      </c>
      <c r="M446" s="92">
        <v>1.1598614741390456E-3</v>
      </c>
      <c r="N446" s="92">
        <v>7.1859627452774966E-4</v>
      </c>
      <c r="O446" s="92">
        <v>3.0100340993109098E-2</v>
      </c>
      <c r="P446" s="92">
        <v>-1.3769254182187995E-2</v>
      </c>
      <c r="Q446" s="92">
        <v>2.1400994072542368E-3</v>
      </c>
      <c r="R446" s="92">
        <v>1.7067385146627423E-3</v>
      </c>
      <c r="S446" s="92">
        <v>3.3225973904418282E-3</v>
      </c>
    </row>
    <row r="447" spans="1:19">
      <c r="A447" s="87">
        <v>42818</v>
      </c>
      <c r="B447" s="88">
        <v>38.179855000000003</v>
      </c>
      <c r="C447" s="88">
        <v>120.21004499999999</v>
      </c>
      <c r="D447" s="88">
        <v>64.870918000000003</v>
      </c>
      <c r="E447" s="88">
        <v>41.391159000000002</v>
      </c>
      <c r="F447" s="88">
        <v>9.7283410000000003</v>
      </c>
      <c r="G447" s="88">
        <v>107.387535</v>
      </c>
      <c r="H447" s="89">
        <v>134.24786399999999</v>
      </c>
      <c r="I447" s="88">
        <v>103.07959700000001</v>
      </c>
      <c r="K447" s="91">
        <v>42818</v>
      </c>
      <c r="L447" s="92">
        <v>-1.1854754341182883E-3</v>
      </c>
      <c r="M447" s="92">
        <v>2.63555179690389E-3</v>
      </c>
      <c r="N447" s="92">
        <v>-3.5786947034897043E-3</v>
      </c>
      <c r="O447" s="92">
        <v>5.1547037664489981E-3</v>
      </c>
      <c r="P447" s="92">
        <v>-4.2844563791470947E-3</v>
      </c>
      <c r="Q447" s="92">
        <v>-8.9096632584750868E-4</v>
      </c>
      <c r="R447" s="92">
        <v>-1.9870475260661546E-3</v>
      </c>
      <c r="S447" s="92">
        <v>7.6916855716315791E-3</v>
      </c>
    </row>
    <row r="448" spans="1:19">
      <c r="A448" s="87">
        <v>42817</v>
      </c>
      <c r="B448" s="88">
        <v>38.225169999999999</v>
      </c>
      <c r="C448" s="88">
        <v>119.894058</v>
      </c>
      <c r="D448" s="88">
        <v>65.103904999999997</v>
      </c>
      <c r="E448" s="88">
        <v>41.178894</v>
      </c>
      <c r="F448" s="88">
        <v>9.7702010000000001</v>
      </c>
      <c r="G448" s="88">
        <v>107.483299</v>
      </c>
      <c r="H448" s="89">
        <v>134.515152</v>
      </c>
      <c r="I448" s="88">
        <v>102.292793</v>
      </c>
      <c r="K448" s="91">
        <v>42817</v>
      </c>
      <c r="L448" s="92">
        <v>-4.9554171248689105E-3</v>
      </c>
      <c r="M448" s="92">
        <v>-7.7465887618988205E-4</v>
      </c>
      <c r="N448" s="92">
        <v>-5.55160668323329E-3</v>
      </c>
      <c r="O448" s="92">
        <v>-8.8850379259677315E-3</v>
      </c>
      <c r="P448" s="92">
        <v>-8.4966134310323627E-3</v>
      </c>
      <c r="Q448" s="92">
        <v>1.4275681417095232E-3</v>
      </c>
      <c r="R448" s="92">
        <v>-3.5356056108389877E-3</v>
      </c>
      <c r="S448" s="92">
        <v>-2.8872881952438645E-3</v>
      </c>
    </row>
    <row r="449" spans="1:19">
      <c r="A449" s="87">
        <v>42816</v>
      </c>
      <c r="B449" s="88">
        <v>38.415534999999998</v>
      </c>
      <c r="C449" s="88">
        <v>119.98700700000001</v>
      </c>
      <c r="D449" s="88">
        <v>65.467354</v>
      </c>
      <c r="E449" s="88">
        <v>41.548050000000003</v>
      </c>
      <c r="F449" s="88">
        <v>9.8539259999999995</v>
      </c>
      <c r="G449" s="88">
        <v>107.330078</v>
      </c>
      <c r="H449" s="89">
        <v>134.99243200000001</v>
      </c>
      <c r="I449" s="88">
        <v>102.58899700000001</v>
      </c>
      <c r="K449" s="91">
        <v>42816</v>
      </c>
      <c r="L449" s="92">
        <v>-2.8233606199183914E-3</v>
      </c>
      <c r="M449" s="92">
        <v>4.5129449485297179E-3</v>
      </c>
      <c r="N449" s="92">
        <v>5.0072784994632524E-3</v>
      </c>
      <c r="O449" s="92">
        <v>2.1788454237197774E-2</v>
      </c>
      <c r="P449" s="92">
        <v>4.2665853517844798E-3</v>
      </c>
      <c r="Q449" s="92">
        <v>2.953041843725579E-3</v>
      </c>
      <c r="R449" s="92">
        <v>1.1298667337787061E-2</v>
      </c>
      <c r="S449" s="92">
        <v>-5.0272751662137072E-3</v>
      </c>
    </row>
    <row r="450" spans="1:19">
      <c r="A450" s="87">
        <v>42815</v>
      </c>
      <c r="B450" s="88">
        <v>38.524303000000003</v>
      </c>
      <c r="C450" s="88">
        <v>119.447945</v>
      </c>
      <c r="D450" s="88">
        <v>65.141174000000007</v>
      </c>
      <c r="E450" s="88">
        <v>40.662086000000002</v>
      </c>
      <c r="F450" s="88">
        <v>9.8120619999999992</v>
      </c>
      <c r="G450" s="88">
        <v>107.014061</v>
      </c>
      <c r="H450" s="89">
        <v>133.484238</v>
      </c>
      <c r="I450" s="88">
        <v>103.10734600000001</v>
      </c>
      <c r="K450" s="91">
        <v>42815</v>
      </c>
      <c r="L450" s="92">
        <v>7.5867357600769569E-3</v>
      </c>
      <c r="M450" s="92">
        <v>-2.0188724360414856E-3</v>
      </c>
      <c r="N450" s="92">
        <v>-1.1434355483239678E-3</v>
      </c>
      <c r="O450" s="92">
        <v>-3.2711329956544577E-2</v>
      </c>
      <c r="P450" s="92">
        <v>-4.5602909706065731E-2</v>
      </c>
      <c r="Q450" s="92">
        <v>-8.5173934897541104E-3</v>
      </c>
      <c r="R450" s="92">
        <v>-1.1452003449084591E-2</v>
      </c>
      <c r="S450" s="92">
        <v>-5.4465909094745246E-3</v>
      </c>
    </row>
    <row r="451" spans="1:19">
      <c r="A451" s="87">
        <v>42814</v>
      </c>
      <c r="B451" s="88">
        <v>38.234229999999997</v>
      </c>
      <c r="C451" s="88">
        <v>119.689583</v>
      </c>
      <c r="D451" s="88">
        <v>65.215744000000001</v>
      </c>
      <c r="E451" s="88">
        <v>42.037177999999997</v>
      </c>
      <c r="F451" s="88">
        <v>10.280901</v>
      </c>
      <c r="G451" s="88">
        <v>107.93337200000001</v>
      </c>
      <c r="H451" s="89">
        <v>135.030609</v>
      </c>
      <c r="I451" s="88">
        <v>103.672005</v>
      </c>
      <c r="K451" s="91">
        <v>42814</v>
      </c>
      <c r="L451" s="92">
        <v>3.5686659787963482E-3</v>
      </c>
      <c r="M451" s="92">
        <v>1.0882617571970066E-3</v>
      </c>
      <c r="N451" s="92">
        <v>1.2880487612736413E-3</v>
      </c>
      <c r="O451" s="92">
        <v>3.3040370686059362E-3</v>
      </c>
      <c r="P451" s="92">
        <v>-1.6025510652839414E-2</v>
      </c>
      <c r="Q451" s="92">
        <v>8.5003279088744499E-3</v>
      </c>
      <c r="R451" s="92">
        <v>1.0500476709663031E-2</v>
      </c>
      <c r="S451" s="92">
        <v>-1.8713851572701445E-3</v>
      </c>
    </row>
    <row r="452" spans="1:19">
      <c r="A452" s="87">
        <v>42811</v>
      </c>
      <c r="B452" s="88">
        <v>38.098269999999999</v>
      </c>
      <c r="C452" s="88">
        <v>119.559471</v>
      </c>
      <c r="D452" s="88">
        <v>65.131850999999997</v>
      </c>
      <c r="E452" s="88">
        <v>41.898743000000003</v>
      </c>
      <c r="F452" s="88">
        <v>10.448340999999999</v>
      </c>
      <c r="G452" s="88">
        <v>107.023636</v>
      </c>
      <c r="H452" s="89">
        <v>133.62745699999999</v>
      </c>
      <c r="I452" s="88">
        <v>103.86637899999999</v>
      </c>
      <c r="K452" s="91">
        <v>42811</v>
      </c>
      <c r="L452" s="92">
        <v>-5.2070506188258703E-3</v>
      </c>
      <c r="M452" s="92">
        <v>5.157111014015614E-3</v>
      </c>
      <c r="N452" s="92">
        <v>-7.8082192427728625E-3</v>
      </c>
      <c r="O452" s="92">
        <v>2.7865181648852211E-2</v>
      </c>
      <c r="P452" s="92">
        <v>-1.7322881004675605E-2</v>
      </c>
      <c r="Q452" s="92">
        <v>4.4759675169014912E-4</v>
      </c>
      <c r="R452" s="92">
        <v>-4.9751148572686477E-3</v>
      </c>
      <c r="S452" s="92">
        <v>-9.0958195961468036E-3</v>
      </c>
    </row>
    <row r="453" spans="1:19">
      <c r="A453" s="87">
        <v>42810</v>
      </c>
      <c r="B453" s="88">
        <v>38.297688000000001</v>
      </c>
      <c r="C453" s="88">
        <v>118.94605300000001</v>
      </c>
      <c r="D453" s="88">
        <v>65.644417000000004</v>
      </c>
      <c r="E453" s="88">
        <v>40.762878000000001</v>
      </c>
      <c r="F453" s="88">
        <v>10.632527</v>
      </c>
      <c r="G453" s="88">
        <v>106.97575399999999</v>
      </c>
      <c r="H453" s="89">
        <v>134.295593</v>
      </c>
      <c r="I453" s="88">
        <v>104.819801</v>
      </c>
      <c r="K453" s="91">
        <v>42810</v>
      </c>
      <c r="L453" s="92">
        <v>3.0862610662087953E-3</v>
      </c>
      <c r="M453" s="92">
        <v>7.819904688906032E-4</v>
      </c>
      <c r="N453" s="92">
        <v>-1.9837051811332218E-3</v>
      </c>
      <c r="O453" s="92">
        <v>2.026502221374793E-3</v>
      </c>
      <c r="P453" s="92">
        <v>3.9527262924472506E-3</v>
      </c>
      <c r="Q453" s="92">
        <v>-1.4302479791298284E-3</v>
      </c>
      <c r="R453" s="92">
        <v>1.637227162369248E-3</v>
      </c>
      <c r="S453" s="92">
        <v>0</v>
      </c>
    </row>
    <row r="454" spans="1:19">
      <c r="A454" s="87">
        <v>42809</v>
      </c>
      <c r="B454" s="88">
        <v>38.179855000000003</v>
      </c>
      <c r="C454" s="88">
        <v>118.853111</v>
      </c>
      <c r="D454" s="88">
        <v>65.774895000000001</v>
      </c>
      <c r="E454" s="88">
        <v>40.680439</v>
      </c>
      <c r="F454" s="88">
        <v>10.590665</v>
      </c>
      <c r="G454" s="88">
        <v>107.128975</v>
      </c>
      <c r="H454" s="89">
        <v>134.07607999999999</v>
      </c>
      <c r="I454" s="88">
        <v>104.819801</v>
      </c>
      <c r="K454" s="91">
        <v>42809</v>
      </c>
      <c r="L454" s="92">
        <v>3.5740567393172107E-3</v>
      </c>
      <c r="M454" s="92">
        <v>6.2587783995415869E-4</v>
      </c>
      <c r="N454" s="92">
        <v>-1.9794295910726678E-3</v>
      </c>
      <c r="O454" s="92">
        <v>9.0139202770966875E-4</v>
      </c>
      <c r="P454" s="92">
        <v>7.9682548958341926E-3</v>
      </c>
      <c r="Q454" s="92">
        <v>-3.9176823299731378E-3</v>
      </c>
      <c r="R454" s="92">
        <v>1.0576488107398641E-2</v>
      </c>
      <c r="S454" s="92">
        <v>1.0259707017189257E-2</v>
      </c>
    </row>
    <row r="455" spans="1:19">
      <c r="A455" s="87">
        <v>42808</v>
      </c>
      <c r="B455" s="88">
        <v>38.043883999999998</v>
      </c>
      <c r="C455" s="88">
        <v>118.77876999999999</v>
      </c>
      <c r="D455" s="88">
        <v>65.905349999999999</v>
      </c>
      <c r="E455" s="88">
        <v>40.643802999999998</v>
      </c>
      <c r="F455" s="88">
        <v>10.506943</v>
      </c>
      <c r="G455" s="88">
        <v>107.55032300000001</v>
      </c>
      <c r="H455" s="89">
        <v>132.672867</v>
      </c>
      <c r="I455" s="88">
        <v>103.755302</v>
      </c>
      <c r="K455" s="91">
        <v>42808</v>
      </c>
      <c r="L455" s="92">
        <v>-1.4275188873406064E-3</v>
      </c>
      <c r="M455" s="92">
        <v>1.4888595478523836E-3</v>
      </c>
      <c r="N455" s="92">
        <v>1.1007582861759735E-2</v>
      </c>
      <c r="O455" s="92">
        <v>-1.0702159273975997E-2</v>
      </c>
      <c r="P455" s="92">
        <v>7.9725120737839106E-4</v>
      </c>
      <c r="Q455" s="92">
        <v>7.0838844888836405E-3</v>
      </c>
      <c r="R455" s="92">
        <v>-1.5084971243209955E-3</v>
      </c>
      <c r="S455" s="92">
        <v>-1.155211226807118E-2</v>
      </c>
    </row>
    <row r="456" spans="1:19">
      <c r="A456" s="87">
        <v>42807</v>
      </c>
      <c r="B456" s="88">
        <v>38.098269999999999</v>
      </c>
      <c r="C456" s="88">
        <v>118.602188</v>
      </c>
      <c r="D456" s="88">
        <v>65.187790000000007</v>
      </c>
      <c r="E456" s="88">
        <v>41.083485000000003</v>
      </c>
      <c r="F456" s="88">
        <v>10.498573</v>
      </c>
      <c r="G456" s="88">
        <v>106.793808</v>
      </c>
      <c r="H456" s="89">
        <v>132.87330600000001</v>
      </c>
      <c r="I456" s="88">
        <v>104.96790300000001</v>
      </c>
      <c r="K456" s="91">
        <v>42807</v>
      </c>
      <c r="L456" s="92">
        <v>2.6240995776734E-3</v>
      </c>
      <c r="M456" s="92">
        <v>-2.8909324128645331E-3</v>
      </c>
      <c r="N456" s="92">
        <v>-2.1394188758300237E-3</v>
      </c>
      <c r="O456" s="92">
        <v>1.1161205450154199E-3</v>
      </c>
      <c r="P456" s="92">
        <v>7.9826893655687847E-4</v>
      </c>
      <c r="Q456" s="92">
        <v>5.4092837683508144E-3</v>
      </c>
      <c r="R456" s="92">
        <v>4.3105481487160091E-4</v>
      </c>
      <c r="S456" s="92">
        <v>6.5683517004162528E-3</v>
      </c>
    </row>
    <row r="457" spans="1:19">
      <c r="A457" s="87">
        <v>42804</v>
      </c>
      <c r="B457" s="88">
        <v>37.998558000000003</v>
      </c>
      <c r="C457" s="88">
        <v>118.94605300000001</v>
      </c>
      <c r="D457" s="88">
        <v>65.327552999999995</v>
      </c>
      <c r="E457" s="88">
        <v>41.037681999999997</v>
      </c>
      <c r="F457" s="88">
        <v>10.490199</v>
      </c>
      <c r="G457" s="88">
        <v>106.219238</v>
      </c>
      <c r="H457" s="89">
        <v>132.81605500000001</v>
      </c>
      <c r="I457" s="88">
        <v>104.28293600000001</v>
      </c>
      <c r="K457" s="91">
        <v>42804</v>
      </c>
      <c r="L457" s="92">
        <v>6.1861613542171234E-3</v>
      </c>
      <c r="M457" s="92">
        <v>-1.2486862877640892E-3</v>
      </c>
      <c r="N457" s="92">
        <v>3.4352470869449814E-3</v>
      </c>
      <c r="O457" s="92">
        <v>-8.920415046657082E-4</v>
      </c>
      <c r="P457" s="92">
        <v>2.3998851800903775E-3</v>
      </c>
      <c r="Q457" s="92">
        <v>-9.9073048745823566E-4</v>
      </c>
      <c r="R457" s="92">
        <v>3.31705776609037E-3</v>
      </c>
      <c r="S457" s="92">
        <v>4.1893778513222291E-3</v>
      </c>
    </row>
    <row r="458" spans="1:19">
      <c r="A458" s="87">
        <v>42803</v>
      </c>
      <c r="B458" s="88">
        <v>37.764938000000001</v>
      </c>
      <c r="C458" s="88">
        <v>119.094765</v>
      </c>
      <c r="D458" s="88">
        <v>65.103904999999997</v>
      </c>
      <c r="E458" s="88">
        <v>41.074322000000002</v>
      </c>
      <c r="F458" s="88">
        <v>10.465083999999999</v>
      </c>
      <c r="G458" s="88">
        <v>106.32457700000001</v>
      </c>
      <c r="H458" s="89">
        <v>132.37695299999999</v>
      </c>
      <c r="I458" s="88">
        <v>103.84787799999999</v>
      </c>
      <c r="K458" s="91">
        <v>42803</v>
      </c>
      <c r="L458" s="92">
        <v>9.5242376395621164E-4</v>
      </c>
      <c r="M458" s="92">
        <v>3.9035418684796319E-4</v>
      </c>
      <c r="N458" s="92">
        <v>8.5961150928115515E-4</v>
      </c>
      <c r="O458" s="92">
        <v>-5.7650121250258923E-3</v>
      </c>
      <c r="P458" s="92">
        <v>-2.3941395201370064E-3</v>
      </c>
      <c r="Q458" s="92">
        <v>1.7142312215685518E-3</v>
      </c>
      <c r="R458" s="92">
        <v>-2.3022341791946177E-3</v>
      </c>
      <c r="S458" s="92">
        <v>3.4884425434840161E-3</v>
      </c>
    </row>
    <row r="459" spans="1:19">
      <c r="A459" s="87">
        <v>42802</v>
      </c>
      <c r="B459" s="88">
        <v>37.729004000000003</v>
      </c>
      <c r="C459" s="88">
        <v>119.048294</v>
      </c>
      <c r="D459" s="88">
        <v>65.047989000000001</v>
      </c>
      <c r="E459" s="88">
        <v>41.312488999999999</v>
      </c>
      <c r="F459" s="88">
        <v>10.490199</v>
      </c>
      <c r="G459" s="88">
        <v>106.142624</v>
      </c>
      <c r="H459" s="89">
        <v>132.68241900000001</v>
      </c>
      <c r="I459" s="88">
        <v>103.48687</v>
      </c>
      <c r="K459" s="91">
        <v>42802</v>
      </c>
      <c r="L459" s="92">
        <v>0</v>
      </c>
      <c r="M459" s="92">
        <v>1.5607867198474956E-4</v>
      </c>
      <c r="N459" s="92">
        <v>6.3435484615810278E-3</v>
      </c>
      <c r="O459" s="92">
        <v>1.2345608523833373E-2</v>
      </c>
      <c r="P459" s="92">
        <v>5.6177400258081711E-3</v>
      </c>
      <c r="Q459" s="92">
        <v>-1.8038507909634571E-4</v>
      </c>
      <c r="R459" s="92">
        <v>-3.7271922599212415E-3</v>
      </c>
      <c r="S459" s="92">
        <v>-7.5455670623056914E-3</v>
      </c>
    </row>
    <row r="460" spans="1:19">
      <c r="A460" s="87">
        <v>42801</v>
      </c>
      <c r="B460" s="88">
        <v>37.729004000000003</v>
      </c>
      <c r="C460" s="88">
        <v>119.02971599999999</v>
      </c>
      <c r="D460" s="88">
        <v>64.637955000000005</v>
      </c>
      <c r="E460" s="88">
        <v>40.808681</v>
      </c>
      <c r="F460" s="88">
        <v>10.431597</v>
      </c>
      <c r="G460" s="88">
        <v>106.16177399999999</v>
      </c>
      <c r="H460" s="89">
        <v>133.17880199999999</v>
      </c>
      <c r="I460" s="88">
        <v>104.273674</v>
      </c>
      <c r="K460" s="91">
        <v>42801</v>
      </c>
      <c r="L460" s="92">
        <v>-4.5043869586471885E-3</v>
      </c>
      <c r="M460" s="92">
        <v>3.124986054796608E-4</v>
      </c>
      <c r="N460" s="92">
        <v>-1.4279043793186119E-4</v>
      </c>
      <c r="O460" s="92">
        <v>1.5037744158543864E-2</v>
      </c>
      <c r="P460" s="92">
        <v>-4.7923883520339938E-3</v>
      </c>
      <c r="Q460" s="92">
        <v>1.7167227924375084E-3</v>
      </c>
      <c r="R460" s="92">
        <v>1.2919925587651093E-3</v>
      </c>
      <c r="S460" s="92">
        <v>-2.3026697504924254E-3</v>
      </c>
    </row>
    <row r="461" spans="1:19">
      <c r="A461" s="87">
        <v>42800</v>
      </c>
      <c r="B461" s="88">
        <v>37.899718999999997</v>
      </c>
      <c r="C461" s="88">
        <v>118.992531</v>
      </c>
      <c r="D461" s="88">
        <v>64.647186000000005</v>
      </c>
      <c r="E461" s="88">
        <v>40.204101999999999</v>
      </c>
      <c r="F461" s="88">
        <v>10.48183</v>
      </c>
      <c r="G461" s="88">
        <v>105.97983600000001</v>
      </c>
      <c r="H461" s="89">
        <v>133.006958</v>
      </c>
      <c r="I461" s="88">
        <v>104.514336</v>
      </c>
      <c r="K461" s="91">
        <v>42800</v>
      </c>
      <c r="L461" s="92">
        <v>-7.0621720186108128E-3</v>
      </c>
      <c r="M461" s="92">
        <v>1.016516160415426E-3</v>
      </c>
      <c r="N461" s="92">
        <v>-2.1419919752052596E-3</v>
      </c>
      <c r="O461" s="92">
        <v>-1.7021446599246093E-2</v>
      </c>
      <c r="P461" s="92">
        <v>-1.0276502939144949E-2</v>
      </c>
      <c r="Q461" s="92">
        <v>-5.1239201369923659E-3</v>
      </c>
      <c r="R461" s="92">
        <v>-3.1477747270198808E-3</v>
      </c>
      <c r="S461" s="92">
        <v>-3.7938808754861553E-3</v>
      </c>
    </row>
    <row r="462" spans="1:19">
      <c r="A462" s="87">
        <v>42797</v>
      </c>
      <c r="B462" s="88">
        <v>38.169277000000001</v>
      </c>
      <c r="C462" s="88">
        <v>118.871696</v>
      </c>
      <c r="D462" s="88">
        <v>64.785956999999996</v>
      </c>
      <c r="E462" s="88">
        <v>40.900283999999999</v>
      </c>
      <c r="F462" s="88">
        <v>10.590665</v>
      </c>
      <c r="G462" s="88">
        <v>106.525665</v>
      </c>
      <c r="H462" s="89">
        <v>133.42695599999999</v>
      </c>
      <c r="I462" s="88">
        <v>104.912361</v>
      </c>
      <c r="K462" s="91">
        <v>42797</v>
      </c>
      <c r="L462" s="92">
        <v>2.353231160647784E-4</v>
      </c>
      <c r="M462" s="92">
        <v>-2.5734697323251954E-3</v>
      </c>
      <c r="N462" s="92">
        <v>-1.0316615179754574E-2</v>
      </c>
      <c r="O462" s="92">
        <v>-4.4592370876035403E-3</v>
      </c>
      <c r="P462" s="92">
        <v>-7.8988308088745462E-4</v>
      </c>
      <c r="Q462" s="92">
        <v>5.8774794016889231E-3</v>
      </c>
      <c r="R462" s="92">
        <v>5.9007379414850458E-3</v>
      </c>
      <c r="S462" s="92">
        <v>-4.4101177407485093E-4</v>
      </c>
    </row>
    <row r="463" spans="1:19">
      <c r="A463" s="87">
        <v>42796</v>
      </c>
      <c r="B463" s="88">
        <v>38.160297</v>
      </c>
      <c r="C463" s="88">
        <v>119.178398</v>
      </c>
      <c r="D463" s="88">
        <v>65.461296000000004</v>
      </c>
      <c r="E463" s="88">
        <v>41.083485000000003</v>
      </c>
      <c r="F463" s="88">
        <v>10.599036999999999</v>
      </c>
      <c r="G463" s="88">
        <v>105.903221</v>
      </c>
      <c r="H463" s="89">
        <v>132.64425700000001</v>
      </c>
      <c r="I463" s="88">
        <v>104.95864899999999</v>
      </c>
      <c r="K463" s="91">
        <v>42796</v>
      </c>
      <c r="L463" s="92">
        <v>7.353225342529246E-3</v>
      </c>
      <c r="M463" s="92">
        <v>-6.3542407754428876E-3</v>
      </c>
      <c r="N463" s="92">
        <v>4.4002015204869238E-3</v>
      </c>
      <c r="O463" s="92">
        <v>6.4309679761927807E-2</v>
      </c>
      <c r="P463" s="92">
        <v>-2.363859474512342E-3</v>
      </c>
      <c r="Q463" s="92">
        <v>-4.0526114319320294E-3</v>
      </c>
      <c r="R463" s="92">
        <v>-5.9372881670434197E-3</v>
      </c>
      <c r="S463" s="92">
        <v>-1.1765806383730482E-2</v>
      </c>
    </row>
    <row r="464" spans="1:19">
      <c r="A464" s="87">
        <v>42795</v>
      </c>
      <c r="B464" s="88">
        <v>37.881743999999998</v>
      </c>
      <c r="C464" s="88">
        <v>119.940529</v>
      </c>
      <c r="D464" s="88">
        <v>65.174515</v>
      </c>
      <c r="E464" s="88">
        <v>38.601063000000003</v>
      </c>
      <c r="F464" s="88">
        <v>10.624150999999999</v>
      </c>
      <c r="G464" s="88">
        <v>106.334152</v>
      </c>
      <c r="H464" s="89">
        <v>133.436508</v>
      </c>
      <c r="I464" s="88">
        <v>106.208275</v>
      </c>
      <c r="K464" s="91">
        <v>42795</v>
      </c>
      <c r="L464" s="92">
        <v>4.7662931811789377E-3</v>
      </c>
      <c r="M464" s="92">
        <v>1.0967507736956428E-2</v>
      </c>
      <c r="N464" s="92">
        <v>-6.7671851662474136E-3</v>
      </c>
      <c r="O464" s="92">
        <v>-4.5094232503255949E-2</v>
      </c>
      <c r="P464" s="92">
        <v>1.276925251846972E-2</v>
      </c>
      <c r="Q464" s="92">
        <v>8.6293489075128793E-3</v>
      </c>
      <c r="R464" s="92">
        <v>2.0439133889102346E-2</v>
      </c>
      <c r="S464" s="92">
        <v>1.4052207742370815E-2</v>
      </c>
    </row>
    <row r="465" spans="1:19">
      <c r="A465" s="87">
        <v>42794</v>
      </c>
      <c r="B465" s="88">
        <v>37.702044999999998</v>
      </c>
      <c r="C465" s="88">
        <v>118.639351</v>
      </c>
      <c r="D465" s="88">
        <v>65.618567999999996</v>
      </c>
      <c r="E465" s="88">
        <v>40.423949999999998</v>
      </c>
      <c r="F465" s="88">
        <v>10.490199</v>
      </c>
      <c r="G465" s="88">
        <v>105.424408</v>
      </c>
      <c r="H465" s="89">
        <v>130.76380900000001</v>
      </c>
      <c r="I465" s="88">
        <v>104.736496</v>
      </c>
      <c r="K465" s="91">
        <v>42794</v>
      </c>
      <c r="L465" s="92">
        <v>6.9593946285502195E-3</v>
      </c>
      <c r="M465" s="92">
        <v>5.1973239236950963E-3</v>
      </c>
      <c r="N465" s="92">
        <v>-1.1290653215586643E-2</v>
      </c>
      <c r="O465" s="92">
        <v>-4.37704312890701E-2</v>
      </c>
      <c r="P465" s="92">
        <v>-1.0268668747924758E-2</v>
      </c>
      <c r="Q465" s="92">
        <v>-1.2700449093275834E-3</v>
      </c>
      <c r="R465" s="92">
        <v>4.3859339738028247E-4</v>
      </c>
      <c r="S465" s="92">
        <v>-9.541234298920731E-3</v>
      </c>
    </row>
    <row r="466" spans="1:19">
      <c r="A466" s="87">
        <v>42793</v>
      </c>
      <c r="B466" s="88">
        <v>37.441474999999997</v>
      </c>
      <c r="C466" s="88">
        <v>118.025932</v>
      </c>
      <c r="D466" s="88">
        <v>66.367904999999993</v>
      </c>
      <c r="E466" s="88">
        <v>42.274315000000001</v>
      </c>
      <c r="F466" s="88">
        <v>10.599036999999999</v>
      </c>
      <c r="G466" s="88">
        <v>105.55847199999999</v>
      </c>
      <c r="H466" s="89">
        <v>130.70648199999999</v>
      </c>
      <c r="I466" s="88">
        <v>105.74543799999999</v>
      </c>
      <c r="K466" s="91">
        <v>42793</v>
      </c>
      <c r="L466" s="92">
        <v>-2.6327699478241318E-3</v>
      </c>
      <c r="M466" s="92">
        <v>-5.6376969701167345E-3</v>
      </c>
      <c r="N466" s="92">
        <v>-8.9793604664446525E-3</v>
      </c>
      <c r="O466" s="92">
        <v>1.295003625353619E-2</v>
      </c>
      <c r="P466" s="92">
        <v>1.5236443709746528E-2</v>
      </c>
      <c r="Q466" s="92">
        <v>-8.1591433638739108E-4</v>
      </c>
      <c r="R466" s="92">
        <v>1.975295948854594E-3</v>
      </c>
      <c r="S466" s="92">
        <v>4.1311309586202771E-3</v>
      </c>
    </row>
    <row r="467" spans="1:19">
      <c r="A467" s="87">
        <v>42790</v>
      </c>
      <c r="B467" s="88">
        <v>37.540309999999998</v>
      </c>
      <c r="C467" s="88">
        <v>118.695099</v>
      </c>
      <c r="D467" s="88">
        <v>66.969245999999998</v>
      </c>
      <c r="E467" s="88">
        <v>41.73386</v>
      </c>
      <c r="F467" s="88">
        <v>10.439969</v>
      </c>
      <c r="G467" s="88">
        <v>105.64466899999999</v>
      </c>
      <c r="H467" s="89">
        <v>130.44880699999999</v>
      </c>
      <c r="I467" s="88">
        <v>105.31038700000001</v>
      </c>
      <c r="K467" s="91">
        <v>42790</v>
      </c>
      <c r="L467" s="92">
        <v>2.8802515034060949E-3</v>
      </c>
      <c r="M467" s="92">
        <v>2.9624187139118963E-3</v>
      </c>
      <c r="N467" s="92">
        <v>1.5145190892191129E-2</v>
      </c>
      <c r="O467" s="92">
        <v>2.8210496045599331E-2</v>
      </c>
      <c r="P467" s="92">
        <v>-7.1656415906776738E-3</v>
      </c>
      <c r="Q467" s="92">
        <v>5.3768248272259012E-3</v>
      </c>
      <c r="R467" s="92">
        <v>9.5246735198117882E-4</v>
      </c>
      <c r="S467" s="92">
        <v>-7.1559272903294335E-3</v>
      </c>
    </row>
    <row r="468" spans="1:19">
      <c r="A468" s="87">
        <v>42789</v>
      </c>
      <c r="B468" s="88">
        <v>37.432495000000003</v>
      </c>
      <c r="C468" s="88">
        <v>118.34451300000001</v>
      </c>
      <c r="D468" s="88">
        <v>65.970116000000004</v>
      </c>
      <c r="E468" s="88">
        <v>40.588828999999997</v>
      </c>
      <c r="F468" s="88">
        <v>10.515318000000001</v>
      </c>
      <c r="G468" s="88">
        <v>105.079674</v>
      </c>
      <c r="H468" s="89">
        <v>130.32467700000001</v>
      </c>
      <c r="I468" s="88">
        <v>106.069412</v>
      </c>
      <c r="K468" s="91">
        <v>42789</v>
      </c>
      <c r="L468" s="92">
        <v>1.4423500602565031E-3</v>
      </c>
      <c r="M468" s="92">
        <v>3.2850695375339356E-3</v>
      </c>
      <c r="N468" s="92">
        <v>-5.5782635135790404E-3</v>
      </c>
      <c r="O468" s="92">
        <v>-3.0839995615134841E-2</v>
      </c>
      <c r="P468" s="92">
        <v>-8.681761964679624E-3</v>
      </c>
      <c r="Q468" s="92">
        <v>-3.5415351311492982E-3</v>
      </c>
      <c r="R468" s="92">
        <v>-4.2302573460480941E-3</v>
      </c>
      <c r="S468" s="92">
        <v>1.660847315717584E-3</v>
      </c>
    </row>
    <row r="469" spans="1:19">
      <c r="A469" s="87">
        <v>42788</v>
      </c>
      <c r="B469" s="88">
        <v>37.378582000000002</v>
      </c>
      <c r="C469" s="88">
        <v>117.957016</v>
      </c>
      <c r="D469" s="88">
        <v>66.340179000000006</v>
      </c>
      <c r="E469" s="88">
        <v>41.880420999999998</v>
      </c>
      <c r="F469" s="88">
        <v>10.607409000000001</v>
      </c>
      <c r="G469" s="88">
        <v>105.45314</v>
      </c>
      <c r="H469" s="89">
        <v>130.87832599999999</v>
      </c>
      <c r="I469" s="88">
        <v>105.893539</v>
      </c>
      <c r="K469" s="91">
        <v>42788</v>
      </c>
      <c r="L469" s="92">
        <v>3.3770636750114491E-3</v>
      </c>
      <c r="M469" s="92">
        <v>-1.4838024699104224E-3</v>
      </c>
      <c r="N469" s="92">
        <v>3.6391579305616872E-3</v>
      </c>
      <c r="O469" s="92">
        <v>-5.6545823097946535E-3</v>
      </c>
      <c r="P469" s="92">
        <v>-1.5758435662293069E-3</v>
      </c>
      <c r="Q469" s="92">
        <v>9.9984044281353768E-4</v>
      </c>
      <c r="R469" s="92">
        <v>2.9992036982635639E-3</v>
      </c>
      <c r="S469" s="92">
        <v>8.7477444799266557E-4</v>
      </c>
    </row>
    <row r="470" spans="1:19">
      <c r="A470" s="87">
        <v>42787</v>
      </c>
      <c r="B470" s="88">
        <v>37.252777000000002</v>
      </c>
      <c r="C470" s="88">
        <v>118.132301</v>
      </c>
      <c r="D470" s="88">
        <v>66.099632</v>
      </c>
      <c r="E470" s="88">
        <v>42.118583999999998</v>
      </c>
      <c r="F470" s="88">
        <v>10.624150999999999</v>
      </c>
      <c r="G470" s="88">
        <v>105.347809</v>
      </c>
      <c r="H470" s="89">
        <v>130.48696899999999</v>
      </c>
      <c r="I470" s="88">
        <v>105.80098700000001</v>
      </c>
      <c r="K470" s="91">
        <v>42787</v>
      </c>
      <c r="L470" s="92">
        <v>5.5784795361544237E-3</v>
      </c>
      <c r="M470" s="92">
        <v>1.8776634941242154E-3</v>
      </c>
      <c r="N470" s="92">
        <v>2.9984078632507627E-2</v>
      </c>
      <c r="O470" s="92">
        <v>1.6357168023894086E-2</v>
      </c>
      <c r="P470" s="92">
        <v>8.743681911481227E-3</v>
      </c>
      <c r="Q470" s="92">
        <v>-4.5416474201465107E-4</v>
      </c>
      <c r="R470" s="92">
        <v>7.2206017730598315E-3</v>
      </c>
      <c r="S470" s="92">
        <v>5.2770758165106013E-3</v>
      </c>
    </row>
    <row r="471" spans="1:19">
      <c r="A471" s="87">
        <v>42783</v>
      </c>
      <c r="B471" s="88">
        <v>37.046115999999998</v>
      </c>
      <c r="C471" s="88">
        <v>117.910904</v>
      </c>
      <c r="D471" s="88">
        <v>64.175392000000002</v>
      </c>
      <c r="E471" s="88">
        <v>41.440731</v>
      </c>
      <c r="F471" s="88">
        <v>10.532062</v>
      </c>
      <c r="G471" s="88">
        <v>105.39567599999999</v>
      </c>
      <c r="H471" s="89">
        <v>129.55152899999999</v>
      </c>
      <c r="I471" s="88">
        <v>105.245598</v>
      </c>
      <c r="K471" s="91">
        <v>42783</v>
      </c>
      <c r="L471" s="92">
        <v>7.2781204485572459E-4</v>
      </c>
      <c r="M471" s="92">
        <v>8.6821451095724367E-3</v>
      </c>
      <c r="N471" s="92">
        <v>7.2601708170974E-3</v>
      </c>
      <c r="O471" s="92">
        <v>-2.8652680831490196E-3</v>
      </c>
      <c r="P471" s="92">
        <v>3.189862088876172E-3</v>
      </c>
      <c r="Q471" s="92">
        <v>-5.8713252504337676E-3</v>
      </c>
      <c r="R471" s="92">
        <v>2.7338668604028893E-3</v>
      </c>
      <c r="S471" s="92">
        <v>3.0877810572946807E-3</v>
      </c>
    </row>
    <row r="472" spans="1:19">
      <c r="A472" s="87">
        <v>42782</v>
      </c>
      <c r="B472" s="88">
        <v>37.019173000000002</v>
      </c>
      <c r="C472" s="88">
        <v>116.895996</v>
      </c>
      <c r="D472" s="88">
        <v>63.712826</v>
      </c>
      <c r="E472" s="88">
        <v>41.559811000000003</v>
      </c>
      <c r="F472" s="88">
        <v>10.498573</v>
      </c>
      <c r="G472" s="88">
        <v>106.01814299999999</v>
      </c>
      <c r="H472" s="89">
        <v>129.198318</v>
      </c>
      <c r="I472" s="88">
        <v>104.921623</v>
      </c>
      <c r="K472" s="91">
        <v>42782</v>
      </c>
      <c r="L472" s="92">
        <v>1.8793471694191766E-2</v>
      </c>
      <c r="M472" s="92">
        <v>1.7393069514151094E-3</v>
      </c>
      <c r="N472" s="92">
        <v>2.620388186190592E-3</v>
      </c>
      <c r="O472" s="92">
        <v>-1.1977521007519254E-2</v>
      </c>
      <c r="P472" s="92">
        <v>-7.1258334538342183E-3</v>
      </c>
      <c r="Q472" s="92">
        <v>4.8103031917976491E-3</v>
      </c>
      <c r="R472" s="92">
        <v>-1.1808252764284877E-3</v>
      </c>
      <c r="S472" s="92">
        <v>-2.2885484466237394E-3</v>
      </c>
    </row>
    <row r="473" spans="1:19">
      <c r="A473" s="87">
        <v>42781</v>
      </c>
      <c r="B473" s="88">
        <v>36.336288000000003</v>
      </c>
      <c r="C473" s="88">
        <v>116.693031</v>
      </c>
      <c r="D473" s="88">
        <v>63.546309999999998</v>
      </c>
      <c r="E473" s="88">
        <v>42.063628999999999</v>
      </c>
      <c r="F473" s="88">
        <v>10.573921</v>
      </c>
      <c r="G473" s="88">
        <v>105.510605</v>
      </c>
      <c r="H473" s="89">
        <v>129.35105899999999</v>
      </c>
      <c r="I473" s="88">
        <v>105.16229199999999</v>
      </c>
      <c r="K473" s="91">
        <v>42781</v>
      </c>
      <c r="L473" s="92">
        <v>-2.2207113349860252E-3</v>
      </c>
      <c r="M473" s="92">
        <v>5.3255628541879485E-3</v>
      </c>
      <c r="N473" s="92">
        <v>4.3702193395422917E-4</v>
      </c>
      <c r="O473" s="92">
        <v>1.3910319535459736E-2</v>
      </c>
      <c r="P473" s="92">
        <v>-1.5810149787571781E-3</v>
      </c>
      <c r="Q473" s="92">
        <v>-1.3595100009375916E-3</v>
      </c>
      <c r="R473" s="92">
        <v>3.6290806295191658E-3</v>
      </c>
      <c r="S473" s="92">
        <v>-7.5128020130479367E-3</v>
      </c>
    </row>
    <row r="474" spans="1:19">
      <c r="A474" s="87">
        <v>42780</v>
      </c>
      <c r="B474" s="88">
        <v>36.417160000000003</v>
      </c>
      <c r="C474" s="88">
        <v>116.074867</v>
      </c>
      <c r="D474" s="88">
        <v>63.518551000000002</v>
      </c>
      <c r="E474" s="88">
        <v>41.486538000000003</v>
      </c>
      <c r="F474" s="88">
        <v>10.590665</v>
      </c>
      <c r="G474" s="88">
        <v>105.65424299999999</v>
      </c>
      <c r="H474" s="89">
        <v>128.883331</v>
      </c>
      <c r="I474" s="88">
        <v>105.958336</v>
      </c>
      <c r="K474" s="91">
        <v>42780</v>
      </c>
      <c r="L474" s="92">
        <v>-2.2155719991854284E-3</v>
      </c>
      <c r="M474" s="92">
        <v>2.1507046446316291E-3</v>
      </c>
      <c r="N474" s="92">
        <v>1.3132761859402597E-2</v>
      </c>
      <c r="O474" s="92">
        <v>3.0020617524682436E-2</v>
      </c>
      <c r="P474" s="92">
        <v>7.1654513919596763E-3</v>
      </c>
      <c r="Q474" s="92">
        <v>6.2014950477589093E-3</v>
      </c>
      <c r="R474" s="92">
        <v>1.2979485982158367E-2</v>
      </c>
      <c r="S474" s="92">
        <v>2.9790061251495636E-3</v>
      </c>
    </row>
    <row r="475" spans="1:19">
      <c r="A475" s="87">
        <v>42779</v>
      </c>
      <c r="B475" s="88">
        <v>36.498024000000001</v>
      </c>
      <c r="C475" s="88">
        <v>115.82576</v>
      </c>
      <c r="D475" s="88">
        <v>62.695189999999997</v>
      </c>
      <c r="E475" s="88">
        <v>40.277386</v>
      </c>
      <c r="F475" s="88">
        <v>10.515318000000001</v>
      </c>
      <c r="G475" s="88">
        <v>105.003067</v>
      </c>
      <c r="H475" s="89">
        <v>127.231926</v>
      </c>
      <c r="I475" s="88">
        <v>105.64362300000001</v>
      </c>
      <c r="K475" s="91">
        <v>42779</v>
      </c>
      <c r="L475" s="92">
        <v>9.8573636030985234E-4</v>
      </c>
      <c r="M475" s="92">
        <v>-2.2254469149990408E-3</v>
      </c>
      <c r="N475" s="92">
        <v>-3.6756699925105663E-3</v>
      </c>
      <c r="O475" s="92">
        <v>-1.5890899490846877E-2</v>
      </c>
      <c r="P475" s="92">
        <v>3.9969614614316917E-3</v>
      </c>
      <c r="Q475" s="92">
        <v>3.5694105342138904E-3</v>
      </c>
      <c r="R475" s="92">
        <v>8.855448894628859E-3</v>
      </c>
      <c r="S475" s="92">
        <v>1.0984209808432732E-2</v>
      </c>
    </row>
    <row r="476" spans="1:19">
      <c r="A476" s="87">
        <v>42776</v>
      </c>
      <c r="B476" s="88">
        <v>36.462082000000002</v>
      </c>
      <c r="C476" s="88">
        <v>116.08409899999999</v>
      </c>
      <c r="D476" s="88">
        <v>62.926487000000002</v>
      </c>
      <c r="E476" s="88">
        <v>40.927765000000001</v>
      </c>
      <c r="F476" s="88">
        <v>10.473456000000001</v>
      </c>
      <c r="G476" s="88">
        <v>104.62960099999999</v>
      </c>
      <c r="H476" s="89">
        <v>126.11512</v>
      </c>
      <c r="I476" s="88">
        <v>104.495819</v>
      </c>
      <c r="K476" s="91">
        <v>42776</v>
      </c>
      <c r="L476" s="92">
        <v>-1.6242272472541952E-2</v>
      </c>
      <c r="M476" s="92">
        <v>1.0764866517487093E-2</v>
      </c>
      <c r="N476" s="92">
        <v>-1.5344366817703015E-2</v>
      </c>
      <c r="O476" s="92">
        <v>-1.1176719816388125E-3</v>
      </c>
      <c r="P476" s="92">
        <v>1.0500722650709893E-2</v>
      </c>
      <c r="Q476" s="92">
        <v>-2.1004991919969518E-3</v>
      </c>
      <c r="R476" s="92">
        <v>-2.2654324426627515E-3</v>
      </c>
      <c r="S476" s="92">
        <v>8.6668996313885582E-3</v>
      </c>
    </row>
    <row r="477" spans="1:19">
      <c r="A477" s="87">
        <v>42775</v>
      </c>
      <c r="B477" s="88">
        <v>37.064087000000001</v>
      </c>
      <c r="C477" s="88">
        <v>114.84777800000001</v>
      </c>
      <c r="D477" s="88">
        <v>63.907100999999997</v>
      </c>
      <c r="E477" s="88">
        <v>40.973559999999999</v>
      </c>
      <c r="F477" s="88">
        <v>10.36462</v>
      </c>
      <c r="G477" s="88">
        <v>104.84983800000001</v>
      </c>
      <c r="H477" s="89">
        <v>126.40147399999999</v>
      </c>
      <c r="I477" s="88">
        <v>103.59794599999999</v>
      </c>
      <c r="K477" s="91">
        <v>42775</v>
      </c>
      <c r="L477" s="92">
        <v>-1.8325024447791938E-2</v>
      </c>
      <c r="M477" s="92">
        <v>-1.5239812193851288E-3</v>
      </c>
      <c r="N477" s="92">
        <v>1.8728883351558645E-2</v>
      </c>
      <c r="O477" s="92">
        <v>1.9603274162578899E-2</v>
      </c>
      <c r="P477" s="92">
        <v>0</v>
      </c>
      <c r="Q477" s="92">
        <v>4.4954522200486569E-3</v>
      </c>
      <c r="R477" s="92">
        <v>7.2261016221752961E-3</v>
      </c>
      <c r="S477" s="92">
        <v>-1.1918436064776605E-2</v>
      </c>
    </row>
    <row r="478" spans="1:19">
      <c r="A478" s="87">
        <v>42774</v>
      </c>
      <c r="B478" s="88">
        <v>37.755966000000001</v>
      </c>
      <c r="C478" s="88">
        <v>115.023071</v>
      </c>
      <c r="D478" s="88">
        <v>62.732196999999999</v>
      </c>
      <c r="E478" s="88">
        <v>40.185786999999998</v>
      </c>
      <c r="F478" s="88">
        <v>10.36462</v>
      </c>
      <c r="G478" s="88">
        <v>104.3806</v>
      </c>
      <c r="H478" s="89">
        <v>125.494637</v>
      </c>
      <c r="I478" s="88">
        <v>104.847565</v>
      </c>
      <c r="K478" s="91">
        <v>42774</v>
      </c>
      <c r="L478" s="92">
        <v>2.8641524244388261E-3</v>
      </c>
      <c r="M478" s="92">
        <v>6.4201363537130796E-4</v>
      </c>
      <c r="N478" s="92">
        <v>1.3753747105335723E-2</v>
      </c>
      <c r="O478" s="92">
        <v>7.8108134515393335E-3</v>
      </c>
      <c r="P478" s="92">
        <v>3.2414647300993416E-3</v>
      </c>
      <c r="Q478" s="92">
        <v>0</v>
      </c>
      <c r="R478" s="92">
        <v>3.8773801050007162E-3</v>
      </c>
      <c r="S478" s="92">
        <v>2.0345357383511065E-3</v>
      </c>
    </row>
    <row r="479" spans="1:19">
      <c r="A479" s="87">
        <v>42773</v>
      </c>
      <c r="B479" s="88">
        <v>37.648136000000001</v>
      </c>
      <c r="C479" s="88">
        <v>114.94927199999999</v>
      </c>
      <c r="D479" s="88">
        <v>61.881100000000004</v>
      </c>
      <c r="E479" s="88">
        <v>39.874336</v>
      </c>
      <c r="F479" s="88">
        <v>10.331132</v>
      </c>
      <c r="G479" s="88">
        <v>104.3806</v>
      </c>
      <c r="H479" s="89">
        <v>125.00992599999999</v>
      </c>
      <c r="I479" s="88">
        <v>104.634682</v>
      </c>
      <c r="K479" s="91">
        <v>42773</v>
      </c>
      <c r="L479" s="92">
        <v>8.1811051775888544E-3</v>
      </c>
      <c r="M479" s="92">
        <v>1.1248725985413266E-3</v>
      </c>
      <c r="N479" s="92">
        <v>7.3795261923137456E-3</v>
      </c>
      <c r="O479" s="92">
        <v>-9.7817559897717121E-3</v>
      </c>
      <c r="P479" s="92">
        <v>-1.4377069652913632E-2</v>
      </c>
      <c r="Q479" s="92">
        <v>-5.2022438993529763E-3</v>
      </c>
      <c r="R479" s="92">
        <v>9.5170110338957947E-3</v>
      </c>
      <c r="S479" s="92">
        <v>-2.3826951127902118E-3</v>
      </c>
    </row>
    <row r="480" spans="1:19">
      <c r="A480" s="87">
        <v>42772</v>
      </c>
      <c r="B480" s="88">
        <v>37.342632000000002</v>
      </c>
      <c r="C480" s="88">
        <v>114.820114</v>
      </c>
      <c r="D480" s="88">
        <v>61.427791999999997</v>
      </c>
      <c r="E480" s="88">
        <v>40.268230000000003</v>
      </c>
      <c r="F480" s="88">
        <v>10.48183</v>
      </c>
      <c r="G480" s="88">
        <v>104.926453</v>
      </c>
      <c r="H480" s="89">
        <v>123.83142100000001</v>
      </c>
      <c r="I480" s="88">
        <v>104.88459</v>
      </c>
      <c r="K480" s="91">
        <v>42772</v>
      </c>
      <c r="L480" s="92">
        <v>4.8137069683007461E-4</v>
      </c>
      <c r="M480" s="92">
        <v>1.690457838299908E-3</v>
      </c>
      <c r="N480" s="92">
        <v>-1.5036013969634832E-3</v>
      </c>
      <c r="O480" s="92">
        <v>-1.7214271837741157E-2</v>
      </c>
      <c r="P480" s="92">
        <v>-3.1846873294749667E-3</v>
      </c>
      <c r="Q480" s="92">
        <v>-6.6183438114041371E-3</v>
      </c>
      <c r="R480" s="92">
        <v>9.3741357949574944E-3</v>
      </c>
      <c r="S480" s="92">
        <v>-1.5722876178138723E-2</v>
      </c>
    </row>
    <row r="481" spans="1:19">
      <c r="A481" s="87">
        <v>42769</v>
      </c>
      <c r="B481" s="88">
        <v>37.324665000000003</v>
      </c>
      <c r="C481" s="88">
        <v>114.62634300000001</v>
      </c>
      <c r="D481" s="88">
        <v>61.520294</v>
      </c>
      <c r="E481" s="88">
        <v>40.973559999999999</v>
      </c>
      <c r="F481" s="88">
        <v>10.515318000000001</v>
      </c>
      <c r="G481" s="88">
        <v>105.625519</v>
      </c>
      <c r="H481" s="89">
        <v>122.681389</v>
      </c>
      <c r="I481" s="88">
        <v>106.56001999999999</v>
      </c>
      <c r="K481" s="91">
        <v>42769</v>
      </c>
      <c r="L481" s="92">
        <v>3.3814459838965583E-3</v>
      </c>
      <c r="M481" s="92">
        <v>8.2777290257445291E-3</v>
      </c>
      <c r="N481" s="92">
        <v>-2.9984613156904816E-3</v>
      </c>
      <c r="O481" s="92">
        <v>9.4787410595167376E-3</v>
      </c>
      <c r="P481" s="92">
        <v>2.2801211683684208E-2</v>
      </c>
      <c r="Q481" s="92">
        <v>-2.8026842220114645E-3</v>
      </c>
      <c r="R481" s="92">
        <v>4.2790907801453226E-3</v>
      </c>
      <c r="S481" s="92">
        <v>5.1516085469487383E-3</v>
      </c>
    </row>
    <row r="482" spans="1:19">
      <c r="A482" s="87">
        <v>42768</v>
      </c>
      <c r="B482" s="88">
        <v>37.198878999999998</v>
      </c>
      <c r="C482" s="88">
        <v>113.685287</v>
      </c>
      <c r="D482" s="88">
        <v>61.705314999999999</v>
      </c>
      <c r="E482" s="88">
        <v>40.588828999999997</v>
      </c>
      <c r="F482" s="88">
        <v>10.280901</v>
      </c>
      <c r="G482" s="88">
        <v>105.922386</v>
      </c>
      <c r="H482" s="89">
        <v>122.158661</v>
      </c>
      <c r="I482" s="88">
        <v>106.01387800000001</v>
      </c>
      <c r="K482" s="91">
        <v>42768</v>
      </c>
      <c r="L482" s="92">
        <v>3.3934331962868214E-3</v>
      </c>
      <c r="M482" s="92">
        <v>6.5350284903984424E-3</v>
      </c>
      <c r="N482" s="92">
        <v>7.0962671560679258E-3</v>
      </c>
      <c r="O482" s="92">
        <v>-4.2697917453228262E-3</v>
      </c>
      <c r="P482" s="92">
        <v>-3.2464365789685035E-3</v>
      </c>
      <c r="Q482" s="92">
        <v>-6.1994046375328793E-3</v>
      </c>
      <c r="R482" s="92">
        <v>-1.7087099875791045E-3</v>
      </c>
      <c r="S482" s="92">
        <v>-6.3335879223322955E-3</v>
      </c>
    </row>
    <row r="483" spans="1:19">
      <c r="A483" s="87">
        <v>42767</v>
      </c>
      <c r="B483" s="88">
        <v>37.073073999999998</v>
      </c>
      <c r="C483" s="88">
        <v>112.947174</v>
      </c>
      <c r="D483" s="88">
        <v>61.270522999999997</v>
      </c>
      <c r="E483" s="88">
        <v>40.762878000000001</v>
      </c>
      <c r="F483" s="88">
        <v>10.314386000000001</v>
      </c>
      <c r="G483" s="88">
        <v>106.58313800000001</v>
      </c>
      <c r="H483" s="89">
        <v>122.367752</v>
      </c>
      <c r="I483" s="88">
        <v>106.689606</v>
      </c>
      <c r="K483" s="91">
        <v>42767</v>
      </c>
      <c r="L483" s="92">
        <v>-7.4574007767266304E-3</v>
      </c>
      <c r="M483" s="92">
        <v>-1.2238254516130365E-3</v>
      </c>
      <c r="N483" s="92">
        <v>-7.6412751171146542E-3</v>
      </c>
      <c r="O483" s="92">
        <v>-4.4920211635768315E-4</v>
      </c>
      <c r="P483" s="92">
        <v>-3.2364129604953717E-3</v>
      </c>
      <c r="Q483" s="92">
        <v>5.8744433477484481E-3</v>
      </c>
      <c r="R483" s="92">
        <v>6.0980748147623665E-2</v>
      </c>
      <c r="S483" s="92">
        <v>-4.2331401133425262E-3</v>
      </c>
    </row>
    <row r="484" spans="1:19">
      <c r="A484" s="87">
        <v>42766</v>
      </c>
      <c r="B484" s="88">
        <v>37.351619999999997</v>
      </c>
      <c r="C484" s="88">
        <v>113.085571</v>
      </c>
      <c r="D484" s="88">
        <v>61.742313000000003</v>
      </c>
      <c r="E484" s="88">
        <v>40.781196999999999</v>
      </c>
      <c r="F484" s="88">
        <v>10.347875999999999</v>
      </c>
      <c r="G484" s="88">
        <v>105.960678</v>
      </c>
      <c r="H484" s="89">
        <v>115.334564</v>
      </c>
      <c r="I484" s="88">
        <v>107.143158</v>
      </c>
      <c r="K484" s="91">
        <v>42766</v>
      </c>
      <c r="L484" s="92">
        <v>4.5914967532796336E-3</v>
      </c>
      <c r="M484" s="92">
        <v>-3.6579230297231202E-3</v>
      </c>
      <c r="N484" s="92">
        <v>4.8174750058576077E-3</v>
      </c>
      <c r="O484" s="92">
        <v>6.7842130500239683E-3</v>
      </c>
      <c r="P484" s="92">
        <v>-8.0820791626623478E-4</v>
      </c>
      <c r="Q484" s="92">
        <v>-2.6140268619286866E-3</v>
      </c>
      <c r="R484" s="92">
        <v>-2.3020020894860549E-3</v>
      </c>
      <c r="S484" s="92">
        <v>-2.7570061399001533E-3</v>
      </c>
    </row>
    <row r="485" spans="1:19">
      <c r="A485" s="87">
        <v>42765</v>
      </c>
      <c r="B485" s="88">
        <v>37.180903999999998</v>
      </c>
      <c r="C485" s="88">
        <v>113.500748</v>
      </c>
      <c r="D485" s="88">
        <v>61.446297000000001</v>
      </c>
      <c r="E485" s="88">
        <v>40.506393000000003</v>
      </c>
      <c r="F485" s="88">
        <v>10.356246000000001</v>
      </c>
      <c r="G485" s="88">
        <v>106.238388</v>
      </c>
      <c r="H485" s="89">
        <v>115.600677</v>
      </c>
      <c r="I485" s="88">
        <v>107.439369</v>
      </c>
      <c r="K485" s="91">
        <v>42765</v>
      </c>
      <c r="L485" s="92">
        <v>-1.688791109156651E-3</v>
      </c>
      <c r="M485" s="92">
        <v>1.3023107867151662E-3</v>
      </c>
      <c r="N485" s="92">
        <v>1.1574742263374072E-2</v>
      </c>
      <c r="O485" s="92">
        <v>1.7253283062332203E-2</v>
      </c>
      <c r="P485" s="92">
        <v>-9.6078002339549107E-3</v>
      </c>
      <c r="Q485" s="92">
        <v>1.5004631076666941E-2</v>
      </c>
      <c r="R485" s="92">
        <v>-2.6242390104177504E-3</v>
      </c>
      <c r="S485" s="92">
        <v>-5.3132268898669066E-3</v>
      </c>
    </row>
    <row r="486" spans="1:19">
      <c r="A486" s="87">
        <v>42762</v>
      </c>
      <c r="B486" s="88">
        <v>37.243800999999998</v>
      </c>
      <c r="C486" s="88">
        <v>113.353127</v>
      </c>
      <c r="D486" s="88">
        <v>60.743209999999998</v>
      </c>
      <c r="E486" s="88">
        <v>39.819378</v>
      </c>
      <c r="F486" s="88">
        <v>10.456712</v>
      </c>
      <c r="G486" s="88">
        <v>104.667885</v>
      </c>
      <c r="H486" s="89">
        <v>115.904839</v>
      </c>
      <c r="I486" s="88">
        <v>108.013268</v>
      </c>
      <c r="K486" s="91">
        <v>42762</v>
      </c>
      <c r="L486" s="92">
        <v>-8.6104468804656387E-3</v>
      </c>
      <c r="M486" s="92">
        <v>8.0404190380012341E-3</v>
      </c>
      <c r="N486" s="92">
        <v>-1.6034708910208084E-2</v>
      </c>
      <c r="O486" s="92">
        <v>-3.8912116480843695E-2</v>
      </c>
      <c r="P486" s="92">
        <v>9.7010055574191512E-3</v>
      </c>
      <c r="Q486" s="92">
        <v>1.1475086721221661E-2</v>
      </c>
      <c r="R486" s="92">
        <v>8.1961880434411327E-5</v>
      </c>
      <c r="S486" s="92">
        <v>-1.9247046228277331E-2</v>
      </c>
    </row>
    <row r="487" spans="1:19">
      <c r="A487" s="87">
        <v>42761</v>
      </c>
      <c r="B487" s="88">
        <v>37.567272000000003</v>
      </c>
      <c r="C487" s="88">
        <v>112.44898999999999</v>
      </c>
      <c r="D487" s="88">
        <v>61.733082000000003</v>
      </c>
      <c r="E487" s="88">
        <v>41.431567999999999</v>
      </c>
      <c r="F487" s="88">
        <v>10.356246000000001</v>
      </c>
      <c r="G487" s="88">
        <v>103.48043800000001</v>
      </c>
      <c r="H487" s="89">
        <v>115.89534</v>
      </c>
      <c r="I487" s="88">
        <v>110.133003</v>
      </c>
      <c r="K487" s="91">
        <v>42761</v>
      </c>
      <c r="L487" s="92">
        <v>-7.359810769012376E-3</v>
      </c>
      <c r="M487" s="92">
        <v>7.3899609732319682E-4</v>
      </c>
      <c r="N487" s="92">
        <v>-2.3919742861714388E-3</v>
      </c>
      <c r="O487" s="92">
        <v>1.2536452254444441E-2</v>
      </c>
      <c r="P487" s="92">
        <v>-3.2838174304084422E-2</v>
      </c>
      <c r="Q487" s="92">
        <v>1.8501604696696816E-4</v>
      </c>
      <c r="R487" s="92">
        <v>4.9245372611883553E-4</v>
      </c>
      <c r="S487" s="92">
        <v>-6.7179012041140851E-4</v>
      </c>
    </row>
    <row r="488" spans="1:19">
      <c r="A488" s="87">
        <v>42760</v>
      </c>
      <c r="B488" s="88">
        <v>37.84581</v>
      </c>
      <c r="C488" s="88">
        <v>112.36595199999999</v>
      </c>
      <c r="D488" s="88">
        <v>61.881100000000004</v>
      </c>
      <c r="E488" s="88">
        <v>40.918593999999999</v>
      </c>
      <c r="F488" s="88">
        <v>10.707872999999999</v>
      </c>
      <c r="G488" s="88">
        <v>103.461296</v>
      </c>
      <c r="H488" s="89">
        <v>115.838295</v>
      </c>
      <c r="I488" s="88">
        <v>110.20703899999999</v>
      </c>
      <c r="K488" s="91">
        <v>42760</v>
      </c>
      <c r="L488" s="92">
        <v>5.2505653931975704E-3</v>
      </c>
      <c r="M488" s="92">
        <v>6.1133189086626238E-3</v>
      </c>
      <c r="N488" s="92">
        <v>-7.5666883523710649E-3</v>
      </c>
      <c r="O488" s="92">
        <v>1.1320030788486646E-2</v>
      </c>
      <c r="P488" s="92">
        <v>1.4274174405319195E-2</v>
      </c>
      <c r="Q488" s="92">
        <v>1.2975379915602936E-3</v>
      </c>
      <c r="R488" s="92">
        <v>1.5920544161853956E-2</v>
      </c>
      <c r="S488" s="92">
        <v>1.2070744112107956E-2</v>
      </c>
    </row>
    <row r="489" spans="1:19">
      <c r="A489" s="87">
        <v>42759</v>
      </c>
      <c r="B489" s="88">
        <v>37.648136000000001</v>
      </c>
      <c r="C489" s="88">
        <v>111.68319700000001</v>
      </c>
      <c r="D489" s="88">
        <v>62.352905</v>
      </c>
      <c r="E489" s="88">
        <v>40.460579000000003</v>
      </c>
      <c r="F489" s="88">
        <v>10.557178</v>
      </c>
      <c r="G489" s="88">
        <v>103.327225</v>
      </c>
      <c r="H489" s="89">
        <v>114.022987</v>
      </c>
      <c r="I489" s="88">
        <v>108.892624</v>
      </c>
      <c r="K489" s="91">
        <v>42759</v>
      </c>
      <c r="L489" s="92">
        <v>1.13445434360544E-2</v>
      </c>
      <c r="M489" s="92">
        <v>-2.7187459032874672E-3</v>
      </c>
      <c r="N489" s="92">
        <v>1.1252846600901201E-2</v>
      </c>
      <c r="O489" s="92">
        <v>1.4469243480291771E-2</v>
      </c>
      <c r="P489" s="92">
        <v>2.43705253679527E-2</v>
      </c>
      <c r="Q489" s="92">
        <v>7.281673242638842E-3</v>
      </c>
      <c r="R489" s="92">
        <v>-9.1604538582290562E-4</v>
      </c>
      <c r="S489" s="92">
        <v>-5.4951166959291697E-3</v>
      </c>
    </row>
    <row r="490" spans="1:19">
      <c r="A490" s="87">
        <v>42758</v>
      </c>
      <c r="B490" s="88">
        <v>37.225825999999998</v>
      </c>
      <c r="C490" s="88">
        <v>111.987663</v>
      </c>
      <c r="D490" s="88">
        <v>61.659064999999998</v>
      </c>
      <c r="E490" s="88">
        <v>39.883495000000003</v>
      </c>
      <c r="F490" s="88">
        <v>10.306015</v>
      </c>
      <c r="G490" s="88">
        <v>102.580269</v>
      </c>
      <c r="H490" s="89">
        <v>114.127533</v>
      </c>
      <c r="I490" s="88">
        <v>109.494308</v>
      </c>
      <c r="K490" s="91">
        <v>42758</v>
      </c>
      <c r="L490" s="92">
        <v>2.6621874810364154E-3</v>
      </c>
      <c r="M490" s="92">
        <v>-7.1977053173105654E-3</v>
      </c>
      <c r="N490" s="92">
        <v>-7.8892983325015154E-3</v>
      </c>
      <c r="O490" s="92">
        <v>4.1510757423093292E-3</v>
      </c>
      <c r="P490" s="92">
        <v>-4.0453712433352607E-3</v>
      </c>
      <c r="Q490" s="92">
        <v>-5.0159171331939367E-3</v>
      </c>
      <c r="R490" s="92">
        <v>6.6667252366992003E-4</v>
      </c>
      <c r="S490" s="92">
        <v>-5.297597090136219E-3</v>
      </c>
    </row>
    <row r="491" spans="1:19">
      <c r="A491" s="87">
        <v>42755</v>
      </c>
      <c r="B491" s="88">
        <v>37.126987</v>
      </c>
      <c r="C491" s="88">
        <v>112.799561</v>
      </c>
      <c r="D491" s="88">
        <v>62.149380000000001</v>
      </c>
      <c r="E491" s="88">
        <v>39.718620000000001</v>
      </c>
      <c r="F491" s="88">
        <v>10.347875999999999</v>
      </c>
      <c r="G491" s="88">
        <v>103.097397</v>
      </c>
      <c r="H491" s="89">
        <v>114.051498</v>
      </c>
      <c r="I491" s="88">
        <v>110.077454</v>
      </c>
      <c r="K491" s="91">
        <v>42755</v>
      </c>
      <c r="L491" s="92">
        <v>4.3753252378746499E-3</v>
      </c>
      <c r="M491" s="92">
        <v>6.546861990135433E-4</v>
      </c>
      <c r="N491" s="92">
        <v>-6.5070520799154208E-3</v>
      </c>
      <c r="O491" s="92">
        <v>-6.1882444448508878E-3</v>
      </c>
      <c r="P491" s="92">
        <v>-5.6314911478233531E-3</v>
      </c>
      <c r="Q491" s="92">
        <v>3.5421649908193853E-3</v>
      </c>
      <c r="R491" s="92">
        <v>1.8366705826942109E-3</v>
      </c>
      <c r="S491" s="92">
        <v>-3.2687167655365279E-3</v>
      </c>
    </row>
    <row r="492" spans="1:19">
      <c r="A492" s="87">
        <v>42754</v>
      </c>
      <c r="B492" s="88">
        <v>36.965252</v>
      </c>
      <c r="C492" s="88">
        <v>112.72576100000001</v>
      </c>
      <c r="D492" s="88">
        <v>62.556438</v>
      </c>
      <c r="E492" s="88">
        <v>39.965938999999999</v>
      </c>
      <c r="F492" s="88">
        <v>10.40648</v>
      </c>
      <c r="G492" s="88">
        <v>102.733498</v>
      </c>
      <c r="H492" s="89">
        <v>113.84240699999999</v>
      </c>
      <c r="I492" s="88">
        <v>110.438446</v>
      </c>
      <c r="K492" s="91">
        <v>42754</v>
      </c>
      <c r="L492" s="92">
        <v>-3.6330152447018316E-3</v>
      </c>
      <c r="M492" s="92">
        <v>-4.3190840557030263E-3</v>
      </c>
      <c r="N492" s="92">
        <v>-7.1940788197252248E-3</v>
      </c>
      <c r="O492" s="92">
        <v>-2.5463635785509808E-2</v>
      </c>
      <c r="P492" s="92">
        <v>1.6116869198299355E-3</v>
      </c>
      <c r="Q492" s="92">
        <v>-8.1361540454125691E-3</v>
      </c>
      <c r="R492" s="92">
        <v>-1.74996966248675E-3</v>
      </c>
      <c r="S492" s="92">
        <v>4.377442969470291E-3</v>
      </c>
    </row>
    <row r="493" spans="1:19">
      <c r="A493" s="87">
        <v>42753</v>
      </c>
      <c r="B493" s="88">
        <v>37.100037</v>
      </c>
      <c r="C493" s="88">
        <v>113.21474499999999</v>
      </c>
      <c r="D493" s="88">
        <v>63.009734999999999</v>
      </c>
      <c r="E493" s="88">
        <v>41.010207999999999</v>
      </c>
      <c r="F493" s="88">
        <v>10.389735</v>
      </c>
      <c r="G493" s="88">
        <v>103.57621</v>
      </c>
      <c r="H493" s="89">
        <v>114.041977</v>
      </c>
      <c r="I493" s="88">
        <v>109.957115</v>
      </c>
      <c r="K493" s="91">
        <v>42753</v>
      </c>
      <c r="L493" s="92">
        <v>1.6981060958696226E-3</v>
      </c>
      <c r="M493" s="92">
        <v>-3.25778946777322E-4</v>
      </c>
      <c r="N493" s="92">
        <v>-4.5309436245856149E-3</v>
      </c>
      <c r="O493" s="92">
        <v>-2.4509759803771347E-3</v>
      </c>
      <c r="P493" s="92">
        <v>-4.0128091629324514E-3</v>
      </c>
      <c r="Q493" s="92">
        <v>1.759797935392271E-3</v>
      </c>
      <c r="R493" s="92">
        <v>-8.3479832943433863E-5</v>
      </c>
      <c r="S493" s="92">
        <v>3.2091308805042296E-3</v>
      </c>
    </row>
    <row r="494" spans="1:19">
      <c r="A494" s="87">
        <v>42752</v>
      </c>
      <c r="B494" s="88">
        <v>37.037143999999998</v>
      </c>
      <c r="C494" s="88">
        <v>113.25163999999999</v>
      </c>
      <c r="D494" s="88">
        <v>63.296528000000002</v>
      </c>
      <c r="E494" s="88">
        <v>41.110970000000002</v>
      </c>
      <c r="F494" s="88">
        <v>10.431595</v>
      </c>
      <c r="G494" s="88">
        <v>103.394257</v>
      </c>
      <c r="H494" s="89">
        <v>114.051498</v>
      </c>
      <c r="I494" s="88">
        <v>109.605377</v>
      </c>
      <c r="K494" s="91">
        <v>42752</v>
      </c>
      <c r="L494" s="92">
        <v>8.3171892134410452E-3</v>
      </c>
      <c r="M494" s="92">
        <v>1.0287990531316682E-2</v>
      </c>
      <c r="N494" s="92">
        <v>1.9216439777662186E-2</v>
      </c>
      <c r="O494" s="92">
        <v>2.39561479145598E-2</v>
      </c>
      <c r="P494" s="92">
        <v>-1.5836310019169408E-3</v>
      </c>
      <c r="Q494" s="92">
        <v>-8.3282407444018602E-4</v>
      </c>
      <c r="R494" s="92">
        <v>8.064534091508202E-3</v>
      </c>
      <c r="S494" s="92">
        <v>-1.1685087315683296E-2</v>
      </c>
    </row>
    <row r="495" spans="1:19">
      <c r="A495" s="87">
        <v>42748</v>
      </c>
      <c r="B495" s="88">
        <v>36.731639999999999</v>
      </c>
      <c r="C495" s="88">
        <v>112.098373</v>
      </c>
      <c r="D495" s="88">
        <v>62.103127000000001</v>
      </c>
      <c r="E495" s="88">
        <v>40.149151000000003</v>
      </c>
      <c r="F495" s="88">
        <v>10.448141</v>
      </c>
      <c r="G495" s="88">
        <v>103.48043800000001</v>
      </c>
      <c r="H495" s="89">
        <v>113.139084</v>
      </c>
      <c r="I495" s="88">
        <v>110.901268</v>
      </c>
      <c r="K495" s="91">
        <v>42748</v>
      </c>
      <c r="L495" s="92">
        <v>-1.7094927671333915E-3</v>
      </c>
      <c r="M495" s="92">
        <v>-4.9139500386229384E-3</v>
      </c>
      <c r="N495" s="92">
        <v>-1.2358525892254169E-2</v>
      </c>
      <c r="O495" s="92">
        <v>-9.043490039491564E-3</v>
      </c>
      <c r="P495" s="92">
        <v>3.1771327860035115E-3</v>
      </c>
      <c r="Q495" s="92">
        <v>4.928850212046143E-3</v>
      </c>
      <c r="R495" s="92">
        <v>-1.7608907520092476E-3</v>
      </c>
      <c r="S495" s="92">
        <v>1.4208997782199084E-3</v>
      </c>
    </row>
    <row r="496" spans="1:19">
      <c r="A496" s="87">
        <v>42747</v>
      </c>
      <c r="B496" s="88">
        <v>36.794539999999998</v>
      </c>
      <c r="C496" s="88">
        <v>112.651939</v>
      </c>
      <c r="D496" s="88">
        <v>62.880234000000002</v>
      </c>
      <c r="E496" s="88">
        <v>40.515552999999997</v>
      </c>
      <c r="F496" s="88">
        <v>10.415051</v>
      </c>
      <c r="G496" s="88">
        <v>102.9729</v>
      </c>
      <c r="H496" s="89">
        <v>113.338661</v>
      </c>
      <c r="I496" s="88">
        <v>110.74391199999999</v>
      </c>
      <c r="K496" s="91">
        <v>42747</v>
      </c>
      <c r="L496" s="92">
        <v>-2.4360439505143328E-3</v>
      </c>
      <c r="M496" s="92">
        <v>1.009256538759562E-2</v>
      </c>
      <c r="N496" s="92">
        <v>-8.1712473037713895E-3</v>
      </c>
      <c r="O496" s="92">
        <v>1.8655049238093246E-2</v>
      </c>
      <c r="P496" s="92">
        <v>-6.3141438252815041E-3</v>
      </c>
      <c r="Q496" s="92">
        <v>-1.7452573694134221E-2</v>
      </c>
      <c r="R496" s="92">
        <v>-4.1754133663185478E-3</v>
      </c>
      <c r="S496" s="92">
        <v>-2.2516836182839839E-3</v>
      </c>
    </row>
    <row r="497" spans="1:19">
      <c r="A497" s="87">
        <v>42746</v>
      </c>
      <c r="B497" s="88">
        <v>36.884391999999998</v>
      </c>
      <c r="C497" s="88">
        <v>111.526352</v>
      </c>
      <c r="D497" s="88">
        <v>63.398277</v>
      </c>
      <c r="E497" s="88">
        <v>39.773575000000001</v>
      </c>
      <c r="F497" s="88">
        <v>10.481230999999999</v>
      </c>
      <c r="G497" s="88">
        <v>104.801964</v>
      </c>
      <c r="H497" s="89">
        <v>113.81388099999999</v>
      </c>
      <c r="I497" s="88">
        <v>110.993835</v>
      </c>
      <c r="K497" s="91">
        <v>42746</v>
      </c>
      <c r="L497" s="92">
        <v>2.4373970248547927E-4</v>
      </c>
      <c r="M497" s="92">
        <v>5.2391772791460234E-3</v>
      </c>
      <c r="N497" s="92">
        <v>4.3965087495927424E-3</v>
      </c>
      <c r="O497" s="92">
        <v>-1.0031928018640834E-2</v>
      </c>
      <c r="P497" s="92">
        <v>-1.4007817021343905E-2</v>
      </c>
      <c r="Q497" s="92">
        <v>9.7804655077791125E-3</v>
      </c>
      <c r="R497" s="92">
        <v>5.3730636341198235E-3</v>
      </c>
      <c r="S497" s="92">
        <v>1.2524379144807085E-3</v>
      </c>
    </row>
    <row r="498" spans="1:19">
      <c r="A498" s="87">
        <v>42745</v>
      </c>
      <c r="B498" s="88">
        <v>36.875404000000003</v>
      </c>
      <c r="C498" s="88">
        <v>110.94509100000001</v>
      </c>
      <c r="D498" s="88">
        <v>63.120766000000003</v>
      </c>
      <c r="E498" s="88">
        <v>40.176623999999997</v>
      </c>
      <c r="F498" s="88">
        <v>10.630136</v>
      </c>
      <c r="G498" s="88">
        <v>103.78688</v>
      </c>
      <c r="H498" s="89">
        <v>113.20562</v>
      </c>
      <c r="I498" s="88">
        <v>110.854996</v>
      </c>
      <c r="K498" s="91">
        <v>42745</v>
      </c>
      <c r="L498" s="92">
        <v>-6.7762837851613744E-3</v>
      </c>
      <c r="M498" s="92">
        <v>-1.4946922347175429E-3</v>
      </c>
      <c r="N498" s="92">
        <v>-6.9856578501739097E-3</v>
      </c>
      <c r="O498" s="92">
        <v>1.1998147923035551E-2</v>
      </c>
      <c r="P498" s="92">
        <v>1.7418888202217042E-2</v>
      </c>
      <c r="Q498" s="92">
        <v>1.8453713707966557E-4</v>
      </c>
      <c r="R498" s="92">
        <v>1.0085633269183436E-3</v>
      </c>
      <c r="S498" s="92">
        <v>1.6706593503390543E-4</v>
      </c>
    </row>
    <row r="499" spans="1:19">
      <c r="A499" s="87">
        <v>42744</v>
      </c>
      <c r="B499" s="88">
        <v>37.126987</v>
      </c>
      <c r="C499" s="88">
        <v>111.11116800000001</v>
      </c>
      <c r="D499" s="88">
        <v>63.564807999999999</v>
      </c>
      <c r="E499" s="88">
        <v>39.700294</v>
      </c>
      <c r="F499" s="88">
        <v>10.448141</v>
      </c>
      <c r="G499" s="88">
        <v>103.767731</v>
      </c>
      <c r="H499" s="89">
        <v>113.09156</v>
      </c>
      <c r="I499" s="88">
        <v>110.836479</v>
      </c>
      <c r="K499" s="91">
        <v>42744</v>
      </c>
      <c r="L499" s="92">
        <v>-1.0062426855194317E-2</v>
      </c>
      <c r="M499" s="92">
        <v>-2.7328387235799889E-3</v>
      </c>
      <c r="N499" s="92">
        <v>6.5924283307667864E-3</v>
      </c>
      <c r="O499" s="92">
        <v>1.3327221764739328E-2</v>
      </c>
      <c r="P499" s="92">
        <v>-1.0188066466186974E-2</v>
      </c>
      <c r="Q499" s="92">
        <v>-5.6891405254226868E-3</v>
      </c>
      <c r="R499" s="92">
        <v>9.1594164246071585E-3</v>
      </c>
      <c r="S499" s="92">
        <v>-3.2464764781223732E-3</v>
      </c>
    </row>
    <row r="500" spans="1:19">
      <c r="A500" s="87">
        <v>42741</v>
      </c>
      <c r="B500" s="88">
        <v>37.504371999999996</v>
      </c>
      <c r="C500" s="88">
        <v>111.415649</v>
      </c>
      <c r="D500" s="88">
        <v>63.148505999999998</v>
      </c>
      <c r="E500" s="88">
        <v>39.178158000000003</v>
      </c>
      <c r="F500" s="88">
        <v>10.555683</v>
      </c>
      <c r="G500" s="88">
        <v>104.361458</v>
      </c>
      <c r="H500" s="89">
        <v>112.06510900000001</v>
      </c>
      <c r="I500" s="88">
        <v>111.197479</v>
      </c>
      <c r="K500" s="91">
        <v>42741</v>
      </c>
      <c r="L500" s="92">
        <v>-2.3946138648489601E-4</v>
      </c>
      <c r="M500" s="92">
        <v>8.8555020919129923E-3</v>
      </c>
      <c r="N500" s="92">
        <v>-1.3726087152973077E-2</v>
      </c>
      <c r="O500" s="92">
        <v>3.0487150771967286E-3</v>
      </c>
      <c r="P500" s="92">
        <v>-7.831346514505233E-4</v>
      </c>
      <c r="Q500" s="92">
        <v>1.4900388957376665E-2</v>
      </c>
      <c r="R500" s="92">
        <v>1.1148263055326568E-2</v>
      </c>
      <c r="S500" s="92">
        <v>-2.5739646743155875E-3</v>
      </c>
    </row>
    <row r="501" spans="1:19">
      <c r="A501" s="87">
        <v>42740</v>
      </c>
      <c r="B501" s="88">
        <v>37.513354999999997</v>
      </c>
      <c r="C501" s="88">
        <v>110.437668</v>
      </c>
      <c r="D501" s="88">
        <v>64.027350999999996</v>
      </c>
      <c r="E501" s="88">
        <v>39.059078</v>
      </c>
      <c r="F501" s="88">
        <v>10.563955999999999</v>
      </c>
      <c r="G501" s="88">
        <v>102.829262</v>
      </c>
      <c r="H501" s="89">
        <v>110.82955200000001</v>
      </c>
      <c r="I501" s="88">
        <v>111.484436</v>
      </c>
      <c r="K501" s="91">
        <v>42740</v>
      </c>
      <c r="L501" s="92">
        <v>2.4009242961320343E-3</v>
      </c>
      <c r="M501" s="92">
        <v>1.8412805514633757E-3</v>
      </c>
      <c r="N501" s="92">
        <v>2.1718273477162597E-3</v>
      </c>
      <c r="O501" s="92">
        <v>-2.5816788725526063E-2</v>
      </c>
      <c r="P501" s="92">
        <v>-3.0372042583402981E-2</v>
      </c>
      <c r="Q501" s="92">
        <v>-5.5844914249814082E-4</v>
      </c>
      <c r="R501" s="92">
        <v>5.0854008184419985E-3</v>
      </c>
      <c r="S501" s="92">
        <v>-6.1884681265107488E-3</v>
      </c>
    </row>
    <row r="502" spans="1:19">
      <c r="A502" s="87">
        <v>42739</v>
      </c>
      <c r="B502" s="88">
        <v>37.423504000000001</v>
      </c>
      <c r="C502" s="88">
        <v>110.234695</v>
      </c>
      <c r="D502" s="88">
        <v>63.888596</v>
      </c>
      <c r="E502" s="88">
        <v>40.094180999999999</v>
      </c>
      <c r="F502" s="88">
        <v>10.894855</v>
      </c>
      <c r="G502" s="88">
        <v>102.886719</v>
      </c>
      <c r="H502" s="89">
        <v>110.26879099999999</v>
      </c>
      <c r="I502" s="88">
        <v>112.17865</v>
      </c>
      <c r="K502" s="91">
        <v>42739</v>
      </c>
      <c r="L502" s="92">
        <v>-3.5884762670581605E-3</v>
      </c>
      <c r="M502" s="92">
        <v>-1.1702925957106647E-3</v>
      </c>
      <c r="N502" s="92">
        <v>5.8257783619779513E-3</v>
      </c>
      <c r="O502" s="92">
        <v>2.362026152366048E-2</v>
      </c>
      <c r="P502" s="92">
        <v>4.6068329382160433E-2</v>
      </c>
      <c r="Q502" s="92">
        <v>1.2820487579396911E-2</v>
      </c>
      <c r="R502" s="92">
        <v>-1.1191266234121811E-3</v>
      </c>
      <c r="S502" s="92">
        <v>2.2269001195808658E-2</v>
      </c>
    </row>
    <row r="503" spans="1:19">
      <c r="A503" s="104">
        <v>42738</v>
      </c>
      <c r="B503" s="105">
        <v>37.558281000000001</v>
      </c>
      <c r="C503" s="105">
        <v>110.36385300000001</v>
      </c>
      <c r="D503" s="105">
        <v>63.518551000000002</v>
      </c>
      <c r="E503" s="105">
        <v>39.168998999999999</v>
      </c>
      <c r="F503" s="105">
        <v>10.415051</v>
      </c>
      <c r="G503" s="105">
        <v>101.58435799999999</v>
      </c>
      <c r="H503" s="106">
        <v>110.39233400000001</v>
      </c>
      <c r="I503" s="105">
        <v>109.734962</v>
      </c>
      <c r="K503" s="107"/>
    </row>
  </sheetData>
  <mergeCells count="34">
    <mergeCell ref="A1:I1"/>
    <mergeCell ref="K1:S1"/>
    <mergeCell ref="U1:AC1"/>
    <mergeCell ref="U14:AC15"/>
    <mergeCell ref="U16:U17"/>
    <mergeCell ref="V16:V17"/>
    <mergeCell ref="W16:W17"/>
    <mergeCell ref="X16:X17"/>
    <mergeCell ref="Y16:Y17"/>
    <mergeCell ref="Z16:Z17"/>
    <mergeCell ref="AA16:AA17"/>
    <mergeCell ref="AB16:AB17"/>
    <mergeCell ref="AC16:AC17"/>
    <mergeCell ref="U27:AC28"/>
    <mergeCell ref="U29:U30"/>
    <mergeCell ref="V29:V30"/>
    <mergeCell ref="W29:W30"/>
    <mergeCell ref="X29:X30"/>
    <mergeCell ref="Y29:Y30"/>
    <mergeCell ref="Z29:Z30"/>
    <mergeCell ref="AA43:AA44"/>
    <mergeCell ref="AB43:AB44"/>
    <mergeCell ref="AC43:AC44"/>
    <mergeCell ref="U54:AC55"/>
    <mergeCell ref="AA29:AA30"/>
    <mergeCell ref="AB29:AB30"/>
    <mergeCell ref="AC29:AC30"/>
    <mergeCell ref="U41:AC42"/>
    <mergeCell ref="U43:U44"/>
    <mergeCell ref="V43:V44"/>
    <mergeCell ref="W43:W44"/>
    <mergeCell ref="X43:X44"/>
    <mergeCell ref="Y43:Y44"/>
    <mergeCell ref="Z43:Z44"/>
  </mergeCells>
  <conditionalFormatting sqref="L3:S104857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19:V25 W20:W25 X21:X25 Y22:Y25 Z23:Z25 AA24:AA25 AB25">
    <cfRule type="colorScale" priority="2">
      <colorScale>
        <cfvo type="min"/>
        <cfvo type="max"/>
        <color rgb="FF63BE7B"/>
        <color rgb="FFFFEF9C"/>
      </colorScale>
    </cfRule>
  </conditionalFormatting>
  <conditionalFormatting sqref="V32:V38 W33:W38 X36:Z38 AA37:AA38 AB38 Y35 X34:X35">
    <cfRule type="colorScale" priority="1">
      <colorScale>
        <cfvo type="min"/>
        <cfvo type="max"/>
        <color rgb="FF63BE7B"/>
        <color rgb="FFFFEF9C"/>
      </colorScale>
    </cfRule>
  </conditionalFormatting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F4589-FA44-4287-946C-B2E11040FB55}">
  <sheetPr codeName="Hoja17">
    <tabColor rgb="FF663300"/>
  </sheetPr>
  <dimension ref="A1:I26"/>
  <sheetViews>
    <sheetView tabSelected="1" zoomScale="80" zoomScaleNormal="80" workbookViewId="0">
      <selection activeCell="A26" sqref="A26:XFD26"/>
    </sheetView>
  </sheetViews>
  <sheetFormatPr baseColWidth="10" defaultRowHeight="15"/>
  <cols>
    <col min="1" max="1" width="29.5703125" bestFit="1" customWidth="1"/>
    <col min="2" max="2" width="16.85546875" style="108" customWidth="1"/>
    <col min="3" max="3" width="19.28515625" style="108" customWidth="1"/>
    <col min="4" max="4" width="23.85546875" style="108" customWidth="1"/>
    <col min="5" max="5" width="19.28515625" style="108" customWidth="1"/>
    <col min="6" max="6" width="24.42578125" style="108" bestFit="1" customWidth="1"/>
    <col min="7" max="7" width="32.140625" style="108" bestFit="1" customWidth="1"/>
    <col min="8" max="8" width="17.42578125" style="108" bestFit="1" customWidth="1"/>
    <col min="9" max="9" width="31.28515625" style="108" bestFit="1" customWidth="1"/>
  </cols>
  <sheetData>
    <row r="1" spans="1:9">
      <c r="A1" s="193" t="s">
        <v>182</v>
      </c>
      <c r="B1" s="194"/>
      <c r="C1" s="194"/>
      <c r="D1" s="194"/>
      <c r="E1" s="194"/>
      <c r="F1" s="194"/>
      <c r="G1" s="194"/>
      <c r="H1" s="194"/>
      <c r="I1" s="195"/>
    </row>
    <row r="2" spans="1:9">
      <c r="A2" s="196"/>
      <c r="B2" s="197"/>
      <c r="C2" s="197"/>
      <c r="D2" s="197"/>
      <c r="E2" s="197"/>
      <c r="F2" s="197"/>
      <c r="G2" s="197"/>
      <c r="H2" s="197"/>
      <c r="I2" s="198"/>
    </row>
    <row r="3" spans="1:9" ht="15" customHeight="1">
      <c r="B3" s="204" t="s">
        <v>167</v>
      </c>
      <c r="C3" s="204" t="s">
        <v>168</v>
      </c>
      <c r="D3" s="204" t="s">
        <v>169</v>
      </c>
      <c r="E3" s="204" t="s">
        <v>170</v>
      </c>
      <c r="F3" s="204" t="s">
        <v>171</v>
      </c>
      <c r="G3" s="204" t="s">
        <v>172</v>
      </c>
      <c r="H3" s="204" t="s">
        <v>173</v>
      </c>
      <c r="I3" s="204" t="s">
        <v>174</v>
      </c>
    </row>
    <row r="4" spans="1:9">
      <c r="B4" s="205"/>
      <c r="C4" s="205"/>
      <c r="D4" s="205"/>
      <c r="E4" s="205"/>
      <c r="F4" s="205"/>
      <c r="G4" s="205"/>
      <c r="H4" s="205"/>
      <c r="I4" s="205"/>
    </row>
    <row r="5" spans="1:9">
      <c r="A5" s="131" t="s">
        <v>167</v>
      </c>
      <c r="B5" s="172">
        <v>9.4892166914942124E-7</v>
      </c>
      <c r="C5" s="172">
        <v>4.6080398194237787E-7</v>
      </c>
      <c r="D5" s="172">
        <v>5.6104023223490685E-7</v>
      </c>
      <c r="E5" s="172">
        <v>3.3395493872497472E-7</v>
      </c>
      <c r="F5" s="172">
        <v>3.6039528879951454E-7</v>
      </c>
      <c r="G5" s="172">
        <v>3.8132425037134077E-7</v>
      </c>
      <c r="H5" s="172">
        <v>3.0367616643716471E-7</v>
      </c>
      <c r="I5" s="172">
        <v>2.3590724959258968E-7</v>
      </c>
    </row>
    <row r="6" spans="1:9">
      <c r="A6" s="131" t="s">
        <v>168</v>
      </c>
      <c r="B6" s="172">
        <v>4.6080398194237787E-7</v>
      </c>
      <c r="C6" s="172">
        <v>1.857376135440503E-6</v>
      </c>
      <c r="D6" s="172">
        <v>6.2040521766434869E-7</v>
      </c>
      <c r="E6" s="172">
        <v>3.8358414368467329E-7</v>
      </c>
      <c r="F6" s="172">
        <v>4.404147012998761E-7</v>
      </c>
      <c r="G6" s="172">
        <v>3.676108064142402E-7</v>
      </c>
      <c r="H6" s="172">
        <v>6.7100624169883839E-7</v>
      </c>
      <c r="I6" s="172">
        <v>4.2456619031301472E-7</v>
      </c>
    </row>
    <row r="7" spans="1:9">
      <c r="A7" s="131" t="s">
        <v>169</v>
      </c>
      <c r="B7" s="172">
        <v>5.6104023223490685E-7</v>
      </c>
      <c r="C7" s="172">
        <v>6.2040521766434869E-7</v>
      </c>
      <c r="D7" s="172">
        <v>2.817153296448013E-6</v>
      </c>
      <c r="E7" s="172">
        <v>9.1828359368748206E-7</v>
      </c>
      <c r="F7" s="172">
        <v>5.8929121313082859E-7</v>
      </c>
      <c r="G7" s="172">
        <v>6.5713425492381752E-7</v>
      </c>
      <c r="H7" s="172">
        <v>7.5912090019289711E-7</v>
      </c>
      <c r="I7" s="172">
        <v>4.7602404471009128E-7</v>
      </c>
    </row>
    <row r="8" spans="1:9">
      <c r="A8" s="131" t="s">
        <v>170</v>
      </c>
      <c r="B8" s="172">
        <v>3.3395493872497472E-7</v>
      </c>
      <c r="C8" s="172">
        <v>3.8358414368467329E-7</v>
      </c>
      <c r="D8" s="172">
        <v>9.1828359368748206E-7</v>
      </c>
      <c r="E8" s="172">
        <v>7.4719325869285402E-6</v>
      </c>
      <c r="F8" s="172">
        <v>1.0506468793354158E-6</v>
      </c>
      <c r="G8" s="172">
        <v>8.7622295239559944E-7</v>
      </c>
      <c r="H8" s="172">
        <v>1.3863095912684626E-6</v>
      </c>
      <c r="I8" s="172">
        <v>8.0412638628612408E-7</v>
      </c>
    </row>
    <row r="9" spans="1:9">
      <c r="A9" s="131" t="s">
        <v>171</v>
      </c>
      <c r="B9" s="172">
        <v>3.6039528879951454E-7</v>
      </c>
      <c r="C9" s="172">
        <v>4.404147012998761E-7</v>
      </c>
      <c r="D9" s="172">
        <v>5.8929121313082859E-7</v>
      </c>
      <c r="E9" s="172">
        <v>1.0506468793354158E-6</v>
      </c>
      <c r="F9" s="172">
        <v>3.2719444903952444E-6</v>
      </c>
      <c r="G9" s="172">
        <v>8.608512399165909E-7</v>
      </c>
      <c r="H9" s="172">
        <v>7.6255575508371335E-7</v>
      </c>
      <c r="I9" s="172">
        <v>8.9541174867157757E-7</v>
      </c>
    </row>
    <row r="10" spans="1:9">
      <c r="A10" s="131" t="s">
        <v>172</v>
      </c>
      <c r="B10" s="172">
        <v>3.8132425037134077E-7</v>
      </c>
      <c r="C10" s="172">
        <v>3.676108064142402E-7</v>
      </c>
      <c r="D10" s="172">
        <v>6.5713425492381752E-7</v>
      </c>
      <c r="E10" s="172">
        <v>8.7622295239559944E-7</v>
      </c>
      <c r="F10" s="172">
        <v>8.608512399165909E-7</v>
      </c>
      <c r="G10" s="172">
        <v>2.0574497088218264E-6</v>
      </c>
      <c r="H10" s="172">
        <v>1.0191747948553787E-6</v>
      </c>
      <c r="I10" s="172">
        <v>6.6146079033302392E-7</v>
      </c>
    </row>
    <row r="11" spans="1:9">
      <c r="A11" s="131" t="s">
        <v>173</v>
      </c>
      <c r="B11" s="172">
        <v>3.0367616643716471E-7</v>
      </c>
      <c r="C11" s="172">
        <v>6.7100624169883839E-7</v>
      </c>
      <c r="D11" s="172">
        <v>7.5912090019289711E-7</v>
      </c>
      <c r="E11" s="172">
        <v>1.3863095912684626E-6</v>
      </c>
      <c r="F11" s="172">
        <v>7.6255575508371335E-7</v>
      </c>
      <c r="G11" s="172">
        <v>1.0191747948553787E-6</v>
      </c>
      <c r="H11" s="172">
        <v>3.5306981991261751E-6</v>
      </c>
      <c r="I11" s="172">
        <v>9.3051640311448182E-7</v>
      </c>
    </row>
    <row r="12" spans="1:9">
      <c r="A12" s="131" t="s">
        <v>174</v>
      </c>
      <c r="B12" s="172">
        <v>2.3590724959258968E-7</v>
      </c>
      <c r="C12" s="172">
        <v>4.2456619031301472E-7</v>
      </c>
      <c r="D12" s="172">
        <v>4.7602404471009128E-7</v>
      </c>
      <c r="E12" s="172">
        <v>8.0412638628612408E-7</v>
      </c>
      <c r="F12" s="172">
        <v>8.9541174867157757E-7</v>
      </c>
      <c r="G12" s="172">
        <v>6.6146079033302392E-7</v>
      </c>
      <c r="H12" s="172">
        <v>9.3051640311448182E-7</v>
      </c>
      <c r="I12" s="172">
        <v>1.6421255002118765E-6</v>
      </c>
    </row>
    <row r="14" spans="1:9">
      <c r="A14" s="193" t="s">
        <v>183</v>
      </c>
      <c r="B14" s="194"/>
      <c r="C14" s="194"/>
      <c r="D14" s="194"/>
      <c r="E14" s="194"/>
      <c r="F14" s="194"/>
      <c r="G14" s="194"/>
      <c r="H14" s="194"/>
      <c r="I14" s="195"/>
    </row>
    <row r="15" spans="1:9">
      <c r="A15" s="196"/>
      <c r="B15" s="197"/>
      <c r="C15" s="197"/>
      <c r="D15" s="197"/>
      <c r="E15" s="197"/>
      <c r="F15" s="197"/>
      <c r="G15" s="197"/>
      <c r="H15" s="197"/>
      <c r="I15" s="198"/>
    </row>
    <row r="17" spans="1:7">
      <c r="A17" s="162" t="s">
        <v>184</v>
      </c>
      <c r="B17" s="162" t="s">
        <v>185</v>
      </c>
      <c r="D17" s="133" t="s">
        <v>188</v>
      </c>
      <c r="E17" s="175">
        <f>SUMPRODUCT(B18:B25,G18:G25)</f>
        <v>4.054107250126462E-4</v>
      </c>
      <c r="G17" s="133" t="s">
        <v>186</v>
      </c>
    </row>
    <row r="18" spans="1:7">
      <c r="A18" s="131" t="s">
        <v>167</v>
      </c>
      <c r="B18" s="173">
        <v>0.125</v>
      </c>
      <c r="C18" s="174" t="s">
        <v>187</v>
      </c>
      <c r="E18" s="109"/>
      <c r="G18" s="147">
        <f>AVERAGE(KO)</f>
        <v>4.0766910210531025E-4</v>
      </c>
    </row>
    <row r="19" spans="1:7">
      <c r="A19" s="131" t="s">
        <v>168</v>
      </c>
      <c r="B19" s="173">
        <v>0.125</v>
      </c>
      <c r="C19" s="174" t="s">
        <v>189</v>
      </c>
      <c r="D19" s="133" t="s">
        <v>191</v>
      </c>
      <c r="E19" s="176">
        <f>SUM(B5:I12)</f>
        <v>5.9981241500688304E-5</v>
      </c>
      <c r="G19" s="147">
        <f>AVERAGE(MCD)</f>
        <v>9.2773554576823308E-4</v>
      </c>
    </row>
    <row r="20" spans="1:7">
      <c r="A20" s="131" t="s">
        <v>169</v>
      </c>
      <c r="B20" s="173">
        <v>0.125</v>
      </c>
      <c r="C20" s="174" t="s">
        <v>190</v>
      </c>
      <c r="D20" s="133" t="s">
        <v>193</v>
      </c>
      <c r="E20" s="177">
        <f>SQRT(E19)</f>
        <v>7.7447557418351357E-3</v>
      </c>
      <c r="G20" s="148">
        <f>AVERAGE(WMT)</f>
        <v>7.7594542400474093E-4</v>
      </c>
    </row>
    <row r="21" spans="1:7">
      <c r="A21" s="131" t="s">
        <v>170</v>
      </c>
      <c r="B21" s="173">
        <v>0.125</v>
      </c>
      <c r="C21" s="174" t="s">
        <v>192</v>
      </c>
      <c r="D21" s="133" t="s">
        <v>196</v>
      </c>
      <c r="E21" s="178">
        <f>E17/E20</f>
        <v>5.234648303015213E-2</v>
      </c>
      <c r="G21" s="148">
        <f>AVERAGE(BBY)</f>
        <v>7.0307710551509501E-4</v>
      </c>
    </row>
    <row r="22" spans="1:7">
      <c r="A22" s="131" t="s">
        <v>171</v>
      </c>
      <c r="B22" s="173">
        <v>0.125</v>
      </c>
      <c r="C22" s="174" t="s">
        <v>195</v>
      </c>
      <c r="G22" s="148">
        <f>AVERAGE(FORD)</f>
        <v>-6.328711322442015E-4</v>
      </c>
    </row>
    <row r="23" spans="1:7">
      <c r="A23" s="131" t="s">
        <v>172</v>
      </c>
      <c r="B23" s="173">
        <v>0.125</v>
      </c>
      <c r="C23" s="174" t="s">
        <v>197</v>
      </c>
      <c r="D23" s="133" t="s">
        <v>199</v>
      </c>
      <c r="E23" s="174">
        <f>E20</f>
        <v>7.7447557418351357E-3</v>
      </c>
      <c r="G23" s="148">
        <f>AVERAGE(DIS)</f>
        <v>1.511564319745926E-4</v>
      </c>
    </row>
    <row r="24" spans="1:7">
      <c r="A24" s="131" t="s">
        <v>173</v>
      </c>
      <c r="B24" s="173">
        <v>0.125</v>
      </c>
      <c r="C24" s="174" t="s">
        <v>198</v>
      </c>
      <c r="G24" s="148">
        <f>AVERAGE(AAPL)</f>
        <v>7.6778037667083127E-4</v>
      </c>
    </row>
    <row r="25" spans="1:7">
      <c r="A25" s="131" t="s">
        <v>174</v>
      </c>
      <c r="B25" s="173">
        <v>0.125</v>
      </c>
      <c r="C25" s="174" t="s">
        <v>200</v>
      </c>
      <c r="G25" s="167">
        <f>AVERAGE(TM)</f>
        <v>1.4279294630656781E-4</v>
      </c>
    </row>
    <row r="26" spans="1:7">
      <c r="B26" s="173">
        <v>1</v>
      </c>
    </row>
  </sheetData>
  <mergeCells count="10">
    <mergeCell ref="A14:I15"/>
    <mergeCell ref="A1:I2"/>
    <mergeCell ref="B3:B4"/>
    <mergeCell ref="C3:C4"/>
    <mergeCell ref="D3:D4"/>
    <mergeCell ref="E3:E4"/>
    <mergeCell ref="F3:F4"/>
    <mergeCell ref="G3:G4"/>
    <mergeCell ref="H3:H4"/>
    <mergeCell ref="I3:I4"/>
  </mergeCell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D9B9B-927D-48B0-A8D8-C9E460516492}">
  <sheetPr codeName="Hoja18">
    <tabColor rgb="FF663300"/>
  </sheetPr>
  <dimension ref="A1:I26"/>
  <sheetViews>
    <sheetView workbookViewId="0">
      <selection activeCell="A17" sqref="A17:B17"/>
    </sheetView>
  </sheetViews>
  <sheetFormatPr baseColWidth="10" defaultRowHeight="15"/>
  <cols>
    <col min="1" max="2" width="29.5703125" bestFit="1" customWidth="1"/>
    <col min="3" max="3" width="28.5703125" bestFit="1" customWidth="1"/>
    <col min="4" max="4" width="20.28515625" bestFit="1" customWidth="1"/>
    <col min="5" max="5" width="21.42578125" bestFit="1" customWidth="1"/>
    <col min="6" max="6" width="22.7109375" bestFit="1" customWidth="1"/>
    <col min="7" max="7" width="29.140625" bestFit="1" customWidth="1"/>
    <col min="8" max="8" width="11.28515625" customWidth="1"/>
  </cols>
  <sheetData>
    <row r="1" spans="1:9">
      <c r="A1" s="193" t="s">
        <v>182</v>
      </c>
      <c r="B1" s="194"/>
      <c r="C1" s="194"/>
      <c r="D1" s="194"/>
      <c r="E1" s="194"/>
      <c r="F1" s="194"/>
      <c r="G1" s="194"/>
      <c r="H1" s="194"/>
      <c r="I1" s="195"/>
    </row>
    <row r="2" spans="1:9">
      <c r="A2" s="196"/>
      <c r="B2" s="197"/>
      <c r="C2" s="197"/>
      <c r="D2" s="197"/>
      <c r="E2" s="197"/>
      <c r="F2" s="197"/>
      <c r="G2" s="197"/>
      <c r="H2" s="197"/>
      <c r="I2" s="198"/>
    </row>
    <row r="3" spans="1:9" ht="15" customHeight="1">
      <c r="B3" s="204" t="s">
        <v>167</v>
      </c>
      <c r="C3" s="204" t="s">
        <v>168</v>
      </c>
      <c r="D3" s="204" t="s">
        <v>169</v>
      </c>
      <c r="E3" s="204" t="s">
        <v>170</v>
      </c>
      <c r="F3" s="204" t="s">
        <v>171</v>
      </c>
      <c r="G3" s="204" t="s">
        <v>172</v>
      </c>
      <c r="H3" s="204" t="s">
        <v>173</v>
      </c>
      <c r="I3" s="204" t="s">
        <v>174</v>
      </c>
    </row>
    <row r="4" spans="1:9">
      <c r="B4" s="205"/>
      <c r="C4" s="205"/>
      <c r="D4" s="205"/>
      <c r="E4" s="205"/>
      <c r="F4" s="205"/>
      <c r="G4" s="205"/>
      <c r="H4" s="205"/>
      <c r="I4" s="205"/>
    </row>
    <row r="5" spans="1:9">
      <c r="A5" s="131" t="s">
        <v>167</v>
      </c>
      <c r="B5" s="174">
        <v>9.4892166914942124E-7</v>
      </c>
      <c r="C5" s="174">
        <v>4.6080398194237787E-7</v>
      </c>
      <c r="D5" s="174">
        <v>5.6104023223490685E-7</v>
      </c>
      <c r="E5" s="174">
        <v>3.3395493872497472E-7</v>
      </c>
      <c r="F5" s="174">
        <v>3.6039528879951454E-7</v>
      </c>
      <c r="G5" s="174">
        <v>3.8132425037134077E-7</v>
      </c>
      <c r="H5" s="174">
        <v>3.0367616643716471E-7</v>
      </c>
      <c r="I5" s="174">
        <v>2.3590724959258968E-7</v>
      </c>
    </row>
    <row r="6" spans="1:9">
      <c r="A6" s="131" t="s">
        <v>168</v>
      </c>
      <c r="B6" s="174">
        <v>4.6080398194237787E-7</v>
      </c>
      <c r="C6" s="174">
        <v>1.857376135440503E-6</v>
      </c>
      <c r="D6" s="174">
        <v>6.2040521766434869E-7</v>
      </c>
      <c r="E6" s="174">
        <v>3.8358414368467329E-7</v>
      </c>
      <c r="F6" s="174">
        <v>4.404147012998761E-7</v>
      </c>
      <c r="G6" s="174">
        <v>3.676108064142402E-7</v>
      </c>
      <c r="H6" s="174">
        <v>6.7100624169883839E-7</v>
      </c>
      <c r="I6" s="174">
        <v>4.2456619031301472E-7</v>
      </c>
    </row>
    <row r="7" spans="1:9">
      <c r="A7" s="131" t="s">
        <v>169</v>
      </c>
      <c r="B7" s="174">
        <v>5.6104023223490685E-7</v>
      </c>
      <c r="C7" s="174">
        <v>6.2040521766434869E-7</v>
      </c>
      <c r="D7" s="174">
        <v>2.817153296448013E-6</v>
      </c>
      <c r="E7" s="174">
        <v>9.1828359368748206E-7</v>
      </c>
      <c r="F7" s="174">
        <v>5.8929121313082859E-7</v>
      </c>
      <c r="G7" s="174">
        <v>6.5713425492381752E-7</v>
      </c>
      <c r="H7" s="174">
        <v>7.5912090019289711E-7</v>
      </c>
      <c r="I7" s="174">
        <v>4.7602404471009128E-7</v>
      </c>
    </row>
    <row r="8" spans="1:9">
      <c r="A8" s="131" t="s">
        <v>170</v>
      </c>
      <c r="B8" s="174">
        <v>3.3395493872497472E-7</v>
      </c>
      <c r="C8" s="174">
        <v>3.8358414368467329E-7</v>
      </c>
      <c r="D8" s="174">
        <v>9.1828359368748206E-7</v>
      </c>
      <c r="E8" s="174">
        <v>7.4719325869285402E-6</v>
      </c>
      <c r="F8" s="174">
        <v>1.0506468793354158E-6</v>
      </c>
      <c r="G8" s="174">
        <v>8.7622295239559944E-7</v>
      </c>
      <c r="H8" s="174">
        <v>1.3863095912684626E-6</v>
      </c>
      <c r="I8" s="174">
        <v>8.0412638628612408E-7</v>
      </c>
    </row>
    <row r="9" spans="1:9">
      <c r="A9" s="131" t="s">
        <v>171</v>
      </c>
      <c r="B9" s="174">
        <v>3.6039528879951454E-7</v>
      </c>
      <c r="C9" s="174">
        <v>4.404147012998761E-7</v>
      </c>
      <c r="D9" s="174">
        <v>5.8929121313082859E-7</v>
      </c>
      <c r="E9" s="174">
        <v>1.0506468793354158E-6</v>
      </c>
      <c r="F9" s="174">
        <v>3.2719444903952444E-6</v>
      </c>
      <c r="G9" s="174">
        <v>8.608512399165909E-7</v>
      </c>
      <c r="H9" s="174">
        <v>7.6255575508371335E-7</v>
      </c>
      <c r="I9" s="174">
        <v>8.9541174867157757E-7</v>
      </c>
    </row>
    <row r="10" spans="1:9">
      <c r="A10" s="131" t="s">
        <v>172</v>
      </c>
      <c r="B10" s="174">
        <v>3.8132425037134077E-7</v>
      </c>
      <c r="C10" s="174">
        <v>3.676108064142402E-7</v>
      </c>
      <c r="D10" s="174">
        <v>6.5713425492381752E-7</v>
      </c>
      <c r="E10" s="174">
        <v>8.7622295239559944E-7</v>
      </c>
      <c r="F10" s="174">
        <v>8.608512399165909E-7</v>
      </c>
      <c r="G10" s="174">
        <v>2.0574497088218264E-6</v>
      </c>
      <c r="H10" s="174">
        <v>1.0191747948553787E-6</v>
      </c>
      <c r="I10" s="174">
        <v>6.6146079033302392E-7</v>
      </c>
    </row>
    <row r="11" spans="1:9">
      <c r="A11" s="131" t="s">
        <v>173</v>
      </c>
      <c r="B11" s="174">
        <v>3.0367616643716471E-7</v>
      </c>
      <c r="C11" s="174">
        <v>6.7100624169883839E-7</v>
      </c>
      <c r="D11" s="174">
        <v>7.5912090019289711E-7</v>
      </c>
      <c r="E11" s="174">
        <v>1.3863095912684626E-6</v>
      </c>
      <c r="F11" s="174">
        <v>7.6255575508371335E-7</v>
      </c>
      <c r="G11" s="174">
        <v>1.0191747948553787E-6</v>
      </c>
      <c r="H11" s="174">
        <v>3.5306981991261751E-6</v>
      </c>
      <c r="I11" s="174">
        <v>9.3051640311448182E-7</v>
      </c>
    </row>
    <row r="12" spans="1:9">
      <c r="A12" s="131" t="s">
        <v>174</v>
      </c>
      <c r="B12" s="174">
        <v>2.3590724959258968E-7</v>
      </c>
      <c r="C12" s="174">
        <v>4.2456619031301472E-7</v>
      </c>
      <c r="D12" s="174">
        <v>4.7602404471009128E-7</v>
      </c>
      <c r="E12" s="174">
        <v>8.0412638628612408E-7</v>
      </c>
      <c r="F12" s="174">
        <v>8.9541174867157757E-7</v>
      </c>
      <c r="G12" s="174">
        <v>6.6146079033302392E-7</v>
      </c>
      <c r="H12" s="174">
        <v>9.3051640311448182E-7</v>
      </c>
      <c r="I12" s="174">
        <v>1.6421255002118765E-6</v>
      </c>
    </row>
    <row r="13" spans="1:9">
      <c r="B13" s="108"/>
      <c r="C13" s="108"/>
      <c r="D13" s="108"/>
      <c r="E13" s="108"/>
      <c r="F13" s="108"/>
      <c r="G13" s="108"/>
      <c r="H13" s="108"/>
      <c r="I13" s="108"/>
    </row>
    <row r="14" spans="1:9">
      <c r="A14" s="193" t="s">
        <v>183</v>
      </c>
      <c r="B14" s="194"/>
      <c r="C14" s="194"/>
      <c r="D14" s="194"/>
      <c r="E14" s="194"/>
      <c r="F14" s="194"/>
      <c r="G14" s="194"/>
      <c r="H14" s="194"/>
      <c r="I14" s="195"/>
    </row>
    <row r="15" spans="1:9">
      <c r="A15" s="196"/>
      <c r="B15" s="197"/>
      <c r="C15" s="197"/>
      <c r="D15" s="197"/>
      <c r="E15" s="197"/>
      <c r="F15" s="197"/>
      <c r="G15" s="197"/>
      <c r="H15" s="197"/>
      <c r="I15" s="198"/>
    </row>
    <row r="16" spans="1:9">
      <c r="B16" s="108"/>
      <c r="C16" s="108"/>
      <c r="D16" s="108"/>
      <c r="E16" s="108"/>
      <c r="F16" s="108"/>
      <c r="G16" s="108"/>
      <c r="H16" s="108"/>
      <c r="I16" s="108"/>
    </row>
    <row r="17" spans="1:9">
      <c r="A17" s="162" t="s">
        <v>184</v>
      </c>
      <c r="B17" s="162" t="s">
        <v>185</v>
      </c>
      <c r="C17" s="108"/>
      <c r="D17" s="131" t="s">
        <v>188</v>
      </c>
      <c r="E17" s="176">
        <f>SUMPRODUCT(B18:B25,G18:G25)</f>
        <v>7.8813391357450391E-4</v>
      </c>
      <c r="F17" s="108"/>
      <c r="G17" s="131" t="s">
        <v>186</v>
      </c>
      <c r="H17" s="108"/>
      <c r="I17" s="108"/>
    </row>
    <row r="18" spans="1:9">
      <c r="A18" s="131" t="s">
        <v>167</v>
      </c>
      <c r="B18" s="173">
        <v>0.16204697050423411</v>
      </c>
      <c r="C18" s="179" t="s">
        <v>187</v>
      </c>
      <c r="D18" s="108"/>
      <c r="E18" s="110"/>
      <c r="F18" s="108"/>
      <c r="G18" s="147">
        <f>AVERAGE(KO)</f>
        <v>4.0766910210531025E-4</v>
      </c>
      <c r="H18" s="108"/>
      <c r="I18" s="108"/>
    </row>
    <row r="19" spans="1:9">
      <c r="A19" s="131" t="s">
        <v>168</v>
      </c>
      <c r="B19" s="173">
        <v>0.50236280055073823</v>
      </c>
      <c r="C19" s="179" t="s">
        <v>189</v>
      </c>
      <c r="D19" s="131" t="s">
        <v>191</v>
      </c>
      <c r="E19" s="176">
        <f>SUM(B5:I12)</f>
        <v>5.9981241500688304E-5</v>
      </c>
      <c r="F19" s="108"/>
      <c r="G19" s="147">
        <f>AVERAGE(MCD)</f>
        <v>9.2773554576823308E-4</v>
      </c>
      <c r="H19" s="108"/>
      <c r="I19" s="108"/>
    </row>
    <row r="20" spans="1:9">
      <c r="A20" s="131" t="s">
        <v>169</v>
      </c>
      <c r="B20" s="173">
        <v>0.16910166031257856</v>
      </c>
      <c r="C20" s="179" t="s">
        <v>190</v>
      </c>
      <c r="D20" s="131" t="s">
        <v>193</v>
      </c>
      <c r="E20" s="176">
        <v>8.1140254529184393E-3</v>
      </c>
      <c r="F20" s="108"/>
      <c r="G20" s="148">
        <f>AVERAGE(WMT)</f>
        <v>7.7594542400474093E-4</v>
      </c>
      <c r="H20" s="108"/>
      <c r="I20" s="108"/>
    </row>
    <row r="21" spans="1:9">
      <c r="A21" s="131" t="s">
        <v>170</v>
      </c>
      <c r="B21" s="173">
        <v>4.6794724988651878E-2</v>
      </c>
      <c r="C21" s="179" t="s">
        <v>192</v>
      </c>
      <c r="D21" s="131" t="s">
        <v>196</v>
      </c>
      <c r="E21" s="176">
        <v>9.713229495614023E-2</v>
      </c>
      <c r="F21" s="108"/>
      <c r="G21" s="148">
        <f>AVERAGE(BBY)</f>
        <v>7.0307710551509501E-4</v>
      </c>
      <c r="H21" s="108"/>
      <c r="I21" s="108"/>
    </row>
    <row r="22" spans="1:9">
      <c r="A22" s="131" t="s">
        <v>171</v>
      </c>
      <c r="B22" s="173">
        <v>0</v>
      </c>
      <c r="C22" s="179" t="s">
        <v>195</v>
      </c>
      <c r="D22" s="108"/>
      <c r="E22" s="108"/>
      <c r="F22" s="108"/>
      <c r="G22" s="148">
        <f>AVERAGE(FORD)</f>
        <v>-6.328711322442015E-4</v>
      </c>
      <c r="H22" s="108"/>
      <c r="I22" s="108"/>
    </row>
    <row r="23" spans="1:9">
      <c r="A23" s="131" t="s">
        <v>172</v>
      </c>
      <c r="B23" s="173">
        <v>0</v>
      </c>
      <c r="C23" s="179" t="s">
        <v>197</v>
      </c>
      <c r="D23" s="131" t="s">
        <v>201</v>
      </c>
      <c r="E23" s="174">
        <f>E20</f>
        <v>8.1140254529184393E-3</v>
      </c>
      <c r="F23" s="108"/>
      <c r="G23" s="148">
        <f>AVERAGE(DIS)</f>
        <v>1.511564319745926E-4</v>
      </c>
      <c r="H23" s="108"/>
      <c r="I23" s="108"/>
    </row>
    <row r="24" spans="1:9">
      <c r="A24" s="131" t="s">
        <v>173</v>
      </c>
      <c r="B24" s="173">
        <v>0.11969384364379733</v>
      </c>
      <c r="C24" s="179" t="s">
        <v>198</v>
      </c>
      <c r="D24" s="108"/>
      <c r="E24" s="108"/>
      <c r="F24" s="108"/>
      <c r="G24" s="148">
        <f>AVERAGE(AAPL)</f>
        <v>7.6778037667083127E-4</v>
      </c>
      <c r="H24" s="108"/>
      <c r="I24" s="108"/>
    </row>
    <row r="25" spans="1:9">
      <c r="A25" s="131" t="s">
        <v>174</v>
      </c>
      <c r="B25" s="173">
        <v>0</v>
      </c>
      <c r="C25" s="179" t="s">
        <v>200</v>
      </c>
      <c r="D25" s="108"/>
      <c r="E25" s="108"/>
      <c r="F25" s="108"/>
      <c r="G25" s="167">
        <f>AVERAGE(TM)</f>
        <v>1.4279294630656781E-4</v>
      </c>
      <c r="H25" s="108"/>
      <c r="I25" s="108"/>
    </row>
    <row r="26" spans="1:9">
      <c r="B26" s="173">
        <f>SUM(B18:B25)</f>
        <v>1.0000000000000002</v>
      </c>
      <c r="C26" s="108"/>
      <c r="D26" s="108"/>
      <c r="E26" s="108"/>
      <c r="F26" s="108"/>
      <c r="G26" s="108"/>
      <c r="H26" s="108"/>
      <c r="I26" s="108"/>
    </row>
  </sheetData>
  <mergeCells count="10">
    <mergeCell ref="A14:I15"/>
    <mergeCell ref="A1:I2"/>
    <mergeCell ref="B3:B4"/>
    <mergeCell ref="C3:C4"/>
    <mergeCell ref="D3:D4"/>
    <mergeCell ref="E3:E4"/>
    <mergeCell ref="F3:F4"/>
    <mergeCell ref="G3:G4"/>
    <mergeCell ref="H3:H4"/>
    <mergeCell ref="I3:I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18</vt:i4>
      </vt:variant>
    </vt:vector>
  </HeadingPairs>
  <TitlesOfParts>
    <vt:vector size="18" baseType="lpstr">
      <vt:lpstr>Datos</vt:lpstr>
      <vt:lpstr>Medias Moviles </vt:lpstr>
      <vt:lpstr>RSI</vt:lpstr>
      <vt:lpstr>TM_Rendimientos</vt:lpstr>
      <vt:lpstr>Cuenta de Resutados</vt:lpstr>
      <vt:lpstr>Balance</vt:lpstr>
      <vt:lpstr>Flujos</vt:lpstr>
      <vt:lpstr>Ratios</vt:lpstr>
      <vt:lpstr>HMC</vt:lpstr>
      <vt:lpstr>TM</vt:lpstr>
      <vt:lpstr>Honda Toyota</vt:lpstr>
      <vt:lpstr>Proporciones</vt:lpstr>
      <vt:lpstr>Frecuencias</vt:lpstr>
      <vt:lpstr>Hoja5</vt:lpstr>
      <vt:lpstr>Hoja6</vt:lpstr>
      <vt:lpstr>MINIMO RIESGO</vt:lpstr>
      <vt:lpstr>MATRIZ EQUITATIVA</vt:lpstr>
      <vt:lpstr>MAXIMO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cecilia Villareal Duarte</dc:creator>
  <cp:lastModifiedBy>cecilia Villareal Duarte</cp:lastModifiedBy>
  <dcterms:created xsi:type="dcterms:W3CDTF">2020-05-27T00:00:25Z</dcterms:created>
  <dcterms:modified xsi:type="dcterms:W3CDTF">2022-01-13T21:28:33Z</dcterms:modified>
</cp:coreProperties>
</file>