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6e04a260043c7/Documentos/cosas uni/8vo sem/Pensiones/1ER PARCIAL/EJERCICIOS/"/>
    </mc:Choice>
  </mc:AlternateContent>
  <xr:revisionPtr revIDLastSave="299" documentId="8_{715C0A34-750D-42C4-895E-520D3687DAF0}" xr6:coauthVersionLast="47" xr6:coauthVersionMax="47" xr10:uidLastSave="{41059915-981B-4E27-96E3-F2F18E32D096}"/>
  <bookViews>
    <workbookView xWindow="-120" yWindow="-120" windowWidth="20730" windowHeight="11160" xr2:uid="{16F83760-ABAA-455B-A36C-4E2C3B5AC17F}"/>
  </bookViews>
  <sheets>
    <sheet name="AFORE-PENSION" sheetId="1" r:id="rId1"/>
    <sheet name="T_M_EMSSA09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E10" i="1"/>
  <c r="E8" i="1"/>
  <c r="N24" i="1"/>
  <c r="J24" i="1" s="1"/>
  <c r="N23" i="1"/>
  <c r="N22" i="1"/>
  <c r="J22" i="1" s="1"/>
  <c r="N21" i="1"/>
  <c r="N20" i="1"/>
  <c r="J20" i="1" s="1"/>
  <c r="N19" i="1"/>
  <c r="N18" i="1"/>
  <c r="J18" i="1" s="1"/>
  <c r="J21" i="1"/>
  <c r="N17" i="1"/>
  <c r="N15" i="1"/>
  <c r="N16" i="1"/>
  <c r="J16" i="1" s="1"/>
  <c r="G10" i="1"/>
  <c r="E9" i="1"/>
  <c r="N5" i="1"/>
  <c r="N6" i="1"/>
  <c r="N7" i="1"/>
  <c r="N8" i="1"/>
  <c r="N9" i="1"/>
  <c r="N4" i="1"/>
  <c r="G16" i="1"/>
  <c r="J31" i="1"/>
  <c r="E32" i="1"/>
  <c r="G32" i="1"/>
  <c r="J32" i="1"/>
  <c r="E33" i="1"/>
  <c r="G33" i="1"/>
  <c r="J33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J17" i="1"/>
  <c r="J19" i="1"/>
  <c r="J23" i="1"/>
  <c r="J25" i="1"/>
  <c r="J26" i="1"/>
  <c r="J27" i="1"/>
  <c r="J28" i="1"/>
  <c r="J29" i="1"/>
  <c r="J30" i="1"/>
  <c r="J15" i="1"/>
  <c r="K15" i="1" s="1"/>
  <c r="L15" i="1" s="1"/>
  <c r="B9" i="1"/>
  <c r="I15" i="1" s="1"/>
  <c r="B7" i="1"/>
  <c r="G15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B54" i="1"/>
  <c r="B55" i="1" s="1"/>
  <c r="B52" i="1"/>
  <c r="B53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16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D15" i="1"/>
  <c r="E15" i="1"/>
  <c r="G34" i="1" l="1"/>
  <c r="I16" i="1"/>
  <c r="K16" i="1" s="1"/>
  <c r="L16" i="1" s="1"/>
  <c r="I17" i="1" s="1"/>
  <c r="K17" i="1" s="1"/>
  <c r="L17" i="1" s="1"/>
  <c r="I18" i="1" s="1"/>
  <c r="K18" i="1" l="1"/>
  <c r="L18" i="1" s="1"/>
  <c r="I19" i="1" s="1"/>
  <c r="J34" i="1"/>
  <c r="G35" i="1"/>
  <c r="K19" i="1" l="1"/>
  <c r="L19" i="1" s="1"/>
  <c r="I20" i="1" s="1"/>
  <c r="K20" i="1" s="1"/>
  <c r="L20" i="1" s="1"/>
  <c r="I21" i="1" s="1"/>
  <c r="J35" i="1"/>
  <c r="G36" i="1"/>
  <c r="G37" i="1" l="1"/>
  <c r="J36" i="1"/>
  <c r="K21" i="1"/>
  <c r="L21" i="1" s="1"/>
  <c r="I22" i="1" s="1"/>
  <c r="J37" i="1" l="1"/>
  <c r="G38" i="1"/>
  <c r="K22" i="1"/>
  <c r="L22" i="1" s="1"/>
  <c r="I23" i="1" s="1"/>
  <c r="G39" i="1" l="1"/>
  <c r="J38" i="1"/>
  <c r="K23" i="1"/>
  <c r="L23" i="1" s="1"/>
  <c r="I24" i="1" s="1"/>
  <c r="J39" i="1" l="1"/>
  <c r="G40" i="1"/>
  <c r="K24" i="1"/>
  <c r="L24" i="1" s="1"/>
  <c r="I25" i="1" s="1"/>
  <c r="J40" i="1" l="1"/>
  <c r="G41" i="1"/>
  <c r="K25" i="1"/>
  <c r="L25" i="1" s="1"/>
  <c r="I26" i="1" s="1"/>
  <c r="J41" i="1" l="1"/>
  <c r="G42" i="1"/>
  <c r="K26" i="1"/>
  <c r="L26" i="1" s="1"/>
  <c r="I27" i="1" s="1"/>
  <c r="G43" i="1" l="1"/>
  <c r="J42" i="1"/>
  <c r="K27" i="1"/>
  <c r="L27" i="1" s="1"/>
  <c r="I28" i="1" s="1"/>
  <c r="J43" i="1" l="1"/>
  <c r="G44" i="1"/>
  <c r="K28" i="1"/>
  <c r="L28" i="1" s="1"/>
  <c r="I29" i="1" s="1"/>
  <c r="G45" i="1" l="1"/>
  <c r="J44" i="1"/>
  <c r="K29" i="1"/>
  <c r="L29" i="1" s="1"/>
  <c r="I30" i="1" s="1"/>
  <c r="J45" i="1" l="1"/>
  <c r="G46" i="1"/>
  <c r="K30" i="1"/>
  <c r="L30" i="1" s="1"/>
  <c r="I31" i="1" s="1"/>
  <c r="J46" i="1" l="1"/>
  <c r="G47" i="1"/>
  <c r="K31" i="1"/>
  <c r="L31" i="1" s="1"/>
  <c r="I32" i="1" s="1"/>
  <c r="K32" i="1" l="1"/>
  <c r="L32" i="1" s="1"/>
  <c r="I33" i="1" s="1"/>
  <c r="K33" i="1" s="1"/>
  <c r="L33" i="1" s="1"/>
  <c r="I34" i="1" s="1"/>
  <c r="K34" i="1" s="1"/>
  <c r="L34" i="1" s="1"/>
  <c r="I35" i="1" s="1"/>
  <c r="K35" i="1" s="1"/>
  <c r="L35" i="1" s="1"/>
  <c r="I36" i="1" s="1"/>
  <c r="J47" i="1"/>
  <c r="G48" i="1"/>
  <c r="K36" i="1" l="1"/>
  <c r="L36" i="1" s="1"/>
  <c r="I37" i="1" s="1"/>
  <c r="K37" i="1" s="1"/>
  <c r="L37" i="1" s="1"/>
  <c r="I38" i="1" s="1"/>
  <c r="G49" i="1"/>
  <c r="J48" i="1"/>
  <c r="K38" i="1" l="1"/>
  <c r="L38" i="1" s="1"/>
  <c r="I39" i="1" s="1"/>
  <c r="K39" i="1" s="1"/>
  <c r="L39" i="1" s="1"/>
  <c r="I40" i="1" s="1"/>
  <c r="K40" i="1" s="1"/>
  <c r="L40" i="1" s="1"/>
  <c r="I41" i="1" s="1"/>
  <c r="K41" i="1" s="1"/>
  <c r="L41" i="1" s="1"/>
  <c r="I42" i="1" s="1"/>
  <c r="J49" i="1"/>
  <c r="G50" i="1"/>
  <c r="K42" i="1" l="1"/>
  <c r="L42" i="1" s="1"/>
  <c r="I43" i="1" s="1"/>
  <c r="K43" i="1" s="1"/>
  <c r="L43" i="1" s="1"/>
  <c r="I44" i="1" s="1"/>
  <c r="J50" i="1"/>
  <c r="G51" i="1"/>
  <c r="K44" i="1" l="1"/>
  <c r="L44" i="1" s="1"/>
  <c r="I45" i="1" s="1"/>
  <c r="J51" i="1"/>
  <c r="G52" i="1"/>
  <c r="K45" i="1" l="1"/>
  <c r="L45" i="1" s="1"/>
  <c r="I46" i="1" s="1"/>
  <c r="J52" i="1"/>
  <c r="G53" i="1"/>
  <c r="K46" i="1" l="1"/>
  <c r="L46" i="1" s="1"/>
  <c r="I47" i="1" s="1"/>
  <c r="K47" i="1" s="1"/>
  <c r="L47" i="1" s="1"/>
  <c r="I48" i="1" s="1"/>
  <c r="J53" i="1"/>
  <c r="G54" i="1"/>
  <c r="K48" i="1" l="1"/>
  <c r="L48" i="1" s="1"/>
  <c r="I49" i="1" s="1"/>
  <c r="G55" i="1"/>
  <c r="J55" i="1" s="1"/>
  <c r="J54" i="1"/>
  <c r="K49" i="1" l="1"/>
  <c r="L49" i="1" s="1"/>
  <c r="I50" i="1" s="1"/>
  <c r="K50" i="1" s="1"/>
  <c r="L50" i="1" s="1"/>
  <c r="I51" i="1" s="1"/>
  <c r="K51" i="1" s="1"/>
  <c r="L51" i="1" s="1"/>
  <c r="I52" i="1" s="1"/>
  <c r="K52" i="1" l="1"/>
  <c r="L52" i="1" s="1"/>
  <c r="I53" i="1" s="1"/>
  <c r="K53" i="1" s="1"/>
  <c r="L53" i="1" s="1"/>
  <c r="I54" i="1" s="1"/>
  <c r="K54" i="1" l="1"/>
  <c r="L54" i="1" s="1"/>
  <c r="I55" i="1" s="1"/>
  <c r="K55" i="1" s="1"/>
  <c r="L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tc={28892DEF-2526-4D07-BA2D-0C9EABF84ABA}</author>
    <author>tc={2E8B7E7B-5E86-4269-B1AC-02448F34B250}</author>
    <author>tc={BA8DD367-6193-4FA5-B3AE-2F1EDCC4C605}</author>
    <author>tc={BA819269-7845-48B1-9D83-C081B1B2B589}</author>
    <author>tc={73415B45-09D1-48E9-B0B1-0E1CB5C8D9B4}</author>
    <author>tc={0FB42922-0187-46FE-8764-4E532D21F8C7}</author>
    <author>tc={9914DC56-C2E0-4A05-BE5A-9E455331D635}</author>
  </authors>
  <commentList>
    <comment ref="E10" authorId="0" shapeId="0" xr:uid="{28892DEF-2526-4D07-BA2D-0C9EABF84A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después de seleccionar la pensión se le hizo un incremento por lo de FOX y las asignaciones familiares</t>
      </text>
    </comment>
    <comment ref="H10" authorId="1" shapeId="0" xr:uid="{2E8B7E7B-5E86-4269-B1AC-02448F34B2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sería el porcentaje de pensión que recibiría con respecto a su ultimo salario</t>
      </text>
    </comment>
    <comment ref="A14" authorId="2" shapeId="0" xr:uid="{BA8DD367-6193-4FA5-B3AE-2F1EDCC4C6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Proyección anual, pero se recomienda hacerlo de forma mensual</t>
      </text>
    </comment>
    <comment ref="H15" authorId="3" shapeId="0" xr:uid="{BA819269-7845-48B1-9D83-C081B1B2B5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Para el ejemplo supondremos una tasa fija, pero en la vida real esto es variable, porque lo invierte en su AFORE</t>
      </text>
    </comment>
    <comment ref="N15" authorId="4" shapeId="0" xr:uid="{73415B45-09D1-48E9-B0B1-0E1CB5C8D9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Hasta el 2022 se va a tener las aportaciones del 6.5% +5.5%, luego va a haber incrementos. Esto es segun el SM en veces, buscar la tabla</t>
      </text>
    </comment>
    <comment ref="N17" authorId="5" shapeId="0" xr:uid="{0FB42922-0187-46FE-8764-4E532D21F8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 que venga en la tabla hay que agregarle un 2% del seguro de retiro</t>
      </text>
    </comment>
    <comment ref="N24" authorId="6" shapeId="0" xr:uid="{9914DC56-C2E0-4A05-BE5A-9E455331D6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tiene que llevar hasta alcanzar el 15%</t>
      </text>
    </comment>
  </commentList>
</comments>
</file>

<file path=xl/sharedStrings.xml><?xml version="1.0" encoding="utf-8"?>
<sst xmlns="http://schemas.openxmlformats.org/spreadsheetml/2006/main" count="43" uniqueCount="38">
  <si>
    <t>Estimación del Saldo AFORE</t>
  </si>
  <si>
    <t>al 1 de enero del 2021</t>
  </si>
  <si>
    <t>Edad</t>
  </si>
  <si>
    <t>Años cotizados</t>
  </si>
  <si>
    <t>SBC</t>
  </si>
  <si>
    <t>UMA</t>
  </si>
  <si>
    <t>SM</t>
  </si>
  <si>
    <t>Incremento salarial</t>
  </si>
  <si>
    <t>Incremento UMA</t>
  </si>
  <si>
    <t>Saldo AFORE</t>
  </si>
  <si>
    <t>Anualidad</t>
  </si>
  <si>
    <t>Pensión AFORE</t>
  </si>
  <si>
    <t>Saldo</t>
  </si>
  <si>
    <t>Pensión Minima</t>
  </si>
  <si>
    <t>Pensión definitiva</t>
  </si>
  <si>
    <t>Datos a la jubilación</t>
  </si>
  <si>
    <t>Año</t>
  </si>
  <si>
    <t>Años Cotizados</t>
  </si>
  <si>
    <t>Interes</t>
  </si>
  <si>
    <t>Ahorro acumulado</t>
  </si>
  <si>
    <t>Anualidad renta</t>
  </si>
  <si>
    <t xml:space="preserve">Anualidad renta mensual </t>
  </si>
  <si>
    <t>Anualidad total</t>
  </si>
  <si>
    <t>TABLA DE MORTALIDAD EMSSA H 09, EMSSA M 09</t>
  </si>
  <si>
    <t>EDAD</t>
  </si>
  <si>
    <t>qx H</t>
  </si>
  <si>
    <t>qx M</t>
  </si>
  <si>
    <t>Anualidad para el aguinaldo</t>
  </si>
  <si>
    <t>Aportación a la AFORE: 6.5% del SBC+5.5% de UMA</t>
  </si>
  <si>
    <t>Proyección del Saldo de la AFORE</t>
  </si>
  <si>
    <t>SI</t>
  </si>
  <si>
    <t>Aportaciones</t>
  </si>
  <si>
    <t>Interés</t>
  </si>
  <si>
    <t>SF</t>
  </si>
  <si>
    <t>Aportación tripartita</t>
  </si>
  <si>
    <t>IMSS</t>
  </si>
  <si>
    <t xml:space="preserve">Cuota Social </t>
  </si>
  <si>
    <t>Todas las pensiones se considera el 15% al conyuge, 10% hijos y 11% de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</si>
</sst>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yyyy"/>
    <numFmt numFmtId="165" formatCode="_-&quot;$&quot;* #,##0.0000_-;\-&quot;$&quot;* #,##0.0000_-;_-&quot;$&quot;* &quot;-&quot;??_-;_-@_-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dashDot">
        <color theme="3" tint="-0.249977111117893"/>
      </left>
      <right style="dashDot">
        <color theme="3" tint="-0.249977111117893"/>
      </right>
      <top style="dashDot">
        <color theme="3" tint="-0.249977111117893"/>
      </top>
      <bottom style="dashDot">
        <color theme="3" tint="-0.249977111117893"/>
      </bottom>
      <diagonal/>
    </border>
    <border>
      <left style="dashDot">
        <color theme="3" tint="-0.249977111117893"/>
      </left>
      <right/>
      <top style="dashDot">
        <color theme="3" tint="-0.249977111117893"/>
      </top>
      <bottom/>
      <diagonal/>
    </border>
    <border>
      <left/>
      <right style="dashDot">
        <color theme="3" tint="-0.249977111117893"/>
      </right>
      <top style="dashDot">
        <color theme="3" tint="-0.249977111117893"/>
      </top>
      <bottom/>
      <diagonal/>
    </border>
    <border>
      <left style="dashDot">
        <color theme="3" tint="-0.249977111117893"/>
      </left>
      <right/>
      <top/>
      <bottom/>
      <diagonal/>
    </border>
    <border>
      <left/>
      <right style="dashDot">
        <color theme="3" tint="-0.249977111117893"/>
      </right>
      <top/>
      <bottom/>
      <diagonal/>
    </border>
    <border>
      <left style="dashDot">
        <color theme="3" tint="-0.249977111117893"/>
      </left>
      <right/>
      <top/>
      <bottom style="dashDot">
        <color theme="3" tint="-0.249977111117893"/>
      </bottom>
      <diagonal/>
    </border>
    <border>
      <left/>
      <right style="dashDot">
        <color theme="3" tint="-0.249977111117893"/>
      </right>
      <top/>
      <bottom style="dashDot">
        <color theme="3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/>
    <xf numFmtId="44" fontId="0" fillId="0" borderId="1" xfId="1" applyFont="1" applyBorder="1"/>
    <xf numFmtId="0" fontId="0" fillId="0" borderId="1" xfId="0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0" fontId="0" fillId="3" borderId="0" xfId="0" applyFont="1" applyFill="1" applyAlignment="1">
      <alignment vertical="center"/>
    </xf>
    <xf numFmtId="10" fontId="0" fillId="0" borderId="1" xfId="0" applyNumberFormat="1" applyBorder="1"/>
    <xf numFmtId="0" fontId="2" fillId="2" borderId="0" xfId="0" applyFont="1" applyFill="1"/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/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42BE40C4-3C78-43D4-8D45-0DC89C53F2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26</xdr:row>
      <xdr:rowOff>0</xdr:rowOff>
    </xdr:from>
    <xdr:to>
      <xdr:col>1</xdr:col>
      <xdr:colOff>279400</xdr:colOff>
      <xdr:row>27</xdr:row>
      <xdr:rowOff>12700</xdr:rowOff>
    </xdr:to>
    <xdr:sp macro="[1]!dp_core.gridDP_Click" textlink="">
      <xdr:nvSpPr>
        <xdr:cNvPr id="14" name="Rectángulo 13">
          <a:extLst>
            <a:ext uri="{FF2B5EF4-FFF2-40B4-BE49-F238E27FC236}">
              <a16:creationId xmlns:a16="http://schemas.microsoft.com/office/drawing/2014/main" id="{4A003025-6A34-4804-B7C6-8B4C06624DF8}"/>
            </a:ext>
          </a:extLst>
        </xdr:cNvPr>
        <xdr:cNvSpPr/>
      </xdr:nvSpPr>
      <xdr:spPr>
        <a:xfrm>
          <a:off x="1066800" y="45720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27</xdr:row>
      <xdr:rowOff>0</xdr:rowOff>
    </xdr:from>
    <xdr:to>
      <xdr:col>1</xdr:col>
      <xdr:colOff>279400</xdr:colOff>
      <xdr:row>28</xdr:row>
      <xdr:rowOff>12700</xdr:rowOff>
    </xdr:to>
    <xdr:sp macro="[1]!dp_core.gridDP_Click" textlink="">
      <xdr:nvSpPr>
        <xdr:cNvPr id="15" name="Rectángulo 14">
          <a:extLst>
            <a:ext uri="{FF2B5EF4-FFF2-40B4-BE49-F238E27FC236}">
              <a16:creationId xmlns:a16="http://schemas.microsoft.com/office/drawing/2014/main" id="{6B322EAC-8BDA-405F-A932-8C1C605DE801}"/>
            </a:ext>
          </a:extLst>
        </xdr:cNvPr>
        <xdr:cNvSpPr/>
      </xdr:nvSpPr>
      <xdr:spPr>
        <a:xfrm>
          <a:off x="1066800" y="45720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28</xdr:row>
      <xdr:rowOff>0</xdr:rowOff>
    </xdr:from>
    <xdr:to>
      <xdr:col>1</xdr:col>
      <xdr:colOff>279400</xdr:colOff>
      <xdr:row>29</xdr:row>
      <xdr:rowOff>12700</xdr:rowOff>
    </xdr:to>
    <xdr:sp macro="[1]!dp_core.gridDP_Click" textlink="">
      <xdr:nvSpPr>
        <xdr:cNvPr id="16" name="Rectángulo 15">
          <a:extLst>
            <a:ext uri="{FF2B5EF4-FFF2-40B4-BE49-F238E27FC236}">
              <a16:creationId xmlns:a16="http://schemas.microsoft.com/office/drawing/2014/main" id="{9B7700C7-45B3-449C-9A38-09EC2B974B4D}"/>
            </a:ext>
          </a:extLst>
        </xdr:cNvPr>
        <xdr:cNvSpPr/>
      </xdr:nvSpPr>
      <xdr:spPr>
        <a:xfrm>
          <a:off x="1066800" y="45720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29</xdr:row>
      <xdr:rowOff>0</xdr:rowOff>
    </xdr:from>
    <xdr:to>
      <xdr:col>1</xdr:col>
      <xdr:colOff>279400</xdr:colOff>
      <xdr:row>30</xdr:row>
      <xdr:rowOff>12700</xdr:rowOff>
    </xdr:to>
    <xdr:sp macro="[1]!dp_core.gridDP_Click" textlink="">
      <xdr:nvSpPr>
        <xdr:cNvPr id="17" name="Rectángulo 16">
          <a:extLst>
            <a:ext uri="{FF2B5EF4-FFF2-40B4-BE49-F238E27FC236}">
              <a16:creationId xmlns:a16="http://schemas.microsoft.com/office/drawing/2014/main" id="{5A972E44-2132-4F8E-8E20-B3F42051C0B8}"/>
            </a:ext>
          </a:extLst>
        </xdr:cNvPr>
        <xdr:cNvSpPr/>
      </xdr:nvSpPr>
      <xdr:spPr>
        <a:xfrm>
          <a:off x="1066800" y="45720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30</xdr:row>
      <xdr:rowOff>0</xdr:rowOff>
    </xdr:from>
    <xdr:to>
      <xdr:col>1</xdr:col>
      <xdr:colOff>279400</xdr:colOff>
      <xdr:row>31</xdr:row>
      <xdr:rowOff>12700</xdr:rowOff>
    </xdr:to>
    <xdr:sp macro="[1]!dp_core.gridDP_Click" textlink="">
      <xdr:nvSpPr>
        <xdr:cNvPr id="18" name="Rectángulo 17">
          <a:extLst>
            <a:ext uri="{FF2B5EF4-FFF2-40B4-BE49-F238E27FC236}">
              <a16:creationId xmlns:a16="http://schemas.microsoft.com/office/drawing/2014/main" id="{16E24A6E-1207-4B93-88F7-33C38AEC8DDD}"/>
            </a:ext>
          </a:extLst>
        </xdr:cNvPr>
        <xdr:cNvSpPr/>
      </xdr:nvSpPr>
      <xdr:spPr>
        <a:xfrm>
          <a:off x="1066800" y="45720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31</xdr:row>
      <xdr:rowOff>0</xdr:rowOff>
    </xdr:from>
    <xdr:to>
      <xdr:col>1</xdr:col>
      <xdr:colOff>279400</xdr:colOff>
      <xdr:row>32</xdr:row>
      <xdr:rowOff>12700</xdr:rowOff>
    </xdr:to>
    <xdr:sp macro="[1]!dp_core.gridDP_Click" textlink="">
      <xdr:nvSpPr>
        <xdr:cNvPr id="19" name="Rectángulo 18">
          <a:extLst>
            <a:ext uri="{FF2B5EF4-FFF2-40B4-BE49-F238E27FC236}">
              <a16:creationId xmlns:a16="http://schemas.microsoft.com/office/drawing/2014/main" id="{E3115A91-918E-4659-90B6-8EED8ED2AFC4}"/>
            </a:ext>
          </a:extLst>
        </xdr:cNvPr>
        <xdr:cNvSpPr/>
      </xdr:nvSpPr>
      <xdr:spPr>
        <a:xfrm>
          <a:off x="1066800" y="45720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30</xdr:row>
      <xdr:rowOff>0</xdr:rowOff>
    </xdr:from>
    <xdr:to>
      <xdr:col>1</xdr:col>
      <xdr:colOff>279400</xdr:colOff>
      <xdr:row>31</xdr:row>
      <xdr:rowOff>12700</xdr:rowOff>
    </xdr:to>
    <xdr:sp macro="[1]!dp_core.gridDP_Click" textlink="">
      <xdr:nvSpPr>
        <xdr:cNvPr id="8" name="Rectángulo 7">
          <a:extLst>
            <a:ext uri="{FF2B5EF4-FFF2-40B4-BE49-F238E27FC236}">
              <a16:creationId xmlns:a16="http://schemas.microsoft.com/office/drawing/2014/main" id="{046046BD-D8F7-4E4D-AC3E-4A1121FA02A2}"/>
            </a:ext>
          </a:extLst>
        </xdr:cNvPr>
        <xdr:cNvSpPr/>
      </xdr:nvSpPr>
      <xdr:spPr>
        <a:xfrm>
          <a:off x="1518557" y="5374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31</xdr:row>
      <xdr:rowOff>0</xdr:rowOff>
    </xdr:from>
    <xdr:to>
      <xdr:col>1</xdr:col>
      <xdr:colOff>279400</xdr:colOff>
      <xdr:row>32</xdr:row>
      <xdr:rowOff>12700</xdr:rowOff>
    </xdr:to>
    <xdr:sp macro="[1]!dp_core.gridDP_Click" textlink="">
      <xdr:nvSpPr>
        <xdr:cNvPr id="9" name="Rectángulo 8">
          <a:extLst>
            <a:ext uri="{FF2B5EF4-FFF2-40B4-BE49-F238E27FC236}">
              <a16:creationId xmlns:a16="http://schemas.microsoft.com/office/drawing/2014/main" id="{7A007706-BF46-4FEE-AF9D-ACBD691F4D80}"/>
            </a:ext>
          </a:extLst>
        </xdr:cNvPr>
        <xdr:cNvSpPr/>
      </xdr:nvSpPr>
      <xdr:spPr>
        <a:xfrm>
          <a:off x="1518557" y="5565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32</xdr:row>
      <xdr:rowOff>0</xdr:rowOff>
    </xdr:from>
    <xdr:to>
      <xdr:col>1</xdr:col>
      <xdr:colOff>279400</xdr:colOff>
      <xdr:row>33</xdr:row>
      <xdr:rowOff>12700</xdr:rowOff>
    </xdr:to>
    <xdr:sp macro="[1]!dp_core.gridDP_Click" textlink="">
      <xdr:nvSpPr>
        <xdr:cNvPr id="10" name="Rectángulo 9">
          <a:extLst>
            <a:ext uri="{FF2B5EF4-FFF2-40B4-BE49-F238E27FC236}">
              <a16:creationId xmlns:a16="http://schemas.microsoft.com/office/drawing/2014/main" id="{A3E38C86-3275-4359-B10D-CDDD4A9F21C5}"/>
            </a:ext>
          </a:extLst>
        </xdr:cNvPr>
        <xdr:cNvSpPr/>
      </xdr:nvSpPr>
      <xdr:spPr>
        <a:xfrm>
          <a:off x="1518557" y="5755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33</xdr:row>
      <xdr:rowOff>0</xdr:rowOff>
    </xdr:from>
    <xdr:to>
      <xdr:col>1</xdr:col>
      <xdr:colOff>279400</xdr:colOff>
      <xdr:row>34</xdr:row>
      <xdr:rowOff>12700</xdr:rowOff>
    </xdr:to>
    <xdr:sp macro="[1]!dp_core.gridDP_Click" textlink="">
      <xdr:nvSpPr>
        <xdr:cNvPr id="11" name="Rectángulo 10">
          <a:extLst>
            <a:ext uri="{FF2B5EF4-FFF2-40B4-BE49-F238E27FC236}">
              <a16:creationId xmlns:a16="http://schemas.microsoft.com/office/drawing/2014/main" id="{488DDABF-D55D-4C8D-A3FA-3AA7922FDE75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33</xdr:row>
      <xdr:rowOff>0</xdr:rowOff>
    </xdr:from>
    <xdr:to>
      <xdr:col>1</xdr:col>
      <xdr:colOff>279400</xdr:colOff>
      <xdr:row>34</xdr:row>
      <xdr:rowOff>12700</xdr:rowOff>
    </xdr:to>
    <xdr:sp macro="[1]!dp_core.gridDP_Click" textlink="">
      <xdr:nvSpPr>
        <xdr:cNvPr id="12" name="Rectángulo 11">
          <a:extLst>
            <a:ext uri="{FF2B5EF4-FFF2-40B4-BE49-F238E27FC236}">
              <a16:creationId xmlns:a16="http://schemas.microsoft.com/office/drawing/2014/main" id="{E2C143AF-4767-4697-8AA1-B129731E003F}"/>
            </a:ext>
          </a:extLst>
        </xdr:cNvPr>
        <xdr:cNvSpPr/>
      </xdr:nvSpPr>
      <xdr:spPr>
        <a:xfrm>
          <a:off x="1518557" y="5374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34</xdr:row>
      <xdr:rowOff>0</xdr:rowOff>
    </xdr:from>
    <xdr:to>
      <xdr:col>1</xdr:col>
      <xdr:colOff>279400</xdr:colOff>
      <xdr:row>35</xdr:row>
      <xdr:rowOff>12700</xdr:rowOff>
    </xdr:to>
    <xdr:sp macro="[1]!dp_core.gridDP_Click" textlink="">
      <xdr:nvSpPr>
        <xdr:cNvPr id="13" name="Rectángulo 12">
          <a:extLst>
            <a:ext uri="{FF2B5EF4-FFF2-40B4-BE49-F238E27FC236}">
              <a16:creationId xmlns:a16="http://schemas.microsoft.com/office/drawing/2014/main" id="{2E79FF73-C2CE-45D9-BB88-F2ADE174DD43}"/>
            </a:ext>
          </a:extLst>
        </xdr:cNvPr>
        <xdr:cNvSpPr/>
      </xdr:nvSpPr>
      <xdr:spPr>
        <a:xfrm>
          <a:off x="1518557" y="5565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35</xdr:row>
      <xdr:rowOff>0</xdr:rowOff>
    </xdr:from>
    <xdr:to>
      <xdr:col>1</xdr:col>
      <xdr:colOff>279400</xdr:colOff>
      <xdr:row>36</xdr:row>
      <xdr:rowOff>12700</xdr:rowOff>
    </xdr:to>
    <xdr:sp macro="[1]!dp_core.gridDP_Click" textlink="">
      <xdr:nvSpPr>
        <xdr:cNvPr id="20" name="Rectángulo 19">
          <a:extLst>
            <a:ext uri="{FF2B5EF4-FFF2-40B4-BE49-F238E27FC236}">
              <a16:creationId xmlns:a16="http://schemas.microsoft.com/office/drawing/2014/main" id="{7DACD262-D88D-41D4-A8DE-71EE402EAC3D}"/>
            </a:ext>
          </a:extLst>
        </xdr:cNvPr>
        <xdr:cNvSpPr/>
      </xdr:nvSpPr>
      <xdr:spPr>
        <a:xfrm>
          <a:off x="1518557" y="5755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36</xdr:row>
      <xdr:rowOff>0</xdr:rowOff>
    </xdr:from>
    <xdr:to>
      <xdr:col>1</xdr:col>
      <xdr:colOff>279400</xdr:colOff>
      <xdr:row>37</xdr:row>
      <xdr:rowOff>12700</xdr:rowOff>
    </xdr:to>
    <xdr:sp macro="[1]!dp_core.gridDP_Click" textlink="">
      <xdr:nvSpPr>
        <xdr:cNvPr id="21" name="Rectángulo 20">
          <a:extLst>
            <a:ext uri="{FF2B5EF4-FFF2-40B4-BE49-F238E27FC236}">
              <a16:creationId xmlns:a16="http://schemas.microsoft.com/office/drawing/2014/main" id="{328744FD-0DF7-4C83-8152-6FA00A754CC5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36</xdr:row>
      <xdr:rowOff>0</xdr:rowOff>
    </xdr:from>
    <xdr:to>
      <xdr:col>1</xdr:col>
      <xdr:colOff>279400</xdr:colOff>
      <xdr:row>37</xdr:row>
      <xdr:rowOff>12700</xdr:rowOff>
    </xdr:to>
    <xdr:sp macro="[1]!dp_core.gridDP_Click" textlink="">
      <xdr:nvSpPr>
        <xdr:cNvPr id="22" name="Rectángulo 21">
          <a:extLst>
            <a:ext uri="{FF2B5EF4-FFF2-40B4-BE49-F238E27FC236}">
              <a16:creationId xmlns:a16="http://schemas.microsoft.com/office/drawing/2014/main" id="{D840FDC8-820F-4D62-BA16-5D18694C57AA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36</xdr:row>
      <xdr:rowOff>0</xdr:rowOff>
    </xdr:from>
    <xdr:to>
      <xdr:col>1</xdr:col>
      <xdr:colOff>279400</xdr:colOff>
      <xdr:row>37</xdr:row>
      <xdr:rowOff>12700</xdr:rowOff>
    </xdr:to>
    <xdr:sp macro="[1]!dp_core.gridDP_Click" textlink="">
      <xdr:nvSpPr>
        <xdr:cNvPr id="23" name="Rectángulo 22">
          <a:extLst>
            <a:ext uri="{FF2B5EF4-FFF2-40B4-BE49-F238E27FC236}">
              <a16:creationId xmlns:a16="http://schemas.microsoft.com/office/drawing/2014/main" id="{5F5A44DA-8825-4AD8-8A8C-5022CE03C32A}"/>
            </a:ext>
          </a:extLst>
        </xdr:cNvPr>
        <xdr:cNvSpPr/>
      </xdr:nvSpPr>
      <xdr:spPr>
        <a:xfrm>
          <a:off x="1518557" y="5374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37</xdr:row>
      <xdr:rowOff>0</xdr:rowOff>
    </xdr:from>
    <xdr:to>
      <xdr:col>1</xdr:col>
      <xdr:colOff>279400</xdr:colOff>
      <xdr:row>38</xdr:row>
      <xdr:rowOff>12700</xdr:rowOff>
    </xdr:to>
    <xdr:sp macro="[1]!dp_core.gridDP_Click" textlink="">
      <xdr:nvSpPr>
        <xdr:cNvPr id="24" name="Rectángulo 23">
          <a:extLst>
            <a:ext uri="{FF2B5EF4-FFF2-40B4-BE49-F238E27FC236}">
              <a16:creationId xmlns:a16="http://schemas.microsoft.com/office/drawing/2014/main" id="{93C2AFC3-053C-402B-8D20-BDC30A86AE35}"/>
            </a:ext>
          </a:extLst>
        </xdr:cNvPr>
        <xdr:cNvSpPr/>
      </xdr:nvSpPr>
      <xdr:spPr>
        <a:xfrm>
          <a:off x="1518557" y="5565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38</xdr:row>
      <xdr:rowOff>0</xdr:rowOff>
    </xdr:from>
    <xdr:to>
      <xdr:col>1</xdr:col>
      <xdr:colOff>279400</xdr:colOff>
      <xdr:row>39</xdr:row>
      <xdr:rowOff>12700</xdr:rowOff>
    </xdr:to>
    <xdr:sp macro="[1]!dp_core.gridDP_Click" textlink="">
      <xdr:nvSpPr>
        <xdr:cNvPr id="25" name="Rectángulo 24">
          <a:extLst>
            <a:ext uri="{FF2B5EF4-FFF2-40B4-BE49-F238E27FC236}">
              <a16:creationId xmlns:a16="http://schemas.microsoft.com/office/drawing/2014/main" id="{02A772EF-6C53-4F72-BCC1-945486364AAA}"/>
            </a:ext>
          </a:extLst>
        </xdr:cNvPr>
        <xdr:cNvSpPr/>
      </xdr:nvSpPr>
      <xdr:spPr>
        <a:xfrm>
          <a:off x="1518557" y="5755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39</xdr:row>
      <xdr:rowOff>0</xdr:rowOff>
    </xdr:from>
    <xdr:to>
      <xdr:col>1</xdr:col>
      <xdr:colOff>279400</xdr:colOff>
      <xdr:row>40</xdr:row>
      <xdr:rowOff>12700</xdr:rowOff>
    </xdr:to>
    <xdr:sp macro="[1]!dp_core.gridDP_Click" textlink="">
      <xdr:nvSpPr>
        <xdr:cNvPr id="26" name="Rectángulo 25">
          <a:extLst>
            <a:ext uri="{FF2B5EF4-FFF2-40B4-BE49-F238E27FC236}">
              <a16:creationId xmlns:a16="http://schemas.microsoft.com/office/drawing/2014/main" id="{E409EC30-005F-4FCB-A2F6-EB41EFDFD0A6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39</xdr:row>
      <xdr:rowOff>0</xdr:rowOff>
    </xdr:from>
    <xdr:to>
      <xdr:col>1</xdr:col>
      <xdr:colOff>279400</xdr:colOff>
      <xdr:row>40</xdr:row>
      <xdr:rowOff>12700</xdr:rowOff>
    </xdr:to>
    <xdr:sp macro="[1]!dp_core.gridDP_Click" textlink="">
      <xdr:nvSpPr>
        <xdr:cNvPr id="27" name="Rectángulo 26">
          <a:extLst>
            <a:ext uri="{FF2B5EF4-FFF2-40B4-BE49-F238E27FC236}">
              <a16:creationId xmlns:a16="http://schemas.microsoft.com/office/drawing/2014/main" id="{7D1EF284-3491-4666-A494-CEF28A9CB97F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39</xdr:row>
      <xdr:rowOff>0</xdr:rowOff>
    </xdr:from>
    <xdr:to>
      <xdr:col>1</xdr:col>
      <xdr:colOff>279400</xdr:colOff>
      <xdr:row>40</xdr:row>
      <xdr:rowOff>12700</xdr:rowOff>
    </xdr:to>
    <xdr:sp macro="[1]!dp_core.gridDP_Click" textlink="">
      <xdr:nvSpPr>
        <xdr:cNvPr id="28" name="Rectángulo 27">
          <a:extLst>
            <a:ext uri="{FF2B5EF4-FFF2-40B4-BE49-F238E27FC236}">
              <a16:creationId xmlns:a16="http://schemas.microsoft.com/office/drawing/2014/main" id="{AC9CEBC5-55CB-480C-AECB-C439ED4F8869}"/>
            </a:ext>
          </a:extLst>
        </xdr:cNvPr>
        <xdr:cNvSpPr/>
      </xdr:nvSpPr>
      <xdr:spPr>
        <a:xfrm>
          <a:off x="1518557" y="5374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40</xdr:row>
      <xdr:rowOff>0</xdr:rowOff>
    </xdr:from>
    <xdr:to>
      <xdr:col>1</xdr:col>
      <xdr:colOff>279400</xdr:colOff>
      <xdr:row>41</xdr:row>
      <xdr:rowOff>12700</xdr:rowOff>
    </xdr:to>
    <xdr:sp macro="[1]!dp_core.gridDP_Click" textlink="">
      <xdr:nvSpPr>
        <xdr:cNvPr id="29" name="Rectángulo 28">
          <a:extLst>
            <a:ext uri="{FF2B5EF4-FFF2-40B4-BE49-F238E27FC236}">
              <a16:creationId xmlns:a16="http://schemas.microsoft.com/office/drawing/2014/main" id="{ED88152D-542C-4E06-80D4-4B67FCAC68D4}"/>
            </a:ext>
          </a:extLst>
        </xdr:cNvPr>
        <xdr:cNvSpPr/>
      </xdr:nvSpPr>
      <xdr:spPr>
        <a:xfrm>
          <a:off x="1518557" y="5565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41</xdr:row>
      <xdr:rowOff>0</xdr:rowOff>
    </xdr:from>
    <xdr:to>
      <xdr:col>1</xdr:col>
      <xdr:colOff>279400</xdr:colOff>
      <xdr:row>42</xdr:row>
      <xdr:rowOff>12700</xdr:rowOff>
    </xdr:to>
    <xdr:sp macro="[1]!dp_core.gridDP_Click" textlink="">
      <xdr:nvSpPr>
        <xdr:cNvPr id="30" name="Rectángulo 29">
          <a:extLst>
            <a:ext uri="{FF2B5EF4-FFF2-40B4-BE49-F238E27FC236}">
              <a16:creationId xmlns:a16="http://schemas.microsoft.com/office/drawing/2014/main" id="{6EF0E0C3-F182-46B8-AC4B-DAA2993958E7}"/>
            </a:ext>
          </a:extLst>
        </xdr:cNvPr>
        <xdr:cNvSpPr/>
      </xdr:nvSpPr>
      <xdr:spPr>
        <a:xfrm>
          <a:off x="1518557" y="5755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42</xdr:row>
      <xdr:rowOff>0</xdr:rowOff>
    </xdr:from>
    <xdr:to>
      <xdr:col>1</xdr:col>
      <xdr:colOff>279400</xdr:colOff>
      <xdr:row>43</xdr:row>
      <xdr:rowOff>12700</xdr:rowOff>
    </xdr:to>
    <xdr:sp macro="[1]!dp_core.gridDP_Click" textlink="">
      <xdr:nvSpPr>
        <xdr:cNvPr id="31" name="Rectángulo 30">
          <a:extLst>
            <a:ext uri="{FF2B5EF4-FFF2-40B4-BE49-F238E27FC236}">
              <a16:creationId xmlns:a16="http://schemas.microsoft.com/office/drawing/2014/main" id="{562BA7BF-D8BE-4701-B5B3-A97FBB3A525E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42</xdr:row>
      <xdr:rowOff>0</xdr:rowOff>
    </xdr:from>
    <xdr:to>
      <xdr:col>1</xdr:col>
      <xdr:colOff>279400</xdr:colOff>
      <xdr:row>43</xdr:row>
      <xdr:rowOff>12700</xdr:rowOff>
    </xdr:to>
    <xdr:sp macro="[1]!dp_core.gridDP_Click" textlink="">
      <xdr:nvSpPr>
        <xdr:cNvPr id="32" name="Rectángulo 31">
          <a:extLst>
            <a:ext uri="{FF2B5EF4-FFF2-40B4-BE49-F238E27FC236}">
              <a16:creationId xmlns:a16="http://schemas.microsoft.com/office/drawing/2014/main" id="{3FD2D9E7-B79B-4871-9808-A6012F8B97EA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42</xdr:row>
      <xdr:rowOff>0</xdr:rowOff>
    </xdr:from>
    <xdr:to>
      <xdr:col>1</xdr:col>
      <xdr:colOff>279400</xdr:colOff>
      <xdr:row>43</xdr:row>
      <xdr:rowOff>12700</xdr:rowOff>
    </xdr:to>
    <xdr:sp macro="[1]!dp_core.gridDP_Click" textlink="">
      <xdr:nvSpPr>
        <xdr:cNvPr id="33" name="Rectángulo 32">
          <a:extLst>
            <a:ext uri="{FF2B5EF4-FFF2-40B4-BE49-F238E27FC236}">
              <a16:creationId xmlns:a16="http://schemas.microsoft.com/office/drawing/2014/main" id="{8343A13E-F2A5-44A0-83BC-716D74D54989}"/>
            </a:ext>
          </a:extLst>
        </xdr:cNvPr>
        <xdr:cNvSpPr/>
      </xdr:nvSpPr>
      <xdr:spPr>
        <a:xfrm>
          <a:off x="1518557" y="5374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43</xdr:row>
      <xdr:rowOff>0</xdr:rowOff>
    </xdr:from>
    <xdr:to>
      <xdr:col>1</xdr:col>
      <xdr:colOff>279400</xdr:colOff>
      <xdr:row>44</xdr:row>
      <xdr:rowOff>12700</xdr:rowOff>
    </xdr:to>
    <xdr:sp macro="[1]!dp_core.gridDP_Click" textlink="">
      <xdr:nvSpPr>
        <xdr:cNvPr id="34" name="Rectángulo 33">
          <a:extLst>
            <a:ext uri="{FF2B5EF4-FFF2-40B4-BE49-F238E27FC236}">
              <a16:creationId xmlns:a16="http://schemas.microsoft.com/office/drawing/2014/main" id="{687F88CA-0E18-4361-B317-1F2B2F9E1B83}"/>
            </a:ext>
          </a:extLst>
        </xdr:cNvPr>
        <xdr:cNvSpPr/>
      </xdr:nvSpPr>
      <xdr:spPr>
        <a:xfrm>
          <a:off x="1518557" y="5565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44</xdr:row>
      <xdr:rowOff>0</xdr:rowOff>
    </xdr:from>
    <xdr:to>
      <xdr:col>1</xdr:col>
      <xdr:colOff>279400</xdr:colOff>
      <xdr:row>45</xdr:row>
      <xdr:rowOff>12700</xdr:rowOff>
    </xdr:to>
    <xdr:sp macro="[1]!dp_core.gridDP_Click" textlink="">
      <xdr:nvSpPr>
        <xdr:cNvPr id="35" name="Rectángulo 34">
          <a:extLst>
            <a:ext uri="{FF2B5EF4-FFF2-40B4-BE49-F238E27FC236}">
              <a16:creationId xmlns:a16="http://schemas.microsoft.com/office/drawing/2014/main" id="{D78E1819-0FD8-4011-9EE3-44FCDD2E08DC}"/>
            </a:ext>
          </a:extLst>
        </xdr:cNvPr>
        <xdr:cNvSpPr/>
      </xdr:nvSpPr>
      <xdr:spPr>
        <a:xfrm>
          <a:off x="1518557" y="5755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45</xdr:row>
      <xdr:rowOff>0</xdr:rowOff>
    </xdr:from>
    <xdr:to>
      <xdr:col>1</xdr:col>
      <xdr:colOff>279400</xdr:colOff>
      <xdr:row>46</xdr:row>
      <xdr:rowOff>12700</xdr:rowOff>
    </xdr:to>
    <xdr:sp macro="[1]!dp_core.gridDP_Click" textlink="">
      <xdr:nvSpPr>
        <xdr:cNvPr id="36" name="Rectángulo 35">
          <a:extLst>
            <a:ext uri="{FF2B5EF4-FFF2-40B4-BE49-F238E27FC236}">
              <a16:creationId xmlns:a16="http://schemas.microsoft.com/office/drawing/2014/main" id="{D59CEB9E-D531-48F8-8584-DBE284719238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45</xdr:row>
      <xdr:rowOff>0</xdr:rowOff>
    </xdr:from>
    <xdr:to>
      <xdr:col>1</xdr:col>
      <xdr:colOff>279400</xdr:colOff>
      <xdr:row>46</xdr:row>
      <xdr:rowOff>12700</xdr:rowOff>
    </xdr:to>
    <xdr:sp macro="[1]!dp_core.gridDP_Click" textlink="">
      <xdr:nvSpPr>
        <xdr:cNvPr id="37" name="Rectángulo 36">
          <a:extLst>
            <a:ext uri="{FF2B5EF4-FFF2-40B4-BE49-F238E27FC236}">
              <a16:creationId xmlns:a16="http://schemas.microsoft.com/office/drawing/2014/main" id="{7D784F4B-4224-4880-87AC-A71D13C8FE5E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45</xdr:row>
      <xdr:rowOff>0</xdr:rowOff>
    </xdr:from>
    <xdr:to>
      <xdr:col>1</xdr:col>
      <xdr:colOff>279400</xdr:colOff>
      <xdr:row>46</xdr:row>
      <xdr:rowOff>12700</xdr:rowOff>
    </xdr:to>
    <xdr:sp macro="[1]!dp_core.gridDP_Click" textlink="">
      <xdr:nvSpPr>
        <xdr:cNvPr id="38" name="Rectángulo 37">
          <a:extLst>
            <a:ext uri="{FF2B5EF4-FFF2-40B4-BE49-F238E27FC236}">
              <a16:creationId xmlns:a16="http://schemas.microsoft.com/office/drawing/2014/main" id="{38924AF9-68ED-497F-A2FF-CA94E1AF852E}"/>
            </a:ext>
          </a:extLst>
        </xdr:cNvPr>
        <xdr:cNvSpPr/>
      </xdr:nvSpPr>
      <xdr:spPr>
        <a:xfrm>
          <a:off x="1518557" y="5374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46</xdr:row>
      <xdr:rowOff>0</xdr:rowOff>
    </xdr:from>
    <xdr:to>
      <xdr:col>1</xdr:col>
      <xdr:colOff>279400</xdr:colOff>
      <xdr:row>47</xdr:row>
      <xdr:rowOff>12700</xdr:rowOff>
    </xdr:to>
    <xdr:sp macro="[1]!dp_core.gridDP_Click" textlink="">
      <xdr:nvSpPr>
        <xdr:cNvPr id="39" name="Rectángulo 38">
          <a:extLst>
            <a:ext uri="{FF2B5EF4-FFF2-40B4-BE49-F238E27FC236}">
              <a16:creationId xmlns:a16="http://schemas.microsoft.com/office/drawing/2014/main" id="{ABC838C3-00A3-4D34-870E-F90532313060}"/>
            </a:ext>
          </a:extLst>
        </xdr:cNvPr>
        <xdr:cNvSpPr/>
      </xdr:nvSpPr>
      <xdr:spPr>
        <a:xfrm>
          <a:off x="1518557" y="5565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47</xdr:row>
      <xdr:rowOff>0</xdr:rowOff>
    </xdr:from>
    <xdr:to>
      <xdr:col>1</xdr:col>
      <xdr:colOff>279400</xdr:colOff>
      <xdr:row>48</xdr:row>
      <xdr:rowOff>12700</xdr:rowOff>
    </xdr:to>
    <xdr:sp macro="[1]!dp_core.gridDP_Click" textlink="">
      <xdr:nvSpPr>
        <xdr:cNvPr id="40" name="Rectángulo 39">
          <a:extLst>
            <a:ext uri="{FF2B5EF4-FFF2-40B4-BE49-F238E27FC236}">
              <a16:creationId xmlns:a16="http://schemas.microsoft.com/office/drawing/2014/main" id="{AF2BC1C9-1DFF-444A-9050-955FCC90CA54}"/>
            </a:ext>
          </a:extLst>
        </xdr:cNvPr>
        <xdr:cNvSpPr/>
      </xdr:nvSpPr>
      <xdr:spPr>
        <a:xfrm>
          <a:off x="1518557" y="57558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1</xdr:col>
      <xdr:colOff>279400</xdr:colOff>
      <xdr:row>49</xdr:row>
      <xdr:rowOff>12700</xdr:rowOff>
    </xdr:to>
    <xdr:sp macro="[1]!dp_core.gridDP_Click" textlink="">
      <xdr:nvSpPr>
        <xdr:cNvPr id="41" name="Rectángulo 40">
          <a:extLst>
            <a:ext uri="{FF2B5EF4-FFF2-40B4-BE49-F238E27FC236}">
              <a16:creationId xmlns:a16="http://schemas.microsoft.com/office/drawing/2014/main" id="{8B7EBAFC-1332-4DDE-9EC3-C14A9A93C7C0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</xdr:colOff>
      <xdr:row>48</xdr:row>
      <xdr:rowOff>0</xdr:rowOff>
    </xdr:from>
    <xdr:to>
      <xdr:col>1</xdr:col>
      <xdr:colOff>279400</xdr:colOff>
      <xdr:row>49</xdr:row>
      <xdr:rowOff>12700</xdr:rowOff>
    </xdr:to>
    <xdr:sp macro="[1]!dp_core.gridDP_Click" textlink="">
      <xdr:nvSpPr>
        <xdr:cNvPr id="42" name="Rectángulo 41">
          <a:extLst>
            <a:ext uri="{FF2B5EF4-FFF2-40B4-BE49-F238E27FC236}">
              <a16:creationId xmlns:a16="http://schemas.microsoft.com/office/drawing/2014/main" id="{7D8EDA32-3A57-43C9-82E4-312D2B083DC2}"/>
            </a:ext>
          </a:extLst>
        </xdr:cNvPr>
        <xdr:cNvSpPr/>
      </xdr:nvSpPr>
      <xdr:spPr>
        <a:xfrm>
          <a:off x="1518557" y="594632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samradapps_datepick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dp_core.gridDP_Click"/>
    </defined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ecilia Villareal Duarte" id="{8986285E-FEE0-4592-97F6-6F3272019ECB}" userId="f4f6e04a260043c7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0" dT="2021-08-31T17:16:53.10" personId="{8986285E-FEE0-4592-97F6-6F3272019ECB}" id="{28892DEF-2526-4D07-BA2D-0C9EABF84ABA}">
    <text>Aqui después de seleccionar la pensión se le hizo un incremento por lo de FOX y las asignaciones familiares</text>
  </threadedComment>
  <threadedComment ref="H10" dT="2021-08-31T17:20:05.55" personId="{8986285E-FEE0-4592-97F6-6F3272019ECB}" id="{2E8B7E7B-5E86-4269-B1AC-02448F34B250}">
    <text>Este sería el porcentaje de pensión que recibiría con respecto a su ultimo salario</text>
  </threadedComment>
  <threadedComment ref="A14" dT="2021-08-31T01:39:34.90" personId="{8986285E-FEE0-4592-97F6-6F3272019ECB}" id="{BA8DD367-6193-4FA5-B3AE-2F1EDCC4C605}">
    <text>Proyección anual, pero se recomienda hacerlo de forma mensual</text>
  </threadedComment>
  <threadedComment ref="H15" dT="2021-08-31T01:42:31.13" personId="{8986285E-FEE0-4592-97F6-6F3272019ECB}" id="{BA819269-7845-48B1-9D83-C081B1B2B589}">
    <text>Para el ejemplo supondremos una tasa fija, pero en la vida real esto es variable, porque lo invierte en su AFORE</text>
  </threadedComment>
  <threadedComment ref="N15" dT="2021-08-31T16:53:02.54" personId="{8986285E-FEE0-4592-97F6-6F3272019ECB}" id="{73415B45-09D1-48E9-B0B1-0E1CB5C8D9B4}">
    <text>Hasta el 2022 se va a tener las aportaciones del 6.5% +5.5%, luego va a haber incrementos. Esto es segun el SM en veces, buscar la tabla</text>
  </threadedComment>
  <threadedComment ref="N17" dT="2021-08-31T16:59:02.43" personId="{8986285E-FEE0-4592-97F6-6F3272019ECB}" id="{0FB42922-0187-46FE-8764-4E532D21F8C7}">
    <text>Lo que venga en la tabla hay que agregarle un 2% del seguro de retiro</text>
  </threadedComment>
  <threadedComment ref="N24" dT="2021-08-31T17:00:25.21" personId="{8986285E-FEE0-4592-97F6-6F3272019ECB}" id="{9914DC56-C2E0-4A05-BE5A-9E455331D635}">
    <text>Se tiene que llevar hasta alcanzar el 15%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9A97-0E83-4929-B194-5717E3735C6B}">
  <dimension ref="A1:Q55"/>
  <sheetViews>
    <sheetView tabSelected="1" zoomScale="76" zoomScaleNormal="100" workbookViewId="0">
      <selection activeCell="I6" sqref="I6"/>
    </sheetView>
  </sheetViews>
  <sheetFormatPr baseColWidth="10" defaultRowHeight="15" x14ac:dyDescent="0.2"/>
  <cols>
    <col min="1" max="1" width="16.88671875" bestFit="1" customWidth="1"/>
    <col min="2" max="2" width="14.21875" customWidth="1"/>
    <col min="3" max="3" width="2.21875" customWidth="1"/>
    <col min="4" max="4" width="14.6640625" bestFit="1" customWidth="1"/>
    <col min="5" max="5" width="13.88671875" bestFit="1" customWidth="1"/>
    <col min="6" max="6" width="2.6640625" customWidth="1"/>
    <col min="7" max="7" width="11.88671875" bestFit="1" customWidth="1"/>
    <col min="8" max="8" width="7.44140625" bestFit="1" customWidth="1"/>
    <col min="9" max="9" width="14.5546875" bestFit="1" customWidth="1"/>
    <col min="10" max="10" width="12.77734375" bestFit="1" customWidth="1"/>
    <col min="11" max="11" width="13.44140625" bestFit="1" customWidth="1"/>
    <col min="12" max="12" width="20.77734375" bestFit="1" customWidth="1"/>
    <col min="13" max="13" width="22.77734375" bestFit="1" customWidth="1"/>
    <col min="14" max="14" width="18.6640625" bestFit="1" customWidth="1"/>
    <col min="15" max="15" width="14.6640625" bestFit="1" customWidth="1"/>
    <col min="16" max="16" width="14.33203125" bestFit="1" customWidth="1"/>
    <col min="17" max="17" width="7.109375" bestFit="1" customWidth="1"/>
    <col min="18" max="18" width="4.88671875" bestFit="1" customWidth="1"/>
  </cols>
  <sheetData>
    <row r="1" spans="1:17" x14ac:dyDescent="0.2">
      <c r="P1" s="25" t="s">
        <v>37</v>
      </c>
      <c r="Q1" s="25"/>
    </row>
    <row r="2" spans="1:17" ht="15.75" x14ac:dyDescent="0.25">
      <c r="A2" s="23" t="s">
        <v>0</v>
      </c>
      <c r="B2" s="23"/>
      <c r="C2" s="2"/>
      <c r="D2" s="24" t="s">
        <v>28</v>
      </c>
      <c r="E2" s="24"/>
      <c r="F2" s="24"/>
      <c r="G2" s="24"/>
      <c r="H2" s="24"/>
      <c r="K2" s="23" t="s">
        <v>20</v>
      </c>
      <c r="L2" s="23"/>
      <c r="M2" s="23"/>
      <c r="N2" s="23"/>
      <c r="P2" s="25"/>
      <c r="Q2" s="25"/>
    </row>
    <row r="3" spans="1:17" x14ac:dyDescent="0.2">
      <c r="A3" s="22" t="s">
        <v>1</v>
      </c>
      <c r="B3" s="22"/>
      <c r="D3" s="24"/>
      <c r="E3" s="24"/>
      <c r="F3" s="24"/>
      <c r="G3" s="24"/>
      <c r="H3" s="24"/>
      <c r="K3" s="4" t="s">
        <v>2</v>
      </c>
      <c r="L3" s="4" t="s">
        <v>21</v>
      </c>
      <c r="M3" s="4" t="s">
        <v>27</v>
      </c>
      <c r="N3" s="4" t="s">
        <v>22</v>
      </c>
      <c r="P3" s="25"/>
      <c r="Q3" s="25"/>
    </row>
    <row r="4" spans="1:17" ht="15.75" x14ac:dyDescent="0.25">
      <c r="A4" s="6" t="s">
        <v>2</v>
      </c>
      <c r="B4" s="8">
        <v>21</v>
      </c>
      <c r="D4" s="23" t="s">
        <v>15</v>
      </c>
      <c r="E4" s="23"/>
      <c r="G4" s="23" t="s">
        <v>19</v>
      </c>
      <c r="H4" s="23"/>
      <c r="K4" s="5">
        <v>60</v>
      </c>
      <c r="L4" s="14">
        <v>232.77170000000001</v>
      </c>
      <c r="M4" s="14">
        <v>19.855</v>
      </c>
      <c r="N4" s="14">
        <f>L4+M4</f>
        <v>252.6267</v>
      </c>
      <c r="P4" s="25"/>
      <c r="Q4" s="25"/>
    </row>
    <row r="5" spans="1:17" x14ac:dyDescent="0.2">
      <c r="A5" s="6" t="s">
        <v>3</v>
      </c>
      <c r="B5" s="8">
        <v>3</v>
      </c>
      <c r="D5" s="6" t="s">
        <v>2</v>
      </c>
      <c r="E5" s="20">
        <v>61</v>
      </c>
      <c r="G5" s="26"/>
      <c r="H5" s="27"/>
      <c r="K5" s="5">
        <v>61</v>
      </c>
      <c r="L5" s="14">
        <v>229.15969999999999</v>
      </c>
      <c r="M5" s="14">
        <v>19.555</v>
      </c>
      <c r="N5" s="14">
        <f t="shared" ref="N5:N9" si="0">L5+M5</f>
        <v>248.71469999999999</v>
      </c>
      <c r="P5" s="25"/>
      <c r="Q5" s="25"/>
    </row>
    <row r="6" spans="1:17" x14ac:dyDescent="0.2">
      <c r="A6" s="6" t="s">
        <v>4</v>
      </c>
      <c r="B6" s="9">
        <v>12000</v>
      </c>
      <c r="D6" s="6" t="s">
        <v>9</v>
      </c>
      <c r="E6" s="7">
        <v>6706848</v>
      </c>
      <c r="G6" s="28"/>
      <c r="H6" s="29"/>
      <c r="K6" s="5">
        <v>62</v>
      </c>
      <c r="L6" s="14">
        <v>225.44820000000001</v>
      </c>
      <c r="M6" s="14">
        <v>19.245699999999999</v>
      </c>
      <c r="N6" s="14">
        <f t="shared" si="0"/>
        <v>244.69390000000001</v>
      </c>
      <c r="P6" s="25"/>
      <c r="Q6" s="25"/>
    </row>
    <row r="7" spans="1:17" x14ac:dyDescent="0.2">
      <c r="A7" s="6" t="s">
        <v>5</v>
      </c>
      <c r="B7" s="9">
        <f>89.62*30</f>
        <v>2688.6000000000004</v>
      </c>
      <c r="D7" s="6" t="s">
        <v>10</v>
      </c>
      <c r="E7" s="21">
        <v>248.71469999999999</v>
      </c>
      <c r="G7" s="28"/>
      <c r="H7" s="29"/>
      <c r="K7" s="5">
        <v>63</v>
      </c>
      <c r="L7" s="14">
        <v>221.6352</v>
      </c>
      <c r="M7" s="14">
        <v>18.927900000000001</v>
      </c>
      <c r="N7" s="14">
        <f t="shared" si="0"/>
        <v>240.56309999999999</v>
      </c>
      <c r="P7" s="25"/>
      <c r="Q7" s="25"/>
    </row>
    <row r="8" spans="1:17" x14ac:dyDescent="0.2">
      <c r="A8" s="6" t="s">
        <v>6</v>
      </c>
      <c r="B8" s="9">
        <v>4251</v>
      </c>
      <c r="D8" s="6" t="s">
        <v>11</v>
      </c>
      <c r="E8" s="7">
        <f>E6/E7</f>
        <v>26966.029752161816</v>
      </c>
      <c r="G8" s="28"/>
      <c r="H8" s="29"/>
      <c r="K8" s="5">
        <v>64</v>
      </c>
      <c r="L8" s="14">
        <v>217.71940000000001</v>
      </c>
      <c r="M8" s="14">
        <v>18.601600000000001</v>
      </c>
      <c r="N8" s="14">
        <f t="shared" si="0"/>
        <v>236.321</v>
      </c>
      <c r="P8" s="25"/>
      <c r="Q8" s="25"/>
    </row>
    <row r="9" spans="1:17" ht="28.5" customHeight="1" x14ac:dyDescent="0.2">
      <c r="A9" s="10" t="s">
        <v>12</v>
      </c>
      <c r="B9" s="7">
        <f>B6*B5*12*0.065</f>
        <v>28080</v>
      </c>
      <c r="D9" s="6" t="s">
        <v>13</v>
      </c>
      <c r="E9" s="7">
        <f>B8*POWER((1+$B$11), E5-B4)</f>
        <v>16830.813074705104</v>
      </c>
      <c r="G9" s="30"/>
      <c r="H9" s="31"/>
      <c r="K9" s="5">
        <v>65</v>
      </c>
      <c r="L9" s="14">
        <v>213.69980000000001</v>
      </c>
      <c r="M9" s="14">
        <v>18.2667</v>
      </c>
      <c r="N9" s="14">
        <f t="shared" si="0"/>
        <v>231.9665</v>
      </c>
    </row>
    <row r="10" spans="1:17" x14ac:dyDescent="0.2">
      <c r="A10" s="6" t="s">
        <v>7</v>
      </c>
      <c r="B10" s="11">
        <v>0.05</v>
      </c>
      <c r="C10" s="1"/>
      <c r="D10" s="6" t="s">
        <v>14</v>
      </c>
      <c r="E10" s="7">
        <f>MAX(E9,E8)*1.11*115</f>
        <v>3442213.6978634563</v>
      </c>
      <c r="G10" s="20">
        <f>E55</f>
        <v>84479.86454549589</v>
      </c>
      <c r="H10" s="20">
        <f>E10/G10</f>
        <v>40.745966111364709</v>
      </c>
    </row>
    <row r="11" spans="1:17" x14ac:dyDescent="0.2">
      <c r="A11" s="6" t="s">
        <v>8</v>
      </c>
      <c r="B11" s="11">
        <v>3.5000000000000003E-2</v>
      </c>
      <c r="C11" s="1"/>
    </row>
    <row r="13" spans="1:17" ht="15.75" x14ac:dyDescent="0.2">
      <c r="I13" s="22" t="s">
        <v>29</v>
      </c>
      <c r="J13" s="22"/>
      <c r="K13" s="22"/>
      <c r="L13" s="22"/>
      <c r="N13" s="3" t="s">
        <v>34</v>
      </c>
    </row>
    <row r="14" spans="1:17" ht="15.75" x14ac:dyDescent="0.25">
      <c r="A14" s="3" t="s">
        <v>16</v>
      </c>
      <c r="B14" s="3" t="s">
        <v>2</v>
      </c>
      <c r="C14" s="3"/>
      <c r="D14" s="3" t="s">
        <v>17</v>
      </c>
      <c r="E14" s="3" t="s">
        <v>4</v>
      </c>
      <c r="F14" s="12"/>
      <c r="G14" s="3" t="s">
        <v>5</v>
      </c>
      <c r="H14" s="3" t="s">
        <v>18</v>
      </c>
      <c r="I14" s="3" t="s">
        <v>30</v>
      </c>
      <c r="J14" s="3" t="s">
        <v>31</v>
      </c>
      <c r="K14" s="3" t="s">
        <v>32</v>
      </c>
      <c r="L14" s="3" t="s">
        <v>33</v>
      </c>
      <c r="N14" s="3" t="s">
        <v>35</v>
      </c>
      <c r="O14" s="3" t="s">
        <v>36</v>
      </c>
    </row>
    <row r="15" spans="1:17" x14ac:dyDescent="0.2">
      <c r="A15" s="13">
        <v>44197</v>
      </c>
      <c r="B15" s="20">
        <f>B4</f>
        <v>21</v>
      </c>
      <c r="C15" s="5"/>
      <c r="D15" s="5">
        <f>B5</f>
        <v>3</v>
      </c>
      <c r="E15" s="14">
        <f>B6</f>
        <v>12000</v>
      </c>
      <c r="F15" s="5"/>
      <c r="G15" s="17">
        <f>B7</f>
        <v>2688.6000000000004</v>
      </c>
      <c r="H15" s="11">
        <v>5.8700000000000002E-2</v>
      </c>
      <c r="I15" s="17">
        <f>B9</f>
        <v>28080</v>
      </c>
      <c r="J15" s="17">
        <f>N15*MIN(E15, 25*G15)*12+G15*O15*12</f>
        <v>11134.476000000001</v>
      </c>
      <c r="K15" s="17">
        <f>I15*H15+J15*H15/2</f>
        <v>1975.0928706</v>
      </c>
      <c r="L15" s="17">
        <f>I15+J15+K15</f>
        <v>41189.5688706</v>
      </c>
      <c r="N15" s="19">
        <f>3.15%+2%+1.125%+0.225%</f>
        <v>6.5000000000000002E-2</v>
      </c>
      <c r="O15" s="19">
        <v>5.5E-2</v>
      </c>
    </row>
    <row r="16" spans="1:17" x14ac:dyDescent="0.2">
      <c r="A16" s="13">
        <f>EOMONTH(A15,12)</f>
        <v>44592</v>
      </c>
      <c r="B16" s="20">
        <f>B15+1</f>
        <v>22</v>
      </c>
      <c r="C16" s="5"/>
      <c r="D16" s="5">
        <f>D15+1</f>
        <v>4</v>
      </c>
      <c r="E16" s="18">
        <f>E15*(1+$B$10)</f>
        <v>12600</v>
      </c>
      <c r="F16" s="5"/>
      <c r="G16" s="17">
        <f>G15*(1+$B$11)</f>
        <v>2782.701</v>
      </c>
      <c r="H16" s="11">
        <v>5.8700000000000002E-2</v>
      </c>
      <c r="I16" s="17">
        <f>L15</f>
        <v>41189.5688706</v>
      </c>
      <c r="J16" s="17">
        <f t="shared" ref="J16:J30" si="1">N16*MIN(E16, 25*G16)*12+G16*O16*12</f>
        <v>11664.58266</v>
      </c>
      <c r="K16" s="17">
        <f t="shared" ref="K16:K31" si="2">I16*H16+J16*H16/2</f>
        <v>2760.1831937752204</v>
      </c>
      <c r="L16" s="17">
        <f t="shared" ref="L16:L31" si="3">I16+J16+K16</f>
        <v>55614.334724375221</v>
      </c>
      <c r="N16" s="19">
        <f>3.15%+2%+1.125%+0.225%</f>
        <v>6.5000000000000002E-2</v>
      </c>
      <c r="O16" s="19">
        <v>5.5E-2</v>
      </c>
    </row>
    <row r="17" spans="1:15" x14ac:dyDescent="0.2">
      <c r="A17" s="13">
        <f t="shared" ref="A17:A26" si="4">EOMONTH(A16,12)</f>
        <v>44957</v>
      </c>
      <c r="B17" s="20">
        <f t="shared" ref="B17:B26" si="5">B16+1</f>
        <v>23</v>
      </c>
      <c r="C17" s="5"/>
      <c r="D17" s="5">
        <f t="shared" ref="D17:D26" si="6">D16+1</f>
        <v>5</v>
      </c>
      <c r="E17" s="18">
        <f t="shared" ref="E17:E55" si="7">E16*(1+$B$10)</f>
        <v>13230</v>
      </c>
      <c r="F17" s="5"/>
      <c r="G17" s="17">
        <f t="shared" ref="G17:G55" si="8">G16*(1+$B$11)</f>
        <v>2880.0955349999999</v>
      </c>
      <c r="H17" s="11">
        <v>5.8700000000000002E-2</v>
      </c>
      <c r="I17" s="17">
        <f t="shared" ref="I17:I31" si="9">L16</f>
        <v>55614.334724375221</v>
      </c>
      <c r="J17" s="17">
        <f t="shared" si="1"/>
        <v>11692.673999999999</v>
      </c>
      <c r="K17" s="17">
        <f t="shared" si="2"/>
        <v>3607.7414302208254</v>
      </c>
      <c r="L17" s="17">
        <f t="shared" si="3"/>
        <v>70914.75015459604</v>
      </c>
      <c r="N17" s="19">
        <f>4.24%+2%+1.125%</f>
        <v>7.3649999999999993E-2</v>
      </c>
      <c r="O17" s="19"/>
    </row>
    <row r="18" spans="1:15" x14ac:dyDescent="0.2">
      <c r="A18" s="13">
        <f t="shared" si="4"/>
        <v>45322</v>
      </c>
      <c r="B18" s="20">
        <f t="shared" si="5"/>
        <v>24</v>
      </c>
      <c r="C18" s="5"/>
      <c r="D18" s="5">
        <f t="shared" si="6"/>
        <v>6</v>
      </c>
      <c r="E18" s="18">
        <f t="shared" si="7"/>
        <v>13891.5</v>
      </c>
      <c r="F18" s="5"/>
      <c r="G18" s="17">
        <f t="shared" si="8"/>
        <v>2980.8988787249996</v>
      </c>
      <c r="H18" s="11">
        <v>5.8700000000000002E-2</v>
      </c>
      <c r="I18" s="17">
        <f t="shared" si="9"/>
        <v>70914.75015459604</v>
      </c>
      <c r="J18" s="17">
        <f t="shared" si="1"/>
        <v>14095.98288</v>
      </c>
      <c r="K18" s="17">
        <f t="shared" si="2"/>
        <v>4576.4129316027875</v>
      </c>
      <c r="L18" s="17">
        <f t="shared" si="3"/>
        <v>89587.145966198819</v>
      </c>
      <c r="N18" s="19">
        <f>5.331%+2%+1.125%</f>
        <v>8.4559999999999996E-2</v>
      </c>
      <c r="O18" s="19"/>
    </row>
    <row r="19" spans="1:15" x14ac:dyDescent="0.2">
      <c r="A19" s="13">
        <f t="shared" si="4"/>
        <v>45688</v>
      </c>
      <c r="B19" s="20">
        <f t="shared" si="5"/>
        <v>25</v>
      </c>
      <c r="C19" s="5"/>
      <c r="D19" s="5">
        <f t="shared" si="6"/>
        <v>7</v>
      </c>
      <c r="E19" s="18">
        <f t="shared" si="7"/>
        <v>14586.075000000001</v>
      </c>
      <c r="F19" s="5"/>
      <c r="G19" s="17">
        <f t="shared" si="8"/>
        <v>3085.2303394803744</v>
      </c>
      <c r="H19" s="11">
        <v>5.8700000000000002E-2</v>
      </c>
      <c r="I19" s="17">
        <f t="shared" si="9"/>
        <v>89587.145966198819</v>
      </c>
      <c r="J19" s="17">
        <f t="shared" si="1"/>
        <v>16710.390963000002</v>
      </c>
      <c r="K19" s="17">
        <f t="shared" si="2"/>
        <v>5749.2154429799211</v>
      </c>
      <c r="L19" s="17">
        <f t="shared" si="3"/>
        <v>112046.75237217874</v>
      </c>
      <c r="N19" s="19">
        <f>6.422%+2%+1.125%</f>
        <v>9.5469999999999999E-2</v>
      </c>
      <c r="O19" s="19"/>
    </row>
    <row r="20" spans="1:15" x14ac:dyDescent="0.2">
      <c r="A20" s="13">
        <f t="shared" si="4"/>
        <v>46053</v>
      </c>
      <c r="B20" s="20">
        <f t="shared" si="5"/>
        <v>26</v>
      </c>
      <c r="C20" s="5"/>
      <c r="D20" s="5">
        <f t="shared" si="6"/>
        <v>8</v>
      </c>
      <c r="E20" s="18">
        <f t="shared" si="7"/>
        <v>15315.378750000002</v>
      </c>
      <c r="F20" s="5"/>
      <c r="G20" s="17">
        <f t="shared" si="8"/>
        <v>3193.2134013621871</v>
      </c>
      <c r="H20" s="11">
        <v>5.8700000000000002E-2</v>
      </c>
      <c r="I20" s="17">
        <f t="shared" si="9"/>
        <v>112046.75237217874</v>
      </c>
      <c r="J20" s="17">
        <f t="shared" si="1"/>
        <v>19550.999897100002</v>
      </c>
      <c r="K20" s="17">
        <f t="shared" si="2"/>
        <v>7150.966211226777</v>
      </c>
      <c r="L20" s="17">
        <f t="shared" si="3"/>
        <v>138748.71848050551</v>
      </c>
      <c r="N20" s="19">
        <f>7.513%+2%+1.125%</f>
        <v>0.10638</v>
      </c>
      <c r="O20" s="19"/>
    </row>
    <row r="21" spans="1:15" x14ac:dyDescent="0.2">
      <c r="A21" s="13">
        <f t="shared" si="4"/>
        <v>46418</v>
      </c>
      <c r="B21" s="20">
        <f t="shared" si="5"/>
        <v>27</v>
      </c>
      <c r="C21" s="5"/>
      <c r="D21" s="5">
        <f t="shared" si="6"/>
        <v>9</v>
      </c>
      <c r="E21" s="18">
        <f t="shared" si="7"/>
        <v>16081.147687500003</v>
      </c>
      <c r="F21" s="5"/>
      <c r="G21" s="17">
        <f t="shared" si="8"/>
        <v>3304.9758704098635</v>
      </c>
      <c r="H21" s="11">
        <v>5.8700000000000002E-2</v>
      </c>
      <c r="I21" s="17">
        <f t="shared" si="9"/>
        <v>138748.71848050551</v>
      </c>
      <c r="J21" s="17">
        <f t="shared" si="1"/>
        <v>22631.964009480002</v>
      </c>
      <c r="K21" s="17">
        <f t="shared" si="2"/>
        <v>8808.7979184839114</v>
      </c>
      <c r="L21" s="17">
        <f t="shared" si="3"/>
        <v>170189.48040846942</v>
      </c>
      <c r="N21" s="19">
        <f>8.603%+2%+1.125%</f>
        <v>0.11728</v>
      </c>
      <c r="O21" s="19"/>
    </row>
    <row r="22" spans="1:15" x14ac:dyDescent="0.2">
      <c r="A22" s="13">
        <f t="shared" si="4"/>
        <v>46783</v>
      </c>
      <c r="B22" s="20">
        <f t="shared" si="5"/>
        <v>28</v>
      </c>
      <c r="C22" s="5"/>
      <c r="D22" s="5">
        <f t="shared" si="6"/>
        <v>10</v>
      </c>
      <c r="E22" s="18">
        <f t="shared" si="7"/>
        <v>16885.205071875003</v>
      </c>
      <c r="F22" s="5"/>
      <c r="G22" s="17">
        <f t="shared" si="8"/>
        <v>3420.6500258742085</v>
      </c>
      <c r="H22" s="11">
        <v>5.8700000000000002E-2</v>
      </c>
      <c r="I22" s="17">
        <f t="shared" si="9"/>
        <v>170189.48040846942</v>
      </c>
      <c r="J22" s="17">
        <f t="shared" si="1"/>
        <v>25974.173257963885</v>
      </c>
      <c r="K22" s="17">
        <f t="shared" si="2"/>
        <v>10752.464485098395</v>
      </c>
      <c r="L22" s="17">
        <f t="shared" si="3"/>
        <v>206916.1181515317</v>
      </c>
      <c r="N22" s="19">
        <f>9.694%+2%+1.125%</f>
        <v>0.12819000000000003</v>
      </c>
      <c r="O22" s="19"/>
    </row>
    <row r="23" spans="1:15" x14ac:dyDescent="0.2">
      <c r="A23" s="13">
        <f t="shared" si="4"/>
        <v>47149</v>
      </c>
      <c r="B23" s="20">
        <f t="shared" si="5"/>
        <v>29</v>
      </c>
      <c r="C23" s="5"/>
      <c r="D23" s="5">
        <f t="shared" si="6"/>
        <v>11</v>
      </c>
      <c r="E23" s="18">
        <f t="shared" si="7"/>
        <v>17729.465325468755</v>
      </c>
      <c r="F23" s="5"/>
      <c r="G23" s="17">
        <f t="shared" si="8"/>
        <v>3540.3727767798055</v>
      </c>
      <c r="H23" s="11">
        <v>5.8700000000000002E-2</v>
      </c>
      <c r="I23" s="17">
        <f t="shared" si="9"/>
        <v>206916.1181515317</v>
      </c>
      <c r="J23" s="17">
        <f t="shared" si="1"/>
        <v>29591.895985433395</v>
      </c>
      <c r="K23" s="17">
        <f t="shared" si="2"/>
        <v>13014.498282667382</v>
      </c>
      <c r="L23" s="17">
        <f t="shared" si="3"/>
        <v>249522.51241963249</v>
      </c>
      <c r="N23" s="19">
        <f>10.784%+2%+1.125%</f>
        <v>0.13909000000000002</v>
      </c>
      <c r="O23" s="19"/>
    </row>
    <row r="24" spans="1:15" x14ac:dyDescent="0.2">
      <c r="A24" s="13">
        <f t="shared" si="4"/>
        <v>47514</v>
      </c>
      <c r="B24" s="20">
        <f t="shared" si="5"/>
        <v>30</v>
      </c>
      <c r="C24" s="5"/>
      <c r="D24" s="5">
        <f t="shared" si="6"/>
        <v>12</v>
      </c>
      <c r="E24" s="18">
        <f t="shared" si="7"/>
        <v>18615.938591742193</v>
      </c>
      <c r="F24" s="5"/>
      <c r="G24" s="17">
        <f t="shared" si="8"/>
        <v>3664.2858239670982</v>
      </c>
      <c r="H24" s="11">
        <v>5.8700000000000002E-2</v>
      </c>
      <c r="I24" s="17">
        <f t="shared" si="9"/>
        <v>249522.51241963249</v>
      </c>
      <c r="J24" s="17">
        <f t="shared" si="1"/>
        <v>33508.689465135947</v>
      </c>
      <c r="K24" s="17">
        <f t="shared" si="2"/>
        <v>15630.451514834167</v>
      </c>
      <c r="L24" s="17">
        <f t="shared" si="3"/>
        <v>298661.65339960263</v>
      </c>
      <c r="N24" s="19">
        <f>11.875%+2%+1.125%</f>
        <v>0.15</v>
      </c>
      <c r="O24" s="19"/>
    </row>
    <row r="25" spans="1:15" x14ac:dyDescent="0.2">
      <c r="A25" s="13">
        <f t="shared" si="4"/>
        <v>47879</v>
      </c>
      <c r="B25" s="20">
        <f t="shared" si="5"/>
        <v>31</v>
      </c>
      <c r="C25" s="5"/>
      <c r="D25" s="5">
        <f t="shared" si="6"/>
        <v>13</v>
      </c>
      <c r="E25" s="18">
        <f t="shared" si="7"/>
        <v>19546.735521329305</v>
      </c>
      <c r="F25" s="5"/>
      <c r="G25" s="17">
        <f t="shared" si="8"/>
        <v>3792.5358278059462</v>
      </c>
      <c r="H25" s="11">
        <v>5.8700000000000002E-2</v>
      </c>
      <c r="I25" s="17">
        <f t="shared" si="9"/>
        <v>298661.65339960263</v>
      </c>
      <c r="J25" s="17">
        <f t="shared" si="1"/>
        <v>35184.123938392746</v>
      </c>
      <c r="K25" s="17">
        <f t="shared" si="2"/>
        <v>18564.093092148501</v>
      </c>
      <c r="L25" s="17">
        <f t="shared" si="3"/>
        <v>352409.87043014384</v>
      </c>
      <c r="N25" s="19">
        <v>0.15</v>
      </c>
      <c r="O25" s="19"/>
    </row>
    <row r="26" spans="1:15" x14ac:dyDescent="0.2">
      <c r="A26" s="13">
        <f t="shared" si="4"/>
        <v>48244</v>
      </c>
      <c r="B26" s="20">
        <f t="shared" si="5"/>
        <v>32</v>
      </c>
      <c r="C26" s="5"/>
      <c r="D26" s="5">
        <f t="shared" si="6"/>
        <v>14</v>
      </c>
      <c r="E26" s="18">
        <f t="shared" si="7"/>
        <v>20524.072297395771</v>
      </c>
      <c r="F26" s="5"/>
      <c r="G26" s="17">
        <f t="shared" si="8"/>
        <v>3925.2745817791538</v>
      </c>
      <c r="H26" s="11">
        <v>5.8700000000000002E-2</v>
      </c>
      <c r="I26" s="17">
        <f t="shared" si="9"/>
        <v>352409.87043014384</v>
      </c>
      <c r="J26" s="17">
        <f t="shared" si="1"/>
        <v>36943.330135312382</v>
      </c>
      <c r="K26" s="17">
        <f t="shared" si="2"/>
        <v>21770.746133720862</v>
      </c>
      <c r="L26" s="17">
        <f t="shared" si="3"/>
        <v>411123.94669917709</v>
      </c>
      <c r="N26" s="19">
        <v>0.15</v>
      </c>
      <c r="O26" s="19"/>
    </row>
    <row r="27" spans="1:15" x14ac:dyDescent="0.2">
      <c r="A27" s="13">
        <f t="shared" ref="A27:A55" si="10">EOMONTH(A26,12)</f>
        <v>48610</v>
      </c>
      <c r="B27" s="20">
        <f t="shared" ref="B27:B55" si="11">B26+1</f>
        <v>33</v>
      </c>
      <c r="C27" s="5"/>
      <c r="D27" s="5">
        <f t="shared" ref="D27:D55" si="12">D26+1</f>
        <v>15</v>
      </c>
      <c r="E27" s="18">
        <f t="shared" si="7"/>
        <v>21550.275912265559</v>
      </c>
      <c r="F27" s="5"/>
      <c r="G27" s="17">
        <f t="shared" si="8"/>
        <v>4062.6591921414238</v>
      </c>
      <c r="H27" s="11">
        <v>5.8700000000000002E-2</v>
      </c>
      <c r="I27" s="17">
        <f t="shared" si="9"/>
        <v>411123.94669917709</v>
      </c>
      <c r="J27" s="17">
        <f t="shared" si="1"/>
        <v>38790.496642078004</v>
      </c>
      <c r="K27" s="17">
        <f t="shared" si="2"/>
        <v>25271.476747686687</v>
      </c>
      <c r="L27" s="17">
        <f t="shared" si="3"/>
        <v>475185.92008894176</v>
      </c>
      <c r="N27" s="19">
        <v>0.15</v>
      </c>
      <c r="O27" s="19"/>
    </row>
    <row r="28" spans="1:15" x14ac:dyDescent="0.2">
      <c r="A28" s="13">
        <f t="shared" si="10"/>
        <v>48975</v>
      </c>
      <c r="B28" s="20">
        <f t="shared" si="11"/>
        <v>34</v>
      </c>
      <c r="C28" s="5"/>
      <c r="D28" s="5">
        <f t="shared" si="12"/>
        <v>16</v>
      </c>
      <c r="E28" s="18">
        <f t="shared" si="7"/>
        <v>22627.789707878837</v>
      </c>
      <c r="F28" s="5"/>
      <c r="G28" s="17">
        <f t="shared" si="8"/>
        <v>4204.8522638663735</v>
      </c>
      <c r="H28" s="11">
        <v>5.8700000000000002E-2</v>
      </c>
      <c r="I28" s="17">
        <f t="shared" si="9"/>
        <v>475185.92008894176</v>
      </c>
      <c r="J28" s="17">
        <f t="shared" si="1"/>
        <v>40730.021474181907</v>
      </c>
      <c r="K28" s="17">
        <f t="shared" si="2"/>
        <v>29088.83963948812</v>
      </c>
      <c r="L28" s="17">
        <f t="shared" si="3"/>
        <v>545004.78120261175</v>
      </c>
      <c r="N28" s="19">
        <v>0.15</v>
      </c>
      <c r="O28" s="19"/>
    </row>
    <row r="29" spans="1:15" x14ac:dyDescent="0.2">
      <c r="A29" s="13">
        <f t="shared" si="10"/>
        <v>49340</v>
      </c>
      <c r="B29" s="20">
        <f t="shared" si="11"/>
        <v>35</v>
      </c>
      <c r="C29" s="5"/>
      <c r="D29" s="5">
        <f t="shared" si="12"/>
        <v>17</v>
      </c>
      <c r="E29" s="18">
        <f t="shared" si="7"/>
        <v>23759.179193272779</v>
      </c>
      <c r="F29" s="5"/>
      <c r="G29" s="17">
        <f t="shared" si="8"/>
        <v>4352.0220931016966</v>
      </c>
      <c r="H29" s="11">
        <v>5.8700000000000002E-2</v>
      </c>
      <c r="I29" s="17">
        <f t="shared" si="9"/>
        <v>545004.78120261175</v>
      </c>
      <c r="J29" s="17">
        <f t="shared" si="1"/>
        <v>42766.522547891</v>
      </c>
      <c r="K29" s="17">
        <f t="shared" si="2"/>
        <v>33246.978093373909</v>
      </c>
      <c r="L29" s="17">
        <f t="shared" si="3"/>
        <v>621018.2818438767</v>
      </c>
      <c r="N29" s="19">
        <v>0.15</v>
      </c>
      <c r="O29" s="19"/>
    </row>
    <row r="30" spans="1:15" x14ac:dyDescent="0.2">
      <c r="A30" s="13">
        <f t="shared" si="10"/>
        <v>49705</v>
      </c>
      <c r="B30" s="20">
        <f t="shared" si="11"/>
        <v>36</v>
      </c>
      <c r="C30" s="5"/>
      <c r="D30" s="5">
        <f t="shared" si="12"/>
        <v>18</v>
      </c>
      <c r="E30" s="18">
        <f t="shared" si="7"/>
        <v>24947.138152936419</v>
      </c>
      <c r="F30" s="5"/>
      <c r="G30" s="17">
        <f t="shared" si="8"/>
        <v>4504.3428663602554</v>
      </c>
      <c r="H30" s="11">
        <v>5.8700000000000002E-2</v>
      </c>
      <c r="I30" s="17">
        <f t="shared" si="9"/>
        <v>621018.2818438767</v>
      </c>
      <c r="J30" s="17">
        <f t="shared" si="1"/>
        <v>44904.848675285553</v>
      </c>
      <c r="K30" s="17">
        <f t="shared" si="2"/>
        <v>37771.730452855198</v>
      </c>
      <c r="L30" s="17">
        <f t="shared" si="3"/>
        <v>703694.86097201752</v>
      </c>
      <c r="N30" s="19">
        <v>0.15</v>
      </c>
      <c r="O30" s="19"/>
    </row>
    <row r="31" spans="1:15" x14ac:dyDescent="0.2">
      <c r="A31" s="13">
        <f t="shared" si="10"/>
        <v>50071</v>
      </c>
      <c r="B31" s="20">
        <f t="shared" si="11"/>
        <v>37</v>
      </c>
      <c r="C31" s="5"/>
      <c r="D31" s="5">
        <f t="shared" si="12"/>
        <v>19</v>
      </c>
      <c r="E31" s="18">
        <f t="shared" si="7"/>
        <v>26194.495060583242</v>
      </c>
      <c r="F31" s="5"/>
      <c r="G31" s="17">
        <f t="shared" si="8"/>
        <v>4661.9948666828641</v>
      </c>
      <c r="H31" s="11">
        <v>5.8700000000000002E-2</v>
      </c>
      <c r="I31" s="17">
        <f t="shared" si="9"/>
        <v>703694.86097201752</v>
      </c>
      <c r="J31" s="17">
        <f>N31*MIN(E31, 25*G31)*12+G31*O31*12</f>
        <v>47150.091109049834</v>
      </c>
      <c r="K31" s="17">
        <f t="shared" si="2"/>
        <v>42690.743513108042</v>
      </c>
      <c r="L31" s="17">
        <f t="shared" si="3"/>
        <v>793535.69559417537</v>
      </c>
      <c r="N31" s="19">
        <v>0.15</v>
      </c>
      <c r="O31" s="19"/>
    </row>
    <row r="32" spans="1:15" x14ac:dyDescent="0.2">
      <c r="A32" s="13">
        <f t="shared" si="10"/>
        <v>50436</v>
      </c>
      <c r="B32" s="20">
        <f t="shared" si="11"/>
        <v>38</v>
      </c>
      <c r="C32" s="5"/>
      <c r="D32" s="5">
        <f t="shared" si="12"/>
        <v>20</v>
      </c>
      <c r="E32" s="18">
        <f t="shared" si="7"/>
        <v>27504.219813612406</v>
      </c>
      <c r="F32" s="5"/>
      <c r="G32" s="17">
        <f t="shared" si="8"/>
        <v>4825.1646870167642</v>
      </c>
      <c r="H32" s="11">
        <v>5.8700000000000002E-2</v>
      </c>
      <c r="I32" s="17">
        <f t="shared" ref="I32:I55" si="13">L31</f>
        <v>793535.69559417537</v>
      </c>
      <c r="J32" s="17">
        <f t="shared" ref="J32:J55" si="14">N32*MIN(E32, 25*G32)*12+G32*O32*12</f>
        <v>49507.595664502325</v>
      </c>
      <c r="K32" s="17">
        <f t="shared" ref="K32:K55" si="15">I32*H32+J32*H32/2</f>
        <v>48033.593264131239</v>
      </c>
      <c r="L32" s="17">
        <f t="shared" ref="L32:L55" si="16">I32+J32+K32</f>
        <v>891076.88452280895</v>
      </c>
      <c r="N32" s="19">
        <v>0.15</v>
      </c>
      <c r="O32" s="19"/>
    </row>
    <row r="33" spans="1:15" x14ac:dyDescent="0.2">
      <c r="A33" s="13">
        <f t="shared" si="10"/>
        <v>50801</v>
      </c>
      <c r="B33" s="20">
        <f t="shared" si="11"/>
        <v>39</v>
      </c>
      <c r="C33" s="5"/>
      <c r="D33" s="5">
        <f t="shared" si="12"/>
        <v>21</v>
      </c>
      <c r="E33" s="18">
        <f t="shared" si="7"/>
        <v>28879.430804293028</v>
      </c>
      <c r="F33" s="5"/>
      <c r="G33" s="17">
        <f t="shared" si="8"/>
        <v>4994.0454510623504</v>
      </c>
      <c r="H33" s="11">
        <v>5.8700000000000002E-2</v>
      </c>
      <c r="I33" s="17">
        <f t="shared" si="13"/>
        <v>891076.88452280895</v>
      </c>
      <c r="J33" s="17">
        <f t="shared" si="14"/>
        <v>51982.97544772744</v>
      </c>
      <c r="K33" s="17">
        <f t="shared" si="15"/>
        <v>53831.913450879685</v>
      </c>
      <c r="L33" s="17">
        <f t="shared" si="16"/>
        <v>996891.77342141606</v>
      </c>
      <c r="N33" s="19">
        <v>0.15</v>
      </c>
      <c r="O33" s="19"/>
    </row>
    <row r="34" spans="1:15" x14ac:dyDescent="0.2">
      <c r="A34" s="13">
        <f t="shared" si="10"/>
        <v>51166</v>
      </c>
      <c r="B34" s="20">
        <f t="shared" si="11"/>
        <v>40</v>
      </c>
      <c r="C34" s="5"/>
      <c r="D34" s="5">
        <f t="shared" si="12"/>
        <v>22</v>
      </c>
      <c r="E34" s="18">
        <f t="shared" si="7"/>
        <v>30323.402344507682</v>
      </c>
      <c r="F34" s="5"/>
      <c r="G34" s="17">
        <f t="shared" si="8"/>
        <v>5168.8370418495324</v>
      </c>
      <c r="H34" s="11">
        <v>5.8700000000000002E-2</v>
      </c>
      <c r="I34" s="17">
        <f t="shared" si="13"/>
        <v>996891.77342141606</v>
      </c>
      <c r="J34" s="17">
        <f t="shared" si="14"/>
        <v>54582.124220113823</v>
      </c>
      <c r="K34" s="17">
        <f t="shared" si="15"/>
        <v>60119.532445697463</v>
      </c>
      <c r="L34" s="17">
        <f t="shared" si="16"/>
        <v>1111593.4300872274</v>
      </c>
      <c r="N34" s="19">
        <v>0.15</v>
      </c>
      <c r="O34" s="19"/>
    </row>
    <row r="35" spans="1:15" x14ac:dyDescent="0.2">
      <c r="A35" s="13">
        <f t="shared" si="10"/>
        <v>51532</v>
      </c>
      <c r="B35" s="20">
        <f t="shared" si="11"/>
        <v>41</v>
      </c>
      <c r="C35" s="5"/>
      <c r="D35" s="5">
        <f t="shared" si="12"/>
        <v>23</v>
      </c>
      <c r="E35" s="18">
        <f t="shared" si="7"/>
        <v>31839.572461733067</v>
      </c>
      <c r="F35" s="5"/>
      <c r="G35" s="17">
        <f t="shared" si="8"/>
        <v>5349.7463383142658</v>
      </c>
      <c r="H35" s="11">
        <v>5.8700000000000002E-2</v>
      </c>
      <c r="I35" s="17">
        <f t="shared" si="13"/>
        <v>1111593.4300872274</v>
      </c>
      <c r="J35" s="17">
        <f t="shared" si="14"/>
        <v>57311.230431119518</v>
      </c>
      <c r="K35" s="17">
        <f t="shared" si="15"/>
        <v>66932.618959273605</v>
      </c>
      <c r="L35" s="17">
        <f t="shared" si="16"/>
        <v>1235837.2794776205</v>
      </c>
      <c r="N35" s="19">
        <v>0.15</v>
      </c>
      <c r="O35" s="19"/>
    </row>
    <row r="36" spans="1:15" x14ac:dyDescent="0.2">
      <c r="A36" s="13">
        <f t="shared" si="10"/>
        <v>51897</v>
      </c>
      <c r="B36" s="20">
        <f t="shared" si="11"/>
        <v>42</v>
      </c>
      <c r="C36" s="5"/>
      <c r="D36" s="5">
        <f t="shared" si="12"/>
        <v>24</v>
      </c>
      <c r="E36" s="18">
        <f t="shared" si="7"/>
        <v>33431.551084819723</v>
      </c>
      <c r="F36" s="5"/>
      <c r="G36" s="17">
        <f t="shared" si="8"/>
        <v>5536.9874601552647</v>
      </c>
      <c r="H36" s="11">
        <v>5.8700000000000002E-2</v>
      </c>
      <c r="I36" s="17">
        <f t="shared" si="13"/>
        <v>1235837.2794776205</v>
      </c>
      <c r="J36" s="17">
        <f t="shared" si="14"/>
        <v>60176.791952675499</v>
      </c>
      <c r="K36" s="17">
        <f t="shared" si="15"/>
        <v>74309.837149147352</v>
      </c>
      <c r="L36" s="17">
        <f t="shared" si="16"/>
        <v>1370323.9085794433</v>
      </c>
      <c r="N36" s="19">
        <v>0.15</v>
      </c>
      <c r="O36" s="19"/>
    </row>
    <row r="37" spans="1:15" x14ac:dyDescent="0.2">
      <c r="A37" s="13">
        <f t="shared" si="10"/>
        <v>52262</v>
      </c>
      <c r="B37" s="20">
        <f t="shared" si="11"/>
        <v>43</v>
      </c>
      <c r="C37" s="5"/>
      <c r="D37" s="5">
        <f t="shared" si="12"/>
        <v>25</v>
      </c>
      <c r="E37" s="18">
        <f t="shared" si="7"/>
        <v>35103.128639060713</v>
      </c>
      <c r="F37" s="5"/>
      <c r="G37" s="17">
        <f t="shared" si="8"/>
        <v>5730.7820212606985</v>
      </c>
      <c r="H37" s="11">
        <v>5.8700000000000002E-2</v>
      </c>
      <c r="I37" s="17">
        <f t="shared" si="13"/>
        <v>1370323.9085794433</v>
      </c>
      <c r="J37" s="17">
        <f t="shared" si="14"/>
        <v>63185.631550309277</v>
      </c>
      <c r="K37" s="17">
        <f t="shared" si="15"/>
        <v>82292.511719614908</v>
      </c>
      <c r="L37" s="17">
        <f t="shared" si="16"/>
        <v>1515802.0518493676</v>
      </c>
      <c r="N37" s="19">
        <v>0.15</v>
      </c>
      <c r="O37" s="19"/>
    </row>
    <row r="38" spans="1:15" x14ac:dyDescent="0.2">
      <c r="A38" s="13">
        <f t="shared" si="10"/>
        <v>52627</v>
      </c>
      <c r="B38" s="20">
        <f t="shared" si="11"/>
        <v>44</v>
      </c>
      <c r="C38" s="5"/>
      <c r="D38" s="5">
        <f t="shared" si="12"/>
        <v>26</v>
      </c>
      <c r="E38" s="18">
        <f t="shared" si="7"/>
        <v>36858.28507101375</v>
      </c>
      <c r="F38" s="5"/>
      <c r="G38" s="17">
        <f t="shared" si="8"/>
        <v>5931.3593920048224</v>
      </c>
      <c r="H38" s="11">
        <v>5.8700000000000002E-2</v>
      </c>
      <c r="I38" s="17">
        <f t="shared" si="13"/>
        <v>1515802.0518493676</v>
      </c>
      <c r="J38" s="17">
        <f t="shared" si="14"/>
        <v>66344.913127824751</v>
      </c>
      <c r="K38" s="17">
        <f t="shared" si="15"/>
        <v>90924.80364385953</v>
      </c>
      <c r="L38" s="17">
        <f t="shared" si="16"/>
        <v>1673071.7686210517</v>
      </c>
      <c r="N38" s="19">
        <v>0.15</v>
      </c>
      <c r="O38" s="19"/>
    </row>
    <row r="39" spans="1:15" x14ac:dyDescent="0.2">
      <c r="A39" s="13">
        <f t="shared" si="10"/>
        <v>52993</v>
      </c>
      <c r="B39" s="20">
        <f t="shared" si="11"/>
        <v>45</v>
      </c>
      <c r="C39" s="5"/>
      <c r="D39" s="5">
        <f t="shared" si="12"/>
        <v>27</v>
      </c>
      <c r="E39" s="18">
        <f t="shared" si="7"/>
        <v>38701.199324564441</v>
      </c>
      <c r="F39" s="5"/>
      <c r="G39" s="17">
        <f t="shared" si="8"/>
        <v>6138.9569707249912</v>
      </c>
      <c r="H39" s="11">
        <v>5.8700000000000002E-2</v>
      </c>
      <c r="I39" s="17">
        <f t="shared" si="13"/>
        <v>1673071.7686210517</v>
      </c>
      <c r="J39" s="17">
        <f t="shared" si="14"/>
        <v>69662.158784215993</v>
      </c>
      <c r="K39" s="17">
        <f t="shared" si="15"/>
        <v>100253.89717837248</v>
      </c>
      <c r="L39" s="17">
        <f t="shared" si="16"/>
        <v>1842987.8245836403</v>
      </c>
      <c r="N39" s="19">
        <v>0.15</v>
      </c>
      <c r="O39" s="19"/>
    </row>
    <row r="40" spans="1:15" x14ac:dyDescent="0.2">
      <c r="A40" s="13">
        <f t="shared" si="10"/>
        <v>53358</v>
      </c>
      <c r="B40" s="20">
        <f t="shared" si="11"/>
        <v>46</v>
      </c>
      <c r="C40" s="5"/>
      <c r="D40" s="5">
        <f t="shared" si="12"/>
        <v>28</v>
      </c>
      <c r="E40" s="18">
        <f t="shared" si="7"/>
        <v>40636.259290792666</v>
      </c>
      <c r="F40" s="5"/>
      <c r="G40" s="17">
        <f t="shared" si="8"/>
        <v>6353.8204647003649</v>
      </c>
      <c r="H40" s="11">
        <v>5.8700000000000002E-2</v>
      </c>
      <c r="I40" s="17">
        <f t="shared" si="13"/>
        <v>1842987.8245836403</v>
      </c>
      <c r="J40" s="17">
        <f t="shared" si="14"/>
        <v>73145.266723426801</v>
      </c>
      <c r="K40" s="17">
        <f t="shared" si="15"/>
        <v>110330.19888139227</v>
      </c>
      <c r="L40" s="17">
        <f t="shared" si="16"/>
        <v>2026463.2901884594</v>
      </c>
      <c r="N40" s="19">
        <v>0.15</v>
      </c>
      <c r="O40" s="19"/>
    </row>
    <row r="41" spans="1:15" x14ac:dyDescent="0.2">
      <c r="A41" s="13">
        <f t="shared" si="10"/>
        <v>53723</v>
      </c>
      <c r="B41" s="20">
        <f t="shared" si="11"/>
        <v>47</v>
      </c>
      <c r="C41" s="5"/>
      <c r="D41" s="5">
        <f t="shared" si="12"/>
        <v>29</v>
      </c>
      <c r="E41" s="18">
        <f t="shared" si="7"/>
        <v>42668.072255332299</v>
      </c>
      <c r="F41" s="5"/>
      <c r="G41" s="17">
        <f t="shared" si="8"/>
        <v>6576.2041809648772</v>
      </c>
      <c r="H41" s="11">
        <v>5.8700000000000002E-2</v>
      </c>
      <c r="I41" s="17">
        <f t="shared" si="13"/>
        <v>2026463.2901884594</v>
      </c>
      <c r="J41" s="17">
        <f t="shared" si="14"/>
        <v>76802.530059598139</v>
      </c>
      <c r="K41" s="17">
        <f t="shared" si="15"/>
        <v>121207.54939131178</v>
      </c>
      <c r="L41" s="17">
        <f t="shared" si="16"/>
        <v>2224473.3696393692</v>
      </c>
      <c r="N41" s="19">
        <v>0.15</v>
      </c>
      <c r="O41" s="19"/>
    </row>
    <row r="42" spans="1:15" x14ac:dyDescent="0.2">
      <c r="A42" s="13">
        <f t="shared" si="10"/>
        <v>54088</v>
      </c>
      <c r="B42" s="20">
        <f t="shared" si="11"/>
        <v>48</v>
      </c>
      <c r="C42" s="5"/>
      <c r="D42" s="5">
        <f t="shared" si="12"/>
        <v>30</v>
      </c>
      <c r="E42" s="18">
        <f t="shared" si="7"/>
        <v>44801.475868098918</v>
      </c>
      <c r="F42" s="5"/>
      <c r="G42" s="17">
        <f t="shared" si="8"/>
        <v>6806.371327298647</v>
      </c>
      <c r="H42" s="11">
        <v>5.8700000000000002E-2</v>
      </c>
      <c r="I42" s="17">
        <f t="shared" si="13"/>
        <v>2224473.3696393692</v>
      </c>
      <c r="J42" s="17">
        <f t="shared" si="14"/>
        <v>80642.656562578049</v>
      </c>
      <c r="K42" s="17">
        <f t="shared" si="15"/>
        <v>132943.44876794264</v>
      </c>
      <c r="L42" s="17">
        <f t="shared" si="16"/>
        <v>2438059.47496989</v>
      </c>
      <c r="N42" s="19">
        <v>0.15</v>
      </c>
      <c r="O42" s="19"/>
    </row>
    <row r="43" spans="1:15" x14ac:dyDescent="0.2">
      <c r="A43" s="13">
        <f t="shared" si="10"/>
        <v>54454</v>
      </c>
      <c r="B43" s="20">
        <f t="shared" si="11"/>
        <v>49</v>
      </c>
      <c r="C43" s="5"/>
      <c r="D43" s="5">
        <f t="shared" si="12"/>
        <v>31</v>
      </c>
      <c r="E43" s="18">
        <f t="shared" si="7"/>
        <v>47041.549661503865</v>
      </c>
      <c r="F43" s="5"/>
      <c r="G43" s="17">
        <f t="shared" si="8"/>
        <v>7044.5943237540987</v>
      </c>
      <c r="H43" s="11">
        <v>5.8700000000000002E-2</v>
      </c>
      <c r="I43" s="17">
        <f t="shared" si="13"/>
        <v>2438059.47496989</v>
      </c>
      <c r="J43" s="17">
        <f t="shared" si="14"/>
        <v>84674.789390706952</v>
      </c>
      <c r="K43" s="17">
        <f t="shared" si="15"/>
        <v>145599.29624934978</v>
      </c>
      <c r="L43" s="17">
        <f t="shared" si="16"/>
        <v>2668333.5606099465</v>
      </c>
      <c r="N43" s="19">
        <v>0.15</v>
      </c>
      <c r="O43" s="19"/>
    </row>
    <row r="44" spans="1:15" x14ac:dyDescent="0.2">
      <c r="A44" s="13">
        <f t="shared" si="10"/>
        <v>54819</v>
      </c>
      <c r="B44" s="20">
        <f t="shared" si="11"/>
        <v>50</v>
      </c>
      <c r="C44" s="5"/>
      <c r="D44" s="5">
        <f t="shared" si="12"/>
        <v>32</v>
      </c>
      <c r="E44" s="18">
        <f t="shared" si="7"/>
        <v>49393.627144579063</v>
      </c>
      <c r="F44" s="5"/>
      <c r="G44" s="17">
        <f t="shared" si="8"/>
        <v>7291.1551250854918</v>
      </c>
      <c r="H44" s="11">
        <v>5.8700000000000002E-2</v>
      </c>
      <c r="I44" s="17">
        <f t="shared" si="13"/>
        <v>2668333.5606099465</v>
      </c>
      <c r="J44" s="17">
        <f t="shared" si="14"/>
        <v>88908.52886024231</v>
      </c>
      <c r="K44" s="17">
        <f t="shared" si="15"/>
        <v>159240.64532985198</v>
      </c>
      <c r="L44" s="17">
        <f t="shared" si="16"/>
        <v>2916482.7348000407</v>
      </c>
      <c r="N44" s="19">
        <v>0.15</v>
      </c>
      <c r="O44" s="19"/>
    </row>
    <row r="45" spans="1:15" x14ac:dyDescent="0.2">
      <c r="A45" s="13">
        <f t="shared" si="10"/>
        <v>55184</v>
      </c>
      <c r="B45" s="20">
        <f t="shared" si="11"/>
        <v>51</v>
      </c>
      <c r="C45" s="5"/>
      <c r="D45" s="5">
        <f t="shared" si="12"/>
        <v>33</v>
      </c>
      <c r="E45" s="18">
        <f t="shared" si="7"/>
        <v>51863.308501808016</v>
      </c>
      <c r="F45" s="5"/>
      <c r="G45" s="17">
        <f t="shared" si="8"/>
        <v>7546.3455544634835</v>
      </c>
      <c r="H45" s="11">
        <v>5.8700000000000002E-2</v>
      </c>
      <c r="I45" s="17">
        <f t="shared" si="13"/>
        <v>2916482.7348000407</v>
      </c>
      <c r="J45" s="17">
        <f t="shared" si="14"/>
        <v>93353.955303254421</v>
      </c>
      <c r="K45" s="17">
        <f t="shared" si="15"/>
        <v>173937.47512091292</v>
      </c>
      <c r="L45" s="17">
        <f t="shared" si="16"/>
        <v>3183774.165224208</v>
      </c>
      <c r="N45" s="19">
        <v>0.15</v>
      </c>
      <c r="O45" s="19"/>
    </row>
    <row r="46" spans="1:15" x14ac:dyDescent="0.2">
      <c r="A46" s="13">
        <f t="shared" si="10"/>
        <v>55549</v>
      </c>
      <c r="B46" s="20">
        <f t="shared" si="11"/>
        <v>52</v>
      </c>
      <c r="C46" s="5"/>
      <c r="D46" s="5">
        <f t="shared" si="12"/>
        <v>34</v>
      </c>
      <c r="E46" s="18">
        <f t="shared" si="7"/>
        <v>54456.473926898419</v>
      </c>
      <c r="F46" s="5"/>
      <c r="G46" s="17">
        <f t="shared" si="8"/>
        <v>7810.467648869705</v>
      </c>
      <c r="H46" s="11">
        <v>5.8700000000000002E-2</v>
      </c>
      <c r="I46" s="17">
        <f t="shared" si="13"/>
        <v>3183774.165224208</v>
      </c>
      <c r="J46" s="17">
        <f t="shared" si="14"/>
        <v>98021.653068417145</v>
      </c>
      <c r="K46" s="17">
        <f t="shared" si="15"/>
        <v>189764.47901621906</v>
      </c>
      <c r="L46" s="17">
        <f t="shared" si="16"/>
        <v>3471560.2973088445</v>
      </c>
      <c r="N46" s="19">
        <v>0.15</v>
      </c>
      <c r="O46" s="19"/>
    </row>
    <row r="47" spans="1:15" x14ac:dyDescent="0.2">
      <c r="A47" s="13">
        <f t="shared" si="10"/>
        <v>55915</v>
      </c>
      <c r="B47" s="20">
        <f t="shared" si="11"/>
        <v>53</v>
      </c>
      <c r="C47" s="5"/>
      <c r="D47" s="5">
        <f t="shared" si="12"/>
        <v>35</v>
      </c>
      <c r="E47" s="18">
        <f t="shared" si="7"/>
        <v>57179.297623243343</v>
      </c>
      <c r="F47" s="5"/>
      <c r="G47" s="17">
        <f t="shared" si="8"/>
        <v>8083.8340165801437</v>
      </c>
      <c r="H47" s="11">
        <v>5.8700000000000002E-2</v>
      </c>
      <c r="I47" s="17">
        <f t="shared" si="13"/>
        <v>3471560.2973088445</v>
      </c>
      <c r="J47" s="17">
        <f t="shared" si="14"/>
        <v>102922.73572183802</v>
      </c>
      <c r="K47" s="17">
        <f t="shared" si="15"/>
        <v>206801.37174546512</v>
      </c>
      <c r="L47" s="17">
        <f t="shared" si="16"/>
        <v>3781284.404776148</v>
      </c>
      <c r="N47" s="19">
        <v>0.15</v>
      </c>
      <c r="O47" s="19"/>
    </row>
    <row r="48" spans="1:15" x14ac:dyDescent="0.2">
      <c r="A48" s="13">
        <f t="shared" si="10"/>
        <v>56280</v>
      </c>
      <c r="B48" s="20">
        <f t="shared" si="11"/>
        <v>54</v>
      </c>
      <c r="C48" s="5"/>
      <c r="D48" s="5">
        <f t="shared" si="12"/>
        <v>36</v>
      </c>
      <c r="E48" s="18">
        <f t="shared" si="7"/>
        <v>60038.262504405509</v>
      </c>
      <c r="F48" s="5"/>
      <c r="G48" s="17">
        <f t="shared" si="8"/>
        <v>8366.7682071604486</v>
      </c>
      <c r="H48" s="11">
        <v>5.8700000000000002E-2</v>
      </c>
      <c r="I48" s="17">
        <f t="shared" si="13"/>
        <v>3781284.404776148</v>
      </c>
      <c r="J48" s="17">
        <f t="shared" si="14"/>
        <v>108068.8725079299</v>
      </c>
      <c r="K48" s="17">
        <f t="shared" si="15"/>
        <v>225133.21596846762</v>
      </c>
      <c r="L48" s="17">
        <f t="shared" si="16"/>
        <v>4114486.4932525456</v>
      </c>
      <c r="N48" s="19">
        <v>0.15</v>
      </c>
      <c r="O48" s="19"/>
    </row>
    <row r="49" spans="1:15" x14ac:dyDescent="0.2">
      <c r="A49" s="13">
        <f t="shared" si="10"/>
        <v>56645</v>
      </c>
      <c r="B49" s="20">
        <f t="shared" si="11"/>
        <v>55</v>
      </c>
      <c r="C49" s="5"/>
      <c r="D49" s="5">
        <f t="shared" si="12"/>
        <v>37</v>
      </c>
      <c r="E49" s="18">
        <f t="shared" si="7"/>
        <v>63040.175629625788</v>
      </c>
      <c r="F49" s="5"/>
      <c r="G49" s="17">
        <f t="shared" si="8"/>
        <v>8659.605094411063</v>
      </c>
      <c r="H49" s="11">
        <v>5.8700000000000002E-2</v>
      </c>
      <c r="I49" s="17">
        <f t="shared" si="13"/>
        <v>4114486.4932525456</v>
      </c>
      <c r="J49" s="17">
        <f t="shared" si="14"/>
        <v>113472.31613332641</v>
      </c>
      <c r="K49" s="17">
        <f t="shared" si="15"/>
        <v>244850.76963243759</v>
      </c>
      <c r="L49" s="17">
        <f t="shared" si="16"/>
        <v>4472809.5790183097</v>
      </c>
      <c r="N49" s="19">
        <v>0.15</v>
      </c>
      <c r="O49" s="19"/>
    </row>
    <row r="50" spans="1:15" x14ac:dyDescent="0.2">
      <c r="A50" s="13">
        <f t="shared" si="10"/>
        <v>57010</v>
      </c>
      <c r="B50" s="20">
        <f t="shared" si="11"/>
        <v>56</v>
      </c>
      <c r="C50" s="5"/>
      <c r="D50" s="5">
        <f t="shared" si="12"/>
        <v>38</v>
      </c>
      <c r="E50" s="18">
        <f t="shared" si="7"/>
        <v>66192.184411107082</v>
      </c>
      <c r="F50" s="5"/>
      <c r="G50" s="17">
        <f t="shared" si="8"/>
        <v>8962.6912727154486</v>
      </c>
      <c r="H50" s="11">
        <v>5.8700000000000002E-2</v>
      </c>
      <c r="I50" s="17">
        <f t="shared" si="13"/>
        <v>4472809.5790183097</v>
      </c>
      <c r="J50" s="17">
        <f t="shared" si="14"/>
        <v>119145.93193999275</v>
      </c>
      <c r="K50" s="17">
        <f t="shared" si="15"/>
        <v>266050.85539081361</v>
      </c>
      <c r="L50" s="17">
        <f t="shared" si="16"/>
        <v>4858006.366349116</v>
      </c>
      <c r="N50" s="19">
        <v>0.15</v>
      </c>
      <c r="O50" s="19"/>
    </row>
    <row r="51" spans="1:15" x14ac:dyDescent="0.2">
      <c r="A51" s="13">
        <f t="shared" si="10"/>
        <v>57376</v>
      </c>
      <c r="B51" s="20">
        <f t="shared" si="11"/>
        <v>57</v>
      </c>
      <c r="C51" s="5"/>
      <c r="D51" s="5">
        <f t="shared" si="12"/>
        <v>39</v>
      </c>
      <c r="E51" s="18">
        <f t="shared" si="7"/>
        <v>69501.79363166244</v>
      </c>
      <c r="F51" s="5"/>
      <c r="G51" s="17">
        <f t="shared" si="8"/>
        <v>9276.3854672604884</v>
      </c>
      <c r="H51" s="11">
        <v>5.8700000000000002E-2</v>
      </c>
      <c r="I51" s="17">
        <f t="shared" si="13"/>
        <v>4858006.366349116</v>
      </c>
      <c r="J51" s="17">
        <f t="shared" si="14"/>
        <v>125103.22853699239</v>
      </c>
      <c r="K51" s="17">
        <f t="shared" si="15"/>
        <v>288836.7534622539</v>
      </c>
      <c r="L51" s="17">
        <f t="shared" si="16"/>
        <v>5271946.3483483624</v>
      </c>
      <c r="N51" s="19">
        <v>0.15</v>
      </c>
      <c r="O51" s="19"/>
    </row>
    <row r="52" spans="1:15" x14ac:dyDescent="0.2">
      <c r="A52" s="13">
        <f t="shared" si="10"/>
        <v>57741</v>
      </c>
      <c r="B52" s="20">
        <f t="shared" si="11"/>
        <v>58</v>
      </c>
      <c r="C52" s="5"/>
      <c r="D52" s="5">
        <f t="shared" si="12"/>
        <v>40</v>
      </c>
      <c r="E52" s="18">
        <f t="shared" si="7"/>
        <v>72976.883313245562</v>
      </c>
      <c r="F52" s="5"/>
      <c r="G52" s="17">
        <f t="shared" si="8"/>
        <v>9601.0589586146052</v>
      </c>
      <c r="H52" s="11">
        <v>5.8700000000000002E-2</v>
      </c>
      <c r="I52" s="17">
        <f t="shared" si="13"/>
        <v>5271946.3483483624</v>
      </c>
      <c r="J52" s="17">
        <f t="shared" si="14"/>
        <v>131358.389963842</v>
      </c>
      <c r="K52" s="17">
        <f t="shared" si="15"/>
        <v>313318.61939348764</v>
      </c>
      <c r="L52" s="17">
        <f t="shared" si="16"/>
        <v>5716623.3577056918</v>
      </c>
      <c r="N52" s="19">
        <v>0.15</v>
      </c>
      <c r="O52" s="19"/>
    </row>
    <row r="53" spans="1:15" x14ac:dyDescent="0.2">
      <c r="A53" s="13">
        <f t="shared" si="10"/>
        <v>58106</v>
      </c>
      <c r="B53" s="20">
        <f t="shared" si="11"/>
        <v>59</v>
      </c>
      <c r="C53" s="5"/>
      <c r="D53" s="5">
        <f t="shared" si="12"/>
        <v>41</v>
      </c>
      <c r="E53" s="18">
        <f t="shared" si="7"/>
        <v>76625.727478907836</v>
      </c>
      <c r="F53" s="5"/>
      <c r="G53" s="17">
        <f t="shared" si="8"/>
        <v>9937.0960221661153</v>
      </c>
      <c r="H53" s="11">
        <v>5.8700000000000002E-2</v>
      </c>
      <c r="I53" s="17">
        <f t="shared" si="13"/>
        <v>5716623.3577056918</v>
      </c>
      <c r="J53" s="17">
        <f t="shared" si="14"/>
        <v>137926.30946203409</v>
      </c>
      <c r="K53" s="17">
        <f t="shared" si="15"/>
        <v>339613.9282800348</v>
      </c>
      <c r="L53" s="17">
        <f t="shared" si="16"/>
        <v>6194163.595447761</v>
      </c>
      <c r="N53" s="19">
        <v>0.15</v>
      </c>
      <c r="O53" s="19"/>
    </row>
    <row r="54" spans="1:15" x14ac:dyDescent="0.2">
      <c r="A54" s="13">
        <f t="shared" si="10"/>
        <v>58471</v>
      </c>
      <c r="B54" s="20">
        <f t="shared" si="11"/>
        <v>60</v>
      </c>
      <c r="C54" s="5"/>
      <c r="D54" s="5">
        <f t="shared" si="12"/>
        <v>42</v>
      </c>
      <c r="E54" s="18">
        <f t="shared" si="7"/>
        <v>80457.013852853226</v>
      </c>
      <c r="F54" s="5"/>
      <c r="G54" s="17">
        <f t="shared" si="8"/>
        <v>10284.894382941928</v>
      </c>
      <c r="H54" s="11">
        <v>5.8700000000000002E-2</v>
      </c>
      <c r="I54" s="17">
        <f t="shared" si="13"/>
        <v>6194163.595447761</v>
      </c>
      <c r="J54" s="17">
        <f t="shared" si="14"/>
        <v>144822.6249351358</v>
      </c>
      <c r="K54" s="17">
        <f t="shared" si="15"/>
        <v>367847.94709462981</v>
      </c>
      <c r="L54" s="17">
        <f t="shared" si="16"/>
        <v>6706834.1674775267</v>
      </c>
      <c r="N54" s="19">
        <v>0.15</v>
      </c>
      <c r="O54" s="19"/>
    </row>
    <row r="55" spans="1:15" x14ac:dyDescent="0.2">
      <c r="A55" s="13">
        <f t="shared" si="10"/>
        <v>58837</v>
      </c>
      <c r="B55" s="20">
        <f t="shared" si="11"/>
        <v>61</v>
      </c>
      <c r="C55" s="5"/>
      <c r="D55" s="5">
        <f t="shared" si="12"/>
        <v>43</v>
      </c>
      <c r="E55" s="18">
        <f t="shared" si="7"/>
        <v>84479.86454549589</v>
      </c>
      <c r="F55" s="5"/>
      <c r="G55" s="17">
        <f t="shared" si="8"/>
        <v>10644.865686344894</v>
      </c>
      <c r="H55" s="11">
        <v>5.8700000000000002E-2</v>
      </c>
      <c r="I55" s="17">
        <f t="shared" si="13"/>
        <v>6706834.1674775267</v>
      </c>
      <c r="J55" s="17">
        <f t="shared" si="14"/>
        <v>152063.75618189259</v>
      </c>
      <c r="K55" s="17">
        <f t="shared" si="15"/>
        <v>398154.23687486938</v>
      </c>
      <c r="L55" s="17">
        <f t="shared" si="16"/>
        <v>7257052.1605342887</v>
      </c>
      <c r="N55" s="19">
        <v>0.15</v>
      </c>
      <c r="O55" s="19"/>
    </row>
  </sheetData>
  <mergeCells count="9">
    <mergeCell ref="P1:Q8"/>
    <mergeCell ref="G5:H9"/>
    <mergeCell ref="K2:N2"/>
    <mergeCell ref="I13:L13"/>
    <mergeCell ref="D4:E4"/>
    <mergeCell ref="A2:B2"/>
    <mergeCell ref="G4:H4"/>
    <mergeCell ref="D2:H3"/>
    <mergeCell ref="A3:B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D8BA-9B89-4AA3-87E1-F9CD52A8D07A}">
  <dimension ref="A1:D114"/>
  <sheetViews>
    <sheetView showGridLines="0" zoomScale="98" zoomScaleNormal="98" workbookViewId="0">
      <selection activeCell="A67" sqref="A67:C67"/>
    </sheetView>
  </sheetViews>
  <sheetFormatPr baseColWidth="10" defaultRowHeight="15" x14ac:dyDescent="0.2"/>
  <cols>
    <col min="4" max="4" width="10.109375" customWidth="1"/>
  </cols>
  <sheetData>
    <row r="1" spans="1:4" ht="34.5" customHeight="1" x14ac:dyDescent="0.2">
      <c r="A1" s="32" t="s">
        <v>23</v>
      </c>
      <c r="B1" s="32"/>
      <c r="C1" s="32"/>
      <c r="D1" s="15"/>
    </row>
    <row r="3" spans="1:4" ht="15.75" x14ac:dyDescent="0.2">
      <c r="A3" s="3" t="s">
        <v>24</v>
      </c>
      <c r="B3" s="3" t="s">
        <v>25</v>
      </c>
      <c r="C3" s="3" t="s">
        <v>26</v>
      </c>
    </row>
    <row r="4" spans="1:4" x14ac:dyDescent="0.2">
      <c r="A4" s="5">
        <v>0</v>
      </c>
      <c r="B4" s="5">
        <v>1.3799999999999999E-3</v>
      </c>
      <c r="C4" s="5">
        <v>9.2000000000000003E-4</v>
      </c>
    </row>
    <row r="5" spans="1:4" x14ac:dyDescent="0.2">
      <c r="A5" s="5">
        <v>1</v>
      </c>
      <c r="B5" s="5">
        <v>1.3799999999999999E-3</v>
      </c>
      <c r="C5" s="5">
        <v>9.2000000000000003E-4</v>
      </c>
    </row>
    <row r="6" spans="1:4" x14ac:dyDescent="0.2">
      <c r="A6" s="5">
        <v>2</v>
      </c>
      <c r="B6" s="5">
        <v>1.39E-3</v>
      </c>
      <c r="C6" s="5">
        <v>9.2000000000000003E-4</v>
      </c>
    </row>
    <row r="7" spans="1:4" x14ac:dyDescent="0.2">
      <c r="A7" s="5">
        <v>3</v>
      </c>
      <c r="B7" s="5">
        <v>1.4E-3</v>
      </c>
      <c r="C7" s="5">
        <v>9.2000000000000003E-4</v>
      </c>
    </row>
    <row r="8" spans="1:4" x14ac:dyDescent="0.2">
      <c r="A8" s="5">
        <v>4</v>
      </c>
      <c r="B8" s="5">
        <v>1.42E-3</v>
      </c>
      <c r="C8" s="5">
        <v>9.2000000000000003E-4</v>
      </c>
    </row>
    <row r="9" spans="1:4" x14ac:dyDescent="0.2">
      <c r="A9" s="5">
        <v>5</v>
      </c>
      <c r="B9" s="5">
        <v>1.4300000000000001E-3</v>
      </c>
      <c r="C9" s="5">
        <v>9.2000000000000003E-4</v>
      </c>
    </row>
    <row r="10" spans="1:4" x14ac:dyDescent="0.2">
      <c r="A10" s="5">
        <v>6</v>
      </c>
      <c r="B10" s="5">
        <v>1.4499999999999999E-3</v>
      </c>
      <c r="C10" s="5">
        <v>9.2000000000000003E-4</v>
      </c>
    </row>
    <row r="11" spans="1:4" x14ac:dyDescent="0.2">
      <c r="A11" s="5">
        <v>7</v>
      </c>
      <c r="B11" s="5">
        <v>1.47E-3</v>
      </c>
      <c r="C11" s="5">
        <v>9.2000000000000003E-4</v>
      </c>
    </row>
    <row r="12" spans="1:4" x14ac:dyDescent="0.2">
      <c r="A12" s="5">
        <v>8</v>
      </c>
      <c r="B12" s="5">
        <v>1.49E-3</v>
      </c>
      <c r="C12" s="5">
        <v>9.2000000000000003E-4</v>
      </c>
    </row>
    <row r="13" spans="1:4" x14ac:dyDescent="0.2">
      <c r="A13" s="5">
        <v>9</v>
      </c>
      <c r="B13" s="5">
        <v>1.5200000000000001E-3</v>
      </c>
      <c r="C13" s="5">
        <v>9.2000000000000003E-4</v>
      </c>
    </row>
    <row r="14" spans="1:4" x14ac:dyDescent="0.2">
      <c r="A14" s="5">
        <v>10</v>
      </c>
      <c r="B14" s="5">
        <v>1.5499999999999999E-3</v>
      </c>
      <c r="C14" s="5">
        <v>9.2000000000000003E-4</v>
      </c>
    </row>
    <row r="15" spans="1:4" x14ac:dyDescent="0.2">
      <c r="A15" s="5">
        <v>11</v>
      </c>
      <c r="B15" s="5">
        <v>1.58E-3</v>
      </c>
      <c r="C15" s="5">
        <v>9.2000000000000003E-4</v>
      </c>
    </row>
    <row r="16" spans="1:4" x14ac:dyDescent="0.2">
      <c r="A16" s="5">
        <v>12</v>
      </c>
      <c r="B16" s="5">
        <v>1.6100000000000001E-3</v>
      </c>
      <c r="C16" s="5">
        <v>9.2000000000000003E-4</v>
      </c>
    </row>
    <row r="17" spans="1:3" x14ac:dyDescent="0.2">
      <c r="A17" s="5">
        <v>13</v>
      </c>
      <c r="B17" s="5">
        <v>1.65E-3</v>
      </c>
      <c r="C17" s="5">
        <v>9.2000000000000003E-4</v>
      </c>
    </row>
    <row r="18" spans="1:3" x14ac:dyDescent="0.2">
      <c r="A18" s="5">
        <v>14</v>
      </c>
      <c r="B18" s="5">
        <v>1.6800000000000001E-3</v>
      </c>
      <c r="C18" s="5">
        <v>9.2000000000000003E-4</v>
      </c>
    </row>
    <row r="19" spans="1:3" x14ac:dyDescent="0.2">
      <c r="A19" s="5">
        <v>15</v>
      </c>
      <c r="B19" s="5">
        <v>1.72E-3</v>
      </c>
      <c r="C19" s="5">
        <v>9.2000000000000003E-4</v>
      </c>
    </row>
    <row r="20" spans="1:3" x14ac:dyDescent="0.2">
      <c r="A20" s="5">
        <v>16</v>
      </c>
      <c r="B20" s="5">
        <v>1.7700000000000001E-3</v>
      </c>
      <c r="C20" s="5">
        <v>9.2000000000000003E-4</v>
      </c>
    </row>
    <row r="21" spans="1:3" x14ac:dyDescent="0.2">
      <c r="A21" s="5">
        <v>17</v>
      </c>
      <c r="B21" s="5">
        <v>1.81E-3</v>
      </c>
      <c r="C21" s="5">
        <v>9.2000000000000003E-4</v>
      </c>
    </row>
    <row r="22" spans="1:3" x14ac:dyDescent="0.2">
      <c r="A22" s="5">
        <v>18</v>
      </c>
      <c r="B22" s="5">
        <v>1.8600000000000001E-3</v>
      </c>
      <c r="C22" s="5">
        <v>9.3000000000000005E-4</v>
      </c>
    </row>
    <row r="23" spans="1:3" x14ac:dyDescent="0.2">
      <c r="A23" s="5">
        <v>19</v>
      </c>
      <c r="B23" s="5">
        <v>1.91E-3</v>
      </c>
      <c r="C23" s="5">
        <v>9.3000000000000005E-4</v>
      </c>
    </row>
    <row r="24" spans="1:3" x14ac:dyDescent="0.2">
      <c r="A24" s="5">
        <v>20</v>
      </c>
      <c r="B24" s="5">
        <v>1.97E-3</v>
      </c>
      <c r="C24" s="5">
        <v>9.3000000000000005E-4</v>
      </c>
    </row>
    <row r="25" spans="1:3" x14ac:dyDescent="0.2">
      <c r="A25" s="5">
        <v>21</v>
      </c>
      <c r="B25" s="5">
        <v>2.0200000000000001E-3</v>
      </c>
      <c r="C25" s="5">
        <v>9.3000000000000005E-4</v>
      </c>
    </row>
    <row r="26" spans="1:3" x14ac:dyDescent="0.2">
      <c r="A26" s="5">
        <v>22</v>
      </c>
      <c r="B26" s="5">
        <v>2.0899999999999998E-3</v>
      </c>
      <c r="C26" s="5">
        <v>9.3999999999999997E-4</v>
      </c>
    </row>
    <row r="27" spans="1:3" x14ac:dyDescent="0.2">
      <c r="A27" s="5">
        <v>23</v>
      </c>
      <c r="B27" s="5">
        <v>2.15E-3</v>
      </c>
      <c r="C27" s="5">
        <v>9.3999999999999997E-4</v>
      </c>
    </row>
    <row r="28" spans="1:3" x14ac:dyDescent="0.2">
      <c r="A28" s="5">
        <v>24</v>
      </c>
      <c r="B28" s="5">
        <v>2.2200000000000002E-3</v>
      </c>
      <c r="C28" s="5">
        <v>9.5E-4</v>
      </c>
    </row>
    <row r="29" spans="1:3" x14ac:dyDescent="0.2">
      <c r="A29" s="5">
        <v>25</v>
      </c>
      <c r="B29" s="5">
        <v>2.3E-3</v>
      </c>
      <c r="C29" s="5">
        <v>9.5E-4</v>
      </c>
    </row>
    <row r="30" spans="1:3" x14ac:dyDescent="0.2">
      <c r="A30" s="5">
        <v>26</v>
      </c>
      <c r="B30" s="5">
        <v>2.3700000000000001E-3</v>
      </c>
      <c r="C30" s="5">
        <v>9.6000000000000002E-4</v>
      </c>
    </row>
    <row r="31" spans="1:3" x14ac:dyDescent="0.2">
      <c r="A31" s="5">
        <v>27</v>
      </c>
      <c r="B31" s="5">
        <v>2.4599999999999999E-3</v>
      </c>
      <c r="C31" s="5">
        <v>9.6000000000000002E-4</v>
      </c>
    </row>
    <row r="32" spans="1:3" x14ac:dyDescent="0.2">
      <c r="A32" s="5">
        <v>28</v>
      </c>
      <c r="B32" s="5">
        <v>2.5400000000000002E-3</v>
      </c>
      <c r="C32" s="5">
        <v>9.7000000000000005E-4</v>
      </c>
    </row>
    <row r="33" spans="1:3" x14ac:dyDescent="0.2">
      <c r="A33" s="5">
        <v>29</v>
      </c>
      <c r="B33" s="5">
        <v>2.64E-3</v>
      </c>
      <c r="C33" s="5">
        <v>9.7999999999999997E-4</v>
      </c>
    </row>
    <row r="34" spans="1:3" x14ac:dyDescent="0.2">
      <c r="A34" s="5">
        <v>30</v>
      </c>
      <c r="B34" s="5">
        <v>2.7399999999999998E-3</v>
      </c>
      <c r="C34" s="5">
        <v>9.8999999999999999E-4</v>
      </c>
    </row>
    <row r="35" spans="1:3" x14ac:dyDescent="0.2">
      <c r="A35" s="5">
        <v>31</v>
      </c>
      <c r="B35" s="5">
        <v>2.8400000000000001E-3</v>
      </c>
      <c r="C35" s="5">
        <v>1E-3</v>
      </c>
    </row>
    <row r="36" spans="1:3" x14ac:dyDescent="0.2">
      <c r="A36" s="5">
        <v>32</v>
      </c>
      <c r="B36" s="5">
        <v>2.9499999999999999E-3</v>
      </c>
      <c r="C36" s="5">
        <v>1.01E-3</v>
      </c>
    </row>
    <row r="37" spans="1:3" x14ac:dyDescent="0.2">
      <c r="A37" s="5">
        <v>33</v>
      </c>
      <c r="B37" s="5">
        <v>3.0699999999999998E-3</v>
      </c>
      <c r="C37" s="5">
        <v>1.0200000000000001E-3</v>
      </c>
    </row>
    <row r="38" spans="1:3" x14ac:dyDescent="0.2">
      <c r="A38" s="5">
        <v>34</v>
      </c>
      <c r="B38" s="5">
        <v>3.1900000000000001E-3</v>
      </c>
      <c r="C38" s="5">
        <v>1.0399999999999999E-3</v>
      </c>
    </row>
    <row r="39" spans="1:3" x14ac:dyDescent="0.2">
      <c r="A39" s="5">
        <v>35</v>
      </c>
      <c r="B39" s="5">
        <v>3.32E-3</v>
      </c>
      <c r="C39" s="5">
        <v>1.0499999999999999E-3</v>
      </c>
    </row>
    <row r="40" spans="1:3" x14ac:dyDescent="0.2">
      <c r="A40" s="5">
        <v>36</v>
      </c>
      <c r="B40" s="5">
        <v>3.46E-3</v>
      </c>
      <c r="C40" s="5">
        <v>1.07E-3</v>
      </c>
    </row>
    <row r="41" spans="1:3" x14ac:dyDescent="0.2">
      <c r="A41" s="5">
        <v>37</v>
      </c>
      <c r="B41" s="5">
        <v>3.6099999999999999E-3</v>
      </c>
      <c r="C41" s="5">
        <v>1.09E-3</v>
      </c>
    </row>
    <row r="42" spans="1:3" x14ac:dyDescent="0.2">
      <c r="A42" s="5">
        <v>38</v>
      </c>
      <c r="B42" s="5">
        <v>3.7699999999999999E-3</v>
      </c>
      <c r="C42" s="5">
        <v>1.1100000000000001E-3</v>
      </c>
    </row>
    <row r="43" spans="1:3" x14ac:dyDescent="0.2">
      <c r="A43" s="5">
        <v>39</v>
      </c>
      <c r="B43" s="5">
        <v>3.9300000000000003E-3</v>
      </c>
      <c r="C43" s="5">
        <v>1.1299999999999999E-3</v>
      </c>
    </row>
    <row r="44" spans="1:3" x14ac:dyDescent="0.2">
      <c r="A44" s="5">
        <v>40</v>
      </c>
      <c r="B44" s="5">
        <v>4.1099999999999999E-3</v>
      </c>
      <c r="C44" s="5">
        <v>1.16E-3</v>
      </c>
    </row>
    <row r="45" spans="1:3" x14ac:dyDescent="0.2">
      <c r="A45" s="5">
        <v>41</v>
      </c>
      <c r="B45" s="5">
        <v>4.3E-3</v>
      </c>
      <c r="C45" s="5">
        <v>1.1800000000000001E-3</v>
      </c>
    </row>
    <row r="46" spans="1:3" x14ac:dyDescent="0.2">
      <c r="A46" s="5">
        <v>42</v>
      </c>
      <c r="B46" s="5">
        <v>4.4999999999999997E-3</v>
      </c>
      <c r="C46" s="5">
        <v>1.2099999999999999E-3</v>
      </c>
    </row>
    <row r="47" spans="1:3" x14ac:dyDescent="0.2">
      <c r="A47" s="5">
        <v>43</v>
      </c>
      <c r="B47" s="5">
        <v>4.7099999999999998E-3</v>
      </c>
      <c r="C47" s="5">
        <v>1.24E-3</v>
      </c>
    </row>
    <row r="48" spans="1:3" x14ac:dyDescent="0.2">
      <c r="A48" s="5">
        <v>44</v>
      </c>
      <c r="B48" s="5">
        <v>4.9300000000000004E-3</v>
      </c>
      <c r="C48" s="5">
        <v>1.2800000000000001E-3</v>
      </c>
    </row>
    <row r="49" spans="1:3" x14ac:dyDescent="0.2">
      <c r="A49" s="5">
        <v>45</v>
      </c>
      <c r="B49" s="5">
        <v>5.1700000000000001E-3</v>
      </c>
      <c r="C49" s="5">
        <v>1.32E-3</v>
      </c>
    </row>
    <row r="50" spans="1:3" x14ac:dyDescent="0.2">
      <c r="A50" s="5">
        <v>46</v>
      </c>
      <c r="B50" s="5">
        <v>5.4200000000000003E-3</v>
      </c>
      <c r="C50" s="5">
        <v>1.3600000000000001E-3</v>
      </c>
    </row>
    <row r="51" spans="1:3" x14ac:dyDescent="0.2">
      <c r="A51" s="16">
        <v>47</v>
      </c>
      <c r="B51" s="16">
        <v>5.6899999999999997E-3</v>
      </c>
      <c r="C51" s="16">
        <v>1.41E-3</v>
      </c>
    </row>
    <row r="52" spans="1:3" x14ac:dyDescent="0.2">
      <c r="A52" s="5">
        <v>48</v>
      </c>
      <c r="B52" s="5">
        <v>5.9800000000000001E-3</v>
      </c>
      <c r="C52" s="5">
        <v>1.4599999999999999E-3</v>
      </c>
    </row>
    <row r="53" spans="1:3" x14ac:dyDescent="0.2">
      <c r="A53" s="5">
        <v>49</v>
      </c>
      <c r="B53" s="5">
        <v>6.2899999999999996E-3</v>
      </c>
      <c r="C53" s="5">
        <v>1.5100000000000001E-3</v>
      </c>
    </row>
    <row r="54" spans="1:3" x14ac:dyDescent="0.2">
      <c r="A54" s="5">
        <v>50</v>
      </c>
      <c r="B54" s="5">
        <v>6.6100000000000004E-3</v>
      </c>
      <c r="C54" s="5">
        <v>1.58E-3</v>
      </c>
    </row>
    <row r="55" spans="1:3" x14ac:dyDescent="0.2">
      <c r="A55" s="5">
        <v>51</v>
      </c>
      <c r="B55" s="5">
        <v>6.96E-3</v>
      </c>
      <c r="C55" s="5">
        <v>1.64E-3</v>
      </c>
    </row>
    <row r="56" spans="1:3" x14ac:dyDescent="0.2">
      <c r="A56" s="5">
        <v>52</v>
      </c>
      <c r="B56" s="5">
        <v>7.3299999999999997E-3</v>
      </c>
      <c r="C56" s="5">
        <v>1.72E-3</v>
      </c>
    </row>
    <row r="57" spans="1:3" x14ac:dyDescent="0.2">
      <c r="A57" s="5">
        <v>53</v>
      </c>
      <c r="B57" s="5">
        <v>7.7200000000000003E-3</v>
      </c>
      <c r="C57" s="5">
        <v>1.8E-3</v>
      </c>
    </row>
    <row r="58" spans="1:3" x14ac:dyDescent="0.2">
      <c r="A58" s="5">
        <v>54</v>
      </c>
      <c r="B58" s="5">
        <v>8.1399999999999997E-3</v>
      </c>
      <c r="C58" s="5">
        <v>1.89E-3</v>
      </c>
    </row>
    <row r="59" spans="1:3" x14ac:dyDescent="0.2">
      <c r="A59" s="5">
        <v>55</v>
      </c>
      <c r="B59" s="5">
        <v>8.5900000000000004E-3</v>
      </c>
      <c r="C59" s="5">
        <v>1.99E-3</v>
      </c>
    </row>
    <row r="60" spans="1:3" x14ac:dyDescent="0.2">
      <c r="A60" s="5">
        <v>56</v>
      </c>
      <c r="B60" s="5">
        <v>9.0600000000000003E-3</v>
      </c>
      <c r="C60" s="5">
        <v>2.1099999999999999E-3</v>
      </c>
    </row>
    <row r="61" spans="1:3" x14ac:dyDescent="0.2">
      <c r="A61" s="5">
        <v>57</v>
      </c>
      <c r="B61" s="5">
        <v>9.5700000000000004E-3</v>
      </c>
      <c r="C61" s="5">
        <v>2.2300000000000002E-3</v>
      </c>
    </row>
    <row r="62" spans="1:3" x14ac:dyDescent="0.2">
      <c r="A62" s="5">
        <v>58</v>
      </c>
      <c r="B62" s="5">
        <v>1.0109999999999999E-2</v>
      </c>
      <c r="C62" s="5">
        <v>2.3700000000000001E-3</v>
      </c>
    </row>
    <row r="63" spans="1:3" x14ac:dyDescent="0.2">
      <c r="A63" s="5">
        <v>59</v>
      </c>
      <c r="B63" s="5">
        <v>1.069E-2</v>
      </c>
      <c r="C63" s="5">
        <v>2.5300000000000001E-3</v>
      </c>
    </row>
    <row r="64" spans="1:3" x14ac:dyDescent="0.2">
      <c r="A64" s="5">
        <v>60</v>
      </c>
      <c r="B64" s="5">
        <v>1.1310000000000001E-2</v>
      </c>
      <c r="C64" s="5">
        <v>2.7000000000000001E-3</v>
      </c>
    </row>
    <row r="65" spans="1:3" x14ac:dyDescent="0.2">
      <c r="A65" s="5">
        <v>61</v>
      </c>
      <c r="B65" s="5">
        <v>1.1979999999999999E-2</v>
      </c>
      <c r="C65" s="5">
        <v>2.8999999999999998E-3</v>
      </c>
    </row>
    <row r="66" spans="1:3" x14ac:dyDescent="0.2">
      <c r="A66" s="5">
        <v>62</v>
      </c>
      <c r="B66" s="5">
        <v>1.268E-2</v>
      </c>
      <c r="C66" s="5">
        <v>3.1199999999999999E-3</v>
      </c>
    </row>
    <row r="67" spans="1:3" x14ac:dyDescent="0.2">
      <c r="A67" s="16">
        <v>63</v>
      </c>
      <c r="B67" s="16">
        <v>1.3440000000000001E-2</v>
      </c>
      <c r="C67" s="16">
        <v>3.3600000000000001E-3</v>
      </c>
    </row>
    <row r="68" spans="1:3" x14ac:dyDescent="0.2">
      <c r="A68" s="5">
        <v>64</v>
      </c>
      <c r="B68" s="5">
        <v>1.4250000000000001E-2</v>
      </c>
      <c r="C68" s="5">
        <v>3.64E-3</v>
      </c>
    </row>
    <row r="69" spans="1:3" x14ac:dyDescent="0.2">
      <c r="A69" s="5">
        <v>65</v>
      </c>
      <c r="B69" s="5">
        <v>1.512E-2</v>
      </c>
      <c r="C69" s="5">
        <v>3.96E-3</v>
      </c>
    </row>
    <row r="70" spans="1:3" x14ac:dyDescent="0.2">
      <c r="A70" s="5">
        <v>66</v>
      </c>
      <c r="B70" s="5">
        <v>1.6039999999999999E-2</v>
      </c>
      <c r="C70" s="5">
        <v>4.3200000000000001E-3</v>
      </c>
    </row>
    <row r="71" spans="1:3" x14ac:dyDescent="0.2">
      <c r="A71" s="5">
        <v>67</v>
      </c>
      <c r="B71" s="5">
        <v>1.703E-2</v>
      </c>
      <c r="C71" s="5">
        <v>4.7299999999999998E-3</v>
      </c>
    </row>
    <row r="72" spans="1:3" x14ac:dyDescent="0.2">
      <c r="A72" s="5">
        <v>68</v>
      </c>
      <c r="B72" s="5">
        <v>1.8100000000000002E-2</v>
      </c>
      <c r="C72" s="5">
        <v>5.1999999999999998E-3</v>
      </c>
    </row>
    <row r="73" spans="1:3" x14ac:dyDescent="0.2">
      <c r="A73" s="5">
        <v>69</v>
      </c>
      <c r="B73" s="5">
        <v>1.924E-2</v>
      </c>
      <c r="C73" s="5">
        <v>5.7400000000000003E-3</v>
      </c>
    </row>
    <row r="74" spans="1:3" x14ac:dyDescent="0.2">
      <c r="A74" s="5">
        <v>70</v>
      </c>
      <c r="B74" s="5">
        <v>2.0449999999999999E-2</v>
      </c>
      <c r="C74" s="5">
        <v>6.3600000000000002E-3</v>
      </c>
    </row>
    <row r="75" spans="1:3" x14ac:dyDescent="0.2">
      <c r="A75" s="5">
        <v>71</v>
      </c>
      <c r="B75" s="5">
        <v>2.1760000000000002E-2</v>
      </c>
      <c r="C75" s="5">
        <v>7.0699999999999999E-3</v>
      </c>
    </row>
    <row r="76" spans="1:3" x14ac:dyDescent="0.2">
      <c r="A76" s="5">
        <v>72</v>
      </c>
      <c r="B76" s="5">
        <v>2.316E-2</v>
      </c>
      <c r="C76" s="5">
        <v>7.9000000000000008E-3</v>
      </c>
    </row>
    <row r="77" spans="1:3" x14ac:dyDescent="0.2">
      <c r="A77" s="5">
        <v>73</v>
      </c>
      <c r="B77" s="5">
        <v>2.4670000000000001E-2</v>
      </c>
      <c r="C77" s="5">
        <v>8.8599999999999998E-3</v>
      </c>
    </row>
    <row r="78" spans="1:3" x14ac:dyDescent="0.2">
      <c r="A78" s="5">
        <v>74</v>
      </c>
      <c r="B78" s="5">
        <v>2.6280000000000001E-2</v>
      </c>
      <c r="C78" s="5">
        <v>9.9799999999999993E-3</v>
      </c>
    </row>
    <row r="79" spans="1:3" x14ac:dyDescent="0.2">
      <c r="A79" s="5">
        <v>75</v>
      </c>
      <c r="B79" s="5">
        <v>2.801E-2</v>
      </c>
      <c r="C79" s="5">
        <v>1.1299999999999999E-2</v>
      </c>
    </row>
    <row r="80" spans="1:3" x14ac:dyDescent="0.2">
      <c r="A80" s="5">
        <v>76</v>
      </c>
      <c r="B80" s="5">
        <v>2.9860000000000001E-2</v>
      </c>
      <c r="C80" s="5">
        <v>1.285E-2</v>
      </c>
    </row>
    <row r="81" spans="1:3" x14ac:dyDescent="0.2">
      <c r="A81" s="5">
        <v>77</v>
      </c>
      <c r="B81" s="5">
        <v>3.1850000000000003E-2</v>
      </c>
      <c r="C81" s="5">
        <v>1.4670000000000001E-2</v>
      </c>
    </row>
    <row r="82" spans="1:3" x14ac:dyDescent="0.2">
      <c r="A82" s="5">
        <v>78</v>
      </c>
      <c r="B82" s="5">
        <v>3.3989999999999999E-2</v>
      </c>
      <c r="C82" s="5">
        <v>1.6830000000000001E-2</v>
      </c>
    </row>
    <row r="83" spans="1:3" x14ac:dyDescent="0.2">
      <c r="A83" s="5">
        <v>79</v>
      </c>
      <c r="B83" s="5">
        <v>3.6290000000000003E-2</v>
      </c>
      <c r="C83" s="5">
        <v>1.9400000000000001E-2</v>
      </c>
    </row>
    <row r="84" spans="1:3" x14ac:dyDescent="0.2">
      <c r="A84" s="5">
        <v>80</v>
      </c>
      <c r="B84" s="5">
        <v>3.875E-2</v>
      </c>
      <c r="C84" s="5">
        <v>2.247E-2</v>
      </c>
    </row>
    <row r="85" spans="1:3" x14ac:dyDescent="0.2">
      <c r="A85" s="5">
        <v>81</v>
      </c>
      <c r="B85" s="5">
        <v>4.1390000000000003E-2</v>
      </c>
      <c r="C85" s="5">
        <v>2.614E-2</v>
      </c>
    </row>
    <row r="86" spans="1:3" x14ac:dyDescent="0.2">
      <c r="A86" s="5">
        <v>82</v>
      </c>
      <c r="B86" s="5">
        <v>4.4229999999999998E-2</v>
      </c>
      <c r="C86" s="5">
        <v>3.056E-2</v>
      </c>
    </row>
    <row r="87" spans="1:3" x14ac:dyDescent="0.2">
      <c r="A87" s="5">
        <v>83</v>
      </c>
      <c r="B87" s="5">
        <v>4.7280000000000003E-2</v>
      </c>
      <c r="C87" s="5">
        <v>3.5880000000000002E-2</v>
      </c>
    </row>
    <row r="88" spans="1:3" x14ac:dyDescent="0.2">
      <c r="A88" s="5">
        <v>84</v>
      </c>
      <c r="B88" s="5">
        <v>5.0549999999999998E-2</v>
      </c>
      <c r="C88" s="5">
        <v>4.233E-2</v>
      </c>
    </row>
    <row r="89" spans="1:3" x14ac:dyDescent="0.2">
      <c r="A89" s="5">
        <v>85</v>
      </c>
      <c r="B89" s="5">
        <v>5.4059999999999997E-2</v>
      </c>
      <c r="C89" s="5">
        <v>5.0139999999999997E-2</v>
      </c>
    </row>
    <row r="90" spans="1:3" x14ac:dyDescent="0.2">
      <c r="A90" s="5">
        <v>86</v>
      </c>
      <c r="B90" s="5">
        <v>5.7829999999999999E-2</v>
      </c>
      <c r="C90" s="5">
        <v>5.9639999999999999E-2</v>
      </c>
    </row>
    <row r="91" spans="1:3" x14ac:dyDescent="0.2">
      <c r="A91" s="5">
        <v>87</v>
      </c>
      <c r="B91" s="5">
        <v>6.1870000000000001E-2</v>
      </c>
      <c r="C91" s="5">
        <v>7.1209999999999996E-2</v>
      </c>
    </row>
    <row r="92" spans="1:3" x14ac:dyDescent="0.2">
      <c r="A92" s="5">
        <v>88</v>
      </c>
      <c r="B92" s="5">
        <v>6.6210000000000005E-2</v>
      </c>
      <c r="C92" s="5">
        <v>8.5300000000000001E-2</v>
      </c>
    </row>
    <row r="93" spans="1:3" x14ac:dyDescent="0.2">
      <c r="A93" s="5">
        <v>89</v>
      </c>
      <c r="B93" s="5">
        <v>7.0870000000000002E-2</v>
      </c>
      <c r="C93" s="5">
        <v>0.10245</v>
      </c>
    </row>
    <row r="94" spans="1:3" x14ac:dyDescent="0.2">
      <c r="A94" s="5">
        <v>90</v>
      </c>
      <c r="B94" s="5">
        <v>8.1470000000000001E-2</v>
      </c>
      <c r="C94" s="5">
        <v>0.12327</v>
      </c>
    </row>
    <row r="95" spans="1:3" x14ac:dyDescent="0.2">
      <c r="A95" s="5">
        <v>91</v>
      </c>
      <c r="B95" s="5">
        <v>9.2069999999999999E-2</v>
      </c>
      <c r="C95" s="5">
        <v>0.14846000000000001</v>
      </c>
    </row>
    <row r="96" spans="1:3" x14ac:dyDescent="0.2">
      <c r="A96" s="5">
        <v>92</v>
      </c>
      <c r="B96" s="5">
        <v>0.10439</v>
      </c>
      <c r="C96" s="5">
        <v>0.17874000000000001</v>
      </c>
    </row>
    <row r="97" spans="1:3" x14ac:dyDescent="0.2">
      <c r="A97" s="5">
        <v>93</v>
      </c>
      <c r="B97" s="5">
        <v>0.11835</v>
      </c>
      <c r="C97" s="5">
        <v>0.21478</v>
      </c>
    </row>
    <row r="98" spans="1:3" x14ac:dyDescent="0.2">
      <c r="A98" s="5">
        <v>94</v>
      </c>
      <c r="B98" s="5">
        <v>0.13417999999999999</v>
      </c>
      <c r="C98" s="5">
        <v>0.25716</v>
      </c>
    </row>
    <row r="99" spans="1:3" x14ac:dyDescent="0.2">
      <c r="A99" s="5">
        <v>95</v>
      </c>
      <c r="B99" s="5">
        <v>0.15212000000000001</v>
      </c>
      <c r="C99" s="5">
        <v>0.30615999999999999</v>
      </c>
    </row>
    <row r="100" spans="1:3" x14ac:dyDescent="0.2">
      <c r="A100" s="5">
        <v>96</v>
      </c>
      <c r="B100" s="5">
        <v>0.17247000000000001</v>
      </c>
      <c r="C100" s="5">
        <v>0.36163000000000001</v>
      </c>
    </row>
    <row r="101" spans="1:3" x14ac:dyDescent="0.2">
      <c r="A101" s="5">
        <v>97</v>
      </c>
      <c r="B101" s="5">
        <v>0.19553999999999999</v>
      </c>
      <c r="C101" s="5">
        <v>0.42286000000000001</v>
      </c>
    </row>
    <row r="102" spans="1:3" x14ac:dyDescent="0.2">
      <c r="A102" s="5">
        <v>98</v>
      </c>
      <c r="B102" s="5">
        <v>0.22170000000000001</v>
      </c>
      <c r="C102" s="5">
        <v>0.48842000000000002</v>
      </c>
    </row>
    <row r="103" spans="1:3" x14ac:dyDescent="0.2">
      <c r="A103" s="5">
        <v>99</v>
      </c>
      <c r="B103" s="5">
        <v>0.25135000000000002</v>
      </c>
      <c r="C103" s="5">
        <v>0.55625999999999998</v>
      </c>
    </row>
    <row r="104" spans="1:3" x14ac:dyDescent="0.2">
      <c r="A104" s="5">
        <v>100</v>
      </c>
      <c r="B104" s="5">
        <v>0.28497</v>
      </c>
      <c r="C104" s="5">
        <v>0.62390000000000001</v>
      </c>
    </row>
    <row r="105" spans="1:3" x14ac:dyDescent="0.2">
      <c r="A105" s="5">
        <v>101</v>
      </c>
      <c r="B105" s="5">
        <v>0.32308999999999999</v>
      </c>
      <c r="C105" s="5">
        <v>0.68872999999999995</v>
      </c>
    </row>
    <row r="106" spans="1:3" x14ac:dyDescent="0.2">
      <c r="A106" s="5">
        <v>102</v>
      </c>
      <c r="B106" s="5">
        <v>0.36630000000000001</v>
      </c>
      <c r="C106" s="5">
        <v>0.74843999999999999</v>
      </c>
    </row>
    <row r="107" spans="1:3" x14ac:dyDescent="0.2">
      <c r="A107" s="5">
        <v>103</v>
      </c>
      <c r="B107" s="5">
        <v>0.4153</v>
      </c>
      <c r="C107" s="5">
        <v>0.80132999999999999</v>
      </c>
    </row>
    <row r="108" spans="1:3" x14ac:dyDescent="0.2">
      <c r="A108" s="5">
        <v>104</v>
      </c>
      <c r="B108" s="5">
        <v>0.47084999999999999</v>
      </c>
      <c r="C108" s="5">
        <v>0.84648000000000001</v>
      </c>
    </row>
    <row r="109" spans="1:3" x14ac:dyDescent="0.2">
      <c r="A109" s="5">
        <v>105</v>
      </c>
      <c r="B109" s="5">
        <v>0.53383000000000003</v>
      </c>
      <c r="C109" s="5">
        <v>0.88375000000000004</v>
      </c>
    </row>
    <row r="110" spans="1:3" x14ac:dyDescent="0.2">
      <c r="A110" s="5">
        <v>106</v>
      </c>
      <c r="B110" s="5">
        <v>0.60523000000000005</v>
      </c>
      <c r="C110" s="5">
        <v>0.91357999999999995</v>
      </c>
    </row>
    <row r="111" spans="1:3" x14ac:dyDescent="0.2">
      <c r="A111" s="5">
        <v>107</v>
      </c>
      <c r="B111" s="5">
        <v>0.68618000000000001</v>
      </c>
      <c r="C111" s="5">
        <v>0.93683000000000005</v>
      </c>
    </row>
    <row r="112" spans="1:3" x14ac:dyDescent="0.2">
      <c r="A112" s="5">
        <v>108</v>
      </c>
      <c r="B112" s="5">
        <v>0.77795999999999998</v>
      </c>
      <c r="C112" s="5">
        <v>0.95452999999999999</v>
      </c>
    </row>
    <row r="113" spans="1:3" x14ac:dyDescent="0.2">
      <c r="A113" s="5">
        <v>109</v>
      </c>
      <c r="B113" s="5">
        <v>0.88202000000000003</v>
      </c>
      <c r="C113" s="5">
        <v>0.96772999999999998</v>
      </c>
    </row>
    <row r="114" spans="1:3" x14ac:dyDescent="0.2">
      <c r="A114" s="5">
        <v>110</v>
      </c>
      <c r="B114" s="5">
        <v>1</v>
      </c>
      <c r="C114" s="5"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AFORE-PENSION</vt:lpstr>
      <vt:lpstr>T_M_EMSSA09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Villareal Duarte</dc:creator>
  <cp:lastModifiedBy>cecilia Villareal Duarte</cp:lastModifiedBy>
  <dcterms:created xsi:type="dcterms:W3CDTF">2021-08-26T17:57:47Z</dcterms:created>
  <dcterms:modified xsi:type="dcterms:W3CDTF">2021-11-10T00:53:29Z</dcterms:modified>
</cp:coreProperties>
</file>