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f6e04a260043c7/Documentos/cosas uni/8vo sem/Pensiones/2DO PARCIAL/ejercicios/"/>
    </mc:Choice>
  </mc:AlternateContent>
  <xr:revisionPtr revIDLastSave="716" documentId="8_{1512475B-65EF-43ED-B6A6-132425B82CC9}" xr6:coauthVersionLast="47" xr6:coauthVersionMax="47" xr10:uidLastSave="{1CC3DB9F-056C-48D3-AA6E-7B771F87F215}"/>
  <bookViews>
    <workbookView minimized="1" xWindow="1170" yWindow="870" windowWidth="10860" windowHeight="10650" firstSheet="2" activeTab="3" xr2:uid="{82C1963A-4DA6-42B5-9B8D-3D5F116FA176}"/>
  </bookViews>
  <sheets>
    <sheet name="hipotesis demograficas" sheetId="2" r:id="rId1"/>
    <sheet name="IC calculos simple" sheetId="5" r:id="rId2"/>
    <sheet name="IC calculos obligaciones comp" sheetId="6" r:id="rId3"/>
    <sheet name="IC calculos obligaciones simple" sheetId="1" r:id="rId4"/>
    <sheet name="PA calculados" sheetId="3" r:id="rId5"/>
    <sheet name="parametros" sheetId="4" r:id="rId6"/>
  </sheets>
  <definedNames>
    <definedName name="Inc_SM">#REF!</definedName>
    <definedName name="IncSal">#REF!</definedName>
    <definedName name="inflacion">#REF!</definedName>
    <definedName name="parametros" localSheetId="2">Tabla1[#All]</definedName>
    <definedName name="parametros" localSheetId="1">Tabla1[#All]</definedName>
    <definedName name="parametros">Tabla1[#All]</definedName>
    <definedName name="TablaDem">'hipotesis demograficas'!$A$2:$I$62</definedName>
    <definedName name="TasaIn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3" l="1"/>
  <c r="R38" i="6"/>
  <c r="O36" i="1"/>
  <c r="F36" i="1"/>
  <c r="K36" i="1"/>
  <c r="L36" i="1"/>
  <c r="C14" i="3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14" i="6"/>
  <c r="E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14" i="6"/>
  <c r="AL58" i="6"/>
  <c r="AL57" i="6"/>
  <c r="AL56" i="6"/>
  <c r="AL55" i="6"/>
  <c r="AL54" i="6"/>
  <c r="AL53" i="6"/>
  <c r="AL52" i="6"/>
  <c r="AL51" i="6"/>
  <c r="AL50" i="6"/>
  <c r="AL49" i="6"/>
  <c r="AL48" i="6"/>
  <c r="AL47" i="6"/>
  <c r="AL46" i="6"/>
  <c r="AL45" i="6"/>
  <c r="AL44" i="6"/>
  <c r="AL43" i="6"/>
  <c r="AL42" i="6"/>
  <c r="AL41" i="6"/>
  <c r="AL40" i="6"/>
  <c r="AL39" i="6"/>
  <c r="AL38" i="6"/>
  <c r="AL37" i="6"/>
  <c r="AL36" i="6"/>
  <c r="AL35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L14" i="1"/>
  <c r="I14" i="1"/>
  <c r="N14" i="1" s="1"/>
  <c r="G14" i="1"/>
  <c r="F14" i="1"/>
  <c r="N36" i="1" l="1"/>
  <c r="X36" i="1"/>
  <c r="Y36" i="1"/>
  <c r="O14" i="6"/>
  <c r="AO58" i="6" l="1"/>
  <c r="AA58" i="6"/>
  <c r="O58" i="6"/>
  <c r="AO57" i="6"/>
  <c r="AA57" i="6"/>
  <c r="O57" i="6"/>
  <c r="AO56" i="6"/>
  <c r="AA56" i="6"/>
  <c r="O56" i="6"/>
  <c r="AO55" i="6"/>
  <c r="AA55" i="6"/>
  <c r="O55" i="6"/>
  <c r="AO54" i="6"/>
  <c r="AA54" i="6"/>
  <c r="O54" i="6"/>
  <c r="AO53" i="6"/>
  <c r="AA53" i="6"/>
  <c r="O53" i="6"/>
  <c r="AO52" i="6"/>
  <c r="AA52" i="6"/>
  <c r="O52" i="6"/>
  <c r="AO51" i="6"/>
  <c r="AA51" i="6"/>
  <c r="O51" i="6"/>
  <c r="AO50" i="6"/>
  <c r="AA50" i="6"/>
  <c r="O50" i="6"/>
  <c r="AO49" i="6"/>
  <c r="AA49" i="6"/>
  <c r="O49" i="6"/>
  <c r="AO48" i="6"/>
  <c r="AA48" i="6"/>
  <c r="O48" i="6"/>
  <c r="AO47" i="6"/>
  <c r="AA47" i="6"/>
  <c r="O47" i="6"/>
  <c r="AO46" i="6"/>
  <c r="AA46" i="6"/>
  <c r="O46" i="6"/>
  <c r="AO45" i="6"/>
  <c r="AA45" i="6"/>
  <c r="O45" i="6"/>
  <c r="AO44" i="6"/>
  <c r="AA44" i="6"/>
  <c r="O44" i="6"/>
  <c r="AO43" i="6"/>
  <c r="AA43" i="6"/>
  <c r="O43" i="6"/>
  <c r="AO42" i="6"/>
  <c r="AA42" i="6"/>
  <c r="O42" i="6"/>
  <c r="AO41" i="6"/>
  <c r="AA41" i="6"/>
  <c r="O41" i="6"/>
  <c r="AO40" i="6"/>
  <c r="AA40" i="6"/>
  <c r="O40" i="6"/>
  <c r="AO39" i="6"/>
  <c r="AA39" i="6"/>
  <c r="O39" i="6"/>
  <c r="AO38" i="6"/>
  <c r="AA38" i="6"/>
  <c r="O38" i="6"/>
  <c r="AO37" i="6"/>
  <c r="AA37" i="6"/>
  <c r="O37" i="6"/>
  <c r="AO36" i="6"/>
  <c r="AA36" i="6"/>
  <c r="O36" i="6"/>
  <c r="AO35" i="6"/>
  <c r="AA35" i="6"/>
  <c r="O35" i="6"/>
  <c r="AO34" i="6"/>
  <c r="AA34" i="6"/>
  <c r="O34" i="6"/>
  <c r="AO33" i="6"/>
  <c r="AA33" i="6"/>
  <c r="O33" i="6"/>
  <c r="AO32" i="6"/>
  <c r="AA32" i="6"/>
  <c r="O32" i="6"/>
  <c r="AO31" i="6"/>
  <c r="AA31" i="6"/>
  <c r="O31" i="6"/>
  <c r="AO30" i="6"/>
  <c r="AA30" i="6"/>
  <c r="O30" i="6"/>
  <c r="AO29" i="6"/>
  <c r="AA29" i="6"/>
  <c r="O29" i="6"/>
  <c r="AO28" i="6"/>
  <c r="AA28" i="6"/>
  <c r="O28" i="6"/>
  <c r="AO27" i="6"/>
  <c r="AA27" i="6"/>
  <c r="O27" i="6"/>
  <c r="AO26" i="6"/>
  <c r="AA26" i="6"/>
  <c r="O26" i="6"/>
  <c r="AO25" i="6"/>
  <c r="AA25" i="6"/>
  <c r="O25" i="6"/>
  <c r="AO24" i="6"/>
  <c r="AA24" i="6"/>
  <c r="O24" i="6"/>
  <c r="AO23" i="6"/>
  <c r="AA23" i="6"/>
  <c r="O23" i="6"/>
  <c r="AO22" i="6"/>
  <c r="AA22" i="6"/>
  <c r="O22" i="6"/>
  <c r="AO21" i="6"/>
  <c r="AA21" i="6"/>
  <c r="O21" i="6"/>
  <c r="AO20" i="6"/>
  <c r="AA20" i="6"/>
  <c r="O20" i="6"/>
  <c r="AO19" i="6"/>
  <c r="AA19" i="6"/>
  <c r="O19" i="6"/>
  <c r="AO18" i="6"/>
  <c r="AA18" i="6"/>
  <c r="O18" i="6"/>
  <c r="AO17" i="6"/>
  <c r="AA17" i="6"/>
  <c r="O17" i="6"/>
  <c r="AO16" i="6"/>
  <c r="AA16" i="6"/>
  <c r="O16" i="6"/>
  <c r="AO15" i="6"/>
  <c r="AA15" i="6"/>
  <c r="O15" i="6"/>
  <c r="AO14" i="6"/>
  <c r="AA14" i="6"/>
  <c r="C14" i="6"/>
  <c r="B14" i="6"/>
  <c r="U26" i="6" s="1"/>
  <c r="A14" i="6"/>
  <c r="AH14" i="6" s="1"/>
  <c r="C14" i="5"/>
  <c r="B14" i="5"/>
  <c r="E14" i="5" s="1"/>
  <c r="A14" i="5"/>
  <c r="AD51" i="1"/>
  <c r="AD52" i="1"/>
  <c r="AD53" i="1"/>
  <c r="AD54" i="1"/>
  <c r="AD55" i="1"/>
  <c r="AD56" i="1"/>
  <c r="AD57" i="1"/>
  <c r="AD58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R14" i="3"/>
  <c r="D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B68" i="4"/>
  <c r="B69" i="4"/>
  <c r="B70" i="4"/>
  <c r="B71" i="4"/>
  <c r="B76" i="4" s="1"/>
  <c r="B81" i="4" s="1"/>
  <c r="B72" i="4"/>
  <c r="B73" i="4" s="1"/>
  <c r="B78" i="4" s="1"/>
  <c r="B74" i="4"/>
  <c r="B75" i="4"/>
  <c r="B80" i="4" s="1"/>
  <c r="B79" i="4"/>
  <c r="B58" i="4"/>
  <c r="B59" i="4"/>
  <c r="B64" i="4" s="1"/>
  <c r="B60" i="4"/>
  <c r="B61" i="4"/>
  <c r="B66" i="4" s="1"/>
  <c r="B62" i="4"/>
  <c r="B63" i="4" s="1"/>
  <c r="B65" i="4"/>
  <c r="B67" i="4"/>
  <c r="B43" i="4"/>
  <c r="B44" i="4"/>
  <c r="B45" i="4"/>
  <c r="B46" i="4"/>
  <c r="B51" i="4" s="1"/>
  <c r="B56" i="4" s="1"/>
  <c r="B47" i="4"/>
  <c r="B48" i="4"/>
  <c r="B49" i="4"/>
  <c r="B50" i="4"/>
  <c r="B55" i="4" s="1"/>
  <c r="B52" i="4"/>
  <c r="B53" i="4"/>
  <c r="B54" i="4"/>
  <c r="B57" i="4"/>
  <c r="B38" i="4"/>
  <c r="B39" i="4"/>
  <c r="B40" i="4"/>
  <c r="B41" i="4"/>
  <c r="B42" i="4"/>
  <c r="B34" i="4"/>
  <c r="B35" i="4"/>
  <c r="B36" i="4"/>
  <c r="B37" i="4"/>
  <c r="B28" i="4"/>
  <c r="B29" i="4"/>
  <c r="B30" i="4"/>
  <c r="B31" i="4"/>
  <c r="B32" i="4"/>
  <c r="B33" i="4"/>
  <c r="A66" i="4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B18" i="4"/>
  <c r="B19" i="4" s="1"/>
  <c r="B20" i="4"/>
  <c r="B22" i="4" s="1"/>
  <c r="B27" i="4" s="1"/>
  <c r="B23" i="4"/>
  <c r="B25" i="4"/>
  <c r="B17" i="4"/>
  <c r="B16" i="4"/>
  <c r="B15" i="4"/>
  <c r="B14" i="4"/>
  <c r="B13" i="4"/>
  <c r="B12" i="4"/>
  <c r="B10" i="4"/>
  <c r="B11" i="4"/>
  <c r="B9" i="4"/>
  <c r="B6" i="4"/>
  <c r="B7" i="4" s="1"/>
  <c r="B8" i="4" s="1"/>
  <c r="B5" i="4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4" i="4"/>
  <c r="B14" i="1"/>
  <c r="R20" i="1" s="1"/>
  <c r="A14" i="1"/>
  <c r="Q14" i="1" s="1"/>
  <c r="F14" i="6" l="1"/>
  <c r="C15" i="6"/>
  <c r="V15" i="6" s="1"/>
  <c r="U51" i="6"/>
  <c r="B15" i="6"/>
  <c r="U14" i="6"/>
  <c r="U41" i="6"/>
  <c r="U15" i="6"/>
  <c r="U16" i="6"/>
  <c r="U17" i="6"/>
  <c r="U18" i="6"/>
  <c r="U19" i="6"/>
  <c r="U20" i="6"/>
  <c r="U21" i="6"/>
  <c r="U22" i="6"/>
  <c r="U23" i="6"/>
  <c r="U24" i="6"/>
  <c r="U25" i="6"/>
  <c r="AJ15" i="6"/>
  <c r="A15" i="6"/>
  <c r="T14" i="6"/>
  <c r="M14" i="6"/>
  <c r="L14" i="6"/>
  <c r="U58" i="6"/>
  <c r="U57" i="6"/>
  <c r="U56" i="6"/>
  <c r="U55" i="6"/>
  <c r="U54" i="6"/>
  <c r="U53" i="6"/>
  <c r="U52" i="6"/>
  <c r="U50" i="6"/>
  <c r="U49" i="6"/>
  <c r="U48" i="6"/>
  <c r="U44" i="6"/>
  <c r="U38" i="6"/>
  <c r="U37" i="6"/>
  <c r="U36" i="6"/>
  <c r="U35" i="6"/>
  <c r="U34" i="6"/>
  <c r="U33" i="6"/>
  <c r="U32" i="6"/>
  <c r="U31" i="6"/>
  <c r="U30" i="6"/>
  <c r="U47" i="6"/>
  <c r="U43" i="6"/>
  <c r="U39" i="6"/>
  <c r="U46" i="6"/>
  <c r="U42" i="6"/>
  <c r="U40" i="6"/>
  <c r="V14" i="6"/>
  <c r="AJ14" i="6"/>
  <c r="U27" i="6"/>
  <c r="U28" i="6"/>
  <c r="U29" i="6"/>
  <c r="U45" i="6"/>
  <c r="AA14" i="1"/>
  <c r="D14" i="5"/>
  <c r="C15" i="5"/>
  <c r="A15" i="5"/>
  <c r="B15" i="5"/>
  <c r="F14" i="5"/>
  <c r="I14" i="5" s="1"/>
  <c r="R56" i="1"/>
  <c r="R48" i="1"/>
  <c r="R57" i="1"/>
  <c r="R53" i="1"/>
  <c r="R49" i="1"/>
  <c r="R45" i="1"/>
  <c r="R41" i="1"/>
  <c r="R37" i="1"/>
  <c r="R33" i="1"/>
  <c r="R29" i="1"/>
  <c r="R25" i="1"/>
  <c r="R21" i="1"/>
  <c r="R17" i="1"/>
  <c r="R58" i="1"/>
  <c r="R54" i="1"/>
  <c r="R50" i="1"/>
  <c r="R46" i="1"/>
  <c r="R42" i="1"/>
  <c r="R38" i="1"/>
  <c r="R34" i="1"/>
  <c r="R30" i="1"/>
  <c r="R26" i="1"/>
  <c r="R22" i="1"/>
  <c r="R18" i="1"/>
  <c r="R52" i="1"/>
  <c r="R44" i="1"/>
  <c r="R40" i="1"/>
  <c r="R36" i="1"/>
  <c r="R16" i="1"/>
  <c r="R14" i="1"/>
  <c r="R55" i="1"/>
  <c r="R51" i="1"/>
  <c r="R47" i="1"/>
  <c r="R43" i="1"/>
  <c r="R39" i="1"/>
  <c r="R35" i="1"/>
  <c r="R31" i="1"/>
  <c r="R27" i="1"/>
  <c r="R23" i="1"/>
  <c r="R19" i="1"/>
  <c r="R15" i="1"/>
  <c r="R32" i="1"/>
  <c r="R28" i="1"/>
  <c r="R24" i="1"/>
  <c r="A15" i="1"/>
  <c r="AA15" i="1" s="1"/>
  <c r="B77" i="4"/>
  <c r="B82" i="4" s="1"/>
  <c r="B24" i="4"/>
  <c r="B21" i="4"/>
  <c r="B26" i="4" s="1"/>
  <c r="B14" i="3"/>
  <c r="F14" i="3" s="1"/>
  <c r="A14" i="3"/>
  <c r="A15" i="3" s="1"/>
  <c r="G62" i="2"/>
  <c r="H62" i="2" s="1"/>
  <c r="G61" i="2"/>
  <c r="H61" i="2" s="1"/>
  <c r="G60" i="2"/>
  <c r="H60" i="2" s="1"/>
  <c r="H59" i="2"/>
  <c r="G59" i="2"/>
  <c r="G58" i="2"/>
  <c r="H58" i="2" s="1"/>
  <c r="G57" i="2"/>
  <c r="H57" i="2" s="1"/>
  <c r="H56" i="2"/>
  <c r="G56" i="2"/>
  <c r="H55" i="2"/>
  <c r="G55" i="2"/>
  <c r="G54" i="2"/>
  <c r="H54" i="2" s="1"/>
  <c r="G53" i="2"/>
  <c r="H53" i="2" s="1"/>
  <c r="H52" i="2"/>
  <c r="G52" i="2"/>
  <c r="H51" i="2"/>
  <c r="G51" i="2"/>
  <c r="G50" i="2"/>
  <c r="H50" i="2" s="1"/>
  <c r="G49" i="2"/>
  <c r="H49" i="2" s="1"/>
  <c r="H48" i="2"/>
  <c r="G48" i="2"/>
  <c r="H47" i="2"/>
  <c r="G47" i="2"/>
  <c r="G46" i="2"/>
  <c r="H46" i="2" s="1"/>
  <c r="G45" i="2"/>
  <c r="H45" i="2" s="1"/>
  <c r="H44" i="2"/>
  <c r="G44" i="2"/>
  <c r="H43" i="2"/>
  <c r="G43" i="2"/>
  <c r="G42" i="2"/>
  <c r="H42" i="2" s="1"/>
  <c r="G41" i="2"/>
  <c r="H41" i="2" s="1"/>
  <c r="H40" i="2"/>
  <c r="G40" i="2"/>
  <c r="H39" i="2"/>
  <c r="G39" i="2"/>
  <c r="G38" i="2"/>
  <c r="H38" i="2" s="1"/>
  <c r="G37" i="2"/>
  <c r="H37" i="2" s="1"/>
  <c r="H36" i="2"/>
  <c r="G36" i="2"/>
  <c r="H35" i="2"/>
  <c r="G35" i="2"/>
  <c r="G34" i="2"/>
  <c r="H34" i="2" s="1"/>
  <c r="G33" i="2"/>
  <c r="H33" i="2" s="1"/>
  <c r="H32" i="2"/>
  <c r="G32" i="2"/>
  <c r="H31" i="2"/>
  <c r="G31" i="2"/>
  <c r="G30" i="2"/>
  <c r="H30" i="2" s="1"/>
  <c r="G29" i="2"/>
  <c r="H29" i="2" s="1"/>
  <c r="H28" i="2"/>
  <c r="G28" i="2"/>
  <c r="H27" i="2"/>
  <c r="G27" i="2"/>
  <c r="G26" i="2"/>
  <c r="H26" i="2" s="1"/>
  <c r="G25" i="2"/>
  <c r="H25" i="2" s="1"/>
  <c r="H24" i="2"/>
  <c r="G24" i="2"/>
  <c r="H23" i="2"/>
  <c r="G23" i="2"/>
  <c r="G22" i="2"/>
  <c r="H22" i="2" s="1"/>
  <c r="G21" i="2"/>
  <c r="H21" i="2" s="1"/>
  <c r="H20" i="2"/>
  <c r="G20" i="2"/>
  <c r="H19" i="2"/>
  <c r="G19" i="2"/>
  <c r="G18" i="2"/>
  <c r="H18" i="2" s="1"/>
  <c r="G17" i="2"/>
  <c r="H17" i="2" s="1"/>
  <c r="H16" i="2"/>
  <c r="G16" i="2"/>
  <c r="H15" i="2"/>
  <c r="G15" i="2"/>
  <c r="G14" i="2"/>
  <c r="H14" i="2" s="1"/>
  <c r="G13" i="2"/>
  <c r="H13" i="2" s="1"/>
  <c r="H12" i="2"/>
  <c r="G12" i="2"/>
  <c r="H11" i="2"/>
  <c r="G11" i="2"/>
  <c r="G10" i="2"/>
  <c r="H10" i="2" s="1"/>
  <c r="G9" i="2"/>
  <c r="H9" i="2" s="1"/>
  <c r="H8" i="2"/>
  <c r="G8" i="2"/>
  <c r="H7" i="2"/>
  <c r="G7" i="2"/>
  <c r="G6" i="2"/>
  <c r="H6" i="2" s="1"/>
  <c r="G5" i="2"/>
  <c r="H5" i="2" s="1"/>
  <c r="H4" i="2"/>
  <c r="G4" i="2"/>
  <c r="G3" i="2"/>
  <c r="H3" i="2" s="1"/>
  <c r="C14" i="1"/>
  <c r="D14" i="1" s="1"/>
  <c r="J14" i="3" l="1"/>
  <c r="X15" i="6"/>
  <c r="X14" i="6"/>
  <c r="G14" i="6"/>
  <c r="I14" i="6" s="1"/>
  <c r="Q14" i="6" s="1"/>
  <c r="C16" i="6"/>
  <c r="AM14" i="6"/>
  <c r="AM15" i="6"/>
  <c r="Y15" i="6"/>
  <c r="Z15" i="6" s="1"/>
  <c r="AC15" i="6" s="1"/>
  <c r="Y14" i="6"/>
  <c r="Z14" i="6" s="1"/>
  <c r="AC14" i="6" s="1"/>
  <c r="AF14" i="6" s="1"/>
  <c r="B16" i="6"/>
  <c r="A16" i="6"/>
  <c r="T15" i="6"/>
  <c r="N15" i="6"/>
  <c r="M15" i="6"/>
  <c r="L15" i="6"/>
  <c r="AH15" i="6"/>
  <c r="AJ16" i="6"/>
  <c r="AP15" i="6"/>
  <c r="AQ15" i="6"/>
  <c r="AC14" i="1"/>
  <c r="E15" i="5"/>
  <c r="B16" i="5"/>
  <c r="H14" i="5"/>
  <c r="A16" i="5"/>
  <c r="C16" i="5"/>
  <c r="D15" i="5"/>
  <c r="S14" i="1"/>
  <c r="U14" i="1" s="1"/>
  <c r="C15" i="1"/>
  <c r="D15" i="1" s="1"/>
  <c r="K15" i="1"/>
  <c r="Q15" i="1"/>
  <c r="N15" i="3"/>
  <c r="Q15" i="3"/>
  <c r="A16" i="3"/>
  <c r="P16" i="3" s="1"/>
  <c r="L15" i="3"/>
  <c r="P14" i="3"/>
  <c r="B15" i="3"/>
  <c r="I14" i="3"/>
  <c r="H14" i="3"/>
  <c r="G14" i="3"/>
  <c r="L14" i="3"/>
  <c r="M15" i="3"/>
  <c r="D15" i="3"/>
  <c r="M14" i="3"/>
  <c r="P15" i="3"/>
  <c r="M16" i="3"/>
  <c r="N14" i="3"/>
  <c r="O15" i="3"/>
  <c r="O14" i="3"/>
  <c r="A16" i="1"/>
  <c r="AA16" i="1" s="1"/>
  <c r="B15" i="1"/>
  <c r="J15" i="1"/>
  <c r="I15" i="1"/>
  <c r="J14" i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O16" i="3" l="1"/>
  <c r="T14" i="3"/>
  <c r="L16" i="3"/>
  <c r="A17" i="3"/>
  <c r="Q17" i="3" s="1"/>
  <c r="V14" i="3"/>
  <c r="U14" i="3"/>
  <c r="J15" i="6"/>
  <c r="R15" i="6" s="1"/>
  <c r="AB14" i="6"/>
  <c r="AD14" i="6" s="1"/>
  <c r="C17" i="6"/>
  <c r="AJ17" i="6" s="1"/>
  <c r="V16" i="6"/>
  <c r="AN15" i="6"/>
  <c r="AN14" i="6"/>
  <c r="AP14" i="6" s="1"/>
  <c r="AS14" i="6" s="1"/>
  <c r="AB15" i="6"/>
  <c r="AM16" i="6"/>
  <c r="AN16" i="6" s="1"/>
  <c r="J14" i="6"/>
  <c r="R14" i="6" s="1"/>
  <c r="AE14" i="1"/>
  <c r="AF14" i="1"/>
  <c r="V14" i="1"/>
  <c r="AI14" i="1"/>
  <c r="AH14" i="1"/>
  <c r="AF15" i="6"/>
  <c r="B17" i="6"/>
  <c r="A17" i="6"/>
  <c r="T16" i="6"/>
  <c r="N16" i="6"/>
  <c r="M16" i="6"/>
  <c r="AH16" i="6"/>
  <c r="L16" i="6"/>
  <c r="AP16" i="6"/>
  <c r="AQ16" i="6"/>
  <c r="V17" i="6"/>
  <c r="X17" i="6" s="1"/>
  <c r="AE15" i="6"/>
  <c r="AS15" i="6"/>
  <c r="AT15" i="6"/>
  <c r="S15" i="1"/>
  <c r="AC15" i="1"/>
  <c r="W14" i="1"/>
  <c r="F15" i="5"/>
  <c r="I15" i="5" s="1"/>
  <c r="H15" i="5"/>
  <c r="C17" i="5"/>
  <c r="D16" i="5"/>
  <c r="A17" i="5"/>
  <c r="E16" i="5"/>
  <c r="F16" i="5" s="1"/>
  <c r="B17" i="5"/>
  <c r="K16" i="1"/>
  <c r="Q16" i="1"/>
  <c r="Y14" i="1"/>
  <c r="X14" i="3"/>
  <c r="J15" i="3"/>
  <c r="U15" i="3" s="1"/>
  <c r="H15" i="3"/>
  <c r="T15" i="3" s="1"/>
  <c r="F15" i="3"/>
  <c r="W15" i="3" s="1"/>
  <c r="W14" i="3"/>
  <c r="N16" i="3"/>
  <c r="Q16" i="3"/>
  <c r="B16" i="3"/>
  <c r="I15" i="3"/>
  <c r="V15" i="3" s="1"/>
  <c r="D16" i="3"/>
  <c r="G15" i="3"/>
  <c r="X15" i="3" s="1"/>
  <c r="A17" i="1"/>
  <c r="AA17" i="1" s="1"/>
  <c r="I16" i="1"/>
  <c r="J16" i="1"/>
  <c r="C16" i="1"/>
  <c r="D16" i="1" s="1"/>
  <c r="B16" i="1"/>
  <c r="O17" i="3" l="1"/>
  <c r="P17" i="3"/>
  <c r="N17" i="3"/>
  <c r="A18" i="3"/>
  <c r="Q18" i="3" s="1"/>
  <c r="M17" i="3"/>
  <c r="L17" i="3"/>
  <c r="I15" i="6"/>
  <c r="Q15" i="6" s="1"/>
  <c r="AE14" i="6"/>
  <c r="X16" i="6"/>
  <c r="I16" i="6"/>
  <c r="Q16" i="6" s="1"/>
  <c r="I17" i="6"/>
  <c r="C18" i="6"/>
  <c r="V18" i="6" s="1"/>
  <c r="X18" i="6" s="1"/>
  <c r="Y16" i="6"/>
  <c r="Z16" i="6" s="1"/>
  <c r="AQ14" i="6"/>
  <c r="AT14" i="6" s="1"/>
  <c r="AM17" i="6"/>
  <c r="Y17" i="6"/>
  <c r="AF15" i="1"/>
  <c r="AI15" i="1" s="1"/>
  <c r="AE15" i="1"/>
  <c r="AH15" i="1" s="1"/>
  <c r="B18" i="6"/>
  <c r="C19" i="6"/>
  <c r="AJ18" i="6"/>
  <c r="A18" i="6"/>
  <c r="T17" i="6"/>
  <c r="N17" i="6"/>
  <c r="M17" i="6"/>
  <c r="AH17" i="6"/>
  <c r="L17" i="6"/>
  <c r="AP17" i="6"/>
  <c r="AQ17" i="6"/>
  <c r="AS16" i="6"/>
  <c r="AT16" i="6"/>
  <c r="S16" i="1"/>
  <c r="V16" i="1" s="1"/>
  <c r="Y16" i="1" s="1"/>
  <c r="AC16" i="1"/>
  <c r="V15" i="1"/>
  <c r="Y15" i="1" s="1"/>
  <c r="U15" i="1"/>
  <c r="X15" i="1" s="1"/>
  <c r="H16" i="5"/>
  <c r="I16" i="5"/>
  <c r="A18" i="5"/>
  <c r="E17" i="5"/>
  <c r="F17" i="5" s="1"/>
  <c r="I17" i="5" s="1"/>
  <c r="B18" i="5"/>
  <c r="C18" i="5"/>
  <c r="D17" i="5"/>
  <c r="U16" i="1"/>
  <c r="X16" i="1" s="1"/>
  <c r="G15" i="1"/>
  <c r="O15" i="1" s="1"/>
  <c r="O14" i="1"/>
  <c r="X14" i="1"/>
  <c r="K17" i="1"/>
  <c r="Q17" i="1"/>
  <c r="I16" i="3"/>
  <c r="V16" i="3" s="1"/>
  <c r="B17" i="3"/>
  <c r="H16" i="3"/>
  <c r="T16" i="3" s="1"/>
  <c r="F16" i="3"/>
  <c r="W16" i="3" s="1"/>
  <c r="J16" i="3"/>
  <c r="U16" i="3" s="1"/>
  <c r="G16" i="3"/>
  <c r="X16" i="3" s="1"/>
  <c r="D17" i="3"/>
  <c r="A19" i="3"/>
  <c r="Q19" i="3" s="1"/>
  <c r="O18" i="3"/>
  <c r="B17" i="1"/>
  <c r="C17" i="1"/>
  <c r="D17" i="1" s="1"/>
  <c r="A18" i="1"/>
  <c r="AA18" i="1" s="1"/>
  <c r="J17" i="1"/>
  <c r="I17" i="1"/>
  <c r="P18" i="3" l="1"/>
  <c r="L18" i="3"/>
  <c r="N18" i="3"/>
  <c r="M18" i="3"/>
  <c r="AD15" i="6"/>
  <c r="J16" i="6"/>
  <c r="R16" i="6" s="1"/>
  <c r="J17" i="6"/>
  <c r="R17" i="6" s="1"/>
  <c r="AC16" i="6"/>
  <c r="AF16" i="6" s="1"/>
  <c r="AB16" i="6"/>
  <c r="Z17" i="6"/>
  <c r="AC17" i="6" s="1"/>
  <c r="AF17" i="6" s="1"/>
  <c r="AN17" i="6"/>
  <c r="Y18" i="6"/>
  <c r="AM18" i="6"/>
  <c r="AE16" i="1"/>
  <c r="AH16" i="1" s="1"/>
  <c r="AF16" i="1"/>
  <c r="AI16" i="1" s="1"/>
  <c r="B19" i="6"/>
  <c r="AS17" i="6"/>
  <c r="AT17" i="6"/>
  <c r="Q17" i="6"/>
  <c r="C20" i="6"/>
  <c r="AJ19" i="6"/>
  <c r="V19" i="6"/>
  <c r="X19" i="6" s="1"/>
  <c r="A19" i="6"/>
  <c r="T18" i="6"/>
  <c r="N18" i="6"/>
  <c r="M18" i="6"/>
  <c r="AH18" i="6"/>
  <c r="L18" i="6"/>
  <c r="AP18" i="6"/>
  <c r="AQ18" i="6"/>
  <c r="S17" i="1"/>
  <c r="V17" i="1" s="1"/>
  <c r="Y17" i="1" s="1"/>
  <c r="AC17" i="1"/>
  <c r="A19" i="5"/>
  <c r="E18" i="5"/>
  <c r="B19" i="5"/>
  <c r="H17" i="5"/>
  <c r="C19" i="5"/>
  <c r="D18" i="5"/>
  <c r="F16" i="1"/>
  <c r="W16" i="1" s="1"/>
  <c r="U17" i="1"/>
  <c r="X17" i="1" s="1"/>
  <c r="F15" i="1"/>
  <c r="N15" i="1" s="1"/>
  <c r="K18" i="1"/>
  <c r="Q18" i="1"/>
  <c r="G16" i="1"/>
  <c r="O16" i="1" s="1"/>
  <c r="J17" i="3"/>
  <c r="U17" i="3" s="1"/>
  <c r="I17" i="3"/>
  <c r="V17" i="3" s="1"/>
  <c r="B18" i="3"/>
  <c r="F17" i="3"/>
  <c r="W17" i="3" s="1"/>
  <c r="H17" i="3"/>
  <c r="T17" i="3" s="1"/>
  <c r="D18" i="3"/>
  <c r="G17" i="3"/>
  <c r="X17" i="3" s="1"/>
  <c r="A20" i="3"/>
  <c r="Q20" i="3" s="1"/>
  <c r="N19" i="3"/>
  <c r="M19" i="3"/>
  <c r="L19" i="3"/>
  <c r="O19" i="3"/>
  <c r="P19" i="3"/>
  <c r="B18" i="1"/>
  <c r="A19" i="1"/>
  <c r="AA19" i="1" s="1"/>
  <c r="I18" i="1"/>
  <c r="J18" i="1"/>
  <c r="C18" i="1"/>
  <c r="D18" i="1" s="1"/>
  <c r="J18" i="3" l="1"/>
  <c r="U18" i="3" s="1"/>
  <c r="AB17" i="6"/>
  <c r="AD17" i="6" s="1"/>
  <c r="I18" i="6"/>
  <c r="Q18" i="6" s="1"/>
  <c r="J18" i="6"/>
  <c r="AD16" i="6"/>
  <c r="AE16" i="6"/>
  <c r="AE17" i="6"/>
  <c r="AN18" i="6"/>
  <c r="Z18" i="6"/>
  <c r="AB18" i="6" s="1"/>
  <c r="Y19" i="6"/>
  <c r="Z19" i="6" s="1"/>
  <c r="AM19" i="6"/>
  <c r="AE17" i="1"/>
  <c r="AH17" i="1" s="1"/>
  <c r="AF17" i="1"/>
  <c r="AI17" i="1" s="1"/>
  <c r="J19" i="6"/>
  <c r="B20" i="6"/>
  <c r="AP19" i="6"/>
  <c r="AQ19" i="6"/>
  <c r="C21" i="6"/>
  <c r="AJ20" i="6"/>
  <c r="V20" i="6"/>
  <c r="X20" i="6" s="1"/>
  <c r="A20" i="6"/>
  <c r="T19" i="6"/>
  <c r="N19" i="6"/>
  <c r="M19" i="6"/>
  <c r="AH19" i="6"/>
  <c r="L19" i="6"/>
  <c r="AS18" i="6"/>
  <c r="AT18" i="6"/>
  <c r="R18" i="6"/>
  <c r="S18" i="1"/>
  <c r="AC18" i="1"/>
  <c r="N16" i="1"/>
  <c r="F18" i="5"/>
  <c r="H18" i="5" s="1"/>
  <c r="I18" i="5"/>
  <c r="A20" i="5"/>
  <c r="C20" i="5"/>
  <c r="D19" i="5"/>
  <c r="F19" i="5" s="1"/>
  <c r="E19" i="5"/>
  <c r="B20" i="5"/>
  <c r="W15" i="1"/>
  <c r="V18" i="1"/>
  <c r="Y18" i="1" s="1"/>
  <c r="U18" i="1"/>
  <c r="X18" i="1" s="1"/>
  <c r="G17" i="1"/>
  <c r="O17" i="1" s="1"/>
  <c r="K19" i="1"/>
  <c r="Q19" i="1"/>
  <c r="I18" i="3"/>
  <c r="V18" i="3" s="1"/>
  <c r="B19" i="3"/>
  <c r="F18" i="3"/>
  <c r="W18" i="3" s="1"/>
  <c r="H18" i="3"/>
  <c r="T18" i="3" s="1"/>
  <c r="A21" i="3"/>
  <c r="N20" i="3"/>
  <c r="L20" i="3"/>
  <c r="O20" i="3"/>
  <c r="M20" i="3"/>
  <c r="P20" i="3"/>
  <c r="G18" i="3"/>
  <c r="X18" i="3" s="1"/>
  <c r="D19" i="3"/>
  <c r="C19" i="1"/>
  <c r="D19" i="1" s="1"/>
  <c r="A20" i="1"/>
  <c r="AA20" i="1" s="1"/>
  <c r="J19" i="1"/>
  <c r="I19" i="1"/>
  <c r="F18" i="1"/>
  <c r="B19" i="1"/>
  <c r="I19" i="6" l="1"/>
  <c r="AE18" i="6"/>
  <c r="AD18" i="6"/>
  <c r="AN19" i="6"/>
  <c r="AC18" i="6"/>
  <c r="AF18" i="6" s="1"/>
  <c r="Y20" i="6"/>
  <c r="Z20" i="6" s="1"/>
  <c r="AC19" i="6"/>
  <c r="AF19" i="6" s="1"/>
  <c r="AB19" i="6"/>
  <c r="AM20" i="6"/>
  <c r="AN20" i="6"/>
  <c r="AE18" i="1"/>
  <c r="AH18" i="1" s="1"/>
  <c r="AF18" i="1"/>
  <c r="AI18" i="1" s="1"/>
  <c r="J20" i="6"/>
  <c r="B21" i="6"/>
  <c r="A21" i="6"/>
  <c r="T20" i="6"/>
  <c r="N20" i="6"/>
  <c r="M20" i="6"/>
  <c r="AH20" i="6"/>
  <c r="L20" i="6"/>
  <c r="Q19" i="6"/>
  <c r="C22" i="6"/>
  <c r="AJ21" i="6"/>
  <c r="V21" i="6"/>
  <c r="X21" i="6" s="1"/>
  <c r="AP20" i="6"/>
  <c r="AQ20" i="6"/>
  <c r="R19" i="6"/>
  <c r="AS19" i="6"/>
  <c r="AT19" i="6"/>
  <c r="S19" i="1"/>
  <c r="V19" i="1" s="1"/>
  <c r="Y19" i="1" s="1"/>
  <c r="AC19" i="1"/>
  <c r="H19" i="5"/>
  <c r="I19" i="5"/>
  <c r="C21" i="5"/>
  <c r="D20" i="5"/>
  <c r="E20" i="5"/>
  <c r="F20" i="5" s="1"/>
  <c r="B21" i="5"/>
  <c r="A21" i="5"/>
  <c r="F17" i="1"/>
  <c r="N17" i="1" s="1"/>
  <c r="U19" i="1"/>
  <c r="X19" i="1" s="1"/>
  <c r="N18" i="1"/>
  <c r="W18" i="1"/>
  <c r="K20" i="1"/>
  <c r="Q20" i="1"/>
  <c r="G18" i="1"/>
  <c r="O18" i="1" s="1"/>
  <c r="H19" i="3"/>
  <c r="T19" i="3" s="1"/>
  <c r="F19" i="3"/>
  <c r="W19" i="3" s="1"/>
  <c r="V19" i="3"/>
  <c r="B20" i="3"/>
  <c r="J19" i="3"/>
  <c r="U19" i="3" s="1"/>
  <c r="Q21" i="3"/>
  <c r="A22" i="3"/>
  <c r="D20" i="3"/>
  <c r="G19" i="3"/>
  <c r="X19" i="3" s="1"/>
  <c r="N21" i="3"/>
  <c r="O21" i="3"/>
  <c r="L21" i="3"/>
  <c r="M21" i="3"/>
  <c r="P21" i="3"/>
  <c r="A21" i="1"/>
  <c r="AA21" i="1" s="1"/>
  <c r="I20" i="1"/>
  <c r="J20" i="1"/>
  <c r="B20" i="1"/>
  <c r="C20" i="1"/>
  <c r="D20" i="1" s="1"/>
  <c r="AD19" i="6" l="1"/>
  <c r="I20" i="6"/>
  <c r="Q20" i="6" s="1"/>
  <c r="AE19" i="6"/>
  <c r="Y21" i="6"/>
  <c r="AM21" i="6"/>
  <c r="AC20" i="6"/>
  <c r="AF20" i="6" s="1"/>
  <c r="AB20" i="6"/>
  <c r="AE20" i="6" s="1"/>
  <c r="AE19" i="1"/>
  <c r="AH19" i="1" s="1"/>
  <c r="AF19" i="1"/>
  <c r="AI19" i="1" s="1"/>
  <c r="B22" i="6"/>
  <c r="AT20" i="6"/>
  <c r="R20" i="6"/>
  <c r="AS20" i="6"/>
  <c r="AP21" i="6"/>
  <c r="AQ21" i="6"/>
  <c r="C23" i="6"/>
  <c r="AJ22" i="6"/>
  <c r="V22" i="6"/>
  <c r="X22" i="6" s="1"/>
  <c r="A22" i="6"/>
  <c r="T21" i="6"/>
  <c r="N21" i="6"/>
  <c r="M21" i="6"/>
  <c r="L21" i="6"/>
  <c r="AH21" i="6"/>
  <c r="S20" i="1"/>
  <c r="U20" i="1" s="1"/>
  <c r="X20" i="1" s="1"/>
  <c r="AC20" i="1"/>
  <c r="I20" i="5"/>
  <c r="H20" i="5"/>
  <c r="A22" i="5"/>
  <c r="C22" i="5"/>
  <c r="D21" i="5"/>
  <c r="E21" i="5"/>
  <c r="B22" i="5"/>
  <c r="W17" i="1"/>
  <c r="G19" i="1"/>
  <c r="O19" i="1" s="1"/>
  <c r="K21" i="1"/>
  <c r="Q21" i="1"/>
  <c r="A23" i="3"/>
  <c r="L22" i="3"/>
  <c r="M22" i="3"/>
  <c r="N22" i="3"/>
  <c r="Q22" i="3"/>
  <c r="O22" i="3"/>
  <c r="P22" i="3"/>
  <c r="H20" i="3"/>
  <c r="T20" i="3" s="1"/>
  <c r="F20" i="3"/>
  <c r="W20" i="3" s="1"/>
  <c r="J20" i="3"/>
  <c r="U20" i="3" s="1"/>
  <c r="I20" i="3"/>
  <c r="V20" i="3" s="1"/>
  <c r="B21" i="3"/>
  <c r="G20" i="3"/>
  <c r="X20" i="3" s="1"/>
  <c r="D21" i="3"/>
  <c r="C21" i="1"/>
  <c r="D21" i="1" s="1"/>
  <c r="B21" i="1"/>
  <c r="A22" i="1"/>
  <c r="AA22" i="1" s="1"/>
  <c r="J21" i="1"/>
  <c r="I21" i="1"/>
  <c r="AD20" i="6" l="1"/>
  <c r="Z21" i="6"/>
  <c r="I21" i="6"/>
  <c r="Q21" i="6" s="1"/>
  <c r="J21" i="6"/>
  <c r="R21" i="6" s="1"/>
  <c r="AN21" i="6"/>
  <c r="Y22" i="6"/>
  <c r="AB21" i="6"/>
  <c r="AC21" i="6"/>
  <c r="AF21" i="6" s="1"/>
  <c r="AM22" i="6"/>
  <c r="V20" i="1"/>
  <c r="Y20" i="1" s="1"/>
  <c r="AE20" i="1"/>
  <c r="AH20" i="1" s="1"/>
  <c r="AF20" i="1"/>
  <c r="AI20" i="1" s="1"/>
  <c r="J22" i="6"/>
  <c r="B23" i="6"/>
  <c r="A23" i="6"/>
  <c r="T22" i="6"/>
  <c r="N22" i="6"/>
  <c r="M22" i="6"/>
  <c r="AH22" i="6"/>
  <c r="L22" i="6"/>
  <c r="I22" i="6"/>
  <c r="AS21" i="6"/>
  <c r="AT21" i="6"/>
  <c r="AP22" i="6"/>
  <c r="AQ22" i="6"/>
  <c r="C24" i="6"/>
  <c r="AJ23" i="6"/>
  <c r="V23" i="6"/>
  <c r="X23" i="6" s="1"/>
  <c r="S21" i="1"/>
  <c r="U21" i="1" s="1"/>
  <c r="X21" i="1" s="1"/>
  <c r="AC21" i="1"/>
  <c r="F21" i="5"/>
  <c r="H21" i="5" s="1"/>
  <c r="I21" i="5"/>
  <c r="C23" i="5"/>
  <c r="D22" i="5"/>
  <c r="E22" i="5"/>
  <c r="F22" i="5" s="1"/>
  <c r="B23" i="5"/>
  <c r="A23" i="5"/>
  <c r="F19" i="1"/>
  <c r="W19" i="1" s="1"/>
  <c r="F20" i="1"/>
  <c r="K22" i="1"/>
  <c r="Q22" i="1"/>
  <c r="H21" i="3"/>
  <c r="T21" i="3" s="1"/>
  <c r="F21" i="3"/>
  <c r="W21" i="3" s="1"/>
  <c r="A24" i="3"/>
  <c r="Q23" i="3"/>
  <c r="O23" i="3"/>
  <c r="M23" i="3"/>
  <c r="P23" i="3"/>
  <c r="L23" i="3"/>
  <c r="N23" i="3"/>
  <c r="I21" i="3"/>
  <c r="V21" i="3" s="1"/>
  <c r="B22" i="3"/>
  <c r="J21" i="3"/>
  <c r="U21" i="3" s="1"/>
  <c r="D22" i="3"/>
  <c r="G21" i="3"/>
  <c r="X21" i="3" s="1"/>
  <c r="B22" i="1"/>
  <c r="A23" i="1"/>
  <c r="AA23" i="1" s="1"/>
  <c r="I22" i="1"/>
  <c r="J22" i="1"/>
  <c r="C22" i="1"/>
  <c r="D22" i="1" s="1"/>
  <c r="J22" i="3" l="1"/>
  <c r="U22" i="3" s="1"/>
  <c r="AD21" i="6"/>
  <c r="Z22" i="6"/>
  <c r="AB22" i="6" s="1"/>
  <c r="AD22" i="6" s="1"/>
  <c r="AE21" i="6"/>
  <c r="AN22" i="6"/>
  <c r="Y23" i="6"/>
  <c r="AM23" i="6"/>
  <c r="V21" i="1"/>
  <c r="Y21" i="1" s="1"/>
  <c r="AE21" i="1"/>
  <c r="AH21" i="1" s="1"/>
  <c r="AF21" i="1"/>
  <c r="AI21" i="1" s="1"/>
  <c r="N19" i="1"/>
  <c r="B24" i="6"/>
  <c r="Q22" i="6"/>
  <c r="AS22" i="6"/>
  <c r="AT22" i="6"/>
  <c r="R22" i="6"/>
  <c r="AP23" i="6"/>
  <c r="AQ23" i="6"/>
  <c r="C25" i="6"/>
  <c r="AJ24" i="6"/>
  <c r="V24" i="6"/>
  <c r="X24" i="6" s="1"/>
  <c r="A24" i="6"/>
  <c r="T23" i="6"/>
  <c r="N23" i="6"/>
  <c r="M23" i="6"/>
  <c r="L23" i="6"/>
  <c r="AH23" i="6"/>
  <c r="S22" i="1"/>
  <c r="U22" i="1" s="1"/>
  <c r="X22" i="1" s="1"/>
  <c r="AC22" i="1"/>
  <c r="H22" i="5"/>
  <c r="I22" i="5"/>
  <c r="A24" i="5"/>
  <c r="E23" i="5"/>
  <c r="B24" i="5"/>
  <c r="C24" i="5"/>
  <c r="D23" i="5"/>
  <c r="G20" i="1"/>
  <c r="O20" i="1" s="1"/>
  <c r="N20" i="1"/>
  <c r="W20" i="1"/>
  <c r="K23" i="1"/>
  <c r="Q23" i="1"/>
  <c r="I22" i="3"/>
  <c r="V22" i="3" s="1"/>
  <c r="B23" i="3"/>
  <c r="A25" i="3"/>
  <c r="N24" i="3"/>
  <c r="Q24" i="3"/>
  <c r="O24" i="3"/>
  <c r="L24" i="3"/>
  <c r="M24" i="3"/>
  <c r="P24" i="3"/>
  <c r="H22" i="3"/>
  <c r="T22" i="3" s="1"/>
  <c r="F22" i="3"/>
  <c r="W22" i="3" s="1"/>
  <c r="G22" i="3"/>
  <c r="X22" i="3" s="1"/>
  <c r="D23" i="3"/>
  <c r="A24" i="1"/>
  <c r="AA24" i="1" s="1"/>
  <c r="J23" i="1"/>
  <c r="I23" i="1"/>
  <c r="C23" i="1"/>
  <c r="D23" i="1" s="1"/>
  <c r="B23" i="1"/>
  <c r="J23" i="3" l="1"/>
  <c r="U23" i="3" s="1"/>
  <c r="AC22" i="6"/>
  <c r="AF22" i="6" s="1"/>
  <c r="I23" i="6"/>
  <c r="Q23" i="6" s="1"/>
  <c r="J23" i="6"/>
  <c r="AN23" i="6"/>
  <c r="Z23" i="6"/>
  <c r="AB23" i="6" s="1"/>
  <c r="AE22" i="6"/>
  <c r="Y24" i="6"/>
  <c r="AM24" i="6"/>
  <c r="V22" i="1"/>
  <c r="Y22" i="1" s="1"/>
  <c r="AE22" i="1"/>
  <c r="AH22" i="1" s="1"/>
  <c r="AF22" i="1"/>
  <c r="AI22" i="1" s="1"/>
  <c r="J24" i="6"/>
  <c r="B25" i="6"/>
  <c r="C26" i="6"/>
  <c r="AJ25" i="6"/>
  <c r="V25" i="6"/>
  <c r="X25" i="6" s="1"/>
  <c r="A25" i="6"/>
  <c r="T24" i="6"/>
  <c r="N24" i="6"/>
  <c r="M24" i="6"/>
  <c r="L24" i="6"/>
  <c r="AH24" i="6"/>
  <c r="R23" i="6"/>
  <c r="AT23" i="6"/>
  <c r="AS23" i="6"/>
  <c r="AP24" i="6"/>
  <c r="AQ24" i="6"/>
  <c r="S23" i="1"/>
  <c r="V23" i="1" s="1"/>
  <c r="Y23" i="1" s="1"/>
  <c r="AC23" i="1"/>
  <c r="F23" i="5"/>
  <c r="H23" i="5" s="1"/>
  <c r="I23" i="5"/>
  <c r="E24" i="5"/>
  <c r="B25" i="5"/>
  <c r="C25" i="5"/>
  <c r="D24" i="5"/>
  <c r="A25" i="5"/>
  <c r="F22" i="1"/>
  <c r="N22" i="1" s="1"/>
  <c r="K24" i="1"/>
  <c r="Q24" i="1"/>
  <c r="G21" i="1"/>
  <c r="O21" i="1" s="1"/>
  <c r="F21" i="1"/>
  <c r="H23" i="3"/>
  <c r="T23" i="3" s="1"/>
  <c r="F23" i="3"/>
  <c r="W23" i="3" s="1"/>
  <c r="A26" i="3"/>
  <c r="O25" i="3"/>
  <c r="P25" i="3"/>
  <c r="N25" i="3"/>
  <c r="L25" i="3"/>
  <c r="Q25" i="3"/>
  <c r="M25" i="3"/>
  <c r="I23" i="3"/>
  <c r="V23" i="3" s="1"/>
  <c r="B24" i="3"/>
  <c r="D24" i="3"/>
  <c r="G23" i="3"/>
  <c r="X23" i="3" s="1"/>
  <c r="C24" i="1"/>
  <c r="D24" i="1" s="1"/>
  <c r="B24" i="1"/>
  <c r="A25" i="1"/>
  <c r="AA25" i="1" s="1"/>
  <c r="I24" i="1"/>
  <c r="J24" i="1"/>
  <c r="J24" i="3" l="1"/>
  <c r="U24" i="3" s="1"/>
  <c r="I24" i="6"/>
  <c r="Q24" i="6" s="1"/>
  <c r="AD23" i="6"/>
  <c r="AE23" i="6"/>
  <c r="AC23" i="6"/>
  <c r="AF23" i="6" s="1"/>
  <c r="Z24" i="6"/>
  <c r="AC24" i="6" s="1"/>
  <c r="AF24" i="6" s="1"/>
  <c r="AN24" i="6"/>
  <c r="Y25" i="6"/>
  <c r="AM25" i="6"/>
  <c r="U23" i="1"/>
  <c r="X23" i="1" s="1"/>
  <c r="AE23" i="1"/>
  <c r="AH23" i="1" s="1"/>
  <c r="AF23" i="1"/>
  <c r="AI23" i="1" s="1"/>
  <c r="B26" i="6"/>
  <c r="A26" i="6"/>
  <c r="T25" i="6"/>
  <c r="N25" i="6"/>
  <c r="M25" i="6"/>
  <c r="AH25" i="6"/>
  <c r="L25" i="6"/>
  <c r="AP25" i="6"/>
  <c r="AQ25" i="6"/>
  <c r="C27" i="6"/>
  <c r="AJ26" i="6"/>
  <c r="V26" i="6"/>
  <c r="X26" i="6" s="1"/>
  <c r="AT24" i="6"/>
  <c r="AS24" i="6"/>
  <c r="R24" i="6"/>
  <c r="W22" i="1"/>
  <c r="S24" i="1"/>
  <c r="U24" i="1" s="1"/>
  <c r="X24" i="1" s="1"/>
  <c r="AC24" i="1"/>
  <c r="G22" i="1"/>
  <c r="O22" i="1" s="1"/>
  <c r="F24" i="5"/>
  <c r="I24" i="5"/>
  <c r="H24" i="5"/>
  <c r="A26" i="5"/>
  <c r="C26" i="5"/>
  <c r="D25" i="5"/>
  <c r="F25" i="5" s="1"/>
  <c r="E25" i="5"/>
  <c r="B26" i="5"/>
  <c r="F23" i="1"/>
  <c r="N23" i="1" s="1"/>
  <c r="V24" i="1"/>
  <c r="Y24" i="1" s="1"/>
  <c r="N21" i="1"/>
  <c r="W21" i="1"/>
  <c r="K25" i="1"/>
  <c r="Q25" i="1"/>
  <c r="H24" i="3"/>
  <c r="T24" i="3" s="1"/>
  <c r="F24" i="3"/>
  <c r="W24" i="3" s="1"/>
  <c r="I24" i="3"/>
  <c r="V24" i="3" s="1"/>
  <c r="B25" i="3"/>
  <c r="A27" i="3"/>
  <c r="L26" i="3"/>
  <c r="Q26" i="3"/>
  <c r="M26" i="3"/>
  <c r="O26" i="3"/>
  <c r="N26" i="3"/>
  <c r="P26" i="3"/>
  <c r="G24" i="3"/>
  <c r="X24" i="3" s="1"/>
  <c r="D25" i="3"/>
  <c r="C25" i="1"/>
  <c r="D25" i="1" s="1"/>
  <c r="A26" i="1"/>
  <c r="AA26" i="1" s="1"/>
  <c r="J25" i="1"/>
  <c r="I25" i="1"/>
  <c r="B25" i="1"/>
  <c r="J25" i="3" l="1"/>
  <c r="U25" i="3" s="1"/>
  <c r="I25" i="6"/>
  <c r="J25" i="6"/>
  <c r="R25" i="6" s="1"/>
  <c r="AB24" i="6"/>
  <c r="AD24" i="6" s="1"/>
  <c r="AN25" i="6"/>
  <c r="Z25" i="6"/>
  <c r="AC25" i="6" s="1"/>
  <c r="AF25" i="6" s="1"/>
  <c r="AM26" i="6"/>
  <c r="Y26" i="6"/>
  <c r="AE24" i="1"/>
  <c r="AH24" i="1" s="1"/>
  <c r="AF24" i="1"/>
  <c r="AI24" i="1" s="1"/>
  <c r="B27" i="6"/>
  <c r="V27" i="6"/>
  <c r="X27" i="6" s="1"/>
  <c r="C28" i="6"/>
  <c r="AJ27" i="6"/>
  <c r="A27" i="6"/>
  <c r="T26" i="6"/>
  <c r="N26" i="6"/>
  <c r="M26" i="6"/>
  <c r="AH26" i="6"/>
  <c r="L26" i="6"/>
  <c r="Q25" i="6"/>
  <c r="AP26" i="6"/>
  <c r="AQ26" i="6"/>
  <c r="AS25" i="6"/>
  <c r="AT25" i="6"/>
  <c r="S25" i="1"/>
  <c r="V25" i="1" s="1"/>
  <c r="Y25" i="1" s="1"/>
  <c r="AC25" i="1"/>
  <c r="I25" i="5"/>
  <c r="H25" i="5"/>
  <c r="A27" i="5"/>
  <c r="C27" i="5"/>
  <c r="D26" i="5"/>
  <c r="E26" i="5"/>
  <c r="B27" i="5"/>
  <c r="G24" i="1"/>
  <c r="O24" i="1" s="1"/>
  <c r="G23" i="1"/>
  <c r="O23" i="1" s="1"/>
  <c r="W23" i="1"/>
  <c r="U25" i="1"/>
  <c r="X25" i="1" s="1"/>
  <c r="K26" i="1"/>
  <c r="Q26" i="1"/>
  <c r="I25" i="3"/>
  <c r="V25" i="3" s="1"/>
  <c r="B26" i="3"/>
  <c r="H25" i="3"/>
  <c r="T25" i="3" s="1"/>
  <c r="F25" i="3"/>
  <c r="W25" i="3" s="1"/>
  <c r="A28" i="3"/>
  <c r="Q27" i="3"/>
  <c r="O27" i="3"/>
  <c r="M27" i="3"/>
  <c r="P27" i="3"/>
  <c r="N27" i="3"/>
  <c r="L27" i="3"/>
  <c r="G25" i="3"/>
  <c r="X25" i="3" s="1"/>
  <c r="D26" i="3"/>
  <c r="B26" i="1"/>
  <c r="A27" i="1"/>
  <c r="AA27" i="1" s="1"/>
  <c r="I26" i="1"/>
  <c r="J26" i="1"/>
  <c r="C26" i="1"/>
  <c r="D26" i="1" s="1"/>
  <c r="J26" i="3" l="1"/>
  <c r="U26" i="3" s="1"/>
  <c r="AE24" i="6"/>
  <c r="AB25" i="6"/>
  <c r="AE25" i="6" s="1"/>
  <c r="J26" i="6"/>
  <c r="I26" i="6"/>
  <c r="Q26" i="6" s="1"/>
  <c r="AN26" i="6"/>
  <c r="Z26" i="6"/>
  <c r="AC26" i="6" s="1"/>
  <c r="AF26" i="6" s="1"/>
  <c r="Y27" i="6"/>
  <c r="Z27" i="6" s="1"/>
  <c r="AM27" i="6"/>
  <c r="AE25" i="1"/>
  <c r="AH25" i="1" s="1"/>
  <c r="AF25" i="1"/>
  <c r="AI25" i="1" s="1"/>
  <c r="I27" i="6"/>
  <c r="B28" i="6"/>
  <c r="AS26" i="6"/>
  <c r="AT26" i="6"/>
  <c r="R26" i="6"/>
  <c r="AP27" i="6"/>
  <c r="AQ27" i="6"/>
  <c r="V28" i="6"/>
  <c r="X28" i="6" s="1"/>
  <c r="C29" i="6"/>
  <c r="AJ28" i="6"/>
  <c r="A28" i="6"/>
  <c r="T27" i="6"/>
  <c r="AH27" i="6"/>
  <c r="N27" i="6"/>
  <c r="M27" i="6"/>
  <c r="L27" i="6"/>
  <c r="S26" i="1"/>
  <c r="U26" i="1" s="1"/>
  <c r="X26" i="1" s="1"/>
  <c r="AC26" i="1"/>
  <c r="F26" i="5"/>
  <c r="H26" i="5" s="1"/>
  <c r="I26" i="5"/>
  <c r="E27" i="5"/>
  <c r="B28" i="5"/>
  <c r="C28" i="5"/>
  <c r="D27" i="5"/>
  <c r="A28" i="5"/>
  <c r="F24" i="1"/>
  <c r="W24" i="1" s="1"/>
  <c r="F25" i="1"/>
  <c r="K27" i="1"/>
  <c r="Q27" i="1"/>
  <c r="H26" i="3"/>
  <c r="T26" i="3" s="1"/>
  <c r="F26" i="3"/>
  <c r="W26" i="3" s="1"/>
  <c r="I26" i="3"/>
  <c r="V26" i="3" s="1"/>
  <c r="B27" i="3"/>
  <c r="A29" i="3"/>
  <c r="N28" i="3"/>
  <c r="Q28" i="3"/>
  <c r="L28" i="3"/>
  <c r="O28" i="3"/>
  <c r="P28" i="3"/>
  <c r="M28" i="3"/>
  <c r="D27" i="3"/>
  <c r="G26" i="3"/>
  <c r="X26" i="3" s="1"/>
  <c r="A28" i="1"/>
  <c r="AA28" i="1" s="1"/>
  <c r="J27" i="1"/>
  <c r="I27" i="1"/>
  <c r="C27" i="1"/>
  <c r="D27" i="1" s="1"/>
  <c r="B27" i="1"/>
  <c r="J27" i="3" l="1"/>
  <c r="U27" i="3" s="1"/>
  <c r="AD25" i="6"/>
  <c r="J27" i="6"/>
  <c r="R27" i="6" s="1"/>
  <c r="AB26" i="6"/>
  <c r="AD26" i="6" s="1"/>
  <c r="AN27" i="6"/>
  <c r="AC27" i="6"/>
  <c r="AF27" i="6" s="1"/>
  <c r="AB27" i="6"/>
  <c r="AE27" i="6" s="1"/>
  <c r="Y28" i="6"/>
  <c r="AM28" i="6"/>
  <c r="AE26" i="1"/>
  <c r="AH26" i="1" s="1"/>
  <c r="AF26" i="1"/>
  <c r="AI26" i="1" s="1"/>
  <c r="V26" i="1"/>
  <c r="Y26" i="1" s="1"/>
  <c r="J28" i="6"/>
  <c r="B29" i="6"/>
  <c r="Q27" i="6"/>
  <c r="C30" i="6"/>
  <c r="V29" i="6"/>
  <c r="X29" i="6" s="1"/>
  <c r="AJ29" i="6"/>
  <c r="A29" i="6"/>
  <c r="T28" i="6"/>
  <c r="N28" i="6"/>
  <c r="M28" i="6"/>
  <c r="AH28" i="6"/>
  <c r="L28" i="6"/>
  <c r="AS27" i="6"/>
  <c r="AT27" i="6"/>
  <c r="AP28" i="6"/>
  <c r="AQ28" i="6"/>
  <c r="N24" i="1"/>
  <c r="S27" i="1"/>
  <c r="V27" i="1" s="1"/>
  <c r="Y27" i="1" s="1"/>
  <c r="AC27" i="1"/>
  <c r="F27" i="5"/>
  <c r="H27" i="5"/>
  <c r="I27" i="5"/>
  <c r="C29" i="5"/>
  <c r="D28" i="5"/>
  <c r="E28" i="5"/>
  <c r="F28" i="5" s="1"/>
  <c r="B29" i="5"/>
  <c r="A29" i="5"/>
  <c r="G25" i="1"/>
  <c r="O25" i="1" s="1"/>
  <c r="N25" i="1"/>
  <c r="W25" i="1"/>
  <c r="K28" i="1"/>
  <c r="Q28" i="1"/>
  <c r="I27" i="3"/>
  <c r="V27" i="3" s="1"/>
  <c r="B28" i="3"/>
  <c r="F27" i="3"/>
  <c r="W27" i="3" s="1"/>
  <c r="H27" i="3"/>
  <c r="T27" i="3" s="1"/>
  <c r="A30" i="3"/>
  <c r="O29" i="3"/>
  <c r="M29" i="3"/>
  <c r="Q29" i="3"/>
  <c r="N29" i="3"/>
  <c r="L29" i="3"/>
  <c r="P29" i="3"/>
  <c r="G27" i="3"/>
  <c r="X27" i="3" s="1"/>
  <c r="D28" i="3"/>
  <c r="B28" i="1"/>
  <c r="C28" i="1"/>
  <c r="D28" i="1" s="1"/>
  <c r="A29" i="1"/>
  <c r="AA29" i="1" s="1"/>
  <c r="I28" i="1"/>
  <c r="J28" i="1"/>
  <c r="J28" i="3" l="1"/>
  <c r="U28" i="3" s="1"/>
  <c r="I28" i="6"/>
  <c r="AE26" i="6"/>
  <c r="AD27" i="6"/>
  <c r="AN28" i="6"/>
  <c r="Z28" i="6"/>
  <c r="AB28" i="6" s="1"/>
  <c r="AD28" i="6" s="1"/>
  <c r="AC28" i="6"/>
  <c r="AF28" i="6" s="1"/>
  <c r="AM29" i="6"/>
  <c r="Y29" i="6"/>
  <c r="AE27" i="1"/>
  <c r="AH27" i="1" s="1"/>
  <c r="AF27" i="1"/>
  <c r="AI27" i="1" s="1"/>
  <c r="I29" i="6"/>
  <c r="B30" i="6"/>
  <c r="AT28" i="6"/>
  <c r="R28" i="6"/>
  <c r="AS28" i="6"/>
  <c r="AQ29" i="6"/>
  <c r="AP29" i="6"/>
  <c r="Q28" i="6"/>
  <c r="A30" i="6"/>
  <c r="T29" i="6"/>
  <c r="N29" i="6"/>
  <c r="M29" i="6"/>
  <c r="AH29" i="6"/>
  <c r="L29" i="6"/>
  <c r="V30" i="6"/>
  <c r="X30" i="6" s="1"/>
  <c r="AJ30" i="6"/>
  <c r="C31" i="6"/>
  <c r="S28" i="1"/>
  <c r="V28" i="1" s="1"/>
  <c r="Y28" i="1" s="1"/>
  <c r="AC28" i="1"/>
  <c r="U27" i="1"/>
  <c r="X27" i="1" s="1"/>
  <c r="I28" i="5"/>
  <c r="H28" i="5"/>
  <c r="E29" i="5"/>
  <c r="B30" i="5"/>
  <c r="A30" i="5"/>
  <c r="C30" i="5"/>
  <c r="D29" i="5"/>
  <c r="F27" i="1"/>
  <c r="K29" i="1"/>
  <c r="Q29" i="1"/>
  <c r="G27" i="1"/>
  <c r="O27" i="1" s="1"/>
  <c r="F26" i="1"/>
  <c r="G26" i="1"/>
  <c r="O26" i="1" s="1"/>
  <c r="H28" i="3"/>
  <c r="T28" i="3" s="1"/>
  <c r="F28" i="3"/>
  <c r="W28" i="3" s="1"/>
  <c r="I28" i="3"/>
  <c r="V28" i="3" s="1"/>
  <c r="B29" i="3"/>
  <c r="A31" i="3"/>
  <c r="L30" i="3"/>
  <c r="O30" i="3"/>
  <c r="P30" i="3"/>
  <c r="Q30" i="3"/>
  <c r="M30" i="3"/>
  <c r="N30" i="3"/>
  <c r="D29" i="3"/>
  <c r="G28" i="3"/>
  <c r="X28" i="3" s="1"/>
  <c r="A30" i="1"/>
  <c r="AA30" i="1" s="1"/>
  <c r="J29" i="1"/>
  <c r="I29" i="1"/>
  <c r="B29" i="1"/>
  <c r="C29" i="1"/>
  <c r="D29" i="1" s="1"/>
  <c r="J29" i="3" l="1"/>
  <c r="U29" i="3" s="1"/>
  <c r="J29" i="6"/>
  <c r="R29" i="6" s="1"/>
  <c r="Z29" i="6"/>
  <c r="AC29" i="6" s="1"/>
  <c r="AF29" i="6" s="1"/>
  <c r="AF12" i="6" s="1"/>
  <c r="AE28" i="6"/>
  <c r="AN29" i="6"/>
  <c r="Y30" i="6"/>
  <c r="AM30" i="6"/>
  <c r="AE28" i="1"/>
  <c r="AH28" i="1" s="1"/>
  <c r="AF28" i="1"/>
  <c r="AI28" i="1" s="1"/>
  <c r="U28" i="1"/>
  <c r="X28" i="1" s="1"/>
  <c r="J30" i="6"/>
  <c r="B31" i="6"/>
  <c r="C32" i="6"/>
  <c r="V31" i="6"/>
  <c r="X31" i="6" s="1"/>
  <c r="AJ31" i="6"/>
  <c r="AT29" i="6"/>
  <c r="AT12" i="6" s="1"/>
  <c r="AS29" i="6"/>
  <c r="AS12" i="6" s="1"/>
  <c r="Q29" i="6"/>
  <c r="AQ30" i="6"/>
  <c r="AP30" i="6"/>
  <c r="AH30" i="6"/>
  <c r="A31" i="6"/>
  <c r="T30" i="6"/>
  <c r="N30" i="6"/>
  <c r="M30" i="6"/>
  <c r="L30" i="6"/>
  <c r="S29" i="1"/>
  <c r="V29" i="1" s="1"/>
  <c r="Y29" i="1" s="1"/>
  <c r="AC29" i="1"/>
  <c r="F29" i="5"/>
  <c r="H29" i="5" s="1"/>
  <c r="I29" i="5"/>
  <c r="C31" i="5"/>
  <c r="D30" i="5"/>
  <c r="A31" i="5"/>
  <c r="E30" i="5"/>
  <c r="B31" i="5"/>
  <c r="N26" i="1"/>
  <c r="W26" i="1"/>
  <c r="N27" i="1"/>
  <c r="W27" i="1"/>
  <c r="K30" i="1"/>
  <c r="Q30" i="1"/>
  <c r="I29" i="3"/>
  <c r="V29" i="3" s="1"/>
  <c r="B30" i="3"/>
  <c r="F29" i="3"/>
  <c r="W29" i="3" s="1"/>
  <c r="H29" i="3"/>
  <c r="T29" i="3" s="1"/>
  <c r="A32" i="3"/>
  <c r="Q31" i="3"/>
  <c r="O31" i="3"/>
  <c r="M31" i="3"/>
  <c r="L31" i="3"/>
  <c r="N31" i="3"/>
  <c r="P31" i="3"/>
  <c r="D30" i="3"/>
  <c r="G29" i="3"/>
  <c r="X29" i="3" s="1"/>
  <c r="C30" i="1"/>
  <c r="D30" i="1" s="1"/>
  <c r="A31" i="1"/>
  <c r="AA31" i="1" s="1"/>
  <c r="I30" i="1"/>
  <c r="J30" i="1"/>
  <c r="B30" i="1"/>
  <c r="J30" i="3" l="1"/>
  <c r="U30" i="3" s="1"/>
  <c r="I30" i="6"/>
  <c r="Q30" i="6" s="1"/>
  <c r="AB29" i="6"/>
  <c r="AE29" i="6" s="1"/>
  <c r="AE12" i="6" s="1"/>
  <c r="AF11" i="6" s="1"/>
  <c r="AN30" i="6"/>
  <c r="Z30" i="6"/>
  <c r="AC30" i="6" s="1"/>
  <c r="AF30" i="6" s="1"/>
  <c r="AM31" i="6"/>
  <c r="AB30" i="6"/>
  <c r="Y31" i="6"/>
  <c r="AE29" i="1"/>
  <c r="AH29" i="1" s="1"/>
  <c r="AH12" i="1" s="1"/>
  <c r="AI11" i="1" s="1"/>
  <c r="AF29" i="1"/>
  <c r="AI29" i="1" s="1"/>
  <c r="AI12" i="1" s="1"/>
  <c r="U29" i="1"/>
  <c r="X29" i="1" s="1"/>
  <c r="I31" i="6"/>
  <c r="B32" i="6"/>
  <c r="V32" i="6"/>
  <c r="X32" i="6" s="1"/>
  <c r="AJ32" i="6"/>
  <c r="C33" i="6"/>
  <c r="AS30" i="6"/>
  <c r="R30" i="6"/>
  <c r="AT30" i="6"/>
  <c r="AH31" i="6"/>
  <c r="A32" i="6"/>
  <c r="T31" i="6"/>
  <c r="N31" i="6"/>
  <c r="M31" i="6"/>
  <c r="L31" i="6"/>
  <c r="AQ31" i="6"/>
  <c r="AP31" i="6"/>
  <c r="AT11" i="6"/>
  <c r="S30" i="1"/>
  <c r="AC30" i="1"/>
  <c r="F30" i="5"/>
  <c r="I30" i="5" s="1"/>
  <c r="H30" i="5"/>
  <c r="A32" i="5"/>
  <c r="C32" i="5"/>
  <c r="D31" i="5"/>
  <c r="E31" i="5"/>
  <c r="B32" i="5"/>
  <c r="F29" i="1"/>
  <c r="N29" i="1" s="1"/>
  <c r="V30" i="1"/>
  <c r="Y30" i="1" s="1"/>
  <c r="U30" i="1"/>
  <c r="X30" i="1" s="1"/>
  <c r="K31" i="1"/>
  <c r="Q31" i="1"/>
  <c r="F28" i="1"/>
  <c r="G28" i="1"/>
  <c r="O28" i="1" s="1"/>
  <c r="H30" i="3"/>
  <c r="T30" i="3" s="1"/>
  <c r="F30" i="3"/>
  <c r="W30" i="3" s="1"/>
  <c r="B31" i="3"/>
  <c r="I30" i="3"/>
  <c r="V30" i="3" s="1"/>
  <c r="A33" i="3"/>
  <c r="N32" i="3"/>
  <c r="Q32" i="3"/>
  <c r="P32" i="3"/>
  <c r="L32" i="3"/>
  <c r="O32" i="3"/>
  <c r="M32" i="3"/>
  <c r="D31" i="3"/>
  <c r="G30" i="3"/>
  <c r="X30" i="3" s="1"/>
  <c r="A32" i="1"/>
  <c r="AA32" i="1" s="1"/>
  <c r="J31" i="1"/>
  <c r="I31" i="1"/>
  <c r="C31" i="1"/>
  <c r="D31" i="1" s="1"/>
  <c r="B31" i="1"/>
  <c r="AD29" i="6" l="1"/>
  <c r="AD30" i="6"/>
  <c r="J31" i="6"/>
  <c r="R31" i="6" s="1"/>
  <c r="Z31" i="6"/>
  <c r="AB31" i="6" s="1"/>
  <c r="AN31" i="6"/>
  <c r="AE30" i="6"/>
  <c r="AM32" i="6"/>
  <c r="Y32" i="6"/>
  <c r="AE30" i="1"/>
  <c r="AH30" i="1" s="1"/>
  <c r="AF30" i="1"/>
  <c r="AI30" i="1" s="1"/>
  <c r="J32" i="6"/>
  <c r="B33" i="6"/>
  <c r="C34" i="6"/>
  <c r="V33" i="6"/>
  <c r="X33" i="6" s="1"/>
  <c r="AJ33" i="6"/>
  <c r="AS31" i="6"/>
  <c r="AT31" i="6"/>
  <c r="Q31" i="6"/>
  <c r="AQ32" i="6"/>
  <c r="AP32" i="6"/>
  <c r="AH32" i="6"/>
  <c r="A33" i="6"/>
  <c r="T32" i="6"/>
  <c r="N32" i="6"/>
  <c r="M32" i="6"/>
  <c r="L32" i="6"/>
  <c r="S31" i="1"/>
  <c r="V31" i="1" s="1"/>
  <c r="Y31" i="1" s="1"/>
  <c r="AC31" i="1"/>
  <c r="F31" i="5"/>
  <c r="H31" i="5" s="1"/>
  <c r="I31" i="5"/>
  <c r="A33" i="5"/>
  <c r="E32" i="5"/>
  <c r="F32" i="5" s="1"/>
  <c r="B33" i="5"/>
  <c r="C33" i="5"/>
  <c r="D32" i="5"/>
  <c r="G29" i="1"/>
  <c r="O29" i="1" s="1"/>
  <c r="W29" i="1"/>
  <c r="U31" i="1"/>
  <c r="X31" i="1" s="1"/>
  <c r="N28" i="1"/>
  <c r="W28" i="1"/>
  <c r="K32" i="1"/>
  <c r="Q32" i="1"/>
  <c r="A34" i="3"/>
  <c r="O33" i="3"/>
  <c r="L33" i="3"/>
  <c r="P33" i="3"/>
  <c r="M33" i="3"/>
  <c r="N33" i="3"/>
  <c r="Q33" i="3"/>
  <c r="J31" i="3"/>
  <c r="U31" i="3" s="1"/>
  <c r="H31" i="3"/>
  <c r="T31" i="3" s="1"/>
  <c r="F31" i="3"/>
  <c r="W31" i="3" s="1"/>
  <c r="B32" i="3"/>
  <c r="I31" i="3"/>
  <c r="V31" i="3" s="1"/>
  <c r="G31" i="3"/>
  <c r="X31" i="3" s="1"/>
  <c r="D32" i="3"/>
  <c r="C32" i="1"/>
  <c r="D32" i="1" s="1"/>
  <c r="B32" i="1"/>
  <c r="A33" i="1"/>
  <c r="AA33" i="1" s="1"/>
  <c r="I32" i="1"/>
  <c r="J32" i="1"/>
  <c r="J32" i="3" l="1"/>
  <c r="U32" i="3" s="1"/>
  <c r="I32" i="6"/>
  <c r="Q32" i="6" s="1"/>
  <c r="AC31" i="6"/>
  <c r="AF31" i="6" s="1"/>
  <c r="AD31" i="6"/>
  <c r="AE31" i="6"/>
  <c r="AN32" i="6"/>
  <c r="Z32" i="6"/>
  <c r="AC32" i="6" s="1"/>
  <c r="AF32" i="6" s="1"/>
  <c r="Y33" i="6"/>
  <c r="Z33" i="6" s="1"/>
  <c r="AM33" i="6"/>
  <c r="AE31" i="1"/>
  <c r="AH31" i="1" s="1"/>
  <c r="AF31" i="1"/>
  <c r="AI31" i="1" s="1"/>
  <c r="B34" i="6"/>
  <c r="AH33" i="6"/>
  <c r="A34" i="6"/>
  <c r="T33" i="6"/>
  <c r="N33" i="6"/>
  <c r="M33" i="6"/>
  <c r="L33" i="6"/>
  <c r="AQ33" i="6"/>
  <c r="AP33" i="6"/>
  <c r="AS32" i="6"/>
  <c r="R32" i="6"/>
  <c r="AT32" i="6"/>
  <c r="V34" i="6"/>
  <c r="X34" i="6" s="1"/>
  <c r="AJ34" i="6"/>
  <c r="C35" i="6"/>
  <c r="S32" i="1"/>
  <c r="V32" i="1" s="1"/>
  <c r="Y32" i="1" s="1"/>
  <c r="AC32" i="1"/>
  <c r="I32" i="5"/>
  <c r="H32" i="5"/>
  <c r="C34" i="5"/>
  <c r="D33" i="5"/>
  <c r="B34" i="5"/>
  <c r="E33" i="5"/>
  <c r="A34" i="5"/>
  <c r="F31" i="1"/>
  <c r="N31" i="1" s="1"/>
  <c r="U32" i="1"/>
  <c r="X32" i="1" s="1"/>
  <c r="K33" i="1"/>
  <c r="Q33" i="1"/>
  <c r="G30" i="1"/>
  <c r="O30" i="1" s="1"/>
  <c r="F30" i="1"/>
  <c r="H32" i="3"/>
  <c r="T32" i="3" s="1"/>
  <c r="F32" i="3"/>
  <c r="W32" i="3" s="1"/>
  <c r="I32" i="3"/>
  <c r="V32" i="3" s="1"/>
  <c r="B33" i="3"/>
  <c r="A35" i="3"/>
  <c r="L34" i="3"/>
  <c r="Q34" i="3"/>
  <c r="N34" i="3"/>
  <c r="O34" i="3"/>
  <c r="P34" i="3"/>
  <c r="M34" i="3"/>
  <c r="D33" i="3"/>
  <c r="G32" i="3"/>
  <c r="X32" i="3" s="1"/>
  <c r="A34" i="1"/>
  <c r="AA34" i="1" s="1"/>
  <c r="J33" i="1"/>
  <c r="I33" i="1"/>
  <c r="B33" i="1"/>
  <c r="C33" i="1"/>
  <c r="D33" i="1" s="1"/>
  <c r="J33" i="3" l="1"/>
  <c r="U33" i="3" s="1"/>
  <c r="J33" i="6"/>
  <c r="R33" i="6" s="1"/>
  <c r="I33" i="6"/>
  <c r="Q33" i="6" s="1"/>
  <c r="AB32" i="6"/>
  <c r="AE32" i="6" s="1"/>
  <c r="AN33" i="6"/>
  <c r="Y34" i="6"/>
  <c r="Z34" i="6" s="1"/>
  <c r="AB33" i="6"/>
  <c r="AE33" i="6" s="1"/>
  <c r="AC33" i="6"/>
  <c r="AF33" i="6" s="1"/>
  <c r="AM34" i="6"/>
  <c r="AE32" i="1"/>
  <c r="AH32" i="1" s="1"/>
  <c r="AF32" i="1"/>
  <c r="AI32" i="1" s="1"/>
  <c r="B35" i="6"/>
  <c r="C36" i="6"/>
  <c r="AJ35" i="6"/>
  <c r="V35" i="6"/>
  <c r="X35" i="6" s="1"/>
  <c r="AQ34" i="6"/>
  <c r="AP34" i="6"/>
  <c r="AS33" i="6"/>
  <c r="AT33" i="6"/>
  <c r="AH34" i="6"/>
  <c r="A35" i="6"/>
  <c r="T34" i="6"/>
  <c r="N34" i="6"/>
  <c r="M34" i="6"/>
  <c r="L34" i="6"/>
  <c r="S33" i="1"/>
  <c r="AC33" i="1"/>
  <c r="F33" i="5"/>
  <c r="I33" i="5"/>
  <c r="H33" i="5"/>
  <c r="A35" i="5"/>
  <c r="C35" i="5"/>
  <c r="D34" i="5"/>
  <c r="E34" i="5"/>
  <c r="B35" i="5"/>
  <c r="W31" i="1"/>
  <c r="G31" i="1"/>
  <c r="O31" i="1" s="1"/>
  <c r="V33" i="1"/>
  <c r="Y33" i="1" s="1"/>
  <c r="U33" i="1"/>
  <c r="X33" i="1" s="1"/>
  <c r="N30" i="1"/>
  <c r="W30" i="1"/>
  <c r="K34" i="1"/>
  <c r="Q34" i="1"/>
  <c r="F33" i="3"/>
  <c r="W33" i="3" s="1"/>
  <c r="H33" i="3"/>
  <c r="T33" i="3" s="1"/>
  <c r="A36" i="3"/>
  <c r="Q35" i="3"/>
  <c r="O35" i="3"/>
  <c r="M35" i="3"/>
  <c r="P35" i="3"/>
  <c r="L35" i="3"/>
  <c r="N35" i="3"/>
  <c r="I33" i="3"/>
  <c r="V33" i="3" s="1"/>
  <c r="B34" i="3"/>
  <c r="D34" i="3"/>
  <c r="J34" i="3" s="1"/>
  <c r="U34" i="3" s="1"/>
  <c r="G33" i="3"/>
  <c r="X33" i="3" s="1"/>
  <c r="C34" i="1"/>
  <c r="D34" i="1" s="1"/>
  <c r="B34" i="1"/>
  <c r="A35" i="1"/>
  <c r="AA35" i="1" s="1"/>
  <c r="I34" i="1"/>
  <c r="J34" i="1"/>
  <c r="J34" i="6" l="1"/>
  <c r="R34" i="6" s="1"/>
  <c r="I34" i="6"/>
  <c r="AD34" i="6" s="1"/>
  <c r="AN34" i="6"/>
  <c r="AD32" i="6"/>
  <c r="AD33" i="6"/>
  <c r="AB34" i="6"/>
  <c r="AE34" i="6" s="1"/>
  <c r="AC34" i="6"/>
  <c r="AF34" i="6" s="1"/>
  <c r="AM35" i="6"/>
  <c r="Y35" i="6"/>
  <c r="AE33" i="1"/>
  <c r="AH33" i="1" s="1"/>
  <c r="AF33" i="1"/>
  <c r="AI33" i="1" s="1"/>
  <c r="I35" i="6"/>
  <c r="B36" i="6"/>
  <c r="AS34" i="6"/>
  <c r="AT34" i="6"/>
  <c r="AH35" i="6"/>
  <c r="A36" i="6"/>
  <c r="T35" i="6"/>
  <c r="N35" i="6"/>
  <c r="M35" i="6"/>
  <c r="L35" i="6"/>
  <c r="AQ35" i="6"/>
  <c r="AP35" i="6"/>
  <c r="V36" i="6"/>
  <c r="X36" i="6" s="1"/>
  <c r="AJ36" i="6"/>
  <c r="C37" i="6"/>
  <c r="S34" i="1"/>
  <c r="V34" i="1" s="1"/>
  <c r="Y34" i="1" s="1"/>
  <c r="AC34" i="1"/>
  <c r="F34" i="5"/>
  <c r="H34" i="5"/>
  <c r="I34" i="5"/>
  <c r="B36" i="5"/>
  <c r="E35" i="5"/>
  <c r="F35" i="5" s="1"/>
  <c r="D35" i="5"/>
  <c r="C36" i="5"/>
  <c r="A36" i="5"/>
  <c r="F33" i="1"/>
  <c r="N33" i="1" s="1"/>
  <c r="K35" i="1"/>
  <c r="Q35" i="1"/>
  <c r="G32" i="1"/>
  <c r="O32" i="1" s="1"/>
  <c r="F32" i="1"/>
  <c r="F34" i="3"/>
  <c r="W34" i="3" s="1"/>
  <c r="H34" i="3"/>
  <c r="T34" i="3" s="1"/>
  <c r="I34" i="3"/>
  <c r="V34" i="3" s="1"/>
  <c r="B35" i="3"/>
  <c r="A37" i="3"/>
  <c r="N36" i="3"/>
  <c r="Q36" i="3"/>
  <c r="M36" i="3"/>
  <c r="O36" i="3"/>
  <c r="P36" i="3"/>
  <c r="L36" i="3"/>
  <c r="G34" i="3"/>
  <c r="X34" i="3" s="1"/>
  <c r="D35" i="3"/>
  <c r="A36" i="1"/>
  <c r="AA36" i="1" s="1"/>
  <c r="J35" i="1"/>
  <c r="I35" i="1"/>
  <c r="B35" i="1"/>
  <c r="C35" i="1"/>
  <c r="D35" i="1" s="1"/>
  <c r="J35" i="3" l="1"/>
  <c r="U35" i="3" s="1"/>
  <c r="Q34" i="6"/>
  <c r="J35" i="6"/>
  <c r="R35" i="6" s="1"/>
  <c r="AN35" i="6"/>
  <c r="Z35" i="6"/>
  <c r="AC35" i="6" s="1"/>
  <c r="AF35" i="6" s="1"/>
  <c r="AM36" i="6"/>
  <c r="Y36" i="6"/>
  <c r="AE34" i="1"/>
  <c r="AH34" i="1" s="1"/>
  <c r="AF34" i="1"/>
  <c r="AI34" i="1" s="1"/>
  <c r="I36" i="6"/>
  <c r="B37" i="6"/>
  <c r="Q35" i="6"/>
  <c r="AH36" i="6"/>
  <c r="A37" i="6"/>
  <c r="T36" i="6"/>
  <c r="N36" i="6"/>
  <c r="M36" i="6"/>
  <c r="L36" i="6"/>
  <c r="C38" i="6"/>
  <c r="AJ37" i="6"/>
  <c r="V37" i="6"/>
  <c r="X37" i="6" s="1"/>
  <c r="AS35" i="6"/>
  <c r="AT35" i="6"/>
  <c r="AQ36" i="6"/>
  <c r="AP36" i="6"/>
  <c r="G33" i="1"/>
  <c r="O33" i="1" s="1"/>
  <c r="U34" i="1"/>
  <c r="X34" i="1" s="1"/>
  <c r="S35" i="1"/>
  <c r="U35" i="1" s="1"/>
  <c r="X35" i="1" s="1"/>
  <c r="AC35" i="1"/>
  <c r="I35" i="5"/>
  <c r="H35" i="5"/>
  <c r="A37" i="5"/>
  <c r="C37" i="5"/>
  <c r="D36" i="5"/>
  <c r="E36" i="5"/>
  <c r="F36" i="5" s="1"/>
  <c r="B37" i="5"/>
  <c r="W33" i="1"/>
  <c r="F34" i="1"/>
  <c r="N34" i="1" s="1"/>
  <c r="N32" i="1"/>
  <c r="W32" i="1"/>
  <c r="Q36" i="1"/>
  <c r="I35" i="3"/>
  <c r="V35" i="3" s="1"/>
  <c r="B36" i="3"/>
  <c r="H35" i="3"/>
  <c r="T35" i="3" s="1"/>
  <c r="F35" i="3"/>
  <c r="W35" i="3" s="1"/>
  <c r="A38" i="3"/>
  <c r="O37" i="3"/>
  <c r="L37" i="3"/>
  <c r="Q37" i="3"/>
  <c r="M37" i="3"/>
  <c r="P37" i="3"/>
  <c r="N37" i="3"/>
  <c r="G35" i="3"/>
  <c r="X35" i="3" s="1"/>
  <c r="D36" i="3"/>
  <c r="C36" i="1"/>
  <c r="D36" i="1" s="1"/>
  <c r="B36" i="1"/>
  <c r="A37" i="1"/>
  <c r="AA37" i="1" s="1"/>
  <c r="I36" i="1"/>
  <c r="AB35" i="6" l="1"/>
  <c r="AN36" i="6"/>
  <c r="J36" i="6"/>
  <c r="R36" i="6" s="1"/>
  <c r="Z36" i="6"/>
  <c r="AB36" i="6" s="1"/>
  <c r="Y37" i="6"/>
  <c r="Z37" i="6" s="1"/>
  <c r="AM37" i="6"/>
  <c r="V35" i="1"/>
  <c r="Y35" i="1" s="1"/>
  <c r="AE35" i="1"/>
  <c r="AH35" i="1" s="1"/>
  <c r="AF35" i="1"/>
  <c r="AI35" i="1" s="1"/>
  <c r="B38" i="6"/>
  <c r="Q36" i="6"/>
  <c r="AQ37" i="6"/>
  <c r="AP37" i="6"/>
  <c r="V38" i="6"/>
  <c r="X38" i="6" s="1"/>
  <c r="AJ38" i="6"/>
  <c r="C39" i="6"/>
  <c r="AS36" i="6"/>
  <c r="AT36" i="6"/>
  <c r="AH37" i="6"/>
  <c r="A38" i="6"/>
  <c r="T37" i="6"/>
  <c r="N37" i="6"/>
  <c r="M37" i="6"/>
  <c r="L37" i="6"/>
  <c r="S36" i="1"/>
  <c r="V36" i="1" s="1"/>
  <c r="AC36" i="1"/>
  <c r="I36" i="5"/>
  <c r="H36" i="5"/>
  <c r="B38" i="5"/>
  <c r="E37" i="5"/>
  <c r="A38" i="5"/>
  <c r="D37" i="5"/>
  <c r="C38" i="5"/>
  <c r="W34" i="1"/>
  <c r="G34" i="1"/>
  <c r="O34" i="1" s="1"/>
  <c r="U36" i="1"/>
  <c r="X12" i="1" s="1"/>
  <c r="K37" i="1"/>
  <c r="Q37" i="1"/>
  <c r="J36" i="3"/>
  <c r="U36" i="3" s="1"/>
  <c r="F36" i="3"/>
  <c r="W36" i="3" s="1"/>
  <c r="H36" i="3"/>
  <c r="T36" i="3" s="1"/>
  <c r="I36" i="3"/>
  <c r="V36" i="3" s="1"/>
  <c r="B37" i="3"/>
  <c r="A39" i="3"/>
  <c r="L38" i="3"/>
  <c r="O38" i="3"/>
  <c r="M38" i="3"/>
  <c r="P38" i="3"/>
  <c r="N38" i="3"/>
  <c r="Q38" i="3"/>
  <c r="D37" i="3"/>
  <c r="G36" i="3"/>
  <c r="X36" i="3" s="1"/>
  <c r="B37" i="1"/>
  <c r="A38" i="1"/>
  <c r="AA38" i="1" s="1"/>
  <c r="J37" i="1"/>
  <c r="I37" i="1"/>
  <c r="C37" i="1"/>
  <c r="D37" i="1" s="1"/>
  <c r="Y12" i="1" l="1"/>
  <c r="Y11" i="1" s="1"/>
  <c r="AD35" i="6"/>
  <c r="AE35" i="6"/>
  <c r="AC36" i="6"/>
  <c r="AF36" i="6" s="1"/>
  <c r="J37" i="6"/>
  <c r="R37" i="6" s="1"/>
  <c r="I37" i="6"/>
  <c r="AD36" i="6"/>
  <c r="AE36" i="6"/>
  <c r="AN37" i="6"/>
  <c r="AC37" i="6"/>
  <c r="AF37" i="6" s="1"/>
  <c r="AB37" i="6"/>
  <c r="AE37" i="6" s="1"/>
  <c r="AM38" i="6"/>
  <c r="Y38" i="6"/>
  <c r="Z38" i="6" s="1"/>
  <c r="AE36" i="1"/>
  <c r="AH36" i="1" s="1"/>
  <c r="AF36" i="1"/>
  <c r="AI36" i="1" s="1"/>
  <c r="B39" i="6"/>
  <c r="AS37" i="6"/>
  <c r="AT37" i="6"/>
  <c r="V39" i="6"/>
  <c r="X39" i="6" s="1"/>
  <c r="AJ39" i="6"/>
  <c r="C40" i="6"/>
  <c r="AH38" i="6"/>
  <c r="A39" i="6"/>
  <c r="T38" i="6"/>
  <c r="N38" i="6"/>
  <c r="L38" i="6"/>
  <c r="Q37" i="6"/>
  <c r="AQ38" i="6"/>
  <c r="AP38" i="6"/>
  <c r="S37" i="1"/>
  <c r="V37" i="1" s="1"/>
  <c r="Y37" i="1" s="1"/>
  <c r="AC37" i="1"/>
  <c r="F37" i="5"/>
  <c r="I37" i="5"/>
  <c r="H37" i="5"/>
  <c r="C39" i="5"/>
  <c r="D38" i="5"/>
  <c r="A39" i="5"/>
  <c r="E38" i="5"/>
  <c r="B39" i="5"/>
  <c r="G36" i="1"/>
  <c r="K38" i="1"/>
  <c r="Q38" i="1"/>
  <c r="F35" i="1"/>
  <c r="G35" i="1"/>
  <c r="O35" i="1" s="1"/>
  <c r="F37" i="3"/>
  <c r="W37" i="3" s="1"/>
  <c r="H37" i="3"/>
  <c r="T37" i="3" s="1"/>
  <c r="A40" i="3"/>
  <c r="Q39" i="3"/>
  <c r="O39" i="3"/>
  <c r="M39" i="3"/>
  <c r="P39" i="3"/>
  <c r="L39" i="3"/>
  <c r="N39" i="3"/>
  <c r="J37" i="3"/>
  <c r="U37" i="3" s="1"/>
  <c r="I37" i="3"/>
  <c r="V37" i="3" s="1"/>
  <c r="B38" i="3"/>
  <c r="G37" i="3"/>
  <c r="X37" i="3" s="1"/>
  <c r="D38" i="3"/>
  <c r="C38" i="1"/>
  <c r="D38" i="1" s="1"/>
  <c r="A39" i="1"/>
  <c r="AA39" i="1" s="1"/>
  <c r="I38" i="1"/>
  <c r="J38" i="1"/>
  <c r="B38" i="1"/>
  <c r="O12" i="1" l="1"/>
  <c r="AD37" i="6"/>
  <c r="J38" i="6"/>
  <c r="R12" i="6" s="1"/>
  <c r="I38" i="6"/>
  <c r="Q38" i="6" s="1"/>
  <c r="Q12" i="6" s="1"/>
  <c r="AN38" i="6"/>
  <c r="AB38" i="6"/>
  <c r="AC38" i="6"/>
  <c r="Y39" i="6"/>
  <c r="AM39" i="6"/>
  <c r="AE37" i="1"/>
  <c r="AH37" i="1" s="1"/>
  <c r="AF37" i="1"/>
  <c r="AI37" i="1" s="1"/>
  <c r="J39" i="6"/>
  <c r="B40" i="6"/>
  <c r="V40" i="6"/>
  <c r="X40" i="6" s="1"/>
  <c r="AJ40" i="6"/>
  <c r="C41" i="6"/>
  <c r="A40" i="6"/>
  <c r="N39" i="6"/>
  <c r="AH39" i="6"/>
  <c r="T39" i="6"/>
  <c r="M39" i="6"/>
  <c r="L39" i="6"/>
  <c r="AQ39" i="6"/>
  <c r="AP39" i="6"/>
  <c r="AS38" i="6"/>
  <c r="AE38" i="6"/>
  <c r="AT38" i="6"/>
  <c r="AF38" i="6"/>
  <c r="S38" i="1"/>
  <c r="U38" i="1" s="1"/>
  <c r="X38" i="1" s="1"/>
  <c r="AC38" i="1"/>
  <c r="U37" i="1"/>
  <c r="X37" i="1" s="1"/>
  <c r="W36" i="1"/>
  <c r="F38" i="5"/>
  <c r="I38" i="5"/>
  <c r="H38" i="5"/>
  <c r="A40" i="5"/>
  <c r="D39" i="5"/>
  <c r="C40" i="5"/>
  <c r="B40" i="5"/>
  <c r="E39" i="5"/>
  <c r="V38" i="1"/>
  <c r="Y38" i="1" s="1"/>
  <c r="N35" i="1"/>
  <c r="N12" i="1" s="1"/>
  <c r="W35" i="1"/>
  <c r="K39" i="1"/>
  <c r="Q39" i="1"/>
  <c r="J38" i="3"/>
  <c r="U38" i="3" s="1"/>
  <c r="I38" i="3"/>
  <c r="V38" i="3" s="1"/>
  <c r="B39" i="3"/>
  <c r="A41" i="3"/>
  <c r="N40" i="3"/>
  <c r="Q40" i="3"/>
  <c r="P40" i="3"/>
  <c r="L40" i="3"/>
  <c r="M40" i="3"/>
  <c r="O40" i="3"/>
  <c r="F38" i="3"/>
  <c r="W38" i="3" s="1"/>
  <c r="H38" i="3"/>
  <c r="T38" i="3" s="1"/>
  <c r="D39" i="3"/>
  <c r="G38" i="3"/>
  <c r="X38" i="3" s="1"/>
  <c r="B39" i="1"/>
  <c r="A40" i="1"/>
  <c r="AA40" i="1" s="1"/>
  <c r="J39" i="1"/>
  <c r="I39" i="1"/>
  <c r="C39" i="1"/>
  <c r="D39" i="1" s="1"/>
  <c r="O11" i="1" l="1"/>
  <c r="R11" i="6"/>
  <c r="AF7" i="6" s="1"/>
  <c r="AD38" i="6"/>
  <c r="I39" i="6"/>
  <c r="AN39" i="6"/>
  <c r="Z39" i="6"/>
  <c r="AB39" i="6" s="1"/>
  <c r="AM40" i="6"/>
  <c r="Y40" i="6"/>
  <c r="Z40" i="6" s="1"/>
  <c r="AE38" i="1"/>
  <c r="AH38" i="1" s="1"/>
  <c r="AF38" i="1"/>
  <c r="AI38" i="1" s="1"/>
  <c r="J40" i="6"/>
  <c r="B41" i="6"/>
  <c r="M40" i="6"/>
  <c r="A41" i="6"/>
  <c r="N40" i="6"/>
  <c r="AH40" i="6"/>
  <c r="L40" i="6"/>
  <c r="T40" i="6"/>
  <c r="I40" i="6"/>
  <c r="Q39" i="6"/>
  <c r="C42" i="6"/>
  <c r="AJ41" i="6"/>
  <c r="V41" i="6"/>
  <c r="X41" i="6" s="1"/>
  <c r="AP40" i="6"/>
  <c r="AQ40" i="6"/>
  <c r="AS39" i="6"/>
  <c r="AT39" i="6"/>
  <c r="R39" i="6"/>
  <c r="S39" i="1"/>
  <c r="U39" i="1" s="1"/>
  <c r="X39" i="1" s="1"/>
  <c r="AC39" i="1"/>
  <c r="F39" i="5"/>
  <c r="H39" i="5"/>
  <c r="I39" i="5"/>
  <c r="A41" i="5"/>
  <c r="E40" i="5"/>
  <c r="B41" i="5"/>
  <c r="C41" i="5"/>
  <c r="D40" i="5"/>
  <c r="K40" i="1"/>
  <c r="Q40" i="1"/>
  <c r="G37" i="1"/>
  <c r="O37" i="1" s="1"/>
  <c r="F37" i="1"/>
  <c r="H39" i="3"/>
  <c r="T39" i="3" s="1"/>
  <c r="F39" i="3"/>
  <c r="W39" i="3" s="1"/>
  <c r="J39" i="3"/>
  <c r="U39" i="3" s="1"/>
  <c r="A42" i="3"/>
  <c r="O41" i="3"/>
  <c r="N41" i="3"/>
  <c r="P41" i="3"/>
  <c r="L41" i="3"/>
  <c r="Q41" i="3"/>
  <c r="M41" i="3"/>
  <c r="I39" i="3"/>
  <c r="V39" i="3" s="1"/>
  <c r="B40" i="3"/>
  <c r="G39" i="3"/>
  <c r="X39" i="3" s="1"/>
  <c r="D40" i="3"/>
  <c r="C40" i="1"/>
  <c r="D40" i="1" s="1"/>
  <c r="A41" i="1"/>
  <c r="AA41" i="1" s="1"/>
  <c r="I40" i="1"/>
  <c r="J40" i="1"/>
  <c r="B40" i="1"/>
  <c r="AC39" i="6" l="1"/>
  <c r="AF39" i="6" s="1"/>
  <c r="AN40" i="6"/>
  <c r="AE39" i="6"/>
  <c r="AD39" i="6"/>
  <c r="AC40" i="6"/>
  <c r="AF40" i="6" s="1"/>
  <c r="AB40" i="6"/>
  <c r="AD40" i="6" s="1"/>
  <c r="Y41" i="6"/>
  <c r="Z41" i="6" s="1"/>
  <c r="AM41" i="6"/>
  <c r="AE39" i="1"/>
  <c r="AH39" i="1" s="1"/>
  <c r="AF39" i="1"/>
  <c r="AI39" i="1" s="1"/>
  <c r="V39" i="1"/>
  <c r="Y39" i="1" s="1"/>
  <c r="B42" i="6"/>
  <c r="R40" i="6"/>
  <c r="AS40" i="6"/>
  <c r="AT40" i="6"/>
  <c r="C43" i="6"/>
  <c r="AJ42" i="6"/>
  <c r="V42" i="6"/>
  <c r="X42" i="6" s="1"/>
  <c r="A42" i="6"/>
  <c r="T41" i="6"/>
  <c r="N41" i="6"/>
  <c r="M41" i="6"/>
  <c r="L41" i="6"/>
  <c r="AH41" i="6"/>
  <c r="AP41" i="6"/>
  <c r="AQ41" i="6"/>
  <c r="Q40" i="6"/>
  <c r="S40" i="1"/>
  <c r="V40" i="1" s="1"/>
  <c r="Y40" i="1" s="1"/>
  <c r="AC40" i="1"/>
  <c r="F40" i="5"/>
  <c r="I40" i="5"/>
  <c r="H40" i="5"/>
  <c r="B42" i="5"/>
  <c r="E41" i="5"/>
  <c r="A42" i="5"/>
  <c r="D41" i="5"/>
  <c r="F41" i="5" s="1"/>
  <c r="H41" i="5" s="1"/>
  <c r="C42" i="5"/>
  <c r="N37" i="1"/>
  <c r="W37" i="1"/>
  <c r="K41" i="1"/>
  <c r="Q41" i="1"/>
  <c r="G38" i="1"/>
  <c r="O38" i="1" s="1"/>
  <c r="F38" i="1"/>
  <c r="J40" i="3"/>
  <c r="U40" i="3" s="1"/>
  <c r="B41" i="3"/>
  <c r="I40" i="3"/>
  <c r="V40" i="3" s="1"/>
  <c r="F40" i="3"/>
  <c r="W40" i="3" s="1"/>
  <c r="H40" i="3"/>
  <c r="T40" i="3" s="1"/>
  <c r="A43" i="3"/>
  <c r="L42" i="3"/>
  <c r="Q42" i="3"/>
  <c r="M42" i="3"/>
  <c r="O42" i="3"/>
  <c r="N42" i="3"/>
  <c r="P42" i="3"/>
  <c r="D41" i="3"/>
  <c r="G40" i="3"/>
  <c r="X40" i="3" s="1"/>
  <c r="A42" i="1"/>
  <c r="AA42" i="1" s="1"/>
  <c r="J41" i="1"/>
  <c r="I41" i="1"/>
  <c r="B41" i="1"/>
  <c r="C41" i="1"/>
  <c r="D41" i="1" s="1"/>
  <c r="J41" i="3" l="1"/>
  <c r="U41" i="3" s="1"/>
  <c r="J41" i="6"/>
  <c r="R41" i="6" s="1"/>
  <c r="I41" i="6"/>
  <c r="Q41" i="6" s="1"/>
  <c r="AE40" i="6"/>
  <c r="AN41" i="6"/>
  <c r="AC41" i="6"/>
  <c r="AF41" i="6" s="1"/>
  <c r="AB41" i="6"/>
  <c r="AM42" i="6"/>
  <c r="Y42" i="6"/>
  <c r="Z42" i="6" s="1"/>
  <c r="U40" i="1"/>
  <c r="X40" i="1" s="1"/>
  <c r="AE40" i="1"/>
  <c r="AH40" i="1" s="1"/>
  <c r="AF40" i="1"/>
  <c r="AI40" i="1" s="1"/>
  <c r="B43" i="6"/>
  <c r="AT41" i="6"/>
  <c r="AS41" i="6"/>
  <c r="A43" i="6"/>
  <c r="T42" i="6"/>
  <c r="N42" i="6"/>
  <c r="M42" i="6"/>
  <c r="L42" i="6"/>
  <c r="AH42" i="6"/>
  <c r="AP42" i="6"/>
  <c r="AQ42" i="6"/>
  <c r="C44" i="6"/>
  <c r="AJ43" i="6"/>
  <c r="V43" i="6"/>
  <c r="X43" i="6" s="1"/>
  <c r="S41" i="1"/>
  <c r="AC41" i="1"/>
  <c r="A43" i="5"/>
  <c r="I41" i="5"/>
  <c r="C43" i="5"/>
  <c r="D42" i="5"/>
  <c r="E42" i="5"/>
  <c r="F42" i="5" s="1"/>
  <c r="B43" i="5"/>
  <c r="V41" i="1"/>
  <c r="Y41" i="1" s="1"/>
  <c r="U41" i="1"/>
  <c r="X41" i="1" s="1"/>
  <c r="F40" i="1"/>
  <c r="N38" i="1"/>
  <c r="W38" i="1"/>
  <c r="K42" i="1"/>
  <c r="Q42" i="1"/>
  <c r="F39" i="1"/>
  <c r="G39" i="1"/>
  <c r="O39" i="1" s="1"/>
  <c r="F41" i="3"/>
  <c r="W41" i="3" s="1"/>
  <c r="H41" i="3"/>
  <c r="T41" i="3" s="1"/>
  <c r="I41" i="3"/>
  <c r="V41" i="3" s="1"/>
  <c r="B42" i="3"/>
  <c r="A44" i="3"/>
  <c r="Q43" i="3"/>
  <c r="O43" i="3"/>
  <c r="M43" i="3"/>
  <c r="P43" i="3"/>
  <c r="N43" i="3"/>
  <c r="L43" i="3"/>
  <c r="G41" i="3"/>
  <c r="X41" i="3" s="1"/>
  <c r="D42" i="3"/>
  <c r="J42" i="3" s="1"/>
  <c r="U42" i="3" s="1"/>
  <c r="C42" i="1"/>
  <c r="D42" i="1" s="1"/>
  <c r="B42" i="1"/>
  <c r="A43" i="1"/>
  <c r="AA43" i="1" s="1"/>
  <c r="I42" i="1"/>
  <c r="J42" i="1"/>
  <c r="AD41" i="6" l="1"/>
  <c r="J42" i="6"/>
  <c r="I42" i="6"/>
  <c r="Q42" i="6" s="1"/>
  <c r="AN42" i="6"/>
  <c r="AE41" i="6"/>
  <c r="AM43" i="6"/>
  <c r="AC42" i="6"/>
  <c r="AF42" i="6" s="1"/>
  <c r="AB42" i="6"/>
  <c r="Y43" i="6"/>
  <c r="AE41" i="1"/>
  <c r="AH41" i="1" s="1"/>
  <c r="AF41" i="1"/>
  <c r="AI41" i="1" s="1"/>
  <c r="B44" i="6"/>
  <c r="AP43" i="6"/>
  <c r="AQ43" i="6"/>
  <c r="C45" i="6"/>
  <c r="AJ44" i="6"/>
  <c r="V44" i="6"/>
  <c r="X44" i="6" s="1"/>
  <c r="AT42" i="6"/>
  <c r="R42" i="6"/>
  <c r="AS42" i="6"/>
  <c r="A44" i="6"/>
  <c r="T43" i="6"/>
  <c r="N43" i="6"/>
  <c r="M43" i="6"/>
  <c r="L43" i="6"/>
  <c r="AH43" i="6"/>
  <c r="S42" i="1"/>
  <c r="V42" i="1" s="1"/>
  <c r="Y42" i="1" s="1"/>
  <c r="AC42" i="1"/>
  <c r="H42" i="5"/>
  <c r="I42" i="5"/>
  <c r="B44" i="5"/>
  <c r="E43" i="5"/>
  <c r="F43" i="5" s="1"/>
  <c r="D43" i="5"/>
  <c r="C44" i="5"/>
  <c r="A44" i="5"/>
  <c r="U42" i="1"/>
  <c r="X42" i="1" s="1"/>
  <c r="G40" i="1"/>
  <c r="O40" i="1" s="1"/>
  <c r="N39" i="1"/>
  <c r="W39" i="1"/>
  <c r="N40" i="1"/>
  <c r="W40" i="1"/>
  <c r="K43" i="1"/>
  <c r="Q43" i="1"/>
  <c r="A45" i="3"/>
  <c r="N44" i="3"/>
  <c r="Q44" i="3"/>
  <c r="O44" i="3"/>
  <c r="L44" i="3"/>
  <c r="P44" i="3"/>
  <c r="M44" i="3"/>
  <c r="B43" i="3"/>
  <c r="I42" i="3"/>
  <c r="V42" i="3" s="1"/>
  <c r="F42" i="3"/>
  <c r="W42" i="3" s="1"/>
  <c r="H42" i="3"/>
  <c r="T42" i="3" s="1"/>
  <c r="D43" i="3"/>
  <c r="J43" i="3" s="1"/>
  <c r="U43" i="3" s="1"/>
  <c r="G42" i="3"/>
  <c r="X42" i="3" s="1"/>
  <c r="B43" i="1"/>
  <c r="A44" i="1"/>
  <c r="AA44" i="1" s="1"/>
  <c r="J43" i="1"/>
  <c r="I43" i="1"/>
  <c r="C43" i="1"/>
  <c r="D43" i="1" s="1"/>
  <c r="AD42" i="6" l="1"/>
  <c r="I43" i="6"/>
  <c r="Q43" i="6" s="1"/>
  <c r="J43" i="6"/>
  <c r="R43" i="6" s="1"/>
  <c r="AE42" i="6"/>
  <c r="Z43" i="6"/>
  <c r="AC43" i="6" s="1"/>
  <c r="AF43" i="6" s="1"/>
  <c r="AN43" i="6"/>
  <c r="Y44" i="6"/>
  <c r="Z44" i="6" s="1"/>
  <c r="AM44" i="6"/>
  <c r="AE42" i="1"/>
  <c r="AH42" i="1" s="1"/>
  <c r="AF42" i="1"/>
  <c r="AI42" i="1" s="1"/>
  <c r="J44" i="6"/>
  <c r="B45" i="6"/>
  <c r="A45" i="6"/>
  <c r="T44" i="6"/>
  <c r="N44" i="6"/>
  <c r="M44" i="6"/>
  <c r="L44" i="6"/>
  <c r="AH44" i="6"/>
  <c r="AS43" i="6"/>
  <c r="AT43" i="6"/>
  <c r="AP44" i="6"/>
  <c r="AQ44" i="6"/>
  <c r="C46" i="6"/>
  <c r="AJ45" i="6"/>
  <c r="V45" i="6"/>
  <c r="X45" i="6" s="1"/>
  <c r="S43" i="1"/>
  <c r="V43" i="1" s="1"/>
  <c r="Y43" i="1" s="1"/>
  <c r="AC43" i="1"/>
  <c r="I43" i="5"/>
  <c r="H43" i="5"/>
  <c r="C45" i="5"/>
  <c r="D44" i="5"/>
  <c r="A45" i="5"/>
  <c r="E44" i="5"/>
  <c r="B45" i="5"/>
  <c r="F42" i="1"/>
  <c r="N42" i="1" s="1"/>
  <c r="K44" i="1"/>
  <c r="Q44" i="1"/>
  <c r="G41" i="1"/>
  <c r="O41" i="1" s="1"/>
  <c r="F41" i="1"/>
  <c r="I43" i="3"/>
  <c r="V43" i="3" s="1"/>
  <c r="B44" i="3"/>
  <c r="H43" i="3"/>
  <c r="T43" i="3" s="1"/>
  <c r="F43" i="3"/>
  <c r="W43" i="3" s="1"/>
  <c r="A46" i="3"/>
  <c r="O45" i="3"/>
  <c r="M45" i="3"/>
  <c r="Q45" i="3"/>
  <c r="N45" i="3"/>
  <c r="P45" i="3"/>
  <c r="L45" i="3"/>
  <c r="D44" i="3"/>
  <c r="G43" i="3"/>
  <c r="X43" i="3" s="1"/>
  <c r="C44" i="1"/>
  <c r="D44" i="1" s="1"/>
  <c r="B44" i="1"/>
  <c r="A45" i="1"/>
  <c r="AA45" i="1" s="1"/>
  <c r="I44" i="1"/>
  <c r="J44" i="1"/>
  <c r="I44" i="6" l="1"/>
  <c r="AB43" i="6"/>
  <c r="AN44" i="6"/>
  <c r="AC44" i="6"/>
  <c r="AF44" i="6" s="1"/>
  <c r="AB44" i="6"/>
  <c r="AD44" i="6" s="1"/>
  <c r="Y45" i="6"/>
  <c r="AM45" i="6"/>
  <c r="U43" i="1"/>
  <c r="X43" i="1" s="1"/>
  <c r="AE43" i="1"/>
  <c r="AH43" i="1" s="1"/>
  <c r="AF43" i="1"/>
  <c r="AI43" i="1" s="1"/>
  <c r="I45" i="6"/>
  <c r="B46" i="6"/>
  <c r="Q44" i="6"/>
  <c r="AP45" i="6"/>
  <c r="AQ45" i="6"/>
  <c r="C47" i="6"/>
  <c r="AJ46" i="6"/>
  <c r="V46" i="6"/>
  <c r="X46" i="6" s="1"/>
  <c r="AS44" i="6"/>
  <c r="AT44" i="6"/>
  <c r="R44" i="6"/>
  <c r="A46" i="6"/>
  <c r="T45" i="6"/>
  <c r="N45" i="6"/>
  <c r="M45" i="6"/>
  <c r="L45" i="6"/>
  <c r="AH45" i="6"/>
  <c r="S44" i="1"/>
  <c r="V44" i="1" s="1"/>
  <c r="Y44" i="1" s="1"/>
  <c r="AC44" i="1"/>
  <c r="F44" i="5"/>
  <c r="H44" i="5"/>
  <c r="I44" i="5"/>
  <c r="D45" i="5"/>
  <c r="C46" i="5"/>
  <c r="B46" i="5"/>
  <c r="E45" i="5"/>
  <c r="F45" i="5" s="1"/>
  <c r="A46" i="5"/>
  <c r="G42" i="1"/>
  <c r="O42" i="1" s="1"/>
  <c r="W42" i="1"/>
  <c r="U44" i="1"/>
  <c r="X44" i="1" s="1"/>
  <c r="N41" i="1"/>
  <c r="W41" i="1"/>
  <c r="K45" i="1"/>
  <c r="Q45" i="1"/>
  <c r="J44" i="3"/>
  <c r="U44" i="3" s="1"/>
  <c r="F44" i="3"/>
  <c r="W44" i="3" s="1"/>
  <c r="H44" i="3"/>
  <c r="T44" i="3" s="1"/>
  <c r="I44" i="3"/>
  <c r="V44" i="3" s="1"/>
  <c r="B45" i="3"/>
  <c r="A47" i="3"/>
  <c r="L46" i="3"/>
  <c r="O46" i="3"/>
  <c r="P46" i="3"/>
  <c r="Q46" i="3"/>
  <c r="M46" i="3"/>
  <c r="N46" i="3"/>
  <c r="G44" i="3"/>
  <c r="X44" i="3" s="1"/>
  <c r="D45" i="3"/>
  <c r="A46" i="1"/>
  <c r="AA46" i="1" s="1"/>
  <c r="J45" i="1"/>
  <c r="I45" i="1"/>
  <c r="B45" i="1"/>
  <c r="C45" i="1"/>
  <c r="D45" i="1" s="1"/>
  <c r="J45" i="6" l="1"/>
  <c r="AD43" i="6"/>
  <c r="AE43" i="6"/>
  <c r="AE44" i="6"/>
  <c r="AN45" i="6"/>
  <c r="AM46" i="6"/>
  <c r="Y46" i="6"/>
  <c r="Z45" i="6"/>
  <c r="AE44" i="1"/>
  <c r="AH44" i="1" s="1"/>
  <c r="AF44" i="1"/>
  <c r="AI44" i="1" s="1"/>
  <c r="J46" i="6"/>
  <c r="B47" i="6"/>
  <c r="Q45" i="6"/>
  <c r="C48" i="6"/>
  <c r="AJ47" i="6"/>
  <c r="V47" i="6"/>
  <c r="X47" i="6" s="1"/>
  <c r="T46" i="6"/>
  <c r="N46" i="6"/>
  <c r="A47" i="6"/>
  <c r="M46" i="6"/>
  <c r="L46" i="6"/>
  <c r="AH46" i="6"/>
  <c r="AP46" i="6"/>
  <c r="AQ46" i="6"/>
  <c r="AT45" i="6"/>
  <c r="AS45" i="6"/>
  <c r="R45" i="6"/>
  <c r="S45" i="1"/>
  <c r="U45" i="1" s="1"/>
  <c r="X45" i="1" s="1"/>
  <c r="AC45" i="1"/>
  <c r="I45" i="5"/>
  <c r="H45" i="5"/>
  <c r="E46" i="5"/>
  <c r="B47" i="5"/>
  <c r="A47" i="5"/>
  <c r="C47" i="5"/>
  <c r="D46" i="5"/>
  <c r="V45" i="1"/>
  <c r="Y45" i="1" s="1"/>
  <c r="F44" i="1"/>
  <c r="W44" i="1" s="1"/>
  <c r="K46" i="1"/>
  <c r="Q46" i="1"/>
  <c r="G43" i="1"/>
  <c r="O43" i="1" s="1"/>
  <c r="F43" i="1"/>
  <c r="J45" i="3"/>
  <c r="U45" i="3" s="1"/>
  <c r="I45" i="3"/>
  <c r="V45" i="3" s="1"/>
  <c r="B46" i="3"/>
  <c r="F45" i="3"/>
  <c r="W45" i="3" s="1"/>
  <c r="H45" i="3"/>
  <c r="T45" i="3" s="1"/>
  <c r="A48" i="3"/>
  <c r="Q47" i="3"/>
  <c r="O47" i="3"/>
  <c r="M47" i="3"/>
  <c r="L47" i="3"/>
  <c r="N47" i="3"/>
  <c r="P47" i="3"/>
  <c r="G45" i="3"/>
  <c r="X45" i="3" s="1"/>
  <c r="D46" i="3"/>
  <c r="C46" i="1"/>
  <c r="D46" i="1" s="1"/>
  <c r="B46" i="1"/>
  <c r="A47" i="1"/>
  <c r="AA47" i="1" s="1"/>
  <c r="I46" i="1"/>
  <c r="J46" i="1"/>
  <c r="I46" i="6" l="1"/>
  <c r="Q46" i="6" s="1"/>
  <c r="AN46" i="6"/>
  <c r="Y47" i="6"/>
  <c r="Z47" i="6" s="1"/>
  <c r="AM47" i="6"/>
  <c r="AB45" i="6"/>
  <c r="AC45" i="6"/>
  <c r="AF45" i="6" s="1"/>
  <c r="Z46" i="6"/>
  <c r="AE45" i="1"/>
  <c r="AH45" i="1" s="1"/>
  <c r="AF45" i="1"/>
  <c r="AI45" i="1" s="1"/>
  <c r="J47" i="6"/>
  <c r="B48" i="6"/>
  <c r="L47" i="6"/>
  <c r="A48" i="6"/>
  <c r="T47" i="6"/>
  <c r="M47" i="6"/>
  <c r="AH47" i="6"/>
  <c r="N47" i="6"/>
  <c r="R46" i="6"/>
  <c r="AS46" i="6"/>
  <c r="AT46" i="6"/>
  <c r="AQ47" i="6"/>
  <c r="AP47" i="6"/>
  <c r="C49" i="6"/>
  <c r="AJ48" i="6"/>
  <c r="V48" i="6"/>
  <c r="X48" i="6" s="1"/>
  <c r="N44" i="1"/>
  <c r="S46" i="1"/>
  <c r="V46" i="1" s="1"/>
  <c r="Y46" i="1" s="1"/>
  <c r="AC46" i="1"/>
  <c r="F46" i="5"/>
  <c r="I46" i="5"/>
  <c r="H46" i="5"/>
  <c r="B48" i="5"/>
  <c r="E47" i="5"/>
  <c r="A48" i="5"/>
  <c r="D47" i="5"/>
  <c r="C48" i="5"/>
  <c r="G44" i="1"/>
  <c r="O44" i="1" s="1"/>
  <c r="N43" i="1"/>
  <c r="W43" i="1"/>
  <c r="K47" i="1"/>
  <c r="Q47" i="1"/>
  <c r="J46" i="3"/>
  <c r="U46" i="3" s="1"/>
  <c r="I46" i="3"/>
  <c r="V46" i="3" s="1"/>
  <c r="B47" i="3"/>
  <c r="A49" i="3"/>
  <c r="N48" i="3"/>
  <c r="Q48" i="3"/>
  <c r="P48" i="3"/>
  <c r="L48" i="3"/>
  <c r="M48" i="3"/>
  <c r="O48" i="3"/>
  <c r="F46" i="3"/>
  <c r="W46" i="3" s="1"/>
  <c r="H46" i="3"/>
  <c r="T46" i="3" s="1"/>
  <c r="D47" i="3"/>
  <c r="G46" i="3"/>
  <c r="X46" i="3" s="1"/>
  <c r="B47" i="1"/>
  <c r="J47" i="1"/>
  <c r="I47" i="1"/>
  <c r="A48" i="1"/>
  <c r="AA48" i="1" s="1"/>
  <c r="C47" i="1"/>
  <c r="D47" i="1" s="1"/>
  <c r="J47" i="3" l="1"/>
  <c r="U47" i="3" s="1"/>
  <c r="I47" i="6"/>
  <c r="AD47" i="6" s="1"/>
  <c r="AN47" i="6"/>
  <c r="AE45" i="6"/>
  <c r="AD45" i="6"/>
  <c r="AB47" i="6"/>
  <c r="AE47" i="6" s="1"/>
  <c r="AC47" i="6"/>
  <c r="AF47" i="6" s="1"/>
  <c r="AM48" i="6"/>
  <c r="AC46" i="6"/>
  <c r="AF46" i="6" s="1"/>
  <c r="AB46" i="6"/>
  <c r="Y48" i="6"/>
  <c r="U46" i="1"/>
  <c r="X46" i="1" s="1"/>
  <c r="AE46" i="1"/>
  <c r="AH46" i="1" s="1"/>
  <c r="AF46" i="1"/>
  <c r="AI46" i="1" s="1"/>
  <c r="J48" i="6"/>
  <c r="B49" i="6"/>
  <c r="AQ48" i="6"/>
  <c r="AP48" i="6"/>
  <c r="C50" i="6"/>
  <c r="AJ49" i="6"/>
  <c r="V49" i="6"/>
  <c r="X49" i="6" s="1"/>
  <c r="R47" i="6"/>
  <c r="AS47" i="6"/>
  <c r="AT47" i="6"/>
  <c r="L48" i="6"/>
  <c r="AH48" i="6"/>
  <c r="N48" i="6"/>
  <c r="A49" i="6"/>
  <c r="T48" i="6"/>
  <c r="M48" i="6"/>
  <c r="S47" i="1"/>
  <c r="U47" i="1" s="1"/>
  <c r="X47" i="1" s="1"/>
  <c r="AC47" i="1"/>
  <c r="F47" i="5"/>
  <c r="I47" i="5"/>
  <c r="H47" i="5"/>
  <c r="A49" i="5"/>
  <c r="E48" i="5"/>
  <c r="B49" i="5"/>
  <c r="C49" i="5"/>
  <c r="D48" i="5"/>
  <c r="K48" i="1"/>
  <c r="Q48" i="1"/>
  <c r="G45" i="1"/>
  <c r="O45" i="1" s="1"/>
  <c r="F45" i="1"/>
  <c r="A50" i="3"/>
  <c r="O49" i="3"/>
  <c r="L49" i="3"/>
  <c r="P49" i="3"/>
  <c r="M49" i="3"/>
  <c r="N49" i="3"/>
  <c r="Q49" i="3"/>
  <c r="H47" i="3"/>
  <c r="T47" i="3" s="1"/>
  <c r="F47" i="3"/>
  <c r="W47" i="3" s="1"/>
  <c r="I47" i="3"/>
  <c r="V47" i="3" s="1"/>
  <c r="B48" i="3"/>
  <c r="D48" i="3"/>
  <c r="G47" i="3"/>
  <c r="X47" i="3" s="1"/>
  <c r="C48" i="1"/>
  <c r="D48" i="1" s="1"/>
  <c r="I48" i="1"/>
  <c r="J48" i="1"/>
  <c r="A49" i="1"/>
  <c r="AA49" i="1" s="1"/>
  <c r="B48" i="1"/>
  <c r="I48" i="6" l="1"/>
  <c r="Q48" i="6" s="1"/>
  <c r="Q47" i="6"/>
  <c r="AN48" i="6"/>
  <c r="Z48" i="6"/>
  <c r="Y49" i="6"/>
  <c r="Z49" i="6" s="1"/>
  <c r="AM49" i="6"/>
  <c r="AE46" i="6"/>
  <c r="AD46" i="6"/>
  <c r="V47" i="1"/>
  <c r="Y47" i="1" s="1"/>
  <c r="AE47" i="1"/>
  <c r="AH47" i="1" s="1"/>
  <c r="AF47" i="1"/>
  <c r="AI47" i="1" s="1"/>
  <c r="J49" i="6"/>
  <c r="B50" i="6"/>
  <c r="C51" i="6"/>
  <c r="AJ50" i="6"/>
  <c r="V50" i="6"/>
  <c r="X50" i="6" s="1"/>
  <c r="L49" i="6"/>
  <c r="N49" i="6"/>
  <c r="A50" i="6"/>
  <c r="T49" i="6"/>
  <c r="M49" i="6"/>
  <c r="AH49" i="6"/>
  <c r="AT48" i="6"/>
  <c r="R48" i="6"/>
  <c r="AS48" i="6"/>
  <c r="AQ49" i="6"/>
  <c r="AP49" i="6"/>
  <c r="S48" i="1"/>
  <c r="U48" i="1" s="1"/>
  <c r="X48" i="1" s="1"/>
  <c r="AC48" i="1"/>
  <c r="F48" i="5"/>
  <c r="H48" i="5"/>
  <c r="I48" i="5"/>
  <c r="B50" i="5"/>
  <c r="E49" i="5"/>
  <c r="D49" i="5"/>
  <c r="F49" i="5" s="1"/>
  <c r="H49" i="5" s="1"/>
  <c r="C50" i="5"/>
  <c r="A50" i="5"/>
  <c r="V48" i="1"/>
  <c r="Y48" i="1" s="1"/>
  <c r="N45" i="1"/>
  <c r="W45" i="1"/>
  <c r="K49" i="1"/>
  <c r="Q49" i="1"/>
  <c r="G46" i="1"/>
  <c r="O46" i="1" s="1"/>
  <c r="F46" i="1"/>
  <c r="J48" i="3"/>
  <c r="U48" i="3" s="1"/>
  <c r="F48" i="3"/>
  <c r="W48" i="3" s="1"/>
  <c r="H48" i="3"/>
  <c r="T48" i="3" s="1"/>
  <c r="L50" i="3"/>
  <c r="Q50" i="3"/>
  <c r="N50" i="3"/>
  <c r="A51" i="3"/>
  <c r="O50" i="3"/>
  <c r="M50" i="3"/>
  <c r="P50" i="3"/>
  <c r="I48" i="3"/>
  <c r="V48" i="3" s="1"/>
  <c r="B49" i="3"/>
  <c r="D49" i="3"/>
  <c r="G48" i="3"/>
  <c r="X48" i="3" s="1"/>
  <c r="B49" i="1"/>
  <c r="J49" i="1"/>
  <c r="I49" i="1"/>
  <c r="A50" i="1"/>
  <c r="AA50" i="1" s="1"/>
  <c r="C49" i="1"/>
  <c r="D49" i="1" s="1"/>
  <c r="J49" i="3" l="1"/>
  <c r="U49" i="3" s="1"/>
  <c r="I49" i="6"/>
  <c r="AN49" i="6"/>
  <c r="AC49" i="6"/>
  <c r="AB49" i="6"/>
  <c r="Y50" i="6"/>
  <c r="AC48" i="6"/>
  <c r="AF48" i="6" s="1"/>
  <c r="AB48" i="6"/>
  <c r="AM50" i="6"/>
  <c r="AE48" i="1"/>
  <c r="AH48" i="1" s="1"/>
  <c r="AF48" i="1"/>
  <c r="AI48" i="1" s="1"/>
  <c r="J50" i="6"/>
  <c r="B51" i="6"/>
  <c r="AT49" i="6"/>
  <c r="R49" i="6"/>
  <c r="AE49" i="6"/>
  <c r="AS49" i="6"/>
  <c r="AF49" i="6"/>
  <c r="AP50" i="6"/>
  <c r="AQ50" i="6"/>
  <c r="L50" i="6"/>
  <c r="N50" i="6"/>
  <c r="A51" i="6"/>
  <c r="T50" i="6"/>
  <c r="M50" i="6"/>
  <c r="AH50" i="6"/>
  <c r="Q49" i="6"/>
  <c r="C52" i="6"/>
  <c r="AJ51" i="6"/>
  <c r="V51" i="6"/>
  <c r="X51" i="6" s="1"/>
  <c r="S49" i="1"/>
  <c r="U49" i="1" s="1"/>
  <c r="X49" i="1" s="1"/>
  <c r="AC49" i="1"/>
  <c r="E50" i="5"/>
  <c r="F50" i="5" s="1"/>
  <c r="I50" i="5" s="1"/>
  <c r="B51" i="5"/>
  <c r="I49" i="5"/>
  <c r="A51" i="5"/>
  <c r="C51" i="5"/>
  <c r="D50" i="5"/>
  <c r="V49" i="1"/>
  <c r="Y49" i="1" s="1"/>
  <c r="N46" i="1"/>
  <c r="W46" i="1"/>
  <c r="K50" i="1"/>
  <c r="Q50" i="1"/>
  <c r="F47" i="1"/>
  <c r="G47" i="1"/>
  <c r="O47" i="1" s="1"/>
  <c r="Q51" i="3"/>
  <c r="O51" i="3"/>
  <c r="M51" i="3"/>
  <c r="P51" i="3"/>
  <c r="L51" i="3"/>
  <c r="N51" i="3"/>
  <c r="A52" i="3"/>
  <c r="F49" i="3"/>
  <c r="W49" i="3" s="1"/>
  <c r="H49" i="3"/>
  <c r="T49" i="3" s="1"/>
  <c r="I49" i="3"/>
  <c r="V49" i="3" s="1"/>
  <c r="B50" i="3"/>
  <c r="G49" i="3"/>
  <c r="X49" i="3" s="1"/>
  <c r="D50" i="3"/>
  <c r="I50" i="1"/>
  <c r="J50" i="1"/>
  <c r="A51" i="1"/>
  <c r="AA51" i="1" s="1"/>
  <c r="C50" i="1"/>
  <c r="D50" i="1" s="1"/>
  <c r="B50" i="1"/>
  <c r="J50" i="3" l="1"/>
  <c r="U50" i="3" s="1"/>
  <c r="AD49" i="6"/>
  <c r="I50" i="6"/>
  <c r="Q50" i="6" s="1"/>
  <c r="Z50" i="6"/>
  <c r="AC50" i="6" s="1"/>
  <c r="AF50" i="6" s="1"/>
  <c r="AN50" i="6"/>
  <c r="AM51" i="6"/>
  <c r="AB50" i="6"/>
  <c r="AE50" i="6" s="1"/>
  <c r="AD48" i="6"/>
  <c r="AE48" i="6"/>
  <c r="Y51" i="6"/>
  <c r="AE49" i="1"/>
  <c r="AH49" i="1" s="1"/>
  <c r="AF49" i="1"/>
  <c r="AI49" i="1" s="1"/>
  <c r="J51" i="6"/>
  <c r="B52" i="6"/>
  <c r="R50" i="6"/>
  <c r="AS50" i="6"/>
  <c r="AT50" i="6"/>
  <c r="AQ51" i="6"/>
  <c r="AP51" i="6"/>
  <c r="C53" i="6"/>
  <c r="AJ52" i="6"/>
  <c r="V52" i="6"/>
  <c r="X52" i="6" s="1"/>
  <c r="L51" i="6"/>
  <c r="A52" i="6"/>
  <c r="T51" i="6"/>
  <c r="M51" i="6"/>
  <c r="AH51" i="6"/>
  <c r="N51" i="6"/>
  <c r="S50" i="1"/>
  <c r="U50" i="1" s="1"/>
  <c r="X50" i="1" s="1"/>
  <c r="AC50" i="1"/>
  <c r="C52" i="5"/>
  <c r="D51" i="5"/>
  <c r="A52" i="5"/>
  <c r="H50" i="5"/>
  <c r="B52" i="5"/>
  <c r="E51" i="5"/>
  <c r="F51" i="5" s="1"/>
  <c r="G49" i="1"/>
  <c r="O49" i="1" s="1"/>
  <c r="V50" i="1"/>
  <c r="Y50" i="1" s="1"/>
  <c r="N47" i="1"/>
  <c r="W47" i="1"/>
  <c r="K51" i="1"/>
  <c r="Q51" i="1"/>
  <c r="G48" i="1"/>
  <c r="O48" i="1" s="1"/>
  <c r="F48" i="1"/>
  <c r="I50" i="3"/>
  <c r="V50" i="3" s="1"/>
  <c r="B51" i="3"/>
  <c r="F50" i="3"/>
  <c r="W50" i="3" s="1"/>
  <c r="H50" i="3"/>
  <c r="T50" i="3" s="1"/>
  <c r="N52" i="3"/>
  <c r="Q52" i="3"/>
  <c r="M52" i="3"/>
  <c r="O52" i="3"/>
  <c r="P52" i="3"/>
  <c r="A53" i="3"/>
  <c r="L52" i="3"/>
  <c r="D51" i="3"/>
  <c r="G50" i="3"/>
  <c r="X50" i="3" s="1"/>
  <c r="C51" i="1"/>
  <c r="D51" i="1" s="1"/>
  <c r="A52" i="1"/>
  <c r="AA52" i="1" s="1"/>
  <c r="J51" i="1"/>
  <c r="I51" i="1"/>
  <c r="B51" i="1"/>
  <c r="J51" i="3" l="1"/>
  <c r="U51" i="3" s="1"/>
  <c r="I51" i="6"/>
  <c r="AD50" i="6"/>
  <c r="AN51" i="6"/>
  <c r="AM52" i="6"/>
  <c r="Y52" i="6"/>
  <c r="Z51" i="6"/>
  <c r="AE50" i="1"/>
  <c r="AH50" i="1" s="1"/>
  <c r="AF50" i="1"/>
  <c r="AI50" i="1" s="1"/>
  <c r="I52" i="6"/>
  <c r="B53" i="6"/>
  <c r="AQ52" i="6"/>
  <c r="AP52" i="6"/>
  <c r="R51" i="6"/>
  <c r="AS51" i="6"/>
  <c r="AT51" i="6"/>
  <c r="L52" i="6"/>
  <c r="AH52" i="6"/>
  <c r="A53" i="6"/>
  <c r="T52" i="6"/>
  <c r="M52" i="6"/>
  <c r="N52" i="6"/>
  <c r="C54" i="6"/>
  <c r="AJ53" i="6"/>
  <c r="V53" i="6"/>
  <c r="X53" i="6" s="1"/>
  <c r="J52" i="6"/>
  <c r="Q51" i="6"/>
  <c r="S51" i="1"/>
  <c r="U51" i="1" s="1"/>
  <c r="X51" i="1" s="1"/>
  <c r="AC51" i="1"/>
  <c r="H51" i="5"/>
  <c r="I51" i="5"/>
  <c r="E52" i="5"/>
  <c r="F52" i="5" s="1"/>
  <c r="H52" i="5" s="1"/>
  <c r="B53" i="5"/>
  <c r="A53" i="5"/>
  <c r="C53" i="5"/>
  <c r="D52" i="5"/>
  <c r="F49" i="1"/>
  <c r="N49" i="1" s="1"/>
  <c r="F50" i="1"/>
  <c r="W50" i="1" s="1"/>
  <c r="N48" i="1"/>
  <c r="W48" i="1"/>
  <c r="K52" i="1"/>
  <c r="Q52" i="1"/>
  <c r="O53" i="3"/>
  <c r="A54" i="3"/>
  <c r="M53" i="3"/>
  <c r="Q53" i="3"/>
  <c r="L53" i="3"/>
  <c r="P53" i="3"/>
  <c r="N53" i="3"/>
  <c r="H51" i="3"/>
  <c r="T51" i="3" s="1"/>
  <c r="F51" i="3"/>
  <c r="W51" i="3" s="1"/>
  <c r="B52" i="3"/>
  <c r="I51" i="3"/>
  <c r="V51" i="3" s="1"/>
  <c r="D52" i="3"/>
  <c r="G51" i="3"/>
  <c r="X51" i="3" s="1"/>
  <c r="B52" i="1"/>
  <c r="A53" i="1"/>
  <c r="AA53" i="1" s="1"/>
  <c r="I52" i="1"/>
  <c r="J52" i="1"/>
  <c r="C52" i="1"/>
  <c r="D52" i="1" s="1"/>
  <c r="J52" i="3" l="1"/>
  <c r="U52" i="3" s="1"/>
  <c r="AN52" i="6"/>
  <c r="Y53" i="6"/>
  <c r="Z53" i="6" s="1"/>
  <c r="AM53" i="6"/>
  <c r="AC51" i="6"/>
  <c r="AF51" i="6" s="1"/>
  <c r="AB51" i="6"/>
  <c r="Z52" i="6"/>
  <c r="AE51" i="1"/>
  <c r="AH51" i="1" s="1"/>
  <c r="AF51" i="1"/>
  <c r="AI51" i="1" s="1"/>
  <c r="V51" i="1"/>
  <c r="Y51" i="1" s="1"/>
  <c r="B54" i="6"/>
  <c r="AQ53" i="6"/>
  <c r="AP53" i="6"/>
  <c r="C55" i="6"/>
  <c r="AJ54" i="6"/>
  <c r="V54" i="6"/>
  <c r="X54" i="6" s="1"/>
  <c r="L53" i="6"/>
  <c r="AH53" i="6"/>
  <c r="N53" i="6"/>
  <c r="A54" i="6"/>
  <c r="T53" i="6"/>
  <c r="M53" i="6"/>
  <c r="Q52" i="6"/>
  <c r="AT52" i="6"/>
  <c r="R52" i="6"/>
  <c r="AS52" i="6"/>
  <c r="S52" i="1"/>
  <c r="U52" i="1" s="1"/>
  <c r="X52" i="1" s="1"/>
  <c r="AC52" i="1"/>
  <c r="I52" i="5"/>
  <c r="A54" i="5"/>
  <c r="B54" i="5"/>
  <c r="E53" i="5"/>
  <c r="F53" i="5" s="1"/>
  <c r="C54" i="5"/>
  <c r="D53" i="5"/>
  <c r="W49" i="1"/>
  <c r="N50" i="1"/>
  <c r="G50" i="1"/>
  <c r="O50" i="1" s="1"/>
  <c r="K53" i="1"/>
  <c r="Q53" i="1"/>
  <c r="F52" i="3"/>
  <c r="W52" i="3" s="1"/>
  <c r="H52" i="3"/>
  <c r="T52" i="3" s="1"/>
  <c r="B53" i="3"/>
  <c r="I52" i="3"/>
  <c r="V52" i="3" s="1"/>
  <c r="A55" i="3"/>
  <c r="L54" i="3"/>
  <c r="O54" i="3"/>
  <c r="M54" i="3"/>
  <c r="P54" i="3"/>
  <c r="N54" i="3"/>
  <c r="Q54" i="3"/>
  <c r="G52" i="3"/>
  <c r="X52" i="3" s="1"/>
  <c r="D53" i="3"/>
  <c r="C53" i="1"/>
  <c r="D53" i="1" s="1"/>
  <c r="A54" i="1"/>
  <c r="AA54" i="1" s="1"/>
  <c r="J53" i="1"/>
  <c r="I53" i="1"/>
  <c r="B53" i="1"/>
  <c r="J53" i="3" l="1"/>
  <c r="U53" i="3" s="1"/>
  <c r="J53" i="6"/>
  <c r="I53" i="6"/>
  <c r="Q53" i="6" s="1"/>
  <c r="AN53" i="6"/>
  <c r="AM54" i="6"/>
  <c r="AE51" i="6"/>
  <c r="AD51" i="6"/>
  <c r="Y54" i="6"/>
  <c r="AC52" i="6"/>
  <c r="AF52" i="6" s="1"/>
  <c r="AB52" i="6"/>
  <c r="AC53" i="6"/>
  <c r="AB53" i="6"/>
  <c r="AE53" i="6" s="1"/>
  <c r="V52" i="1"/>
  <c r="Y52" i="1" s="1"/>
  <c r="AE52" i="1"/>
  <c r="AH52" i="1" s="1"/>
  <c r="AF52" i="1"/>
  <c r="AI52" i="1" s="1"/>
  <c r="B55" i="6"/>
  <c r="AF53" i="6"/>
  <c r="C56" i="6"/>
  <c r="AJ55" i="6"/>
  <c r="V55" i="6"/>
  <c r="X55" i="6" s="1"/>
  <c r="L54" i="6"/>
  <c r="AH54" i="6"/>
  <c r="N54" i="6"/>
  <c r="A55" i="6"/>
  <c r="T54" i="6"/>
  <c r="M54" i="6"/>
  <c r="AT53" i="6"/>
  <c r="R53" i="6"/>
  <c r="AS53" i="6"/>
  <c r="AQ54" i="6"/>
  <c r="AP54" i="6"/>
  <c r="S53" i="1"/>
  <c r="U53" i="1" s="1"/>
  <c r="X53" i="1" s="1"/>
  <c r="AC53" i="1"/>
  <c r="I53" i="5"/>
  <c r="H53" i="5"/>
  <c r="C55" i="5"/>
  <c r="D54" i="5"/>
  <c r="A55" i="5"/>
  <c r="E54" i="5"/>
  <c r="B55" i="5"/>
  <c r="V53" i="1"/>
  <c r="Y53" i="1" s="1"/>
  <c r="K54" i="1"/>
  <c r="Q54" i="1"/>
  <c r="F51" i="1"/>
  <c r="G51" i="1"/>
  <c r="O51" i="1" s="1"/>
  <c r="F53" i="3"/>
  <c r="W53" i="3" s="1"/>
  <c r="H53" i="3"/>
  <c r="T53" i="3" s="1"/>
  <c r="I53" i="3"/>
  <c r="V53" i="3" s="1"/>
  <c r="B54" i="3"/>
  <c r="A56" i="3"/>
  <c r="Q55" i="3"/>
  <c r="O55" i="3"/>
  <c r="M55" i="3"/>
  <c r="P55" i="3"/>
  <c r="L55" i="3"/>
  <c r="N55" i="3"/>
  <c r="G53" i="3"/>
  <c r="X53" i="3" s="1"/>
  <c r="D54" i="3"/>
  <c r="B54" i="1"/>
  <c r="A55" i="1"/>
  <c r="AA55" i="1" s="1"/>
  <c r="I54" i="1"/>
  <c r="J54" i="1"/>
  <c r="C54" i="1"/>
  <c r="D54" i="1" s="1"/>
  <c r="J54" i="3" l="1"/>
  <c r="U54" i="3" s="1"/>
  <c r="AD53" i="6"/>
  <c r="I54" i="6"/>
  <c r="Q54" i="6" s="1"/>
  <c r="J54" i="6"/>
  <c r="R54" i="6" s="1"/>
  <c r="AN54" i="6"/>
  <c r="AM55" i="6"/>
  <c r="Z54" i="6"/>
  <c r="Y55" i="6"/>
  <c r="Z55" i="6" s="1"/>
  <c r="AD52" i="6"/>
  <c r="AE52" i="6"/>
  <c r="AE53" i="1"/>
  <c r="AH53" i="1" s="1"/>
  <c r="AF53" i="1"/>
  <c r="AI53" i="1" s="1"/>
  <c r="B56" i="6"/>
  <c r="L55" i="6"/>
  <c r="AH55" i="6"/>
  <c r="N55" i="6"/>
  <c r="M55" i="6"/>
  <c r="A56" i="6"/>
  <c r="T55" i="6"/>
  <c r="AT54" i="6"/>
  <c r="AS54" i="6"/>
  <c r="AQ55" i="6"/>
  <c r="AP55" i="6"/>
  <c r="C57" i="6"/>
  <c r="AJ56" i="6"/>
  <c r="V56" i="6"/>
  <c r="X56" i="6" s="1"/>
  <c r="S54" i="1"/>
  <c r="AC54" i="1"/>
  <c r="F54" i="5"/>
  <c r="H54" i="5" s="1"/>
  <c r="I54" i="5"/>
  <c r="A56" i="5"/>
  <c r="D55" i="5"/>
  <c r="C56" i="5"/>
  <c r="B56" i="5"/>
  <c r="E55" i="5"/>
  <c r="V54" i="1"/>
  <c r="Y54" i="1" s="1"/>
  <c r="U54" i="1"/>
  <c r="X54" i="1" s="1"/>
  <c r="G53" i="1"/>
  <c r="O53" i="1" s="1"/>
  <c r="N51" i="1"/>
  <c r="W51" i="1"/>
  <c r="K55" i="1"/>
  <c r="Q55" i="1"/>
  <c r="G52" i="1"/>
  <c r="O52" i="1" s="1"/>
  <c r="F52" i="1"/>
  <c r="I54" i="3"/>
  <c r="V54" i="3" s="1"/>
  <c r="B55" i="3"/>
  <c r="N56" i="3"/>
  <c r="Q56" i="3"/>
  <c r="P56" i="3"/>
  <c r="L56" i="3"/>
  <c r="M56" i="3"/>
  <c r="O56" i="3"/>
  <c r="A57" i="3"/>
  <c r="F54" i="3"/>
  <c r="W54" i="3" s="1"/>
  <c r="H54" i="3"/>
  <c r="T54" i="3" s="1"/>
  <c r="G54" i="3"/>
  <c r="X54" i="3" s="1"/>
  <c r="D55" i="3"/>
  <c r="C55" i="1"/>
  <c r="D55" i="1" s="1"/>
  <c r="A56" i="1"/>
  <c r="AA56" i="1" s="1"/>
  <c r="J55" i="1"/>
  <c r="I55" i="1"/>
  <c r="B55" i="1"/>
  <c r="J55" i="3" l="1"/>
  <c r="U55" i="3" s="1"/>
  <c r="I55" i="6"/>
  <c r="Q55" i="6" s="1"/>
  <c r="J55" i="6"/>
  <c r="R55" i="6" s="1"/>
  <c r="AN55" i="6"/>
  <c r="Y56" i="6"/>
  <c r="Z56" i="6" s="1"/>
  <c r="AM56" i="6"/>
  <c r="AC54" i="6"/>
  <c r="AF54" i="6" s="1"/>
  <c r="AB54" i="6"/>
  <c r="AB55" i="6"/>
  <c r="AE55" i="6" s="1"/>
  <c r="AC55" i="6"/>
  <c r="AF55" i="6" s="1"/>
  <c r="AE54" i="1"/>
  <c r="AH54" i="1" s="1"/>
  <c r="AF54" i="1"/>
  <c r="AI54" i="1" s="1"/>
  <c r="J56" i="6"/>
  <c r="B57" i="6"/>
  <c r="AT55" i="6"/>
  <c r="AS55" i="6"/>
  <c r="AQ56" i="6"/>
  <c r="AP56" i="6"/>
  <c r="C58" i="6"/>
  <c r="AJ57" i="6"/>
  <c r="V57" i="6"/>
  <c r="X57" i="6" s="1"/>
  <c r="L56" i="6"/>
  <c r="AH56" i="6"/>
  <c r="A57" i="6"/>
  <c r="T56" i="6"/>
  <c r="M56" i="6"/>
  <c r="N56" i="6"/>
  <c r="S55" i="1"/>
  <c r="AC55" i="1"/>
  <c r="F55" i="5"/>
  <c r="I55" i="5"/>
  <c r="H55" i="5"/>
  <c r="C57" i="5"/>
  <c r="D56" i="5"/>
  <c r="E56" i="5"/>
  <c r="B57" i="5"/>
  <c r="A57" i="5"/>
  <c r="F53" i="1"/>
  <c r="N53" i="1" s="1"/>
  <c r="F54" i="1"/>
  <c r="N54" i="1" s="1"/>
  <c r="V55" i="1"/>
  <c r="Y55" i="1" s="1"/>
  <c r="U55" i="1"/>
  <c r="X55" i="1" s="1"/>
  <c r="N52" i="1"/>
  <c r="W52" i="1"/>
  <c r="K56" i="1"/>
  <c r="Q56" i="1"/>
  <c r="H55" i="3"/>
  <c r="T55" i="3" s="1"/>
  <c r="F55" i="3"/>
  <c r="W55" i="3" s="1"/>
  <c r="O57" i="3"/>
  <c r="N57" i="3"/>
  <c r="A58" i="3"/>
  <c r="P57" i="3"/>
  <c r="L57" i="3"/>
  <c r="M57" i="3"/>
  <c r="Q57" i="3"/>
  <c r="I55" i="3"/>
  <c r="V55" i="3" s="1"/>
  <c r="B56" i="3"/>
  <c r="G55" i="3"/>
  <c r="X55" i="3" s="1"/>
  <c r="D56" i="3"/>
  <c r="B56" i="1"/>
  <c r="A57" i="1"/>
  <c r="AA57" i="1" s="1"/>
  <c r="I56" i="1"/>
  <c r="J56" i="1"/>
  <c r="C56" i="1"/>
  <c r="D56" i="1" s="1"/>
  <c r="J56" i="3" l="1"/>
  <c r="U56" i="3" s="1"/>
  <c r="I56" i="6"/>
  <c r="Q56" i="6" s="1"/>
  <c r="AN56" i="6"/>
  <c r="AD55" i="6"/>
  <c r="Y57" i="6"/>
  <c r="AE54" i="6"/>
  <c r="AD54" i="6"/>
  <c r="AM57" i="6"/>
  <c r="AB56" i="6"/>
  <c r="AE56" i="6" s="1"/>
  <c r="AC56" i="6"/>
  <c r="AF56" i="6" s="1"/>
  <c r="AE55" i="1"/>
  <c r="AH55" i="1" s="1"/>
  <c r="AF55" i="1"/>
  <c r="AI55" i="1" s="1"/>
  <c r="I57" i="6"/>
  <c r="B58" i="6"/>
  <c r="M57" i="6"/>
  <c r="L57" i="6"/>
  <c r="AH57" i="6"/>
  <c r="A58" i="6"/>
  <c r="N57" i="6"/>
  <c r="T57" i="6"/>
  <c r="AT56" i="6"/>
  <c r="R56" i="6"/>
  <c r="AS56" i="6"/>
  <c r="AQ57" i="6"/>
  <c r="AP57" i="6"/>
  <c r="AJ58" i="6"/>
  <c r="V58" i="6"/>
  <c r="X58" i="6" s="1"/>
  <c r="S56" i="1"/>
  <c r="AC56" i="1"/>
  <c r="F56" i="5"/>
  <c r="I56" i="5" s="1"/>
  <c r="H56" i="5"/>
  <c r="A58" i="5"/>
  <c r="B58" i="5"/>
  <c r="E57" i="5"/>
  <c r="D57" i="5"/>
  <c r="C58" i="5"/>
  <c r="W53" i="1"/>
  <c r="G54" i="1"/>
  <c r="O54" i="1" s="1"/>
  <c r="W54" i="1"/>
  <c r="V56" i="1"/>
  <c r="Y56" i="1" s="1"/>
  <c r="U56" i="1"/>
  <c r="X56" i="1" s="1"/>
  <c r="F55" i="1"/>
  <c r="K57" i="1"/>
  <c r="Q57" i="1"/>
  <c r="I56" i="3"/>
  <c r="V56" i="3" s="1"/>
  <c r="B57" i="3"/>
  <c r="L58" i="3"/>
  <c r="Q58" i="3"/>
  <c r="M58" i="3"/>
  <c r="O58" i="3"/>
  <c r="N58" i="3"/>
  <c r="P58" i="3"/>
  <c r="F56" i="3"/>
  <c r="W56" i="3" s="1"/>
  <c r="H56" i="3"/>
  <c r="T56" i="3" s="1"/>
  <c r="G56" i="3"/>
  <c r="X56" i="3" s="1"/>
  <c r="D57" i="3"/>
  <c r="C57" i="1"/>
  <c r="D57" i="1" s="1"/>
  <c r="J57" i="1"/>
  <c r="A58" i="1"/>
  <c r="AA58" i="1" s="1"/>
  <c r="I57" i="1"/>
  <c r="B57" i="1"/>
  <c r="J57" i="3" l="1"/>
  <c r="U57" i="3" s="1"/>
  <c r="AD56" i="6"/>
  <c r="J57" i="6"/>
  <c r="R57" i="6" s="1"/>
  <c r="J58" i="6"/>
  <c r="AN57" i="6"/>
  <c r="Z57" i="6"/>
  <c r="AB57" i="6" s="1"/>
  <c r="AD57" i="6" s="1"/>
  <c r="AM58" i="6"/>
  <c r="Y58" i="6"/>
  <c r="AE56" i="1"/>
  <c r="AH56" i="1" s="1"/>
  <c r="AF56" i="1"/>
  <c r="AI56" i="1" s="1"/>
  <c r="M58" i="6"/>
  <c r="L58" i="6"/>
  <c r="AH58" i="6"/>
  <c r="T58" i="6"/>
  <c r="N58" i="6"/>
  <c r="Q57" i="6"/>
  <c r="AQ58" i="6"/>
  <c r="AP58" i="6"/>
  <c r="I58" i="6"/>
  <c r="AT57" i="6"/>
  <c r="AS57" i="6"/>
  <c r="S57" i="1"/>
  <c r="U57" i="1" s="1"/>
  <c r="X57" i="1" s="1"/>
  <c r="AC57" i="1"/>
  <c r="G55" i="1"/>
  <c r="O55" i="1" s="1"/>
  <c r="F57" i="5"/>
  <c r="H57" i="5"/>
  <c r="I57" i="5"/>
  <c r="D58" i="5"/>
  <c r="E58" i="5"/>
  <c r="V57" i="1"/>
  <c r="Y57" i="1" s="1"/>
  <c r="N55" i="1"/>
  <c r="W55" i="1"/>
  <c r="K58" i="1"/>
  <c r="Q58" i="1"/>
  <c r="F57" i="3"/>
  <c r="W57" i="3" s="1"/>
  <c r="H57" i="3"/>
  <c r="T57" i="3" s="1"/>
  <c r="I57" i="3"/>
  <c r="V57" i="3" s="1"/>
  <c r="B58" i="3"/>
  <c r="D58" i="3"/>
  <c r="G57" i="3"/>
  <c r="X57" i="3" s="1"/>
  <c r="I58" i="1"/>
  <c r="J58" i="1"/>
  <c r="B58" i="1"/>
  <c r="C58" i="1"/>
  <c r="D58" i="1" s="1"/>
  <c r="AC57" i="6" l="1"/>
  <c r="AF57" i="6" s="1"/>
  <c r="AE57" i="6"/>
  <c r="AN58" i="6"/>
  <c r="Z58" i="6"/>
  <c r="AE57" i="1"/>
  <c r="AH57" i="1" s="1"/>
  <c r="AF57" i="1"/>
  <c r="AI57" i="1" s="1"/>
  <c r="Q58" i="6"/>
  <c r="AT58" i="6"/>
  <c r="R58" i="6"/>
  <c r="AS58" i="6"/>
  <c r="AC58" i="1"/>
  <c r="F58" i="5"/>
  <c r="I58" i="5"/>
  <c r="H58" i="5"/>
  <c r="F57" i="1"/>
  <c r="N57" i="1" s="1"/>
  <c r="S58" i="1"/>
  <c r="G56" i="1"/>
  <c r="O56" i="1" s="1"/>
  <c r="F56" i="1"/>
  <c r="I58" i="3"/>
  <c r="V58" i="3" s="1"/>
  <c r="V12" i="3" s="1"/>
  <c r="J58" i="3"/>
  <c r="U58" i="3" s="1"/>
  <c r="U12" i="3" s="1"/>
  <c r="F58" i="3"/>
  <c r="W58" i="3" s="1"/>
  <c r="W12" i="3" s="1"/>
  <c r="H58" i="3"/>
  <c r="T58" i="3" s="1"/>
  <c r="T12" i="3" s="1"/>
  <c r="G58" i="3"/>
  <c r="X58" i="3" s="1"/>
  <c r="X12" i="3" s="1"/>
  <c r="G58" i="1"/>
  <c r="O58" i="1" s="1"/>
  <c r="X11" i="3" l="1"/>
  <c r="AB58" i="6"/>
  <c r="AC58" i="6"/>
  <c r="AF58" i="6" s="1"/>
  <c r="AE58" i="1"/>
  <c r="AH58" i="1" s="1"/>
  <c r="AF58" i="1"/>
  <c r="AI58" i="1" s="1"/>
  <c r="G57" i="1"/>
  <c r="O57" i="1" s="1"/>
  <c r="W57" i="1"/>
  <c r="U58" i="1"/>
  <c r="X58" i="1" s="1"/>
  <c r="V58" i="1"/>
  <c r="Y58" i="1" s="1"/>
  <c r="N56" i="1"/>
  <c r="W56" i="1"/>
  <c r="F58" i="1"/>
  <c r="AD58" i="6" l="1"/>
  <c r="AE58" i="6"/>
  <c r="N58" i="1"/>
  <c r="Y7" i="1" s="1"/>
  <c r="W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tc={CAD79152-646F-48E7-943B-0493D1583EC3}</author>
    <author>tc={C392BC8A-AD74-4893-B0A1-7ECBF00F183F}</author>
    <author>tc={3FC51373-CBB4-402A-B05B-A1B06CE8AFBA}</author>
    <author>tc={CD497F56-D949-4436-95BC-196A3E2039D6}</author>
    <author>tc={6E08F2E7-6B9D-4402-9BDB-C6EAF3481807}</author>
  </authors>
  <commentList>
    <comment ref="B2" authorId="0" shapeId="0" xr:uid="{CAD79152-646F-48E7-943B-0493D1583E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Estas son generales, poblacionales</t>
      </text>
    </comment>
    <comment ref="C2" authorId="1" shapeId="0" xr:uid="{C392BC8A-AD74-4893-B0A1-7ECBF00F18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Estas son generales, poblacionales</t>
      </text>
    </comment>
    <comment ref="D2" authorId="2" shapeId="0" xr:uid="{3FC51373-CBB4-402A-B05B-A1B06CE8AF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Estas probabilidades dependen de la empresa que sea, se  hace un analisis de compartimiento de los ultimos 3 años y se hacen inferencias del futuro</t>
      </text>
    </comment>
    <comment ref="E2" authorId="3" shapeId="0" xr:uid="{CD497F56-D949-4436-95BC-196A3E2039D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Estas probabilidades dependen de la empresa que sea, se  hace un analisis de compartimiento de los ultimos 3 años y se hacen inferencias del futuro</t>
      </text>
    </comment>
    <comment ref="F2" authorId="4" shapeId="0" xr:uid="{6E08F2E7-6B9D-4402-9BDB-C6EAF34818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Estas probabilidades dependen de la empresa que sea, se  hace un analisis de compartimiento de los ultimos 3 años y se hacen inferencias del futuro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tc={87418073-5125-4C5C-A023-E3ECFEBC5A2D}</author>
    <author>tc={785AAB3B-BF6F-4AA9-8130-B5B762FF2997}</author>
    <author>tc={FDED8526-9AEB-40B6-9AFD-7A5C365146B4}</author>
  </authors>
  <commentList>
    <comment ref="E13" authorId="0" shapeId="0" xr:uid="{87418073-5125-4C5C-A023-E3ECFEBC5A2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Hacer tabla de parametros de días de vacaciones</t>
      </text>
    </comment>
    <comment ref="D14" authorId="1" shapeId="0" xr:uid="{785AAB3B-BF6F-4AA9-8130-B5B762FF29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aguinaldo diario, que paga 15 días</t>
      </text>
    </comment>
    <comment ref="E14" authorId="2" shapeId="0" xr:uid="{FDED8526-9AEB-40B6-9AFD-7A5C365146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Comprende los días de vacaciones que tiene segun la antigüedad y aquí considera una cuarta parte del salario diario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tc={0A6C9789-A824-4321-A32B-2EFD1E28F96D}</author>
    <author>tc={CF0591CB-ED75-4F8F-8468-F79B1FC769BF}</author>
    <author>tc={606304FC-FCD7-4B17-B356-0EFD9FF75C3E}</author>
    <author>tc={98BE4FD7-5478-420C-B412-7D6CE591272C}</author>
    <author>tc={4C6B4BE1-DDE3-496E-88F3-771F488C274B}</author>
    <author>tc={E596D2DB-1A32-4547-9A62-BE869CB8F522}</author>
    <author>tc={490FDAB4-9B45-41B3-BF92-C77F01477596}</author>
    <author>tc={8445BBE8-5868-4A94-A6A5-BCFB7A17A830}</author>
    <author>tc={EB738C90-911F-4B21-AE08-F39096AE38E9}</author>
    <author>tc={E28C4FFA-F6E8-43D5-AB90-D4DCB9FFC4B8}</author>
  </authors>
  <commentList>
    <comment ref="Q12" authorId="0" shapeId="0" xr:uid="{0A6C9789-A824-4321-A32B-2EFD1E28F9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VP por despido</t>
      </text>
    </comment>
    <comment ref="F13" authorId="1" shapeId="0" xr:uid="{CF0591CB-ED75-4F8F-8468-F79B1FC769B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Hacer tabla de parametros de días de vacaciones</t>
      </text>
    </comment>
    <comment ref="Y13" authorId="2" shapeId="0" xr:uid="{606304FC-FCD7-4B17-B356-0EFD9FF75C3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Hacer tabla de parametros de días de vacaciones</t>
      </text>
    </comment>
    <comment ref="AM13" authorId="3" shapeId="0" xr:uid="{98BE4FD7-5478-420C-B412-7D6CE59127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Hacer tabla de parametros de días de vacaciones</t>
      </text>
    </comment>
    <comment ref="D14" authorId="4" shapeId="0" xr:uid="{4C6B4BE1-DDE3-496E-88F3-771F488C274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aguinaldo diario, que paga 15 días</t>
      </text>
    </comment>
    <comment ref="F14" authorId="5" shapeId="0" xr:uid="{E596D2DB-1A32-4547-9A62-BE869CB8F52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Comprende los días de vacaciones que tiene segun la antigüedad y aquí considera una cuarta parte del salario diario</t>
      </text>
    </comment>
    <comment ref="W14" authorId="6" shapeId="0" xr:uid="{490FDAB4-9B45-41B3-BF92-C77F014775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aguinaldo diario, que paga 15 días</t>
      </text>
    </comment>
    <comment ref="Y14" authorId="7" shapeId="0" xr:uid="{8445BBE8-5868-4A94-A6A5-BCFB7A17A8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Comprende los días de vacaciones que tiene segun la antigüedad y aquí considera una cuarta parte del salario diario</t>
      </text>
    </comment>
    <comment ref="AK14" authorId="8" shapeId="0" xr:uid="{EB738C90-911F-4B21-AE08-F39096AE38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aguinaldo diario, que paga 15 días</t>
      </text>
    </comment>
    <comment ref="AM14" authorId="9" shapeId="0" xr:uid="{E28C4FFA-F6E8-43D5-AB90-D4DCB9FFC4B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Comprende los días de vacaciones que tiene segun la antigüedad y aquí considera una cuarta parte del salario diario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tc={D5823C01-81F5-42B9-8409-607C4DB11B6A}</author>
  </authors>
  <commentList>
    <comment ref="N12" authorId="0" shapeId="0" xr:uid="{D5823C01-81F5-42B9-8409-607C4DB11B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VP por despido</t>
      </text>
    </comment>
  </commentList>
</comments>
</file>

<file path=xl/sharedStrings.xml><?xml version="1.0" encoding="utf-8"?>
<sst xmlns="http://schemas.openxmlformats.org/spreadsheetml/2006/main" count="198" uniqueCount="70">
  <si>
    <t>Calculos actuariales al 1/1/2021</t>
  </si>
  <si>
    <t>Edad</t>
  </si>
  <si>
    <t>Años de servicio</t>
  </si>
  <si>
    <t>Sueldo</t>
  </si>
  <si>
    <t>SM</t>
  </si>
  <si>
    <t>Edad de retiro</t>
  </si>
  <si>
    <t>i.e.</t>
  </si>
  <si>
    <t>Incremento salarial</t>
  </si>
  <si>
    <t>SM incremento</t>
  </si>
  <si>
    <t>UMA</t>
  </si>
  <si>
    <t>Incremento en la UMA</t>
  </si>
  <si>
    <t>Obligación total</t>
  </si>
  <si>
    <t>Svc</t>
  </si>
  <si>
    <t>Salario Base</t>
  </si>
  <si>
    <t>Contador</t>
  </si>
  <si>
    <t>Beneficio por Despido</t>
  </si>
  <si>
    <t>Beneficio por Retiro</t>
  </si>
  <si>
    <t>Probabilidad de despido</t>
  </si>
  <si>
    <t>qx (despido)</t>
  </si>
  <si>
    <t>qx (retiro)</t>
  </si>
  <si>
    <t>Probabilidad de Retiro</t>
  </si>
  <si>
    <t>px (Sobrevivencia)</t>
  </si>
  <si>
    <t>Probabilidad de sobrevivencia</t>
  </si>
  <si>
    <t>V^(x+t)</t>
  </si>
  <si>
    <t>VP financiero</t>
  </si>
  <si>
    <t>VP de las obligaciones totales</t>
  </si>
  <si>
    <t>Decrements</t>
  </si>
  <si>
    <t>AGE</t>
  </si>
  <si>
    <t>q de muerte</t>
  </si>
  <si>
    <t xml:space="preserve"> q de invalidez</t>
  </si>
  <si>
    <t xml:space="preserve"> q de despido</t>
  </si>
  <si>
    <t xml:space="preserve"> q de sep voluntaria</t>
  </si>
  <si>
    <t>q total</t>
  </si>
  <si>
    <r>
      <t>p</t>
    </r>
    <r>
      <rPr>
        <b/>
        <vertAlign val="subscript"/>
        <sz val="8"/>
        <rFont val="Arial"/>
        <family val="2"/>
      </rPr>
      <t>x</t>
    </r>
    <r>
      <rPr>
        <b/>
        <sz val="8"/>
        <rFont val="Arial"/>
        <family val="2"/>
      </rPr>
      <t xml:space="preserve"> Total</t>
    </r>
  </si>
  <si>
    <t>lx</t>
  </si>
  <si>
    <t>Beneficio por muerte 12 días</t>
  </si>
  <si>
    <t>Beneficio por invalidez 12 días</t>
  </si>
  <si>
    <t>Benefio por Sep Voluntaria</t>
  </si>
  <si>
    <t>qx (invalidez)</t>
  </si>
  <si>
    <t>qx(Ret Voluntario)</t>
  </si>
  <si>
    <t>Probabilidad de Ret Voluntario</t>
  </si>
  <si>
    <t>Probabilidad de invalidez</t>
  </si>
  <si>
    <t>qx muerte</t>
  </si>
  <si>
    <t>Probabilidad de muerte</t>
  </si>
  <si>
    <t>Prima de antigúedad</t>
  </si>
  <si>
    <t>12 días de salario por cada año de servicio</t>
  </si>
  <si>
    <t>Causas de otorgamiento</t>
  </si>
  <si>
    <t>Muerte</t>
  </si>
  <si>
    <t>Invalidez</t>
  </si>
  <si>
    <t>Despido</t>
  </si>
  <si>
    <t>Sep Voluntaria</t>
  </si>
  <si>
    <t>Mayor de 15 años de serv</t>
  </si>
  <si>
    <t>Retiro</t>
  </si>
  <si>
    <t>retiro (jubilación)</t>
  </si>
  <si>
    <t>Prima Vacacional</t>
  </si>
  <si>
    <t>Salario integrado</t>
  </si>
  <si>
    <t>Aguinaldo (mensual)</t>
  </si>
  <si>
    <t>Años días de servicio</t>
  </si>
  <si>
    <t>Vacaciones</t>
  </si>
  <si>
    <t xml:space="preserve">Beneficio por muerte </t>
  </si>
  <si>
    <t xml:space="preserve">Beneficio por invalidez </t>
  </si>
  <si>
    <t>VP total</t>
  </si>
  <si>
    <t>VP de Beneficios totales</t>
  </si>
  <si>
    <t>VP por servicios pasados</t>
  </si>
  <si>
    <t>%</t>
  </si>
  <si>
    <t>SERVICIOS PASADOS</t>
  </si>
  <si>
    <t>VP por servicios futuros</t>
  </si>
  <si>
    <t>Costos normales</t>
  </si>
  <si>
    <t>OBLIGACIÓN TOTAL</t>
  </si>
  <si>
    <t>Bono de desempeño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</si>
</sst>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$&quot;* #,##0.00_-;\-&quot;$&quot;* #,##0.00_-;_-&quot;$&quot;* &quot;-&quot;??_-;_-@_-"/>
    <numFmt numFmtId="164" formatCode="#,##0.000000"/>
    <numFmt numFmtId="165" formatCode="_-&quot;$&quot;* #,##0_-;\-&quot;$&quot;* #,##0_-;_-&quot;$&quot;* &quot;-&quot;??_-;_-@_-"/>
  </numFmts>
  <fonts count="10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vertAlign val="subscript"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0" fillId="0" borderId="0" xfId="0" applyNumberFormat="1"/>
    <xf numFmtId="0" fontId="5" fillId="0" borderId="0" xfId="2" applyFont="1" applyAlignment="1">
      <alignment horizontal="centerContinuous"/>
    </xf>
    <xf numFmtId="3" fontId="5" fillId="0" borderId="0" xfId="2" applyNumberFormat="1" applyFont="1" applyAlignment="1">
      <alignment horizontal="centerContinuous"/>
    </xf>
    <xf numFmtId="0" fontId="4" fillId="0" borderId="0" xfId="2"/>
    <xf numFmtId="0" fontId="5" fillId="0" borderId="1" xfId="2" applyFont="1" applyBorder="1" applyAlignment="1">
      <alignment horizontal="center"/>
    </xf>
    <xf numFmtId="164" fontId="5" fillId="0" borderId="2" xfId="2" applyNumberFormat="1" applyFont="1" applyBorder="1" applyAlignment="1">
      <alignment horizontal="center"/>
    </xf>
    <xf numFmtId="3" fontId="5" fillId="0" borderId="2" xfId="2" applyNumberFormat="1" applyFont="1" applyBorder="1" applyAlignment="1">
      <alignment horizontal="center"/>
    </xf>
    <xf numFmtId="0" fontId="7" fillId="0" borderId="0" xfId="2" applyFont="1" applyAlignment="1">
      <alignment horizontal="center"/>
    </xf>
    <xf numFmtId="0" fontId="5" fillId="0" borderId="3" xfId="2" applyFont="1" applyBorder="1" applyAlignment="1">
      <alignment horizontal="center"/>
    </xf>
    <xf numFmtId="164" fontId="8" fillId="0" borderId="0" xfId="2" applyNumberFormat="1" applyFont="1" applyAlignment="1">
      <alignment horizontal="center"/>
    </xf>
    <xf numFmtId="3" fontId="8" fillId="0" borderId="0" xfId="2" applyNumberFormat="1" applyFont="1" applyAlignment="1">
      <alignment horizontal="center"/>
    </xf>
    <xf numFmtId="0" fontId="4" fillId="0" borderId="0" xfId="2" applyAlignment="1">
      <alignment horizontal="center"/>
    </xf>
    <xf numFmtId="0" fontId="8" fillId="0" borderId="4" xfId="2" applyFont="1" applyBorder="1" applyAlignment="1">
      <alignment horizontal="center"/>
    </xf>
    <xf numFmtId="3" fontId="8" fillId="0" borderId="5" xfId="2" applyNumberFormat="1" applyFont="1" applyBorder="1" applyAlignment="1">
      <alignment horizontal="center"/>
    </xf>
    <xf numFmtId="3" fontId="4" fillId="0" borderId="0" xfId="2" applyNumberFormat="1"/>
    <xf numFmtId="0" fontId="0" fillId="0" borderId="0" xfId="0" applyAlignment="1">
      <alignment horizontal="center" vertical="center" wrapText="1"/>
    </xf>
    <xf numFmtId="0" fontId="2" fillId="3" borderId="0" xfId="0" applyFont="1" applyFill="1"/>
    <xf numFmtId="44" fontId="0" fillId="0" borderId="0" xfId="1" applyFont="1"/>
    <xf numFmtId="0" fontId="2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/>
    <xf numFmtId="4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1" applyNumberFormat="1" applyFont="1"/>
    <xf numFmtId="0" fontId="0" fillId="0" borderId="0" xfId="0" applyFill="1"/>
    <xf numFmtId="165" fontId="0" fillId="4" borderId="0" xfId="0" applyNumberFormat="1" applyFill="1"/>
    <xf numFmtId="0" fontId="9" fillId="0" borderId="0" xfId="0" applyFont="1" applyFill="1" applyAlignment="1"/>
    <xf numFmtId="0" fontId="2" fillId="0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3" fillId="7" borderId="0" xfId="0" applyFont="1" applyFill="1" applyAlignment="1">
      <alignment horizontal="center" vertical="center" wrapText="1"/>
    </xf>
    <xf numFmtId="44" fontId="3" fillId="6" borderId="0" xfId="1" applyFont="1" applyFill="1"/>
    <xf numFmtId="9" fontId="0" fillId="0" borderId="0" xfId="3" applyFont="1"/>
    <xf numFmtId="44" fontId="3" fillId="7" borderId="0" xfId="0" applyNumberFormat="1" applyFont="1" applyFill="1"/>
    <xf numFmtId="44" fontId="3" fillId="7" borderId="0" xfId="1" applyFont="1" applyFill="1"/>
    <xf numFmtId="0" fontId="3" fillId="6" borderId="0" xfId="0" applyFont="1" applyFill="1"/>
    <xf numFmtId="165" fontId="3" fillId="6" borderId="0" xfId="0" applyNumberFormat="1" applyFont="1" applyFill="1"/>
    <xf numFmtId="0" fontId="3" fillId="0" borderId="0" xfId="0" applyFont="1" applyFill="1" applyAlignment="1">
      <alignment vertical="center" wrapText="1"/>
    </xf>
    <xf numFmtId="0" fontId="0" fillId="8" borderId="0" xfId="0" applyFill="1"/>
    <xf numFmtId="44" fontId="0" fillId="8" borderId="0" xfId="1" applyFont="1" applyFill="1"/>
    <xf numFmtId="44" fontId="0" fillId="8" borderId="0" xfId="0" applyNumberFormat="1" applyFill="1"/>
    <xf numFmtId="165" fontId="0" fillId="8" borderId="0" xfId="1" applyNumberFormat="1" applyFont="1" applyFill="1"/>
    <xf numFmtId="9" fontId="0" fillId="8" borderId="0" xfId="3" applyFont="1" applyFill="1"/>
    <xf numFmtId="0" fontId="5" fillId="0" borderId="0" xfId="2" applyFont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4">
    <cellStyle name="Moneda" xfId="1" builtinId="4"/>
    <cellStyle name="Normal" xfId="0" builtinId="0"/>
    <cellStyle name="Normal 2" xfId="2" xr:uid="{60A57BE4-690F-4532-B4CB-A839D9212F24}"/>
    <cellStyle name="Porcentaje" xfId="3" builtinId="5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95EABF3A-909B-44DF-847E-C96FC001E4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ecilia Villareal Duarte" id="{68FF5C5F-3007-4D69-819A-527BE75EBBA9}" userId="f4f6e04a260043c7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EB934-D3C0-40FE-948D-AB6E96CEA86F}" name="Tabla1" displayName="Tabla1" ref="A2:B82" totalsRowShown="0" headerRowDxfId="3" dataDxfId="2">
  <autoFilter ref="A2:B82" xr:uid="{DA1EB934-D3C0-40FE-948D-AB6E96CEA86F}"/>
  <tableColumns count="2">
    <tableColumn id="1" xr3:uid="{20A36575-4FEF-43CE-A08C-0297FC7544B2}" name="Años días de servicio" dataDxfId="1">
      <calculatedColumnFormula>A2+1</calculatedColumnFormula>
    </tableColumn>
    <tableColumn id="2" xr3:uid="{E455EDD3-514B-4E27-AC2D-F563E3DBCE55}" name="Vacacion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1-09-14T01:14:59.50" personId="{68FF5C5F-3007-4D69-819A-527BE75EBBA9}" id="{CAD79152-646F-48E7-943B-0493D1583EC3}">
    <text>Estas son generales, poblacionales</text>
  </threadedComment>
  <threadedComment ref="C2" dT="2021-09-14T01:15:07.96" personId="{68FF5C5F-3007-4D69-819A-527BE75EBBA9}" id="{C392BC8A-AD74-4893-B0A1-7ECBF00F183F}">
    <text>Estas son generales, poblacionales</text>
  </threadedComment>
  <threadedComment ref="D2" dT="2021-09-14T01:15:36.57" personId="{68FF5C5F-3007-4D69-819A-527BE75EBBA9}" id="{3FC51373-CBB4-402A-B05B-A1B06CE8AFBA}">
    <text>Estas probabilidades dependen de la empresa que sea, se  hace un analisis de compartimiento de los ultimos 3 años y se hacen inferencias del futuro</text>
  </threadedComment>
  <threadedComment ref="E2" dT="2021-09-14T01:15:59.40" personId="{68FF5C5F-3007-4D69-819A-527BE75EBBA9}" id="{CD497F56-D949-4436-95BC-196A3E2039D6}">
    <text>Estas probabilidades dependen de la empresa que sea, se  hace un analisis de compartimiento de los ultimos 3 años y se hacen inferencias del futuro</text>
  </threadedComment>
  <threadedComment ref="F2" dT="2021-09-14T01:20:20.41" personId="{68FF5C5F-3007-4D69-819A-527BE75EBBA9}" id="{6E08F2E7-6B9D-4402-9BDB-C6EAF3481807}">
    <text>Estas probabilidades dependen de la empresa que sea, se  hace un analisis de compartimiento de los ultimos 3 años y se hacen inferencias del futuro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3" dT="2021-09-08T01:15:28.19" personId="{68FF5C5F-3007-4D69-819A-527BE75EBBA9}" id="{87418073-5125-4C5C-A023-E3ECFEBC5A2D}">
    <text>Hacer tabla de parametros de días de vacaciones</text>
  </threadedComment>
  <threadedComment ref="D14" dT="2021-09-14T01:26:44.26" personId="{68FF5C5F-3007-4D69-819A-527BE75EBBA9}" id="{785AAB3B-BF6F-4AA9-8130-B5B762FF2997}">
    <text>es aguinaldo diario, que paga 15 días</text>
  </threadedComment>
  <threadedComment ref="E14" dT="2021-09-14T01:28:22.87" personId="{68FF5C5F-3007-4D69-819A-527BE75EBBA9}" id="{FDED8526-9AEB-40B6-9AFD-7A5C365146B4}">
    <text>Comprende los días de vacaciones que tiene segun la antigüedad y aquí considera una cuarta parte del salario diario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Q12" dT="2021-09-14T01:54:30.99" personId="{68FF5C5F-3007-4D69-819A-527BE75EBBA9}" id="{0A6C9789-A824-4321-A32B-2EFD1E28F96D}">
    <text>VP por despido</text>
  </threadedComment>
  <threadedComment ref="F13" dT="2021-09-08T01:15:28.19" personId="{68FF5C5F-3007-4D69-819A-527BE75EBBA9}" id="{CF0591CB-ED75-4F8F-8468-F79B1FC769BF}">
    <text>Hacer tabla de parametros de días de vacaciones</text>
  </threadedComment>
  <threadedComment ref="Y13" dT="2021-09-08T01:15:28.19" personId="{68FF5C5F-3007-4D69-819A-527BE75EBBA9}" id="{606304FC-FCD7-4B17-B356-0EFD9FF75C3E}">
    <text>Hacer tabla de parametros de días de vacaciones</text>
  </threadedComment>
  <threadedComment ref="AM13" dT="2021-09-08T01:15:28.19" personId="{68FF5C5F-3007-4D69-819A-527BE75EBBA9}" id="{98BE4FD7-5478-420C-B412-7D6CE591272C}">
    <text>Hacer tabla de parametros de días de vacaciones</text>
  </threadedComment>
  <threadedComment ref="D14" dT="2021-09-14T01:26:44.26" personId="{68FF5C5F-3007-4D69-819A-527BE75EBBA9}" id="{4C6B4BE1-DDE3-496E-88F3-771F488C274B}">
    <text>es aguinaldo diario, que paga 15 días</text>
  </threadedComment>
  <threadedComment ref="F14" dT="2021-09-14T01:28:22.87" personId="{68FF5C5F-3007-4D69-819A-527BE75EBBA9}" id="{E596D2DB-1A32-4547-9A62-BE869CB8F522}">
    <text>Comprende los días de vacaciones que tiene segun la antigüedad y aquí considera una cuarta parte del salario diario</text>
  </threadedComment>
  <threadedComment ref="W14" dT="2021-09-14T01:26:44.26" personId="{68FF5C5F-3007-4D69-819A-527BE75EBBA9}" id="{490FDAB4-9B45-41B3-BF92-C77F01477596}">
    <text>es aguinaldo diario, que paga 15 días</text>
  </threadedComment>
  <threadedComment ref="Y14" dT="2021-09-14T01:28:22.87" personId="{68FF5C5F-3007-4D69-819A-527BE75EBBA9}" id="{8445BBE8-5868-4A94-A6A5-BCFB7A17A830}">
    <text>Comprende los días de vacaciones que tiene segun la antigüedad y aquí considera una cuarta parte del salario diario</text>
  </threadedComment>
  <threadedComment ref="AK14" dT="2021-09-14T01:26:44.26" personId="{68FF5C5F-3007-4D69-819A-527BE75EBBA9}" id="{EB738C90-911F-4B21-AE08-F39096AE38E9}">
    <text>es aguinaldo diario, que paga 15 días</text>
  </threadedComment>
  <threadedComment ref="AM14" dT="2021-09-14T01:28:22.87" personId="{68FF5C5F-3007-4D69-819A-527BE75EBBA9}" id="{E28C4FFA-F6E8-43D5-AB90-D4DCB9FFC4B8}">
    <text>Comprende los días de vacaciones que tiene segun la antigüedad y aquí considera una cuarta parte del salario diario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N12" dT="2021-09-14T01:54:30.99" personId="{68FF5C5F-3007-4D69-819A-527BE75EBBA9}" id="{D5823C01-81F5-42B9-8409-607C4DB11B6A}">
    <text>VP por despido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D586-5D49-401C-9894-4067A2BF6027}">
  <dimension ref="A1:I64"/>
  <sheetViews>
    <sheetView zoomScale="130" zoomScaleNormal="13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F3" sqref="F3"/>
    </sheetView>
  </sheetViews>
  <sheetFormatPr baseColWidth="10" defaultRowHeight="15" x14ac:dyDescent="0.25"/>
  <cols>
    <col min="1" max="8" width="11.5546875" style="4"/>
    <col min="9" max="9" width="11.5546875" style="15"/>
    <col min="10" max="16384" width="11.5546875" style="4"/>
  </cols>
  <sheetData>
    <row r="1" spans="1:9" x14ac:dyDescent="0.25">
      <c r="A1" s="43" t="s">
        <v>26</v>
      </c>
      <c r="B1" s="43"/>
      <c r="C1" s="43"/>
      <c r="D1" s="43"/>
      <c r="E1" s="43"/>
      <c r="F1" s="43"/>
      <c r="G1" s="43"/>
      <c r="H1" s="2"/>
      <c r="I1" s="3"/>
    </row>
    <row r="2" spans="1:9" s="8" customFormat="1" ht="13.5" thickBot="1" x14ac:dyDescent="0.25">
      <c r="A2" s="5" t="s">
        <v>27</v>
      </c>
      <c r="B2" s="6" t="s">
        <v>28</v>
      </c>
      <c r="C2" s="6" t="s">
        <v>29</v>
      </c>
      <c r="D2" s="6" t="s">
        <v>30</v>
      </c>
      <c r="E2" s="6" t="s">
        <v>31</v>
      </c>
      <c r="F2" s="6" t="s">
        <v>53</v>
      </c>
      <c r="G2" s="6" t="s">
        <v>32</v>
      </c>
      <c r="H2" s="6" t="s">
        <v>33</v>
      </c>
      <c r="I2" s="7" t="s">
        <v>34</v>
      </c>
    </row>
    <row r="3" spans="1:9" s="12" customFormat="1" x14ac:dyDescent="0.25">
      <c r="A3" s="9">
        <v>16</v>
      </c>
      <c r="B3" s="10">
        <v>1.2099999999999999E-3</v>
      </c>
      <c r="C3" s="10">
        <v>1E-3</v>
      </c>
      <c r="D3" s="10">
        <v>5.3400000000000003E-2</v>
      </c>
      <c r="E3" s="10">
        <v>0.19224000000000002</v>
      </c>
      <c r="F3" s="10">
        <v>0</v>
      </c>
      <c r="G3" s="10">
        <f>MIN((B3+C3+D3+E3+F3),1)</f>
        <v>0.24785000000000001</v>
      </c>
      <c r="H3" s="10">
        <f>1-G3</f>
        <v>0.75214999999999999</v>
      </c>
      <c r="I3" s="11">
        <v>1000000</v>
      </c>
    </row>
    <row r="4" spans="1:9" s="12" customFormat="1" x14ac:dyDescent="0.25">
      <c r="A4" s="9">
        <v>17</v>
      </c>
      <c r="B4" s="10">
        <v>1.24E-3</v>
      </c>
      <c r="C4" s="10">
        <v>1E-3</v>
      </c>
      <c r="D4" s="10">
        <v>5.1600000000000007E-2</v>
      </c>
      <c r="E4" s="10">
        <v>0.18576000000000004</v>
      </c>
      <c r="F4" s="10">
        <v>0</v>
      </c>
      <c r="G4" s="10">
        <f t="shared" ref="G4:G62" si="0">MIN((B4+C4+D4+E4+F4),1)</f>
        <v>0.23960000000000004</v>
      </c>
      <c r="H4" s="10">
        <f t="shared" ref="H4:H62" si="1">1-G4</f>
        <v>0.76039999999999996</v>
      </c>
      <c r="I4" s="11">
        <f>+I3*(1-G3)</f>
        <v>752150</v>
      </c>
    </row>
    <row r="5" spans="1:9" s="12" customFormat="1" x14ac:dyDescent="0.25">
      <c r="A5" s="9">
        <v>18</v>
      </c>
      <c r="B5" s="10">
        <v>1.2700000000000001E-3</v>
      </c>
      <c r="C5" s="10">
        <v>1E-3</v>
      </c>
      <c r="D5" s="10">
        <v>5.04E-2</v>
      </c>
      <c r="E5" s="10">
        <v>0.18144000000000002</v>
      </c>
      <c r="F5" s="10">
        <v>0</v>
      </c>
      <c r="G5" s="10">
        <f t="shared" si="0"/>
        <v>0.23411000000000001</v>
      </c>
      <c r="H5" s="10">
        <f t="shared" si="1"/>
        <v>0.76588999999999996</v>
      </c>
      <c r="I5" s="11">
        <f t="shared" ref="I5:I62" si="2">+I4*(1-G4)</f>
        <v>571934.86</v>
      </c>
    </row>
    <row r="6" spans="1:9" s="12" customFormat="1" x14ac:dyDescent="0.25">
      <c r="A6" s="9">
        <v>19</v>
      </c>
      <c r="B6" s="10">
        <v>1.2999999999999999E-3</v>
      </c>
      <c r="C6" s="10">
        <v>1E-3</v>
      </c>
      <c r="D6" s="10">
        <v>4.9200000000000001E-2</v>
      </c>
      <c r="E6" s="10">
        <v>0.17712</v>
      </c>
      <c r="F6" s="10">
        <v>0</v>
      </c>
      <c r="G6" s="10">
        <f t="shared" si="0"/>
        <v>0.22861999999999999</v>
      </c>
      <c r="H6" s="10">
        <f t="shared" si="1"/>
        <v>0.77137999999999995</v>
      </c>
      <c r="I6" s="11">
        <f t="shared" si="2"/>
        <v>438039.18992539996</v>
      </c>
    </row>
    <row r="7" spans="1:9" s="12" customFormat="1" x14ac:dyDescent="0.25">
      <c r="A7" s="9">
        <v>20</v>
      </c>
      <c r="B7" s="10">
        <v>1.34E-3</v>
      </c>
      <c r="C7" s="10">
        <v>1E-3</v>
      </c>
      <c r="D7" s="10">
        <v>4.8000000000000001E-2</v>
      </c>
      <c r="E7" s="10">
        <v>0.17280000000000001</v>
      </c>
      <c r="F7" s="10">
        <v>0</v>
      </c>
      <c r="G7" s="10">
        <f t="shared" si="0"/>
        <v>0.22314000000000001</v>
      </c>
      <c r="H7" s="10">
        <f t="shared" si="1"/>
        <v>0.77685999999999999</v>
      </c>
      <c r="I7" s="11">
        <f t="shared" si="2"/>
        <v>337894.67032465502</v>
      </c>
    </row>
    <row r="8" spans="1:9" s="12" customFormat="1" x14ac:dyDescent="0.25">
      <c r="A8" s="9">
        <v>21</v>
      </c>
      <c r="B8" s="10">
        <v>1.3799999999999999E-3</v>
      </c>
      <c r="C8" s="10">
        <v>1E-3</v>
      </c>
      <c r="D8" s="10">
        <v>4.6800000000000008E-2</v>
      </c>
      <c r="E8" s="10">
        <v>0.16848000000000005</v>
      </c>
      <c r="F8" s="10">
        <v>0</v>
      </c>
      <c r="G8" s="10">
        <f t="shared" si="0"/>
        <v>0.21766000000000005</v>
      </c>
      <c r="H8" s="10">
        <f t="shared" si="1"/>
        <v>0.78233999999999992</v>
      </c>
      <c r="I8" s="11">
        <f t="shared" si="2"/>
        <v>262496.85358841147</v>
      </c>
    </row>
    <row r="9" spans="1:9" s="12" customFormat="1" x14ac:dyDescent="0.25">
      <c r="A9" s="9">
        <v>22</v>
      </c>
      <c r="B9" s="10">
        <v>1.42E-3</v>
      </c>
      <c r="C9" s="10">
        <v>1E-3</v>
      </c>
      <c r="D9" s="10">
        <v>4.6000000000000006E-2</v>
      </c>
      <c r="E9" s="10">
        <v>0.16560000000000002</v>
      </c>
      <c r="F9" s="10">
        <v>0</v>
      </c>
      <c r="G9" s="10">
        <f t="shared" si="0"/>
        <v>0.21402000000000004</v>
      </c>
      <c r="H9" s="10">
        <f t="shared" si="1"/>
        <v>0.7859799999999999</v>
      </c>
      <c r="I9" s="11">
        <f t="shared" si="2"/>
        <v>205361.78843635781</v>
      </c>
    </row>
    <row r="10" spans="1:9" s="12" customFormat="1" x14ac:dyDescent="0.25">
      <c r="A10" s="9">
        <v>23</v>
      </c>
      <c r="B10" s="10">
        <v>1.47E-3</v>
      </c>
      <c r="C10" s="10">
        <v>1E-3</v>
      </c>
      <c r="D10" s="10">
        <v>4.5600000000000002E-2</v>
      </c>
      <c r="E10" s="10">
        <v>0.16416</v>
      </c>
      <c r="F10" s="10">
        <v>0</v>
      </c>
      <c r="G10" s="10">
        <f t="shared" si="0"/>
        <v>0.21223</v>
      </c>
      <c r="H10" s="10">
        <f t="shared" si="1"/>
        <v>0.78776999999999997</v>
      </c>
      <c r="I10" s="11">
        <f t="shared" si="2"/>
        <v>161410.25847520848</v>
      </c>
    </row>
    <row r="11" spans="1:9" s="12" customFormat="1" x14ac:dyDescent="0.25">
      <c r="A11" s="9">
        <v>24</v>
      </c>
      <c r="B11" s="10">
        <v>1.5200000000000001E-3</v>
      </c>
      <c r="C11" s="10">
        <v>1E-3</v>
      </c>
      <c r="D11" s="10">
        <v>4.5200000000000004E-2</v>
      </c>
      <c r="E11" s="10">
        <v>0.16272000000000003</v>
      </c>
      <c r="F11" s="10">
        <v>0</v>
      </c>
      <c r="G11" s="10">
        <f t="shared" si="0"/>
        <v>0.21044000000000004</v>
      </c>
      <c r="H11" s="10">
        <f t="shared" si="1"/>
        <v>0.78955999999999993</v>
      </c>
      <c r="I11" s="11">
        <f t="shared" si="2"/>
        <v>127154.15931901499</v>
      </c>
    </row>
    <row r="12" spans="1:9" s="12" customFormat="1" x14ac:dyDescent="0.25">
      <c r="A12" s="9">
        <v>25</v>
      </c>
      <c r="B12" s="10">
        <v>1.57E-3</v>
      </c>
      <c r="C12" s="10">
        <v>1E-3</v>
      </c>
      <c r="D12" s="10">
        <v>4.4999999999999998E-2</v>
      </c>
      <c r="E12" s="10">
        <v>0.16200000000000001</v>
      </c>
      <c r="F12" s="10">
        <v>0</v>
      </c>
      <c r="G12" s="10">
        <f t="shared" si="0"/>
        <v>0.20957000000000001</v>
      </c>
      <c r="H12" s="10">
        <f t="shared" si="1"/>
        <v>0.79042999999999997</v>
      </c>
      <c r="I12" s="11">
        <f t="shared" si="2"/>
        <v>100395.83803192146</v>
      </c>
    </row>
    <row r="13" spans="1:9" s="12" customFormat="1" x14ac:dyDescent="0.25">
      <c r="A13" s="9">
        <v>26</v>
      </c>
      <c r="B13" s="10">
        <v>1.64E-3</v>
      </c>
      <c r="C13" s="10">
        <v>1E-3</v>
      </c>
      <c r="D13" s="10">
        <v>4.2000000000000003E-2</v>
      </c>
      <c r="E13" s="10">
        <v>0.1512</v>
      </c>
      <c r="F13" s="10">
        <v>0</v>
      </c>
      <c r="G13" s="10">
        <f t="shared" si="0"/>
        <v>0.19584000000000001</v>
      </c>
      <c r="H13" s="10">
        <f t="shared" si="1"/>
        <v>0.80415999999999999</v>
      </c>
      <c r="I13" s="11">
        <f t="shared" si="2"/>
        <v>79355.882255571676</v>
      </c>
    </row>
    <row r="14" spans="1:9" s="12" customFormat="1" x14ac:dyDescent="0.25">
      <c r="A14" s="9">
        <v>27</v>
      </c>
      <c r="B14" s="10">
        <v>1.6999999999999999E-3</v>
      </c>
      <c r="C14" s="10">
        <v>1E-3</v>
      </c>
      <c r="D14" s="10">
        <v>3.8000000000000006E-2</v>
      </c>
      <c r="E14" s="10">
        <v>0.13680000000000003</v>
      </c>
      <c r="F14" s="10">
        <v>0</v>
      </c>
      <c r="G14" s="10">
        <f t="shared" si="0"/>
        <v>0.17750000000000005</v>
      </c>
      <c r="H14" s="10">
        <f t="shared" si="1"/>
        <v>0.82250000000000001</v>
      </c>
      <c r="I14" s="11">
        <f t="shared" si="2"/>
        <v>63814.826274640516</v>
      </c>
    </row>
    <row r="15" spans="1:9" s="12" customFormat="1" x14ac:dyDescent="0.25">
      <c r="A15" s="9">
        <v>28</v>
      </c>
      <c r="B15" s="10">
        <v>1.7700000000000001E-3</v>
      </c>
      <c r="C15" s="10">
        <v>1E-3</v>
      </c>
      <c r="D15" s="10">
        <v>3.3000000000000002E-2</v>
      </c>
      <c r="E15" s="10">
        <v>0.1188</v>
      </c>
      <c r="F15" s="10">
        <v>0</v>
      </c>
      <c r="G15" s="10">
        <f t="shared" si="0"/>
        <v>0.15457000000000001</v>
      </c>
      <c r="H15" s="10">
        <f t="shared" si="1"/>
        <v>0.84543000000000001</v>
      </c>
      <c r="I15" s="11">
        <f t="shared" si="2"/>
        <v>52487.694610891827</v>
      </c>
    </row>
    <row r="16" spans="1:9" s="12" customFormat="1" x14ac:dyDescent="0.25">
      <c r="A16" s="9">
        <v>29</v>
      </c>
      <c r="B16" s="10">
        <v>1.8500000000000001E-3</v>
      </c>
      <c r="C16" s="10">
        <v>1E-3</v>
      </c>
      <c r="D16" s="10">
        <v>0.03</v>
      </c>
      <c r="E16" s="10">
        <v>0.108</v>
      </c>
      <c r="F16" s="10">
        <v>0</v>
      </c>
      <c r="G16" s="10">
        <f t="shared" si="0"/>
        <v>0.14085</v>
      </c>
      <c r="H16" s="10">
        <f t="shared" si="1"/>
        <v>0.85914999999999997</v>
      </c>
      <c r="I16" s="11">
        <f t="shared" si="2"/>
        <v>44374.671654886275</v>
      </c>
    </row>
    <row r="17" spans="1:9" s="12" customFormat="1" x14ac:dyDescent="0.25">
      <c r="A17" s="9">
        <v>30</v>
      </c>
      <c r="B17" s="10">
        <v>1.9400000000000001E-3</v>
      </c>
      <c r="C17" s="10">
        <v>1.01E-3</v>
      </c>
      <c r="D17" s="10">
        <v>2.7200000000000002E-2</v>
      </c>
      <c r="E17" s="10">
        <v>9.7920000000000007E-2</v>
      </c>
      <c r="F17" s="10">
        <v>0</v>
      </c>
      <c r="G17" s="10">
        <f t="shared" si="0"/>
        <v>0.12807000000000002</v>
      </c>
      <c r="H17" s="10">
        <f t="shared" si="1"/>
        <v>0.87192999999999998</v>
      </c>
      <c r="I17" s="11">
        <f t="shared" si="2"/>
        <v>38124.499152295539</v>
      </c>
    </row>
    <row r="18" spans="1:9" s="12" customFormat="1" x14ac:dyDescent="0.25">
      <c r="A18" s="9">
        <v>31</v>
      </c>
      <c r="B18" s="10">
        <v>2.0300000000000001E-3</v>
      </c>
      <c r="C18" s="10">
        <v>1.0200000000000001E-3</v>
      </c>
      <c r="D18" s="10">
        <v>2.5000000000000001E-2</v>
      </c>
      <c r="E18" s="10">
        <v>9.0000000000000011E-2</v>
      </c>
      <c r="F18" s="10">
        <v>0</v>
      </c>
      <c r="G18" s="10">
        <f t="shared" si="0"/>
        <v>0.11805000000000002</v>
      </c>
      <c r="H18" s="10">
        <f t="shared" si="1"/>
        <v>0.88195000000000001</v>
      </c>
      <c r="I18" s="11">
        <f t="shared" si="2"/>
        <v>33241.894545861047</v>
      </c>
    </row>
    <row r="19" spans="1:9" s="12" customFormat="1" x14ac:dyDescent="0.25">
      <c r="A19" s="9">
        <v>32</v>
      </c>
      <c r="B19" s="10">
        <v>2.14E-3</v>
      </c>
      <c r="C19" s="10">
        <v>1.0300000000000001E-3</v>
      </c>
      <c r="D19" s="10">
        <v>2.3200000000000002E-2</v>
      </c>
      <c r="E19" s="10">
        <v>8.3520000000000011E-2</v>
      </c>
      <c r="F19" s="10">
        <v>0</v>
      </c>
      <c r="G19" s="10">
        <f t="shared" si="0"/>
        <v>0.10989000000000002</v>
      </c>
      <c r="H19" s="10">
        <f t="shared" si="1"/>
        <v>0.89010999999999996</v>
      </c>
      <c r="I19" s="11">
        <f t="shared" si="2"/>
        <v>29317.688894722152</v>
      </c>
    </row>
    <row r="20" spans="1:9" s="12" customFormat="1" x14ac:dyDescent="0.25">
      <c r="A20" s="9">
        <v>33</v>
      </c>
      <c r="B20" s="10">
        <v>2.2499999999999998E-3</v>
      </c>
      <c r="C20" s="10">
        <v>1.0499999999999999E-3</v>
      </c>
      <c r="D20" s="10">
        <v>2.2000000000000002E-2</v>
      </c>
      <c r="E20" s="10">
        <v>7.9200000000000007E-2</v>
      </c>
      <c r="F20" s="10">
        <v>0</v>
      </c>
      <c r="G20" s="10">
        <f t="shared" si="0"/>
        <v>0.10450000000000001</v>
      </c>
      <c r="H20" s="10">
        <f t="shared" si="1"/>
        <v>0.89549999999999996</v>
      </c>
      <c r="I20" s="11">
        <f t="shared" si="2"/>
        <v>26095.968062081134</v>
      </c>
    </row>
    <row r="21" spans="1:9" s="12" customFormat="1" x14ac:dyDescent="0.25">
      <c r="A21" s="9">
        <v>34</v>
      </c>
      <c r="B21" s="10">
        <v>2.3700000000000001E-3</v>
      </c>
      <c r="C21" s="10">
        <v>1.07E-3</v>
      </c>
      <c r="D21" s="10">
        <v>2.0400000000000001E-2</v>
      </c>
      <c r="E21" s="10">
        <v>7.3440000000000005E-2</v>
      </c>
      <c r="F21" s="10">
        <v>0</v>
      </c>
      <c r="G21" s="10">
        <f t="shared" si="0"/>
        <v>9.7280000000000005E-2</v>
      </c>
      <c r="H21" s="10">
        <f t="shared" si="1"/>
        <v>0.90271999999999997</v>
      </c>
      <c r="I21" s="11">
        <f t="shared" si="2"/>
        <v>23368.939399593655</v>
      </c>
    </row>
    <row r="22" spans="1:9" s="12" customFormat="1" x14ac:dyDescent="0.25">
      <c r="A22" s="9">
        <v>35</v>
      </c>
      <c r="B22" s="10">
        <v>2.3999999999999998E-3</v>
      </c>
      <c r="C22" s="10">
        <v>1.09E-3</v>
      </c>
      <c r="D22" s="10">
        <v>1.9400000000000001E-2</v>
      </c>
      <c r="E22" s="10">
        <v>6.9839999999999999E-2</v>
      </c>
      <c r="F22" s="10">
        <v>0</v>
      </c>
      <c r="G22" s="10">
        <f t="shared" si="0"/>
        <v>9.2730000000000007E-2</v>
      </c>
      <c r="H22" s="10">
        <f t="shared" si="1"/>
        <v>0.90727000000000002</v>
      </c>
      <c r="I22" s="11">
        <f t="shared" si="2"/>
        <v>21095.608974801184</v>
      </c>
    </row>
    <row r="23" spans="1:9" s="12" customFormat="1" x14ac:dyDescent="0.25">
      <c r="A23" s="9">
        <v>36</v>
      </c>
      <c r="B23" s="10">
        <v>2.65E-3</v>
      </c>
      <c r="C23" s="10">
        <v>1.1100000000000001E-3</v>
      </c>
      <c r="D23" s="10">
        <v>1.78E-2</v>
      </c>
      <c r="E23" s="10">
        <v>6.4079999999999998E-2</v>
      </c>
      <c r="F23" s="10">
        <v>0</v>
      </c>
      <c r="G23" s="10">
        <f t="shared" si="0"/>
        <v>8.5639999999999994E-2</v>
      </c>
      <c r="H23" s="10">
        <f t="shared" si="1"/>
        <v>0.91436000000000006</v>
      </c>
      <c r="I23" s="11">
        <f t="shared" si="2"/>
        <v>19139.413154567872</v>
      </c>
    </row>
    <row r="24" spans="1:9" s="12" customFormat="1" x14ac:dyDescent="0.25">
      <c r="A24" s="9">
        <v>37</v>
      </c>
      <c r="B24" s="10">
        <v>2.81E-3</v>
      </c>
      <c r="C24" s="10">
        <v>1.14E-3</v>
      </c>
      <c r="D24" s="10">
        <v>1.6800000000000002E-2</v>
      </c>
      <c r="E24" s="10">
        <v>6.0480000000000013E-2</v>
      </c>
      <c r="F24" s="10">
        <v>0</v>
      </c>
      <c r="G24" s="10">
        <f t="shared" si="0"/>
        <v>8.1230000000000024E-2</v>
      </c>
      <c r="H24" s="10">
        <f t="shared" si="1"/>
        <v>0.91876999999999998</v>
      </c>
      <c r="I24" s="11">
        <f t="shared" si="2"/>
        <v>17500.313812010681</v>
      </c>
    </row>
    <row r="25" spans="1:9" s="12" customFormat="1" x14ac:dyDescent="0.25">
      <c r="A25" s="9">
        <v>38</v>
      </c>
      <c r="B25" s="10">
        <v>2.98E-3</v>
      </c>
      <c r="C25" s="10">
        <v>1.17E-3</v>
      </c>
      <c r="D25" s="10">
        <v>1.5800000000000002E-2</v>
      </c>
      <c r="E25" s="10">
        <v>5.6880000000000007E-2</v>
      </c>
      <c r="F25" s="10">
        <v>0</v>
      </c>
      <c r="G25" s="10">
        <f t="shared" si="0"/>
        <v>7.6830000000000009E-2</v>
      </c>
      <c r="H25" s="10">
        <f t="shared" si="1"/>
        <v>0.92317000000000005</v>
      </c>
      <c r="I25" s="11">
        <f t="shared" si="2"/>
        <v>16078.763321061053</v>
      </c>
    </row>
    <row r="26" spans="1:9" s="12" customFormat="1" x14ac:dyDescent="0.25">
      <c r="A26" s="9">
        <v>39</v>
      </c>
      <c r="B26" s="10">
        <v>3.1700000000000001E-3</v>
      </c>
      <c r="C26" s="10">
        <v>1.2099999999999999E-3</v>
      </c>
      <c r="D26" s="10">
        <v>1.46E-2</v>
      </c>
      <c r="E26" s="10">
        <v>5.2560000000000003E-2</v>
      </c>
      <c r="F26" s="10">
        <v>0</v>
      </c>
      <c r="G26" s="10">
        <f t="shared" si="0"/>
        <v>7.1540000000000006E-2</v>
      </c>
      <c r="H26" s="10">
        <f t="shared" si="1"/>
        <v>0.92845999999999995</v>
      </c>
      <c r="I26" s="11">
        <f t="shared" si="2"/>
        <v>14843.431935103932</v>
      </c>
    </row>
    <row r="27" spans="1:9" s="12" customFormat="1" x14ac:dyDescent="0.25">
      <c r="A27" s="9">
        <v>40</v>
      </c>
      <c r="B27" s="10">
        <v>3.3800000000000002E-3</v>
      </c>
      <c r="C27" s="10">
        <v>1.2600000000000001E-3</v>
      </c>
      <c r="D27" s="10">
        <v>1.3800000000000002E-2</v>
      </c>
      <c r="E27" s="10">
        <v>4.9680000000000009E-2</v>
      </c>
      <c r="F27" s="10">
        <v>0</v>
      </c>
      <c r="G27" s="10">
        <f t="shared" si="0"/>
        <v>6.8120000000000014E-2</v>
      </c>
      <c r="H27" s="10">
        <f t="shared" si="1"/>
        <v>0.93188000000000004</v>
      </c>
      <c r="I27" s="11">
        <f t="shared" si="2"/>
        <v>13781.532814466596</v>
      </c>
    </row>
    <row r="28" spans="1:9" s="12" customFormat="1" x14ac:dyDescent="0.25">
      <c r="A28" s="9">
        <v>41</v>
      </c>
      <c r="B28" s="10">
        <v>3.5999999999999999E-3</v>
      </c>
      <c r="C28" s="10">
        <v>1.32E-3</v>
      </c>
      <c r="D28" s="10">
        <v>1.26E-2</v>
      </c>
      <c r="E28" s="10">
        <v>4.5360000000000004E-2</v>
      </c>
      <c r="F28" s="10">
        <v>0</v>
      </c>
      <c r="G28" s="10">
        <f t="shared" si="0"/>
        <v>6.2880000000000005E-2</v>
      </c>
      <c r="H28" s="10">
        <f t="shared" si="1"/>
        <v>0.93711999999999995</v>
      </c>
      <c r="I28" s="11">
        <f t="shared" si="2"/>
        <v>12842.734799145132</v>
      </c>
    </row>
    <row r="29" spans="1:9" s="12" customFormat="1" x14ac:dyDescent="0.25">
      <c r="A29" s="9">
        <v>42</v>
      </c>
      <c r="B29" s="10">
        <v>3.8400000000000001E-3</v>
      </c>
      <c r="C29" s="10">
        <v>1.39E-3</v>
      </c>
      <c r="D29" s="10">
        <v>1.18E-2</v>
      </c>
      <c r="E29" s="10">
        <v>4.2479999999999997E-2</v>
      </c>
      <c r="F29" s="10">
        <v>0</v>
      </c>
      <c r="G29" s="10">
        <f t="shared" si="0"/>
        <v>5.9509999999999993E-2</v>
      </c>
      <c r="H29" s="10">
        <f t="shared" si="1"/>
        <v>0.94049000000000005</v>
      </c>
      <c r="I29" s="11">
        <f t="shared" si="2"/>
        <v>12035.183634974885</v>
      </c>
    </row>
    <row r="30" spans="1:9" s="12" customFormat="1" x14ac:dyDescent="0.25">
      <c r="A30" s="9">
        <v>43</v>
      </c>
      <c r="B30" s="10">
        <v>4.1099999999999999E-3</v>
      </c>
      <c r="C30" s="10">
        <v>1.4599999999999999E-3</v>
      </c>
      <c r="D30" s="10">
        <v>1.06E-2</v>
      </c>
      <c r="E30" s="10">
        <v>3.8159999999999999E-2</v>
      </c>
      <c r="F30" s="10">
        <v>0</v>
      </c>
      <c r="G30" s="10">
        <f t="shared" si="0"/>
        <v>5.4330000000000003E-2</v>
      </c>
      <c r="H30" s="10">
        <f t="shared" si="1"/>
        <v>0.94567000000000001</v>
      </c>
      <c r="I30" s="11">
        <f t="shared" si="2"/>
        <v>11318.96985685753</v>
      </c>
    </row>
    <row r="31" spans="1:9" s="12" customFormat="1" x14ac:dyDescent="0.25">
      <c r="A31" s="9">
        <v>44</v>
      </c>
      <c r="B31" s="10">
        <v>4.4000000000000003E-3</v>
      </c>
      <c r="C31" s="10">
        <v>1.56E-3</v>
      </c>
      <c r="D31" s="10">
        <v>9.1999999999999998E-3</v>
      </c>
      <c r="E31" s="10">
        <v>3.3120000000000004E-2</v>
      </c>
      <c r="F31" s="10">
        <v>0</v>
      </c>
      <c r="G31" s="10">
        <f t="shared" si="0"/>
        <v>4.8280000000000003E-2</v>
      </c>
      <c r="H31" s="10">
        <f t="shared" si="1"/>
        <v>0.95172000000000001</v>
      </c>
      <c r="I31" s="11">
        <f t="shared" si="2"/>
        <v>10704.010224534461</v>
      </c>
    </row>
    <row r="32" spans="1:9" s="12" customFormat="1" x14ac:dyDescent="0.25">
      <c r="A32" s="9">
        <v>45</v>
      </c>
      <c r="B32" s="10">
        <v>4.7200000000000002E-3</v>
      </c>
      <c r="C32" s="10">
        <v>1.81E-3</v>
      </c>
      <c r="D32" s="10">
        <v>8.0000000000000002E-3</v>
      </c>
      <c r="E32" s="10">
        <v>2.8800000000000003E-2</v>
      </c>
      <c r="F32" s="10">
        <v>0</v>
      </c>
      <c r="G32" s="10">
        <f t="shared" si="0"/>
        <v>4.3330000000000007E-2</v>
      </c>
      <c r="H32" s="10">
        <f t="shared" si="1"/>
        <v>0.95667000000000002</v>
      </c>
      <c r="I32" s="11">
        <f t="shared" si="2"/>
        <v>10187.220610893937</v>
      </c>
    </row>
    <row r="33" spans="1:9" s="12" customFormat="1" x14ac:dyDescent="0.25">
      <c r="A33" s="9">
        <v>46</v>
      </c>
      <c r="B33" s="10">
        <v>5.0699999999999999E-3</v>
      </c>
      <c r="C33" s="10">
        <v>2.14E-3</v>
      </c>
      <c r="D33" s="10">
        <v>6.6000000000000008E-3</v>
      </c>
      <c r="E33" s="10">
        <v>2.3760000000000003E-2</v>
      </c>
      <c r="F33" s="10">
        <v>0</v>
      </c>
      <c r="G33" s="10">
        <f t="shared" si="0"/>
        <v>3.7570000000000006E-2</v>
      </c>
      <c r="H33" s="10">
        <f t="shared" si="1"/>
        <v>0.96243000000000001</v>
      </c>
      <c r="I33" s="11">
        <f t="shared" si="2"/>
        <v>9745.8083418239039</v>
      </c>
    </row>
    <row r="34" spans="1:9" s="12" customFormat="1" x14ac:dyDescent="0.25">
      <c r="A34" s="9">
        <v>47</v>
      </c>
      <c r="B34" s="10">
        <v>5.45E-3</v>
      </c>
      <c r="C34" s="10">
        <v>2.5300000000000001E-3</v>
      </c>
      <c r="D34" s="10">
        <v>5.4000000000000003E-3</v>
      </c>
      <c r="E34" s="10">
        <v>1.9440000000000002E-2</v>
      </c>
      <c r="F34" s="10">
        <v>0</v>
      </c>
      <c r="G34" s="10">
        <f t="shared" si="0"/>
        <v>3.2820000000000002E-2</v>
      </c>
      <c r="H34" s="10">
        <f t="shared" si="1"/>
        <v>0.96718000000000004</v>
      </c>
      <c r="I34" s="11">
        <f t="shared" si="2"/>
        <v>9379.6583224215792</v>
      </c>
    </row>
    <row r="35" spans="1:9" s="12" customFormat="1" x14ac:dyDescent="0.25">
      <c r="A35" s="9">
        <v>48</v>
      </c>
      <c r="B35" s="10">
        <v>5.8599999999999998E-3</v>
      </c>
      <c r="C35" s="10">
        <v>3.0000000000000001E-3</v>
      </c>
      <c r="D35" s="10">
        <v>4.2000000000000006E-3</v>
      </c>
      <c r="E35" s="10">
        <v>1.5120000000000003E-2</v>
      </c>
      <c r="F35" s="10">
        <v>0</v>
      </c>
      <c r="G35" s="10">
        <f t="shared" si="0"/>
        <v>2.8180000000000004E-2</v>
      </c>
      <c r="H35" s="10">
        <f t="shared" si="1"/>
        <v>0.97182000000000002</v>
      </c>
      <c r="I35" s="11">
        <f t="shared" si="2"/>
        <v>9071.8179362797036</v>
      </c>
    </row>
    <row r="36" spans="1:9" s="12" customFormat="1" x14ac:dyDescent="0.25">
      <c r="A36" s="9">
        <v>49</v>
      </c>
      <c r="B36" s="10">
        <v>6.3099999999999996E-3</v>
      </c>
      <c r="C36" s="10">
        <v>3.5699999999999998E-3</v>
      </c>
      <c r="D36" s="10">
        <v>3.0000000000000001E-3</v>
      </c>
      <c r="E36" s="10">
        <v>1.0800000000000001E-2</v>
      </c>
      <c r="F36" s="10">
        <v>0</v>
      </c>
      <c r="G36" s="10">
        <f t="shared" si="0"/>
        <v>2.368E-2</v>
      </c>
      <c r="H36" s="10">
        <f t="shared" si="1"/>
        <v>0.97631999999999997</v>
      </c>
      <c r="I36" s="11">
        <f t="shared" si="2"/>
        <v>8816.1741068353422</v>
      </c>
    </row>
    <row r="37" spans="1:9" s="12" customFormat="1" x14ac:dyDescent="0.25">
      <c r="A37" s="9">
        <v>50</v>
      </c>
      <c r="B37" s="10">
        <v>6.7999999999999996E-3</v>
      </c>
      <c r="C37" s="10">
        <v>4.2399999999999998E-3</v>
      </c>
      <c r="D37" s="10">
        <v>2.2000000000000001E-3</v>
      </c>
      <c r="E37" s="10">
        <v>7.92E-3</v>
      </c>
      <c r="F37" s="10">
        <v>0</v>
      </c>
      <c r="G37" s="10">
        <f t="shared" si="0"/>
        <v>2.1159999999999998E-2</v>
      </c>
      <c r="H37" s="10">
        <f t="shared" si="1"/>
        <v>0.97884000000000004</v>
      </c>
      <c r="I37" s="11">
        <f t="shared" si="2"/>
        <v>8607.4071039854807</v>
      </c>
    </row>
    <row r="38" spans="1:9" s="12" customFormat="1" x14ac:dyDescent="0.25">
      <c r="A38" s="9">
        <v>51</v>
      </c>
      <c r="B38" s="10">
        <v>7.3099999999999997E-3</v>
      </c>
      <c r="C38" s="10">
        <v>5.0400000000000002E-3</v>
      </c>
      <c r="D38" s="10">
        <v>2E-3</v>
      </c>
      <c r="E38" s="10">
        <v>7.2000000000000007E-3</v>
      </c>
      <c r="F38" s="10">
        <v>0</v>
      </c>
      <c r="G38" s="10">
        <f t="shared" si="0"/>
        <v>2.155E-2</v>
      </c>
      <c r="H38" s="10">
        <f t="shared" si="1"/>
        <v>0.97845000000000004</v>
      </c>
      <c r="I38" s="11">
        <f t="shared" si="2"/>
        <v>8425.2743696651487</v>
      </c>
    </row>
    <row r="39" spans="1:9" s="12" customFormat="1" x14ac:dyDescent="0.25">
      <c r="A39" s="9">
        <v>52</v>
      </c>
      <c r="B39" s="10">
        <v>7.9139999999999992E-3</v>
      </c>
      <c r="C39" s="10">
        <v>6.0000000000000001E-3</v>
      </c>
      <c r="D39" s="10">
        <v>1E-3</v>
      </c>
      <c r="E39" s="10">
        <v>3.6000000000000003E-3</v>
      </c>
      <c r="F39" s="10">
        <v>0</v>
      </c>
      <c r="G39" s="10">
        <f t="shared" si="0"/>
        <v>1.8513999999999999E-2</v>
      </c>
      <c r="H39" s="10">
        <f t="shared" si="1"/>
        <v>0.98148599999999997</v>
      </c>
      <c r="I39" s="11">
        <f t="shared" si="2"/>
        <v>8243.7097069988649</v>
      </c>
    </row>
    <row r="40" spans="1:9" s="12" customFormat="1" x14ac:dyDescent="0.25">
      <c r="A40" s="9">
        <v>53</v>
      </c>
      <c r="B40" s="10">
        <v>8.5500000000000003E-3</v>
      </c>
      <c r="C40" s="10">
        <v>7.1399999999999996E-3</v>
      </c>
      <c r="D40" s="10">
        <v>6.0000000000000006E-4</v>
      </c>
      <c r="E40" s="10">
        <v>2.1600000000000005E-3</v>
      </c>
      <c r="F40" s="10">
        <v>0</v>
      </c>
      <c r="G40" s="10">
        <f t="shared" si="0"/>
        <v>1.8450000000000001E-2</v>
      </c>
      <c r="H40" s="10">
        <f t="shared" si="1"/>
        <v>0.98155000000000003</v>
      </c>
      <c r="I40" s="11">
        <f t="shared" si="2"/>
        <v>8091.0856654834879</v>
      </c>
    </row>
    <row r="41" spans="1:9" s="12" customFormat="1" x14ac:dyDescent="0.25">
      <c r="A41" s="9">
        <v>54</v>
      </c>
      <c r="B41" s="10">
        <v>9.2399999999999999E-3</v>
      </c>
      <c r="C41" s="10">
        <v>8.4700000000000001E-3</v>
      </c>
      <c r="D41" s="10">
        <v>2.0000000000000001E-4</v>
      </c>
      <c r="E41" s="10">
        <v>7.2000000000000005E-4</v>
      </c>
      <c r="F41" s="10">
        <v>0</v>
      </c>
      <c r="G41" s="10">
        <f t="shared" si="0"/>
        <v>1.8629999999999997E-2</v>
      </c>
      <c r="H41" s="10">
        <f t="shared" si="1"/>
        <v>0.98136999999999996</v>
      </c>
      <c r="I41" s="11">
        <f t="shared" si="2"/>
        <v>7941.805134955318</v>
      </c>
    </row>
    <row r="42" spans="1:9" s="12" customFormat="1" x14ac:dyDescent="0.25">
      <c r="A42" s="9">
        <v>55</v>
      </c>
      <c r="B42" s="10">
        <v>0.01</v>
      </c>
      <c r="C42" s="10">
        <v>1.0019999999999999E-2</v>
      </c>
      <c r="D42" s="10">
        <v>0</v>
      </c>
      <c r="E42" s="10">
        <v>0</v>
      </c>
      <c r="F42" s="10">
        <v>0</v>
      </c>
      <c r="G42" s="10">
        <f t="shared" si="0"/>
        <v>2.002E-2</v>
      </c>
      <c r="H42" s="10">
        <f t="shared" si="1"/>
        <v>0.97997999999999996</v>
      </c>
      <c r="I42" s="11">
        <f t="shared" si="2"/>
        <v>7793.8493052910999</v>
      </c>
    </row>
    <row r="43" spans="1:9" s="12" customFormat="1" x14ac:dyDescent="0.25">
      <c r="A43" s="9">
        <v>56</v>
      </c>
      <c r="B43" s="10">
        <v>1.082E-2</v>
      </c>
      <c r="C43" s="10">
        <v>1.18E-2</v>
      </c>
      <c r="D43" s="10">
        <v>0</v>
      </c>
      <c r="E43" s="10">
        <v>0</v>
      </c>
      <c r="F43" s="10">
        <v>0</v>
      </c>
      <c r="G43" s="10">
        <f t="shared" si="0"/>
        <v>2.2620000000000001E-2</v>
      </c>
      <c r="H43" s="10">
        <f t="shared" si="1"/>
        <v>0.97738000000000003</v>
      </c>
      <c r="I43" s="11">
        <f t="shared" si="2"/>
        <v>7637.8164421991714</v>
      </c>
    </row>
    <row r="44" spans="1:9" s="12" customFormat="1" x14ac:dyDescent="0.25">
      <c r="A44" s="9">
        <v>57</v>
      </c>
      <c r="B44" s="10">
        <v>1.172E-2</v>
      </c>
      <c r="C44" s="10">
        <v>1.383E-2</v>
      </c>
      <c r="D44" s="10">
        <v>0</v>
      </c>
      <c r="E44" s="10">
        <v>0</v>
      </c>
      <c r="F44" s="10">
        <v>0</v>
      </c>
      <c r="G44" s="10">
        <f t="shared" si="0"/>
        <v>2.555E-2</v>
      </c>
      <c r="H44" s="10">
        <f t="shared" si="1"/>
        <v>0.97445000000000004</v>
      </c>
      <c r="I44" s="11">
        <f t="shared" si="2"/>
        <v>7465.0490342766261</v>
      </c>
    </row>
    <row r="45" spans="1:9" s="12" customFormat="1" x14ac:dyDescent="0.25">
      <c r="A45" s="9">
        <v>58</v>
      </c>
      <c r="B45" s="10">
        <v>1.269E-2</v>
      </c>
      <c r="C45" s="10">
        <v>1.6109999999999999E-2</v>
      </c>
      <c r="D45" s="10">
        <v>0</v>
      </c>
      <c r="E45" s="10">
        <v>0</v>
      </c>
      <c r="F45" s="10">
        <v>0</v>
      </c>
      <c r="G45" s="10">
        <f t="shared" si="0"/>
        <v>2.8799999999999999E-2</v>
      </c>
      <c r="H45" s="10">
        <f t="shared" si="1"/>
        <v>0.97119999999999995</v>
      </c>
      <c r="I45" s="11">
        <f t="shared" si="2"/>
        <v>7274.3170314508588</v>
      </c>
    </row>
    <row r="46" spans="1:9" s="12" customFormat="1" x14ac:dyDescent="0.25">
      <c r="A46" s="9">
        <v>59</v>
      </c>
      <c r="B46" s="10">
        <v>1.376E-2</v>
      </c>
      <c r="C46" s="10">
        <v>1.8630000000000001E-2</v>
      </c>
      <c r="D46" s="10">
        <v>0</v>
      </c>
      <c r="E46" s="10">
        <v>0</v>
      </c>
      <c r="F46" s="10">
        <v>0</v>
      </c>
      <c r="G46" s="10">
        <f t="shared" si="0"/>
        <v>3.2390000000000002E-2</v>
      </c>
      <c r="H46" s="10">
        <f t="shared" si="1"/>
        <v>0.96760999999999997</v>
      </c>
      <c r="I46" s="11">
        <f t="shared" si="2"/>
        <v>7064.8167009450735</v>
      </c>
    </row>
    <row r="47" spans="1:9" s="12" customFormat="1" x14ac:dyDescent="0.25">
      <c r="A47" s="9">
        <v>60</v>
      </c>
      <c r="B47" s="10">
        <v>1.4919999999999999E-2</v>
      </c>
      <c r="C47" s="10">
        <v>1.865E-2</v>
      </c>
      <c r="D47" s="10">
        <v>0</v>
      </c>
      <c r="E47" s="10">
        <v>0</v>
      </c>
      <c r="F47" s="10">
        <v>0.05</v>
      </c>
      <c r="G47" s="10">
        <f t="shared" si="0"/>
        <v>8.3570000000000005E-2</v>
      </c>
      <c r="H47" s="10">
        <f t="shared" si="1"/>
        <v>0.91642999999999997</v>
      </c>
      <c r="I47" s="11">
        <f t="shared" si="2"/>
        <v>6835.9872880014627</v>
      </c>
    </row>
    <row r="48" spans="1:9" s="12" customFormat="1" x14ac:dyDescent="0.25">
      <c r="A48" s="9">
        <v>61</v>
      </c>
      <c r="B48" s="10">
        <v>1.619E-2</v>
      </c>
      <c r="C48" s="10">
        <v>1.865E-2</v>
      </c>
      <c r="D48" s="10">
        <v>0</v>
      </c>
      <c r="E48" s="10">
        <v>0</v>
      </c>
      <c r="F48" s="10">
        <v>0.1</v>
      </c>
      <c r="G48" s="10">
        <f t="shared" si="0"/>
        <v>0.13484000000000002</v>
      </c>
      <c r="H48" s="10">
        <f t="shared" si="1"/>
        <v>0.86515999999999993</v>
      </c>
      <c r="I48" s="11">
        <f t="shared" si="2"/>
        <v>6264.70383034318</v>
      </c>
    </row>
    <row r="49" spans="1:9" s="12" customFormat="1" x14ac:dyDescent="0.25">
      <c r="A49" s="9">
        <v>62</v>
      </c>
      <c r="B49" s="10">
        <v>1.7569999999999999E-2</v>
      </c>
      <c r="C49" s="10">
        <v>1.865E-2</v>
      </c>
      <c r="D49" s="10">
        <v>0</v>
      </c>
      <c r="E49" s="10">
        <v>0</v>
      </c>
      <c r="F49" s="10">
        <v>0.2</v>
      </c>
      <c r="G49" s="10">
        <f t="shared" si="0"/>
        <v>0.23622000000000001</v>
      </c>
      <c r="H49" s="10">
        <f t="shared" si="1"/>
        <v>0.76378000000000001</v>
      </c>
      <c r="I49" s="11">
        <f t="shared" si="2"/>
        <v>5419.9711658597053</v>
      </c>
    </row>
    <row r="50" spans="1:9" s="12" customFormat="1" x14ac:dyDescent="0.25">
      <c r="A50" s="9">
        <v>63</v>
      </c>
      <c r="B50" s="10">
        <v>1.907E-2</v>
      </c>
      <c r="C50" s="10">
        <v>1.865E-2</v>
      </c>
      <c r="D50" s="10">
        <v>0</v>
      </c>
      <c r="E50" s="10">
        <v>0</v>
      </c>
      <c r="F50" s="10">
        <v>0.3</v>
      </c>
      <c r="G50" s="10">
        <f t="shared" si="0"/>
        <v>0.33772000000000002</v>
      </c>
      <c r="H50" s="10">
        <f t="shared" si="1"/>
        <v>0.66227999999999998</v>
      </c>
      <c r="I50" s="11">
        <f t="shared" si="2"/>
        <v>4139.6655770603256</v>
      </c>
    </row>
    <row r="51" spans="1:9" s="12" customFormat="1" x14ac:dyDescent="0.25">
      <c r="A51" s="9">
        <v>64</v>
      </c>
      <c r="B51" s="10">
        <v>2.07E-2</v>
      </c>
      <c r="C51" s="10">
        <v>1.865E-2</v>
      </c>
      <c r="D51" s="10">
        <v>0</v>
      </c>
      <c r="E51" s="10">
        <v>0</v>
      </c>
      <c r="F51" s="10">
        <v>0.4</v>
      </c>
      <c r="G51" s="10">
        <f t="shared" si="0"/>
        <v>0.43935000000000002</v>
      </c>
      <c r="H51" s="10">
        <f t="shared" si="1"/>
        <v>0.56064999999999998</v>
      </c>
      <c r="I51" s="11">
        <f t="shared" si="2"/>
        <v>2741.6177183755126</v>
      </c>
    </row>
    <row r="52" spans="1:9" s="12" customFormat="1" x14ac:dyDescent="0.25">
      <c r="A52" s="9">
        <v>65</v>
      </c>
      <c r="B52" s="10">
        <v>2.249E-2</v>
      </c>
      <c r="C52" s="10">
        <v>1.865E-2</v>
      </c>
      <c r="D52" s="10">
        <v>0</v>
      </c>
      <c r="E52" s="10">
        <v>0</v>
      </c>
      <c r="F52" s="10">
        <v>1</v>
      </c>
      <c r="G52" s="10">
        <f t="shared" si="0"/>
        <v>1</v>
      </c>
      <c r="H52" s="10">
        <f t="shared" si="1"/>
        <v>0</v>
      </c>
      <c r="I52" s="11">
        <f t="shared" si="2"/>
        <v>1537.087973807231</v>
      </c>
    </row>
    <row r="53" spans="1:9" s="12" customFormat="1" x14ac:dyDescent="0.25">
      <c r="A53" s="9">
        <v>66</v>
      </c>
      <c r="B53" s="10">
        <v>2.443E-2</v>
      </c>
      <c r="C53" s="10">
        <v>0</v>
      </c>
      <c r="D53" s="10">
        <v>0</v>
      </c>
      <c r="E53" s="10">
        <v>0</v>
      </c>
      <c r="F53" s="10">
        <v>1</v>
      </c>
      <c r="G53" s="10">
        <f t="shared" si="0"/>
        <v>1</v>
      </c>
      <c r="H53" s="10">
        <f t="shared" si="1"/>
        <v>0</v>
      </c>
      <c r="I53" s="11">
        <f t="shared" si="2"/>
        <v>0</v>
      </c>
    </row>
    <row r="54" spans="1:9" s="12" customFormat="1" x14ac:dyDescent="0.25">
      <c r="A54" s="9">
        <v>67</v>
      </c>
      <c r="B54" s="10">
        <v>2.6540000000000001E-2</v>
      </c>
      <c r="C54" s="10">
        <v>0</v>
      </c>
      <c r="D54" s="10">
        <v>0</v>
      </c>
      <c r="E54" s="10">
        <v>0</v>
      </c>
      <c r="F54" s="10">
        <v>1</v>
      </c>
      <c r="G54" s="10">
        <f t="shared" si="0"/>
        <v>1</v>
      </c>
      <c r="H54" s="10">
        <f t="shared" si="1"/>
        <v>0</v>
      </c>
      <c r="I54" s="11">
        <f t="shared" si="2"/>
        <v>0</v>
      </c>
    </row>
    <row r="55" spans="1:9" s="12" customFormat="1" x14ac:dyDescent="0.25">
      <c r="A55" s="9">
        <v>68</v>
      </c>
      <c r="B55" s="10">
        <v>2.8840000000000001E-2</v>
      </c>
      <c r="C55" s="10">
        <v>0</v>
      </c>
      <c r="D55" s="10">
        <v>0</v>
      </c>
      <c r="E55" s="10">
        <v>0</v>
      </c>
      <c r="F55" s="10">
        <v>1</v>
      </c>
      <c r="G55" s="10">
        <f t="shared" si="0"/>
        <v>1</v>
      </c>
      <c r="H55" s="10">
        <f t="shared" si="1"/>
        <v>0</v>
      </c>
      <c r="I55" s="11">
        <f t="shared" si="2"/>
        <v>0</v>
      </c>
    </row>
    <row r="56" spans="1:9" s="12" customFormat="1" x14ac:dyDescent="0.25">
      <c r="A56" s="9">
        <v>69</v>
      </c>
      <c r="B56" s="10">
        <v>3.134E-2</v>
      </c>
      <c r="C56" s="10">
        <v>0</v>
      </c>
      <c r="D56" s="10">
        <v>0</v>
      </c>
      <c r="E56" s="10">
        <v>0</v>
      </c>
      <c r="F56" s="10">
        <v>1</v>
      </c>
      <c r="G56" s="10">
        <f t="shared" si="0"/>
        <v>1</v>
      </c>
      <c r="H56" s="10">
        <f t="shared" si="1"/>
        <v>0</v>
      </c>
      <c r="I56" s="11">
        <f t="shared" si="2"/>
        <v>0</v>
      </c>
    </row>
    <row r="57" spans="1:9" s="12" customFormat="1" x14ac:dyDescent="0.25">
      <c r="A57" s="9">
        <v>70</v>
      </c>
      <c r="B57" s="10">
        <v>3.406E-2</v>
      </c>
      <c r="C57" s="10">
        <v>0</v>
      </c>
      <c r="D57" s="10">
        <v>0</v>
      </c>
      <c r="E57" s="10">
        <v>0</v>
      </c>
      <c r="F57" s="10">
        <v>1</v>
      </c>
      <c r="G57" s="10">
        <f t="shared" si="0"/>
        <v>1</v>
      </c>
      <c r="H57" s="10">
        <f t="shared" si="1"/>
        <v>0</v>
      </c>
      <c r="I57" s="11">
        <f t="shared" si="2"/>
        <v>0</v>
      </c>
    </row>
    <row r="58" spans="1:9" s="12" customFormat="1" x14ac:dyDescent="0.25">
      <c r="A58" s="9">
        <v>71</v>
      </c>
      <c r="B58" s="10">
        <v>3.7019999999999997E-2</v>
      </c>
      <c r="C58" s="10">
        <v>0</v>
      </c>
      <c r="D58" s="10">
        <v>0</v>
      </c>
      <c r="E58" s="10">
        <v>0</v>
      </c>
      <c r="F58" s="10">
        <v>1</v>
      </c>
      <c r="G58" s="10">
        <f t="shared" si="0"/>
        <v>1</v>
      </c>
      <c r="H58" s="10">
        <f t="shared" si="1"/>
        <v>0</v>
      </c>
      <c r="I58" s="11">
        <f t="shared" si="2"/>
        <v>0</v>
      </c>
    </row>
    <row r="59" spans="1:9" s="12" customFormat="1" x14ac:dyDescent="0.25">
      <c r="A59" s="9">
        <v>72</v>
      </c>
      <c r="B59" s="10">
        <v>4.0239999999999998E-2</v>
      </c>
      <c r="C59" s="10">
        <v>0</v>
      </c>
      <c r="D59" s="10">
        <v>0</v>
      </c>
      <c r="E59" s="10">
        <v>0</v>
      </c>
      <c r="F59" s="10">
        <v>1</v>
      </c>
      <c r="G59" s="10">
        <f t="shared" si="0"/>
        <v>1</v>
      </c>
      <c r="H59" s="10">
        <f t="shared" si="1"/>
        <v>0</v>
      </c>
      <c r="I59" s="11">
        <f t="shared" si="2"/>
        <v>0</v>
      </c>
    </row>
    <row r="60" spans="1:9" s="12" customFormat="1" x14ac:dyDescent="0.25">
      <c r="A60" s="9">
        <v>73</v>
      </c>
      <c r="B60" s="10">
        <v>4.3749999999999997E-2</v>
      </c>
      <c r="C60" s="10">
        <v>0</v>
      </c>
      <c r="D60" s="10">
        <v>0</v>
      </c>
      <c r="E60" s="10">
        <v>0</v>
      </c>
      <c r="F60" s="10">
        <v>1</v>
      </c>
      <c r="G60" s="10">
        <f t="shared" si="0"/>
        <v>1</v>
      </c>
      <c r="H60" s="10">
        <f t="shared" si="1"/>
        <v>0</v>
      </c>
      <c r="I60" s="11">
        <f t="shared" si="2"/>
        <v>0</v>
      </c>
    </row>
    <row r="61" spans="1:9" s="12" customFormat="1" x14ac:dyDescent="0.25">
      <c r="A61" s="9">
        <v>74</v>
      </c>
      <c r="B61" s="10">
        <v>4.7550000000000002E-2</v>
      </c>
      <c r="C61" s="10">
        <v>0</v>
      </c>
      <c r="D61" s="10">
        <v>0</v>
      </c>
      <c r="E61" s="10">
        <v>0</v>
      </c>
      <c r="F61" s="10">
        <v>1</v>
      </c>
      <c r="G61" s="10">
        <f t="shared" si="0"/>
        <v>1</v>
      </c>
      <c r="H61" s="10">
        <f t="shared" si="1"/>
        <v>0</v>
      </c>
      <c r="I61" s="11">
        <f t="shared" si="2"/>
        <v>0</v>
      </c>
    </row>
    <row r="62" spans="1:9" s="12" customFormat="1" x14ac:dyDescent="0.25">
      <c r="A62" s="9">
        <v>75</v>
      </c>
      <c r="B62" s="10">
        <v>5.169E-2</v>
      </c>
      <c r="C62" s="10">
        <v>0</v>
      </c>
      <c r="D62" s="10">
        <v>0</v>
      </c>
      <c r="E62" s="10">
        <v>0</v>
      </c>
      <c r="F62" s="10">
        <v>1</v>
      </c>
      <c r="G62" s="10">
        <f t="shared" si="0"/>
        <v>1</v>
      </c>
      <c r="H62" s="10">
        <f t="shared" si="1"/>
        <v>0</v>
      </c>
      <c r="I62" s="11">
        <f t="shared" si="2"/>
        <v>0</v>
      </c>
    </row>
    <row r="63" spans="1:9" s="12" customFormat="1" x14ac:dyDescent="0.25">
      <c r="A63" s="4"/>
      <c r="B63" s="4"/>
      <c r="C63" s="4"/>
      <c r="D63" s="4"/>
      <c r="E63" s="4"/>
      <c r="F63" s="4"/>
      <c r="G63" s="13"/>
      <c r="H63" s="13"/>
      <c r="I63" s="14"/>
    </row>
    <row r="64" spans="1:9" s="12" customFormat="1" x14ac:dyDescent="0.25">
      <c r="A64" s="4"/>
      <c r="B64" s="4"/>
      <c r="C64" s="4"/>
      <c r="D64" s="4"/>
      <c r="E64" s="4"/>
      <c r="F64" s="4"/>
      <c r="G64" s="13"/>
      <c r="H64" s="13"/>
      <c r="I64" s="14"/>
    </row>
  </sheetData>
  <mergeCells count="1">
    <mergeCell ref="A1:G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F843-8C89-4067-8457-4F34D3497914}">
  <dimension ref="A1:J58"/>
  <sheetViews>
    <sheetView zoomScale="70" zoomScaleNormal="70" workbookViewId="0">
      <selection activeCell="B2" sqref="B2"/>
    </sheetView>
  </sheetViews>
  <sheetFormatPr baseColWidth="10" defaultRowHeight="15" x14ac:dyDescent="0.2"/>
  <cols>
    <col min="1" max="1" width="23" bestFit="1" customWidth="1"/>
    <col min="2" max="3" width="12.44140625" bestFit="1" customWidth="1"/>
    <col min="4" max="6" width="12.44140625" customWidth="1"/>
    <col min="7" max="7" width="12.109375" customWidth="1"/>
    <col min="8" max="8" width="14.21875" bestFit="1" customWidth="1"/>
    <col min="9" max="9" width="16.5546875" bestFit="1" customWidth="1"/>
    <col min="10" max="10" width="4" customWidth="1"/>
  </cols>
  <sheetData>
    <row r="1" spans="1:10" ht="27.75" customHeight="1" x14ac:dyDescent="0.2">
      <c r="A1" s="44" t="s">
        <v>0</v>
      </c>
      <c r="B1" s="44"/>
    </row>
    <row r="2" spans="1:10" ht="15.75" x14ac:dyDescent="0.25">
      <c r="A2" s="17" t="s">
        <v>1</v>
      </c>
      <c r="B2">
        <v>50</v>
      </c>
    </row>
    <row r="3" spans="1:10" ht="15.75" x14ac:dyDescent="0.25">
      <c r="A3" s="17" t="s">
        <v>2</v>
      </c>
      <c r="B3">
        <v>8</v>
      </c>
    </row>
    <row r="4" spans="1:10" ht="15.75" x14ac:dyDescent="0.25">
      <c r="A4" s="17" t="s">
        <v>3</v>
      </c>
      <c r="B4" s="18">
        <v>130000</v>
      </c>
    </row>
    <row r="5" spans="1:10" ht="15.75" x14ac:dyDescent="0.25">
      <c r="A5" s="17" t="s">
        <v>4</v>
      </c>
      <c r="B5">
        <v>141.69999999999999</v>
      </c>
    </row>
    <row r="6" spans="1:10" ht="15.75" customHeight="1" x14ac:dyDescent="0.25">
      <c r="A6" s="17" t="s">
        <v>5</v>
      </c>
      <c r="B6">
        <v>65</v>
      </c>
    </row>
    <row r="7" spans="1:10" ht="15.75" x14ac:dyDescent="0.25">
      <c r="A7" s="17" t="s">
        <v>6</v>
      </c>
      <c r="B7" s="1">
        <v>7.0000000000000007E-2</v>
      </c>
    </row>
    <row r="8" spans="1:10" ht="15.75" x14ac:dyDescent="0.25">
      <c r="A8" s="17" t="s">
        <v>7</v>
      </c>
      <c r="B8" s="1">
        <v>4.4999999999999998E-2</v>
      </c>
    </row>
    <row r="9" spans="1:10" ht="15.75" x14ac:dyDescent="0.25">
      <c r="A9" s="17" t="s">
        <v>8</v>
      </c>
      <c r="B9" s="1">
        <v>3.5000000000000003E-2</v>
      </c>
    </row>
    <row r="10" spans="1:10" ht="18" customHeight="1" x14ac:dyDescent="0.25">
      <c r="A10" s="17" t="s">
        <v>9</v>
      </c>
      <c r="B10">
        <v>89.62</v>
      </c>
    </row>
    <row r="11" spans="1:10" ht="15.75" x14ac:dyDescent="0.25">
      <c r="A11" s="17" t="s">
        <v>10</v>
      </c>
      <c r="B11" s="1">
        <v>3.5000000000000003E-2</v>
      </c>
      <c r="G11" s="37"/>
    </row>
    <row r="12" spans="1:10" ht="40.5" customHeight="1" x14ac:dyDescent="0.2">
      <c r="A12" s="16"/>
      <c r="B12" s="16"/>
      <c r="C12" s="16"/>
      <c r="D12" s="16"/>
      <c r="E12" s="16"/>
      <c r="F12" s="16"/>
      <c r="G12" s="16"/>
      <c r="H12" s="45" t="s">
        <v>68</v>
      </c>
      <c r="I12" s="45"/>
      <c r="J12" s="16"/>
    </row>
    <row r="13" spans="1:10" ht="43.5" customHeight="1" x14ac:dyDescent="0.2">
      <c r="A13" s="19" t="s">
        <v>1</v>
      </c>
      <c r="B13" s="19" t="s">
        <v>12</v>
      </c>
      <c r="C13" s="19" t="s">
        <v>13</v>
      </c>
      <c r="D13" s="19" t="s">
        <v>56</v>
      </c>
      <c r="E13" s="19" t="s">
        <v>54</v>
      </c>
      <c r="F13" s="19" t="s">
        <v>55</v>
      </c>
      <c r="G13" s="19" t="s">
        <v>14</v>
      </c>
      <c r="H13" s="19" t="s">
        <v>15</v>
      </c>
      <c r="I13" s="19" t="s">
        <v>16</v>
      </c>
      <c r="J13" s="28"/>
    </row>
    <row r="14" spans="1:10" x14ac:dyDescent="0.2">
      <c r="A14">
        <f>B2</f>
        <v>50</v>
      </c>
      <c r="B14">
        <f>B3</f>
        <v>8</v>
      </c>
      <c r="C14" s="18">
        <f>B4</f>
        <v>130000</v>
      </c>
      <c r="D14" s="18">
        <f>C14*0.5/12</f>
        <v>5416.666666666667</v>
      </c>
      <c r="E14" s="18">
        <f>(VLOOKUP(B14,Tabla1[],2,FALSE))*C14/30/12*0.25</f>
        <v>1263.8888888888889</v>
      </c>
      <c r="F14" s="18">
        <f>C14+D14+E14</f>
        <v>136680.55555555553</v>
      </c>
      <c r="G14">
        <v>1</v>
      </c>
      <c r="H14" s="18">
        <f>(90+20*B14)*(F14/30)</f>
        <v>1139004.6296296294</v>
      </c>
      <c r="I14" s="22">
        <f>(90+20*B14)*(F14/30)</f>
        <v>1139004.6296296294</v>
      </c>
    </row>
    <row r="15" spans="1:10" x14ac:dyDescent="0.2">
      <c r="A15">
        <f>A14+1</f>
        <v>51</v>
      </c>
      <c r="B15">
        <f>B14+1</f>
        <v>9</v>
      </c>
      <c r="C15" s="18">
        <f>C14*(1+$B$8)</f>
        <v>135850</v>
      </c>
      <c r="D15" s="18">
        <f t="shared" ref="D15:D58" si="0">C15*0.5/12</f>
        <v>5660.416666666667</v>
      </c>
      <c r="E15" s="18">
        <f>(VLOOKUP(B15,Tabla1[],2,FALSE))*C15/30/12*0.25</f>
        <v>1320.7638888888889</v>
      </c>
      <c r="F15" s="18">
        <f t="shared" ref="F15:F58" si="1">C15+D15+E15</f>
        <v>142831.18055555553</v>
      </c>
      <c r="G15">
        <v>2</v>
      </c>
      <c r="H15" s="18">
        <f t="shared" ref="H15:H58" si="2">(90+20*B15)*(F15/30)</f>
        <v>1285480.6249999998</v>
      </c>
      <c r="I15" s="22">
        <f t="shared" ref="I15:I58" si="3">(90+20*B15)*(F15/30)</f>
        <v>1285480.6249999998</v>
      </c>
    </row>
    <row r="16" spans="1:10" x14ac:dyDescent="0.2">
      <c r="A16">
        <f t="shared" ref="A16:B31" si="4">A15+1</f>
        <v>52</v>
      </c>
      <c r="B16">
        <f t="shared" si="4"/>
        <v>10</v>
      </c>
      <c r="C16" s="18">
        <f t="shared" ref="C16:C58" si="5">C15*(1+$B$8)</f>
        <v>141963.25</v>
      </c>
      <c r="D16" s="18">
        <f t="shared" si="0"/>
        <v>5915.135416666667</v>
      </c>
      <c r="E16" s="18">
        <f>(VLOOKUP(B16,Tabla1[],2,FALSE))*C16/30/12*0.25</f>
        <v>1577.3694444444445</v>
      </c>
      <c r="F16" s="18">
        <f t="shared" si="1"/>
        <v>149455.75486111111</v>
      </c>
      <c r="G16">
        <v>3</v>
      </c>
      <c r="H16" s="18">
        <f t="shared" si="2"/>
        <v>1444738.9636574073</v>
      </c>
      <c r="I16" s="22">
        <f t="shared" si="3"/>
        <v>1444738.9636574073</v>
      </c>
    </row>
    <row r="17" spans="1:9" x14ac:dyDescent="0.2">
      <c r="A17">
        <f t="shared" si="4"/>
        <v>53</v>
      </c>
      <c r="B17">
        <f t="shared" si="4"/>
        <v>11</v>
      </c>
      <c r="C17" s="18">
        <f t="shared" si="5"/>
        <v>148351.59625</v>
      </c>
      <c r="D17" s="18">
        <f t="shared" si="0"/>
        <v>6181.3165104166665</v>
      </c>
      <c r="E17" s="18">
        <f>(VLOOKUP(B17,Tabla1[],2,FALSE))*C17/30/12*0.25</f>
        <v>1648.3510694444446</v>
      </c>
      <c r="F17" s="18">
        <f t="shared" si="1"/>
        <v>156181.2638298611</v>
      </c>
      <c r="G17">
        <v>4</v>
      </c>
      <c r="H17" s="18">
        <f t="shared" si="2"/>
        <v>1613873.0595752313</v>
      </c>
      <c r="I17" s="22">
        <f t="shared" si="3"/>
        <v>1613873.0595752313</v>
      </c>
    </row>
    <row r="18" spans="1:9" x14ac:dyDescent="0.2">
      <c r="A18">
        <f t="shared" si="4"/>
        <v>54</v>
      </c>
      <c r="B18">
        <f t="shared" si="4"/>
        <v>12</v>
      </c>
      <c r="C18" s="18">
        <f t="shared" si="5"/>
        <v>155027.41808124998</v>
      </c>
      <c r="D18" s="18">
        <f t="shared" si="0"/>
        <v>6459.4757533854163</v>
      </c>
      <c r="E18" s="18">
        <f>(VLOOKUP(B18,Tabla1[],2,FALSE))*C18/30/12*0.25</f>
        <v>1722.5268675694442</v>
      </c>
      <c r="F18" s="18">
        <f t="shared" si="1"/>
        <v>163209.42070220486</v>
      </c>
      <c r="G18">
        <v>5</v>
      </c>
      <c r="H18" s="18">
        <f t="shared" si="2"/>
        <v>1795303.6277242536</v>
      </c>
      <c r="I18" s="22">
        <f t="shared" si="3"/>
        <v>1795303.6277242536</v>
      </c>
    </row>
    <row r="19" spans="1:9" x14ac:dyDescent="0.2">
      <c r="A19">
        <f t="shared" si="4"/>
        <v>55</v>
      </c>
      <c r="B19">
        <f t="shared" si="4"/>
        <v>13</v>
      </c>
      <c r="C19" s="18">
        <f t="shared" si="5"/>
        <v>162003.65189490622</v>
      </c>
      <c r="D19" s="18">
        <f t="shared" si="0"/>
        <v>6750.152162287759</v>
      </c>
      <c r="E19" s="18">
        <f>(VLOOKUP(B19,Tabla1[],2,FALSE))*C19/30/12*0.25</f>
        <v>1800.0405766100691</v>
      </c>
      <c r="F19" s="18">
        <f t="shared" si="1"/>
        <v>170553.84463380405</v>
      </c>
      <c r="G19">
        <v>6</v>
      </c>
      <c r="H19" s="18">
        <f t="shared" si="2"/>
        <v>1989794.8540610473</v>
      </c>
      <c r="I19" s="22">
        <f t="shared" si="3"/>
        <v>1989794.8540610473</v>
      </c>
    </row>
    <row r="20" spans="1:9" x14ac:dyDescent="0.2">
      <c r="A20">
        <f t="shared" si="4"/>
        <v>56</v>
      </c>
      <c r="B20">
        <f t="shared" si="4"/>
        <v>14</v>
      </c>
      <c r="C20" s="18">
        <f t="shared" si="5"/>
        <v>169293.81623017698</v>
      </c>
      <c r="D20" s="18">
        <f t="shared" si="0"/>
        <v>7053.9090095907077</v>
      </c>
      <c r="E20" s="18">
        <f>(VLOOKUP(B20,Tabla1[],2,FALSE))*C20/30/12*0.25</f>
        <v>1881.0424025575221</v>
      </c>
      <c r="F20" s="18">
        <f t="shared" si="1"/>
        <v>178228.76764232523</v>
      </c>
      <c r="G20">
        <v>7</v>
      </c>
      <c r="H20" s="18">
        <f t="shared" si="2"/>
        <v>2198154.800922011</v>
      </c>
      <c r="I20" s="22">
        <f t="shared" si="3"/>
        <v>2198154.800922011</v>
      </c>
    </row>
    <row r="21" spans="1:9" x14ac:dyDescent="0.2">
      <c r="A21">
        <f t="shared" si="4"/>
        <v>57</v>
      </c>
      <c r="B21">
        <f t="shared" si="4"/>
        <v>15</v>
      </c>
      <c r="C21" s="18">
        <f t="shared" si="5"/>
        <v>176912.03796053492</v>
      </c>
      <c r="D21" s="18">
        <f t="shared" si="0"/>
        <v>7371.3349150222884</v>
      </c>
      <c r="E21" s="18">
        <f>(VLOOKUP(B21,Tabla1[],2,FALSE))*C21/30/12*0.25</f>
        <v>2211.4004745066864</v>
      </c>
      <c r="F21" s="18">
        <f t="shared" si="1"/>
        <v>186494.77335006389</v>
      </c>
      <c r="G21">
        <v>8</v>
      </c>
      <c r="H21" s="18">
        <f t="shared" si="2"/>
        <v>2424432.0535508306</v>
      </c>
      <c r="I21" s="22">
        <f t="shared" si="3"/>
        <v>2424432.0535508306</v>
      </c>
    </row>
    <row r="22" spans="1:9" x14ac:dyDescent="0.2">
      <c r="A22">
        <f t="shared" si="4"/>
        <v>58</v>
      </c>
      <c r="B22">
        <f t="shared" si="4"/>
        <v>16</v>
      </c>
      <c r="C22" s="18">
        <f t="shared" si="5"/>
        <v>184873.07966875896</v>
      </c>
      <c r="D22" s="18">
        <f t="shared" si="0"/>
        <v>7703.0449861982897</v>
      </c>
      <c r="E22" s="18">
        <f>(VLOOKUP(B22,Tabla1[],2,FALSE))*C22/30/12*0.25</f>
        <v>2310.9134958594868</v>
      </c>
      <c r="F22" s="18">
        <f t="shared" si="1"/>
        <v>194887.03815081672</v>
      </c>
      <c r="G22">
        <v>9</v>
      </c>
      <c r="H22" s="18">
        <f t="shared" si="2"/>
        <v>2663456.1880611614</v>
      </c>
      <c r="I22" s="22">
        <f t="shared" si="3"/>
        <v>2663456.1880611614</v>
      </c>
    </row>
    <row r="23" spans="1:9" x14ac:dyDescent="0.2">
      <c r="A23">
        <f t="shared" si="4"/>
        <v>59</v>
      </c>
      <c r="B23">
        <f t="shared" si="4"/>
        <v>17</v>
      </c>
      <c r="C23" s="18">
        <f t="shared" si="5"/>
        <v>193192.36825385311</v>
      </c>
      <c r="D23" s="18">
        <f t="shared" si="0"/>
        <v>8049.6820105772131</v>
      </c>
      <c r="E23" s="18">
        <f>(VLOOKUP(B23,Tabla1[],2,FALSE))*C23/30/12*0.25</f>
        <v>2414.9046031731641</v>
      </c>
      <c r="F23" s="18">
        <f t="shared" si="1"/>
        <v>203656.95486760349</v>
      </c>
      <c r="G23">
        <v>10</v>
      </c>
      <c r="H23" s="18">
        <f t="shared" si="2"/>
        <v>2919083.0197689831</v>
      </c>
      <c r="I23" s="22">
        <f t="shared" si="3"/>
        <v>2919083.0197689831</v>
      </c>
    </row>
    <row r="24" spans="1:9" x14ac:dyDescent="0.2">
      <c r="A24">
        <f t="shared" si="4"/>
        <v>60</v>
      </c>
      <c r="B24">
        <f t="shared" si="4"/>
        <v>18</v>
      </c>
      <c r="C24" s="18">
        <f t="shared" si="5"/>
        <v>201886.02482527649</v>
      </c>
      <c r="D24" s="18">
        <f t="shared" si="0"/>
        <v>8411.9177010531876</v>
      </c>
      <c r="E24" s="18">
        <f>(VLOOKUP(B24,Tabla1[],2,FALSE))*C24/30/12*0.25</f>
        <v>2523.5753103159564</v>
      </c>
      <c r="F24" s="18">
        <f t="shared" si="1"/>
        <v>212821.51783664565</v>
      </c>
      <c r="G24">
        <v>11</v>
      </c>
      <c r="H24" s="18">
        <f t="shared" si="2"/>
        <v>3192322.7675496847</v>
      </c>
      <c r="I24" s="22">
        <f t="shared" si="3"/>
        <v>3192322.7675496847</v>
      </c>
    </row>
    <row r="25" spans="1:9" x14ac:dyDescent="0.2">
      <c r="A25">
        <f t="shared" si="4"/>
        <v>61</v>
      </c>
      <c r="B25">
        <f t="shared" si="4"/>
        <v>19</v>
      </c>
      <c r="C25" s="18">
        <f t="shared" si="5"/>
        <v>210970.89594241392</v>
      </c>
      <c r="D25" s="18">
        <f t="shared" si="0"/>
        <v>8790.4539976005799</v>
      </c>
      <c r="E25" s="18">
        <f>(VLOOKUP(B25,Tabla1[],2,FALSE))*C25/30/12*0.25</f>
        <v>2637.136199280174</v>
      </c>
      <c r="F25" s="18">
        <f t="shared" si="1"/>
        <v>222398.48613929469</v>
      </c>
      <c r="G25">
        <v>12</v>
      </c>
      <c r="H25" s="18">
        <f t="shared" si="2"/>
        <v>3484242.949515617</v>
      </c>
      <c r="I25" s="22">
        <f t="shared" si="3"/>
        <v>3484242.949515617</v>
      </c>
    </row>
    <row r="26" spans="1:9" x14ac:dyDescent="0.2">
      <c r="A26">
        <f t="shared" si="4"/>
        <v>62</v>
      </c>
      <c r="B26">
        <f t="shared" si="4"/>
        <v>20</v>
      </c>
      <c r="C26" s="18">
        <f t="shared" si="5"/>
        <v>220464.58625982254</v>
      </c>
      <c r="D26" s="18">
        <f t="shared" si="0"/>
        <v>9186.0244274926063</v>
      </c>
      <c r="E26" s="18">
        <f>(VLOOKUP(B26,Tabla1[],2,FALSE))*C26/30/12*0.25</f>
        <v>3062.0081424975356</v>
      </c>
      <c r="F26" s="18">
        <f t="shared" si="1"/>
        <v>232712.61882981268</v>
      </c>
      <c r="G26">
        <v>13</v>
      </c>
      <c r="H26" s="18">
        <f t="shared" si="2"/>
        <v>3800972.7742202738</v>
      </c>
      <c r="I26" s="22">
        <f t="shared" si="3"/>
        <v>3800972.7742202738</v>
      </c>
    </row>
    <row r="27" spans="1:9" x14ac:dyDescent="0.2">
      <c r="A27">
        <f t="shared" si="4"/>
        <v>63</v>
      </c>
      <c r="B27">
        <f t="shared" si="4"/>
        <v>21</v>
      </c>
      <c r="C27" s="18">
        <f t="shared" si="5"/>
        <v>230385.49264151455</v>
      </c>
      <c r="D27" s="18">
        <f t="shared" si="0"/>
        <v>9599.3955267297733</v>
      </c>
      <c r="E27" s="18">
        <f>(VLOOKUP(B27,Tabla1[],2,FALSE))*C27/30/12*0.25</f>
        <v>3199.7985089099243</v>
      </c>
      <c r="F27" s="18">
        <f t="shared" si="1"/>
        <v>243184.68667715427</v>
      </c>
      <c r="G27">
        <v>14</v>
      </c>
      <c r="H27" s="18">
        <f t="shared" si="2"/>
        <v>4134139.6735116225</v>
      </c>
      <c r="I27" s="22">
        <f t="shared" si="3"/>
        <v>4134139.6735116225</v>
      </c>
    </row>
    <row r="28" spans="1:9" x14ac:dyDescent="0.2">
      <c r="A28">
        <f t="shared" si="4"/>
        <v>64</v>
      </c>
      <c r="B28">
        <f t="shared" si="4"/>
        <v>22</v>
      </c>
      <c r="C28" s="18">
        <f t="shared" si="5"/>
        <v>240752.83981038269</v>
      </c>
      <c r="D28" s="18">
        <f t="shared" si="0"/>
        <v>10031.368325432612</v>
      </c>
      <c r="E28" s="18">
        <f>(VLOOKUP(B28,Tabla1[],2,FALSE))*C28/30/12*0.25</f>
        <v>3343.7894418108704</v>
      </c>
      <c r="F28" s="18">
        <f t="shared" si="1"/>
        <v>254127.99757762617</v>
      </c>
      <c r="G28">
        <v>15</v>
      </c>
      <c r="H28" s="18">
        <f t="shared" si="2"/>
        <v>4489594.6238713963</v>
      </c>
      <c r="I28" s="22">
        <f t="shared" si="3"/>
        <v>4489594.6238713963</v>
      </c>
    </row>
    <row r="29" spans="1:9" x14ac:dyDescent="0.2">
      <c r="A29">
        <f t="shared" si="4"/>
        <v>65</v>
      </c>
      <c r="B29">
        <f t="shared" si="4"/>
        <v>23</v>
      </c>
      <c r="C29" s="18">
        <f t="shared" si="5"/>
        <v>251586.7176018499</v>
      </c>
      <c r="D29" s="18">
        <f t="shared" si="0"/>
        <v>10482.779900077079</v>
      </c>
      <c r="E29" s="18">
        <f>(VLOOKUP(B29,Tabla1[],2,FALSE))*C29/30/12*0.25</f>
        <v>3494.2599666923597</v>
      </c>
      <c r="F29" s="18">
        <f t="shared" si="1"/>
        <v>265563.75746861933</v>
      </c>
      <c r="G29">
        <v>16</v>
      </c>
      <c r="H29" s="18">
        <f t="shared" si="2"/>
        <v>4868668.8869246878</v>
      </c>
      <c r="I29" s="22">
        <f t="shared" si="3"/>
        <v>4868668.8869246878</v>
      </c>
    </row>
    <row r="30" spans="1:9" x14ac:dyDescent="0.2">
      <c r="A30">
        <f t="shared" si="4"/>
        <v>66</v>
      </c>
      <c r="B30">
        <f t="shared" si="4"/>
        <v>24</v>
      </c>
      <c r="C30" s="18">
        <f t="shared" si="5"/>
        <v>262908.11989393312</v>
      </c>
      <c r="D30" s="18">
        <f t="shared" si="0"/>
        <v>10954.504995580546</v>
      </c>
      <c r="E30" s="18">
        <f>(VLOOKUP(B30,Tabla1[],2,FALSE))*C30/30/12*0.25</f>
        <v>3651.5016651935161</v>
      </c>
      <c r="F30" s="18">
        <f t="shared" si="1"/>
        <v>277514.12655470718</v>
      </c>
      <c r="G30">
        <v>17</v>
      </c>
      <c r="H30" s="18">
        <f t="shared" si="2"/>
        <v>5272768.404539437</v>
      </c>
      <c r="I30" s="22">
        <f t="shared" si="3"/>
        <v>5272768.404539437</v>
      </c>
    </row>
    <row r="31" spans="1:9" x14ac:dyDescent="0.2">
      <c r="A31">
        <f t="shared" si="4"/>
        <v>67</v>
      </c>
      <c r="B31">
        <f t="shared" si="4"/>
        <v>25</v>
      </c>
      <c r="C31" s="18">
        <f t="shared" si="5"/>
        <v>274738.9852891601</v>
      </c>
      <c r="D31" s="18">
        <f t="shared" si="0"/>
        <v>11447.457720381672</v>
      </c>
      <c r="E31" s="18">
        <f>(VLOOKUP(B31,Tabla1[],2,FALSE))*C31/30/12*0.25</f>
        <v>4197.4011641399466</v>
      </c>
      <c r="F31" s="18">
        <f t="shared" si="1"/>
        <v>290383.84417368175</v>
      </c>
      <c r="G31">
        <v>18</v>
      </c>
      <c r="H31" s="18">
        <f t="shared" si="2"/>
        <v>5710882.2687490741</v>
      </c>
      <c r="I31" s="22">
        <f t="shared" si="3"/>
        <v>5710882.2687490741</v>
      </c>
    </row>
    <row r="32" spans="1:9" x14ac:dyDescent="0.2">
      <c r="A32">
        <f t="shared" ref="A32:B47" si="6">A31+1</f>
        <v>68</v>
      </c>
      <c r="B32">
        <f t="shared" si="6"/>
        <v>26</v>
      </c>
      <c r="C32" s="18">
        <f t="shared" si="5"/>
        <v>287102.2396271723</v>
      </c>
      <c r="D32" s="18">
        <f t="shared" si="0"/>
        <v>11962.593317798846</v>
      </c>
      <c r="E32" s="18">
        <f>(VLOOKUP(B32,Tabla1[],2,FALSE))*C32/30/12*0.25</f>
        <v>4386.2842165262437</v>
      </c>
      <c r="F32" s="18">
        <f t="shared" si="1"/>
        <v>303451.11716149742</v>
      </c>
      <c r="G32">
        <v>19</v>
      </c>
      <c r="H32" s="18">
        <f t="shared" si="2"/>
        <v>6170172.7156171147</v>
      </c>
      <c r="I32" s="22">
        <f t="shared" si="3"/>
        <v>6170172.7156171147</v>
      </c>
    </row>
    <row r="33" spans="1:9" x14ac:dyDescent="0.2">
      <c r="A33">
        <f t="shared" si="6"/>
        <v>69</v>
      </c>
      <c r="B33">
        <f t="shared" si="6"/>
        <v>27</v>
      </c>
      <c r="C33" s="18">
        <f t="shared" si="5"/>
        <v>300021.840410395</v>
      </c>
      <c r="D33" s="18">
        <f t="shared" si="0"/>
        <v>12500.910017099792</v>
      </c>
      <c r="E33" s="18">
        <f>(VLOOKUP(B33,Tabla1[],2,FALSE))*C33/30/12*0.25</f>
        <v>4583.6670062699241</v>
      </c>
      <c r="F33" s="18">
        <f t="shared" si="1"/>
        <v>317106.41743376473</v>
      </c>
      <c r="G33">
        <v>20</v>
      </c>
      <c r="H33" s="18">
        <f t="shared" si="2"/>
        <v>6659234.7661090586</v>
      </c>
      <c r="I33" s="22">
        <f t="shared" si="3"/>
        <v>6659234.7661090586</v>
      </c>
    </row>
    <row r="34" spans="1:9" x14ac:dyDescent="0.2">
      <c r="A34">
        <f t="shared" si="6"/>
        <v>70</v>
      </c>
      <c r="B34">
        <f t="shared" si="6"/>
        <v>28</v>
      </c>
      <c r="C34" s="18">
        <f t="shared" si="5"/>
        <v>313522.82322886278</v>
      </c>
      <c r="D34" s="18">
        <f t="shared" si="0"/>
        <v>13063.450967869283</v>
      </c>
      <c r="E34" s="18">
        <f>(VLOOKUP(B34,Tabla1[],2,FALSE))*C34/30/12*0.25</f>
        <v>4789.9320215520702</v>
      </c>
      <c r="F34" s="18">
        <f t="shared" si="1"/>
        <v>331376.20621828409</v>
      </c>
      <c r="G34">
        <v>21</v>
      </c>
      <c r="H34" s="18">
        <f t="shared" si="2"/>
        <v>7179817.8013961548</v>
      </c>
      <c r="I34" s="22">
        <f t="shared" si="3"/>
        <v>7179817.8013961548</v>
      </c>
    </row>
    <row r="35" spans="1:9" x14ac:dyDescent="0.2">
      <c r="A35">
        <f t="shared" si="6"/>
        <v>71</v>
      </c>
      <c r="B35">
        <f t="shared" si="6"/>
        <v>29</v>
      </c>
      <c r="C35" s="18">
        <f t="shared" si="5"/>
        <v>327631.35027416155</v>
      </c>
      <c r="D35" s="18">
        <f t="shared" si="0"/>
        <v>13651.306261423399</v>
      </c>
      <c r="E35" s="18">
        <f>(VLOOKUP(B35,Tabla1[],2,FALSE))*C35/30/12*0.25</f>
        <v>5005.4789625219128</v>
      </c>
      <c r="F35" s="18">
        <f t="shared" si="1"/>
        <v>346288.13549810683</v>
      </c>
      <c r="G35">
        <v>22</v>
      </c>
      <c r="H35" s="18">
        <f t="shared" si="2"/>
        <v>7733768.3594577191</v>
      </c>
      <c r="I35" s="22">
        <f t="shared" si="3"/>
        <v>7733768.3594577191</v>
      </c>
    </row>
    <row r="36" spans="1:9" x14ac:dyDescent="0.2">
      <c r="A36">
        <f t="shared" si="6"/>
        <v>72</v>
      </c>
      <c r="B36">
        <f t="shared" si="6"/>
        <v>30</v>
      </c>
      <c r="C36" s="18">
        <f t="shared" si="5"/>
        <v>342374.76103649882</v>
      </c>
      <c r="D36" s="18">
        <f t="shared" si="0"/>
        <v>14265.61504318745</v>
      </c>
      <c r="E36" s="18">
        <f>(VLOOKUP(B36,Tabla1[],2,FALSE))*C36/30/12*0.25</f>
        <v>5706.2460172749807</v>
      </c>
      <c r="F36" s="18">
        <f t="shared" si="1"/>
        <v>362346.62209696125</v>
      </c>
      <c r="G36">
        <v>23</v>
      </c>
      <c r="H36" s="18">
        <f t="shared" si="2"/>
        <v>8333972.3082301095</v>
      </c>
      <c r="I36" s="22">
        <f t="shared" si="3"/>
        <v>8333972.3082301095</v>
      </c>
    </row>
    <row r="37" spans="1:9" x14ac:dyDescent="0.2">
      <c r="A37">
        <f t="shared" si="6"/>
        <v>73</v>
      </c>
      <c r="B37">
        <f t="shared" si="6"/>
        <v>31</v>
      </c>
      <c r="C37" s="18">
        <f t="shared" si="5"/>
        <v>357781.62528314127</v>
      </c>
      <c r="D37" s="18">
        <f t="shared" si="0"/>
        <v>14907.567720130886</v>
      </c>
      <c r="E37" s="18">
        <f>(VLOOKUP(B37,Tabla1[],2,FALSE))*C37/30/12*0.25</f>
        <v>5963.0270880523558</v>
      </c>
      <c r="F37" s="18">
        <f t="shared" si="1"/>
        <v>378652.22009132453</v>
      </c>
      <c r="G37">
        <v>24</v>
      </c>
      <c r="H37" s="18">
        <f t="shared" si="2"/>
        <v>8961435.8754946813</v>
      </c>
      <c r="I37" s="22">
        <f t="shared" si="3"/>
        <v>8961435.8754946813</v>
      </c>
    </row>
    <row r="38" spans="1:9" x14ac:dyDescent="0.2">
      <c r="A38">
        <f t="shared" si="6"/>
        <v>74</v>
      </c>
      <c r="B38">
        <f t="shared" si="6"/>
        <v>32</v>
      </c>
      <c r="C38" s="18">
        <f t="shared" si="5"/>
        <v>373881.79842088261</v>
      </c>
      <c r="D38" s="18">
        <f t="shared" si="0"/>
        <v>15578.408267536775</v>
      </c>
      <c r="E38" s="18">
        <f>(VLOOKUP(B38,Tabla1[],2,FALSE))*C38/30/12*0.25</f>
        <v>6231.3633070147107</v>
      </c>
      <c r="F38" s="18">
        <f t="shared" si="1"/>
        <v>395691.56999543408</v>
      </c>
      <c r="G38">
        <v>25</v>
      </c>
      <c r="H38" s="18">
        <f t="shared" si="2"/>
        <v>9628494.8698888961</v>
      </c>
      <c r="I38" s="22">
        <f t="shared" si="3"/>
        <v>9628494.8698888961</v>
      </c>
    </row>
    <row r="39" spans="1:9" x14ac:dyDescent="0.2">
      <c r="A39">
        <f t="shared" si="6"/>
        <v>75</v>
      </c>
      <c r="B39">
        <f t="shared" si="6"/>
        <v>33</v>
      </c>
      <c r="C39" s="18">
        <f t="shared" si="5"/>
        <v>390706.47934982227</v>
      </c>
      <c r="D39" s="18">
        <f t="shared" si="0"/>
        <v>16279.436639575928</v>
      </c>
      <c r="E39" s="18">
        <f>(VLOOKUP(B39,Tabla1[],2,FALSE))*C39/30/12*0.25</f>
        <v>6511.7746558303706</v>
      </c>
      <c r="F39" s="18">
        <f t="shared" si="1"/>
        <v>413497.69064522855</v>
      </c>
      <c r="G39">
        <v>26</v>
      </c>
      <c r="H39" s="18">
        <f t="shared" si="2"/>
        <v>10337442.266130714</v>
      </c>
      <c r="I39" s="22">
        <f t="shared" si="3"/>
        <v>10337442.266130714</v>
      </c>
    </row>
    <row r="40" spans="1:9" x14ac:dyDescent="0.2">
      <c r="A40">
        <f t="shared" si="6"/>
        <v>76</v>
      </c>
      <c r="B40">
        <f t="shared" si="6"/>
        <v>34</v>
      </c>
      <c r="C40" s="18">
        <f t="shared" si="5"/>
        <v>408288.27092056425</v>
      </c>
      <c r="D40" s="18">
        <f t="shared" si="0"/>
        <v>17012.011288356844</v>
      </c>
      <c r="E40" s="18">
        <f>(VLOOKUP(B40,Tabla1[],2,FALSE))*C40/30/12*0.25</f>
        <v>6804.8045153427374</v>
      </c>
      <c r="F40" s="18">
        <f t="shared" si="1"/>
        <v>432105.08672426385</v>
      </c>
      <c r="G40">
        <v>27</v>
      </c>
      <c r="H40" s="18">
        <f t="shared" si="2"/>
        <v>11090697.225922773</v>
      </c>
      <c r="I40" s="22">
        <f t="shared" si="3"/>
        <v>11090697.225922773</v>
      </c>
    </row>
    <row r="41" spans="1:9" x14ac:dyDescent="0.2">
      <c r="A41">
        <f t="shared" si="6"/>
        <v>77</v>
      </c>
      <c r="B41">
        <f t="shared" si="6"/>
        <v>35</v>
      </c>
      <c r="C41" s="18">
        <f t="shared" si="5"/>
        <v>426661.24311198964</v>
      </c>
      <c r="D41" s="18">
        <f t="shared" si="0"/>
        <v>17777.5517963329</v>
      </c>
      <c r="E41" s="18">
        <f>(VLOOKUP(B41,Tabla1[],2,FALSE))*C41/30/12*0.25</f>
        <v>7703.6057784109225</v>
      </c>
      <c r="F41" s="18">
        <f t="shared" si="1"/>
        <v>452142.40068673342</v>
      </c>
      <c r="G41">
        <v>28</v>
      </c>
      <c r="H41" s="18">
        <f t="shared" si="2"/>
        <v>11906416.551417314</v>
      </c>
      <c r="I41" s="22">
        <f t="shared" si="3"/>
        <v>11906416.551417314</v>
      </c>
    </row>
    <row r="42" spans="1:9" x14ac:dyDescent="0.2">
      <c r="A42">
        <f t="shared" si="6"/>
        <v>78</v>
      </c>
      <c r="B42">
        <f t="shared" si="6"/>
        <v>36</v>
      </c>
      <c r="C42" s="18">
        <f t="shared" si="5"/>
        <v>445860.99905202916</v>
      </c>
      <c r="D42" s="18">
        <f t="shared" si="0"/>
        <v>18577.541627167881</v>
      </c>
      <c r="E42" s="18">
        <f>(VLOOKUP(B42,Tabla1[],2,FALSE))*C42/30/12*0.25</f>
        <v>8050.2680384394152</v>
      </c>
      <c r="F42" s="18">
        <f t="shared" si="1"/>
        <v>472488.80871763645</v>
      </c>
      <c r="G42">
        <v>29</v>
      </c>
      <c r="H42" s="18">
        <f t="shared" si="2"/>
        <v>12757197.835376184</v>
      </c>
      <c r="I42" s="22">
        <f t="shared" si="3"/>
        <v>12757197.835376184</v>
      </c>
    </row>
    <row r="43" spans="1:9" x14ac:dyDescent="0.2">
      <c r="A43">
        <f t="shared" si="6"/>
        <v>79</v>
      </c>
      <c r="B43">
        <f t="shared" si="6"/>
        <v>37</v>
      </c>
      <c r="C43" s="18">
        <f t="shared" si="5"/>
        <v>465924.74400937045</v>
      </c>
      <c r="D43" s="18">
        <f t="shared" si="0"/>
        <v>19413.531000390434</v>
      </c>
      <c r="E43" s="18">
        <f>(VLOOKUP(B43,Tabla1[],2,FALSE))*C43/30/12*0.25</f>
        <v>8412.5301001691878</v>
      </c>
      <c r="F43" s="18">
        <f t="shared" si="1"/>
        <v>493750.80510993005</v>
      </c>
      <c r="G43">
        <v>30</v>
      </c>
      <c r="H43" s="18">
        <f t="shared" si="2"/>
        <v>13660438.94137473</v>
      </c>
      <c r="I43" s="22">
        <f t="shared" si="3"/>
        <v>13660438.94137473</v>
      </c>
    </row>
    <row r="44" spans="1:9" x14ac:dyDescent="0.2">
      <c r="A44">
        <f t="shared" si="6"/>
        <v>80</v>
      </c>
      <c r="B44">
        <f t="shared" si="6"/>
        <v>38</v>
      </c>
      <c r="C44" s="18">
        <f t="shared" si="5"/>
        <v>486891.35748979211</v>
      </c>
      <c r="D44" s="18">
        <f t="shared" si="0"/>
        <v>20287.139895408003</v>
      </c>
      <c r="E44" s="18">
        <f>(VLOOKUP(B44,Tabla1[],2,FALSE))*C44/30/12*0.25</f>
        <v>8791.0939546768022</v>
      </c>
      <c r="F44" s="18">
        <f t="shared" si="1"/>
        <v>515969.59133987693</v>
      </c>
      <c r="G44">
        <v>31</v>
      </c>
      <c r="H44" s="18">
        <f t="shared" si="2"/>
        <v>14619138.421296513</v>
      </c>
      <c r="I44" s="22">
        <f t="shared" si="3"/>
        <v>14619138.421296513</v>
      </c>
    </row>
    <row r="45" spans="1:9" x14ac:dyDescent="0.2">
      <c r="A45">
        <f t="shared" si="6"/>
        <v>81</v>
      </c>
      <c r="B45">
        <f t="shared" si="6"/>
        <v>39</v>
      </c>
      <c r="C45" s="18">
        <f t="shared" si="5"/>
        <v>508801.46857683273</v>
      </c>
      <c r="D45" s="18">
        <f t="shared" si="0"/>
        <v>21200.061190701363</v>
      </c>
      <c r="E45" s="18">
        <f>(VLOOKUP(B45,Tabla1[],2,FALSE))*C45/30/12*0.25</f>
        <v>9186.6931826372584</v>
      </c>
      <c r="F45" s="18">
        <f t="shared" si="1"/>
        <v>539188.22295017133</v>
      </c>
      <c r="G45">
        <v>32</v>
      </c>
      <c r="H45" s="18">
        <f t="shared" si="2"/>
        <v>15636458.465554969</v>
      </c>
      <c r="I45" s="22">
        <f t="shared" si="3"/>
        <v>15636458.465554969</v>
      </c>
    </row>
    <row r="46" spans="1:9" x14ac:dyDescent="0.2">
      <c r="A46">
        <f t="shared" si="6"/>
        <v>82</v>
      </c>
      <c r="B46">
        <f t="shared" si="6"/>
        <v>40</v>
      </c>
      <c r="C46" s="18">
        <f t="shared" si="5"/>
        <v>531697.53466279013</v>
      </c>
      <c r="D46" s="18">
        <f t="shared" si="0"/>
        <v>22154.063944282923</v>
      </c>
      <c r="E46" s="18">
        <f>(VLOOKUP(B46,Tabla1[],2,FALSE))*C46/30/12*0.25</f>
        <v>10338.563173998697</v>
      </c>
      <c r="F46" s="18">
        <f t="shared" si="1"/>
        <v>564190.1617810718</v>
      </c>
      <c r="G46">
        <v>33</v>
      </c>
      <c r="H46" s="18">
        <f t="shared" si="2"/>
        <v>16737641.466171797</v>
      </c>
      <c r="I46" s="22">
        <f t="shared" si="3"/>
        <v>16737641.466171797</v>
      </c>
    </row>
    <row r="47" spans="1:9" x14ac:dyDescent="0.2">
      <c r="A47">
        <f t="shared" si="6"/>
        <v>83</v>
      </c>
      <c r="B47">
        <f t="shared" si="6"/>
        <v>41</v>
      </c>
      <c r="C47" s="18">
        <f t="shared" si="5"/>
        <v>555623.9237226157</v>
      </c>
      <c r="D47" s="18">
        <f t="shared" si="0"/>
        <v>23150.996821775654</v>
      </c>
      <c r="E47" s="18">
        <f>(VLOOKUP(B47,Tabla1[],2,FALSE))*C47/30/12*0.25</f>
        <v>10803.79851682864</v>
      </c>
      <c r="F47" s="18">
        <f t="shared" si="1"/>
        <v>589578.71906122006</v>
      </c>
      <c r="G47">
        <v>34</v>
      </c>
      <c r="H47" s="18">
        <f t="shared" si="2"/>
        <v>17883887.811523676</v>
      </c>
      <c r="I47" s="22">
        <f t="shared" si="3"/>
        <v>17883887.811523676</v>
      </c>
    </row>
    <row r="48" spans="1:9" x14ac:dyDescent="0.2">
      <c r="A48">
        <f>A47+1</f>
        <v>84</v>
      </c>
      <c r="B48">
        <f t="shared" ref="B48:B58" si="7">B47+1</f>
        <v>42</v>
      </c>
      <c r="C48" s="18">
        <f t="shared" si="5"/>
        <v>580627.00029013341</v>
      </c>
      <c r="D48" s="18">
        <f t="shared" si="0"/>
        <v>24192.791678755559</v>
      </c>
      <c r="E48" s="18">
        <f>(VLOOKUP(B48,Tabla1[],2,FALSE))*C48/30/12*0.25</f>
        <v>11289.969450085926</v>
      </c>
      <c r="F48" s="18">
        <f t="shared" si="1"/>
        <v>616109.76141897484</v>
      </c>
      <c r="G48">
        <v>35</v>
      </c>
      <c r="H48" s="18">
        <f t="shared" si="2"/>
        <v>19099402.603988219</v>
      </c>
      <c r="I48" s="22">
        <f t="shared" si="3"/>
        <v>19099402.603988219</v>
      </c>
    </row>
    <row r="49" spans="1:9" x14ac:dyDescent="0.2">
      <c r="A49">
        <f t="shared" ref="A49:A57" si="8">A48+1</f>
        <v>85</v>
      </c>
      <c r="B49">
        <f t="shared" si="7"/>
        <v>43</v>
      </c>
      <c r="C49" s="18">
        <f t="shared" si="5"/>
        <v>606755.21530318935</v>
      </c>
      <c r="D49" s="18">
        <f t="shared" si="0"/>
        <v>25281.467304299556</v>
      </c>
      <c r="E49" s="18">
        <f>(VLOOKUP(B49,Tabla1[],2,FALSE))*C49/30/12*0.25</f>
        <v>11798.018075339794</v>
      </c>
      <c r="F49" s="18">
        <f t="shared" si="1"/>
        <v>643834.70068282878</v>
      </c>
      <c r="G49">
        <v>36</v>
      </c>
      <c r="H49" s="18">
        <f t="shared" si="2"/>
        <v>20388098.854956243</v>
      </c>
      <c r="I49" s="22">
        <f t="shared" si="3"/>
        <v>20388098.854956243</v>
      </c>
    </row>
    <row r="50" spans="1:9" x14ac:dyDescent="0.2">
      <c r="A50">
        <f t="shared" si="8"/>
        <v>86</v>
      </c>
      <c r="B50">
        <f t="shared" si="7"/>
        <v>44</v>
      </c>
      <c r="C50" s="18">
        <f t="shared" si="5"/>
        <v>634059.19999183284</v>
      </c>
      <c r="D50" s="18">
        <f t="shared" si="0"/>
        <v>26419.133332993035</v>
      </c>
      <c r="E50" s="18">
        <f>(VLOOKUP(B50,Tabla1[],2,FALSE))*C50/30/12*0.25</f>
        <v>12328.928888730085</v>
      </c>
      <c r="F50" s="18">
        <f t="shared" si="1"/>
        <v>672807.26221355598</v>
      </c>
      <c r="G50">
        <v>37</v>
      </c>
      <c r="H50" s="18">
        <f t="shared" si="2"/>
        <v>21754101.478238311</v>
      </c>
      <c r="I50" s="22">
        <f t="shared" si="3"/>
        <v>21754101.478238311</v>
      </c>
    </row>
    <row r="51" spans="1:9" x14ac:dyDescent="0.2">
      <c r="A51">
        <f t="shared" si="8"/>
        <v>87</v>
      </c>
      <c r="B51">
        <f t="shared" si="7"/>
        <v>45</v>
      </c>
      <c r="C51" s="18">
        <f t="shared" si="5"/>
        <v>662591.8639914653</v>
      </c>
      <c r="D51" s="18">
        <f t="shared" si="0"/>
        <v>27607.99433297772</v>
      </c>
      <c r="E51" s="18">
        <f>(VLOOKUP(B51,Tabla1[],2,FALSE))*C51/30/12*0.25</f>
        <v>13803.99716648886</v>
      </c>
      <c r="F51" s="18">
        <f t="shared" si="1"/>
        <v>704003.85549093189</v>
      </c>
      <c r="G51">
        <v>38</v>
      </c>
      <c r="H51" s="18">
        <f t="shared" si="2"/>
        <v>23232127.231200751</v>
      </c>
      <c r="I51" s="22">
        <f t="shared" si="3"/>
        <v>23232127.231200751</v>
      </c>
    </row>
    <row r="52" spans="1:9" x14ac:dyDescent="0.2">
      <c r="A52">
        <f t="shared" si="8"/>
        <v>88</v>
      </c>
      <c r="B52">
        <f t="shared" si="7"/>
        <v>46</v>
      </c>
      <c r="C52" s="18">
        <f t="shared" si="5"/>
        <v>692408.49787108123</v>
      </c>
      <c r="D52" s="18">
        <f t="shared" si="0"/>
        <v>28850.354077961718</v>
      </c>
      <c r="E52" s="18">
        <f>(VLOOKUP(B52,Tabla1[],2,FALSE))*C52/30/12*0.25</f>
        <v>14425.177038980859</v>
      </c>
      <c r="F52" s="18">
        <f t="shared" si="1"/>
        <v>735684.02898802387</v>
      </c>
      <c r="G52">
        <v>39</v>
      </c>
      <c r="H52" s="18">
        <f t="shared" si="2"/>
        <v>24768028.975930139</v>
      </c>
      <c r="I52" s="22">
        <f t="shared" si="3"/>
        <v>24768028.975930139</v>
      </c>
    </row>
    <row r="53" spans="1:9" x14ac:dyDescent="0.2">
      <c r="A53">
        <f t="shared" si="8"/>
        <v>89</v>
      </c>
      <c r="B53">
        <f t="shared" si="7"/>
        <v>47</v>
      </c>
      <c r="C53" s="18">
        <f t="shared" si="5"/>
        <v>723566.88027527987</v>
      </c>
      <c r="D53" s="18">
        <f t="shared" si="0"/>
        <v>30148.620011469993</v>
      </c>
      <c r="E53" s="18">
        <f>(VLOOKUP(B53,Tabla1[],2,FALSE))*C53/30/12*0.25</f>
        <v>15074.310005734997</v>
      </c>
      <c r="F53" s="18">
        <f t="shared" si="1"/>
        <v>768789.81029248494</v>
      </c>
      <c r="G53">
        <v>40</v>
      </c>
      <c r="H53" s="18">
        <f t="shared" si="2"/>
        <v>26395116.820041981</v>
      </c>
      <c r="I53" s="22">
        <f t="shared" si="3"/>
        <v>26395116.820041981</v>
      </c>
    </row>
    <row r="54" spans="1:9" x14ac:dyDescent="0.2">
      <c r="A54">
        <f t="shared" si="8"/>
        <v>90</v>
      </c>
      <c r="B54">
        <f t="shared" si="7"/>
        <v>48</v>
      </c>
      <c r="C54" s="18">
        <f t="shared" si="5"/>
        <v>756127.38988766738</v>
      </c>
      <c r="D54" s="18">
        <f t="shared" si="0"/>
        <v>31505.30791198614</v>
      </c>
      <c r="E54" s="18">
        <f>(VLOOKUP(B54,Tabla1[],2,FALSE))*C54/30/12*0.25</f>
        <v>15752.65395599307</v>
      </c>
      <c r="F54" s="18">
        <f t="shared" si="1"/>
        <v>803385.35175564664</v>
      </c>
      <c r="G54">
        <v>41</v>
      </c>
      <c r="H54" s="18">
        <f t="shared" si="2"/>
        <v>28118487.311447632</v>
      </c>
      <c r="I54" s="22">
        <f t="shared" si="3"/>
        <v>28118487.311447632</v>
      </c>
    </row>
    <row r="55" spans="1:9" x14ac:dyDescent="0.2">
      <c r="A55">
        <f t="shared" si="8"/>
        <v>91</v>
      </c>
      <c r="B55">
        <f t="shared" si="7"/>
        <v>49</v>
      </c>
      <c r="C55" s="18">
        <f t="shared" si="5"/>
        <v>790153.12243261235</v>
      </c>
      <c r="D55" s="18">
        <f t="shared" si="0"/>
        <v>32923.046768025517</v>
      </c>
      <c r="E55" s="18">
        <f>(VLOOKUP(B55,Tabla1[],2,FALSE))*C55/30/12*0.25</f>
        <v>16461.523384012758</v>
      </c>
      <c r="F55" s="18">
        <f t="shared" si="1"/>
        <v>839537.69258465059</v>
      </c>
      <c r="G55">
        <v>42</v>
      </c>
      <c r="H55" s="18">
        <f t="shared" si="2"/>
        <v>29943511.035519201</v>
      </c>
      <c r="I55" s="22">
        <f t="shared" si="3"/>
        <v>29943511.035519201</v>
      </c>
    </row>
    <row r="56" spans="1:9" x14ac:dyDescent="0.2">
      <c r="A56">
        <f t="shared" si="8"/>
        <v>92</v>
      </c>
      <c r="B56">
        <f t="shared" si="7"/>
        <v>50</v>
      </c>
      <c r="C56" s="18">
        <f t="shared" si="5"/>
        <v>825710.0129420798</v>
      </c>
      <c r="D56" s="18">
        <f t="shared" si="0"/>
        <v>34404.583872586656</v>
      </c>
      <c r="E56" s="18">
        <f>(VLOOKUP(B56,Tabla1[],2,FALSE))*C56/30/12*0.25</f>
        <v>18349.111398712885</v>
      </c>
      <c r="F56" s="18">
        <f t="shared" si="1"/>
        <v>878463.70821337926</v>
      </c>
      <c r="G56">
        <v>43</v>
      </c>
      <c r="H56" s="18">
        <f t="shared" si="2"/>
        <v>31917514.731752779</v>
      </c>
      <c r="I56" s="22">
        <f t="shared" si="3"/>
        <v>31917514.731752779</v>
      </c>
    </row>
    <row r="57" spans="1:9" x14ac:dyDescent="0.2">
      <c r="A57">
        <f t="shared" si="8"/>
        <v>93</v>
      </c>
      <c r="B57">
        <f t="shared" si="7"/>
        <v>51</v>
      </c>
      <c r="C57" s="18">
        <f t="shared" si="5"/>
        <v>862866.96352447337</v>
      </c>
      <c r="D57" s="18">
        <f t="shared" si="0"/>
        <v>35952.790146853054</v>
      </c>
      <c r="E57" s="18">
        <f>(VLOOKUP(B57,Tabla1[],2,FALSE))*C57/30/12*0.25</f>
        <v>19174.821411654964</v>
      </c>
      <c r="F57" s="18">
        <f t="shared" si="1"/>
        <v>917994.57508298138</v>
      </c>
      <c r="G57">
        <v>44</v>
      </c>
      <c r="H57" s="18">
        <f t="shared" si="2"/>
        <v>33965799.278070316</v>
      </c>
      <c r="I57" s="22">
        <f t="shared" si="3"/>
        <v>33965799.278070316</v>
      </c>
    </row>
    <row r="58" spans="1:9" x14ac:dyDescent="0.2">
      <c r="A58">
        <f>A57+1</f>
        <v>94</v>
      </c>
      <c r="B58">
        <f t="shared" si="7"/>
        <v>52</v>
      </c>
      <c r="C58" s="18">
        <f t="shared" si="5"/>
        <v>901695.97688307462</v>
      </c>
      <c r="D58" s="18">
        <f t="shared" si="0"/>
        <v>37570.66570346144</v>
      </c>
      <c r="E58" s="18">
        <f>(VLOOKUP(B58,Tabla1[],2,FALSE))*C58/30/12*0.25</f>
        <v>20037.688375179434</v>
      </c>
      <c r="F58" s="18">
        <f t="shared" si="1"/>
        <v>959304.33096171543</v>
      </c>
      <c r="G58" s="25">
        <v>45</v>
      </c>
      <c r="H58" s="18">
        <f t="shared" si="2"/>
        <v>36133796.466224611</v>
      </c>
      <c r="I58" s="22">
        <f t="shared" si="3"/>
        <v>36133796.466224611</v>
      </c>
    </row>
  </sheetData>
  <mergeCells count="2">
    <mergeCell ref="A1:B1"/>
    <mergeCell ref="H12:I1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CB09-CBE8-41B0-8E1B-BDB801091B91}">
  <dimension ref="A1:AT58"/>
  <sheetViews>
    <sheetView topLeftCell="A7" zoomScale="53" zoomScaleNormal="95" workbookViewId="0">
      <selection activeCell="A14" sqref="A14"/>
    </sheetView>
  </sheetViews>
  <sheetFormatPr baseColWidth="10" defaultRowHeight="15" x14ac:dyDescent="0.2"/>
  <cols>
    <col min="1" max="1" width="23" bestFit="1" customWidth="1"/>
    <col min="2" max="3" width="12.44140625" bestFit="1" customWidth="1"/>
    <col min="4" max="7" width="12.44140625" customWidth="1"/>
    <col min="8" max="8" width="12.109375" customWidth="1"/>
    <col min="9" max="9" width="14.44140625" bestFit="1" customWidth="1"/>
    <col min="10" max="10" width="16.6640625" bestFit="1" customWidth="1"/>
    <col min="11" max="11" width="4" customWidth="1"/>
    <col min="12" max="12" width="13.88671875" customWidth="1"/>
    <col min="13" max="13" width="15.21875" customWidth="1"/>
    <col min="14" max="14" width="17.77734375" customWidth="1"/>
    <col min="15" max="15" width="11.6640625" bestFit="1" customWidth="1"/>
    <col min="16" max="16" width="3.77734375" customWidth="1"/>
    <col min="17" max="17" width="20" customWidth="1"/>
    <col min="18" max="18" width="18.5546875" bestFit="1" customWidth="1"/>
    <col min="19" max="19" width="3.88671875" customWidth="1"/>
    <col min="20" max="22" width="11.6640625" bestFit="1" customWidth="1"/>
    <col min="24" max="24" width="12.77734375" bestFit="1" customWidth="1"/>
    <col min="26" max="26" width="12.109375" bestFit="1" customWidth="1"/>
    <col min="28" max="28" width="14.21875" bestFit="1" customWidth="1"/>
    <col min="29" max="29" width="13.44140625" bestFit="1" customWidth="1"/>
    <col min="31" max="31" width="14.33203125" customWidth="1"/>
    <col min="32" max="32" width="16.44140625" bestFit="1" customWidth="1"/>
    <col min="33" max="33" width="4.44140625" customWidth="1"/>
    <col min="34" max="34" width="12.21875" customWidth="1"/>
    <col min="35" max="35" width="8.88671875" customWidth="1"/>
    <col min="36" max="36" width="12" bestFit="1" customWidth="1"/>
    <col min="37" max="40" width="12" customWidth="1"/>
    <col min="41" max="41" width="9.33203125" customWidth="1"/>
    <col min="42" max="43" width="14.88671875" customWidth="1"/>
    <col min="44" max="44" width="4.44140625" customWidth="1"/>
    <col min="45" max="45" width="16.33203125" customWidth="1"/>
    <col min="46" max="46" width="14.33203125" customWidth="1"/>
  </cols>
  <sheetData>
    <row r="1" spans="1:46" ht="27.75" customHeight="1" x14ac:dyDescent="0.2">
      <c r="A1" s="44" t="s">
        <v>0</v>
      </c>
      <c r="B1" s="44"/>
    </row>
    <row r="2" spans="1:46" ht="15.75" x14ac:dyDescent="0.25">
      <c r="A2" s="17" t="s">
        <v>1</v>
      </c>
      <c r="B2">
        <v>40</v>
      </c>
    </row>
    <row r="3" spans="1:46" ht="15.75" x14ac:dyDescent="0.25">
      <c r="A3" s="17" t="s">
        <v>2</v>
      </c>
      <c r="B3">
        <v>10</v>
      </c>
    </row>
    <row r="4" spans="1:46" ht="15.75" x14ac:dyDescent="0.25">
      <c r="A4" s="17" t="s">
        <v>3</v>
      </c>
      <c r="B4" s="18">
        <v>47000</v>
      </c>
    </row>
    <row r="5" spans="1:46" ht="15.75" x14ac:dyDescent="0.25">
      <c r="A5" s="17" t="s">
        <v>4</v>
      </c>
      <c r="B5">
        <v>141.69999999999999</v>
      </c>
    </row>
    <row r="6" spans="1:46" ht="15.75" customHeight="1" x14ac:dyDescent="0.25">
      <c r="A6" s="17" t="s">
        <v>5</v>
      </c>
      <c r="B6">
        <v>64</v>
      </c>
      <c r="R6" s="29"/>
      <c r="AE6" s="46" t="s">
        <v>66</v>
      </c>
      <c r="AF6" s="46"/>
    </row>
    <row r="7" spans="1:46" ht="15.75" x14ac:dyDescent="0.25">
      <c r="A7" s="17" t="s">
        <v>6</v>
      </c>
      <c r="B7" s="1">
        <v>7.0000000000000007E-2</v>
      </c>
      <c r="Q7" s="29"/>
      <c r="R7" s="29"/>
      <c r="AF7" s="31">
        <f>R11-AF11</f>
        <v>375377.50246316358</v>
      </c>
    </row>
    <row r="8" spans="1:46" ht="15.75" x14ac:dyDescent="0.25">
      <c r="A8" s="17" t="s">
        <v>7</v>
      </c>
      <c r="B8" s="1">
        <v>0.05</v>
      </c>
      <c r="Q8" s="18"/>
    </row>
    <row r="9" spans="1:46" ht="15.75" x14ac:dyDescent="0.25">
      <c r="A9" s="17" t="s">
        <v>8</v>
      </c>
      <c r="B9" s="1">
        <v>3.5000000000000003E-2</v>
      </c>
    </row>
    <row r="10" spans="1:46" ht="18" customHeight="1" x14ac:dyDescent="0.25">
      <c r="A10" s="17" t="s">
        <v>9</v>
      </c>
      <c r="B10">
        <v>89.62</v>
      </c>
      <c r="Q10" s="48" t="s">
        <v>25</v>
      </c>
      <c r="R10" s="48"/>
      <c r="U10" s="27"/>
      <c r="V10" s="27"/>
      <c r="W10" s="27"/>
      <c r="X10" s="27"/>
      <c r="Y10" s="27"/>
      <c r="Z10" s="27"/>
      <c r="AA10" s="27"/>
      <c r="AB10" s="27"/>
      <c r="AE10" s="46" t="s">
        <v>63</v>
      </c>
      <c r="AF10" s="46"/>
      <c r="AS10" s="46" t="s">
        <v>67</v>
      </c>
      <c r="AT10" s="46"/>
    </row>
    <row r="11" spans="1:46" ht="15.75" x14ac:dyDescent="0.25">
      <c r="A11" s="17" t="s">
        <v>10</v>
      </c>
      <c r="B11" s="1">
        <v>3.5000000000000003E-2</v>
      </c>
      <c r="H11" s="37"/>
      <c r="R11" s="31">
        <f>SUM(Q12:R12)</f>
        <v>407831.52520466375</v>
      </c>
      <c r="AF11" s="31">
        <f>SUM(AE12:AF12)</f>
        <v>32454.022741500172</v>
      </c>
      <c r="AT11" s="31">
        <f>SUM(AS12:AT12)</f>
        <v>4058.0472168780284</v>
      </c>
    </row>
    <row r="12" spans="1:46" ht="40.5" customHeight="1" x14ac:dyDescent="0.25">
      <c r="A12" s="16"/>
      <c r="B12" s="16"/>
      <c r="C12" s="16"/>
      <c r="D12" s="16"/>
      <c r="E12" s="16"/>
      <c r="F12" s="16"/>
      <c r="G12" s="16"/>
      <c r="H12" s="16"/>
      <c r="I12" s="45" t="s">
        <v>68</v>
      </c>
      <c r="J12" s="45"/>
      <c r="K12" s="16"/>
      <c r="L12" s="30" t="s">
        <v>18</v>
      </c>
      <c r="M12" s="30" t="s">
        <v>19</v>
      </c>
      <c r="N12" s="30" t="s">
        <v>21</v>
      </c>
      <c r="O12" s="30" t="s">
        <v>23</v>
      </c>
      <c r="P12" s="16"/>
      <c r="Q12" s="34">
        <f>SUM(Q14:Q38)</f>
        <v>41144.210635803414</v>
      </c>
      <c r="R12" s="34">
        <f>SUM(R14:R38)</f>
        <v>366687.31456886034</v>
      </c>
      <c r="S12" s="16"/>
      <c r="AB12" s="47" t="s">
        <v>65</v>
      </c>
      <c r="AC12" s="47"/>
      <c r="AE12" s="33">
        <f>SUM(AE14:AE29)</f>
        <v>32454.022741500172</v>
      </c>
      <c r="AF12" s="33">
        <f>SUM(AF14:AF29)</f>
        <v>0</v>
      </c>
      <c r="AS12" s="33">
        <f>SUM(AS14:AS29)</f>
        <v>4058.0472168780284</v>
      </c>
      <c r="AT12" s="33">
        <f>SUM(AT14:AT29)</f>
        <v>0</v>
      </c>
    </row>
    <row r="13" spans="1:46" ht="43.5" customHeight="1" x14ac:dyDescent="0.2">
      <c r="A13" s="19" t="s">
        <v>1</v>
      </c>
      <c r="B13" s="19" t="s">
        <v>12</v>
      </c>
      <c r="C13" s="19" t="s">
        <v>13</v>
      </c>
      <c r="D13" s="19" t="s">
        <v>56</v>
      </c>
      <c r="E13" s="19" t="s">
        <v>69</v>
      </c>
      <c r="F13" s="19" t="s">
        <v>54</v>
      </c>
      <c r="G13" s="19" t="s">
        <v>55</v>
      </c>
      <c r="H13" s="19" t="s">
        <v>14</v>
      </c>
      <c r="I13" s="19" t="s">
        <v>15</v>
      </c>
      <c r="J13" s="19" t="s">
        <v>16</v>
      </c>
      <c r="K13" s="28"/>
      <c r="L13" s="19" t="s">
        <v>17</v>
      </c>
      <c r="M13" s="19" t="s">
        <v>20</v>
      </c>
      <c r="N13" s="19" t="s">
        <v>22</v>
      </c>
      <c r="O13" s="19" t="s">
        <v>24</v>
      </c>
      <c r="P13" s="28"/>
      <c r="Q13" s="19" t="s">
        <v>15</v>
      </c>
      <c r="R13" s="19" t="s">
        <v>16</v>
      </c>
      <c r="S13" s="28"/>
      <c r="T13" s="19" t="s">
        <v>1</v>
      </c>
      <c r="U13" s="19" t="s">
        <v>12</v>
      </c>
      <c r="V13" s="19" t="s">
        <v>13</v>
      </c>
      <c r="W13" s="19" t="s">
        <v>56</v>
      </c>
      <c r="X13" s="19" t="s">
        <v>69</v>
      </c>
      <c r="Y13" s="19" t="s">
        <v>54</v>
      </c>
      <c r="Z13" s="19" t="s">
        <v>55</v>
      </c>
      <c r="AA13" s="19" t="s">
        <v>14</v>
      </c>
      <c r="AB13" s="19" t="s">
        <v>15</v>
      </c>
      <c r="AC13" s="19" t="s">
        <v>16</v>
      </c>
      <c r="AD13" s="19" t="s">
        <v>64</v>
      </c>
      <c r="AE13" s="19" t="s">
        <v>15</v>
      </c>
      <c r="AF13" s="19" t="s">
        <v>16</v>
      </c>
      <c r="AH13" s="19" t="s">
        <v>1</v>
      </c>
      <c r="AI13" s="19" t="s">
        <v>12</v>
      </c>
      <c r="AJ13" s="19" t="s">
        <v>13</v>
      </c>
      <c r="AK13" s="19" t="s">
        <v>56</v>
      </c>
      <c r="AL13" s="19" t="s">
        <v>69</v>
      </c>
      <c r="AM13" s="19" t="s">
        <v>54</v>
      </c>
      <c r="AN13" s="19" t="s">
        <v>55</v>
      </c>
      <c r="AO13" s="19" t="s">
        <v>14</v>
      </c>
      <c r="AP13" s="19" t="s">
        <v>15</v>
      </c>
      <c r="AQ13" s="19" t="s">
        <v>16</v>
      </c>
      <c r="AS13" s="19" t="s">
        <v>15</v>
      </c>
      <c r="AT13" s="19" t="s">
        <v>16</v>
      </c>
    </row>
    <row r="14" spans="1:46" x14ac:dyDescent="0.2">
      <c r="A14">
        <f>B2</f>
        <v>40</v>
      </c>
      <c r="B14">
        <f>B3</f>
        <v>10</v>
      </c>
      <c r="C14" s="18">
        <f>B4</f>
        <v>47000</v>
      </c>
      <c r="D14" s="18">
        <f>C14/12</f>
        <v>3916.6666666666665</v>
      </c>
      <c r="E14" s="18">
        <f>C14*0.5/12</f>
        <v>1958.3333333333333</v>
      </c>
      <c r="F14" s="18">
        <f>(VLOOKUP(B14,Tabla1[],2,FALSE))*C14/30/12*0.25</f>
        <v>522.22222222222229</v>
      </c>
      <c r="G14" s="18">
        <f>C14+D14+F14+E14</f>
        <v>53397.222222222219</v>
      </c>
      <c r="H14">
        <v>1</v>
      </c>
      <c r="I14" s="18">
        <f t="shared" ref="I14:I58" si="0">(90+20*B14)*(G14/30)</f>
        <v>516173.14814814815</v>
      </c>
      <c r="J14" s="22">
        <f t="shared" ref="J14:J58" si="1">(90+20*B14)*(G14/30)</f>
        <v>516173.14814814815</v>
      </c>
      <c r="L14">
        <f t="shared" ref="L14:L58" si="2">VLOOKUP(A14,TablaDem,4)</f>
        <v>1.3800000000000002E-2</v>
      </c>
      <c r="M14">
        <f t="shared" ref="M14:M58" si="3">VLOOKUP(A14,TablaDem,6)</f>
        <v>0</v>
      </c>
      <c r="N14">
        <v>1</v>
      </c>
      <c r="O14">
        <f>POWER(1+$B$7,-H14)</f>
        <v>0.93457943925233644</v>
      </c>
      <c r="Q14" s="24">
        <f>I14*N14*L14*O14</f>
        <v>6657.1863966770516</v>
      </c>
      <c r="R14" s="24">
        <f>O14*N14*M14*J14</f>
        <v>0</v>
      </c>
      <c r="S14" s="18"/>
      <c r="T14">
        <f t="shared" ref="T14:T58" si="4">A14</f>
        <v>40</v>
      </c>
      <c r="U14">
        <f>$B$14</f>
        <v>10</v>
      </c>
      <c r="V14">
        <f t="shared" ref="V14:V58" si="5">C14</f>
        <v>47000</v>
      </c>
      <c r="W14" s="18">
        <f>V14/12</f>
        <v>3916.6666666666665</v>
      </c>
      <c r="X14" s="18">
        <f>V14*0.5/12</f>
        <v>1958.3333333333333</v>
      </c>
      <c r="Y14" s="18">
        <f>(VLOOKUP(U14,Tabla1[],2,FALSE))*V14/30/12*0.25</f>
        <v>522.22222222222229</v>
      </c>
      <c r="Z14" s="18">
        <f>V14+W14+Y14</f>
        <v>51438.888888888883</v>
      </c>
      <c r="AA14">
        <f>H14</f>
        <v>1</v>
      </c>
      <c r="AB14" s="22">
        <f>(90+20*U14)*(Z14/30)</f>
        <v>497242.59259259253</v>
      </c>
      <c r="AC14" s="22">
        <f>(90+20*U14)*(Z14/30)</f>
        <v>497242.59259259253</v>
      </c>
      <c r="AD14" s="32">
        <f>AB14/AC14</f>
        <v>1</v>
      </c>
      <c r="AE14" s="22">
        <f>O14*N14*AB14*L14</f>
        <v>6413.0353063343719</v>
      </c>
      <c r="AF14" s="22">
        <f>AC14*O14*N14*M14</f>
        <v>0</v>
      </c>
      <c r="AH14">
        <f t="shared" ref="AH14:AH58" si="6">A14</f>
        <v>40</v>
      </c>
      <c r="AI14">
        <v>1</v>
      </c>
      <c r="AJ14" s="18">
        <f t="shared" ref="AJ14:AJ58" si="7">C14</f>
        <v>47000</v>
      </c>
      <c r="AK14" s="18">
        <f>AJ14/12</f>
        <v>3916.6666666666665</v>
      </c>
      <c r="AL14" s="18">
        <f>AJ14*0.5/12</f>
        <v>1958.3333333333333</v>
      </c>
      <c r="AM14" s="18">
        <f>(VLOOKUP(AI14,Tabla1[],2,FALSE))*AJ14/30/12*0.25</f>
        <v>195.83333333333334</v>
      </c>
      <c r="AN14" s="18">
        <f>AJ14+AK14+AM14</f>
        <v>51112.5</v>
      </c>
      <c r="AO14">
        <f t="shared" ref="AO14:AO58" si="8">H14</f>
        <v>1</v>
      </c>
      <c r="AP14" s="22">
        <f>(90+20*AI14)*(AN14/30)</f>
        <v>187412.5</v>
      </c>
      <c r="AQ14" s="22">
        <f>(90+20*AI14)*(AN14/30)</f>
        <v>187412.5</v>
      </c>
      <c r="AS14" s="22">
        <f t="shared" ref="AS14:AS58" si="9">O14*N14*AP14*L14</f>
        <v>2417.0957943925237</v>
      </c>
      <c r="AT14" s="22">
        <f t="shared" ref="AT14:AT58" si="10">O14*N14*AQ14*M14</f>
        <v>0</v>
      </c>
    </row>
    <row r="15" spans="1:46" x14ac:dyDescent="0.2">
      <c r="A15">
        <f>A14+1</f>
        <v>41</v>
      </c>
      <c r="B15">
        <f>B14+1</f>
        <v>11</v>
      </c>
      <c r="C15" s="18">
        <f>C14*(1+$B$8)</f>
        <v>49350</v>
      </c>
      <c r="D15" s="18">
        <f t="shared" ref="D15:D58" si="11">C15/12</f>
        <v>4112.5</v>
      </c>
      <c r="E15" s="18">
        <f t="shared" ref="E15:E58" si="12">C15*0.5/12</f>
        <v>2056.25</v>
      </c>
      <c r="F15" s="18">
        <f>(VLOOKUP(B15,Tabla1[],2,FALSE))*C15/30/12*0.25</f>
        <v>548.33333333333337</v>
      </c>
      <c r="G15" s="18">
        <f t="shared" ref="G15:G58" si="13">C15+D15+F15+E15</f>
        <v>56067.083333333336</v>
      </c>
      <c r="H15">
        <v>2</v>
      </c>
      <c r="I15" s="18">
        <f t="shared" si="0"/>
        <v>579359.86111111112</v>
      </c>
      <c r="J15" s="22">
        <f t="shared" si="1"/>
        <v>579359.86111111112</v>
      </c>
      <c r="L15">
        <f t="shared" si="2"/>
        <v>1.26E-2</v>
      </c>
      <c r="M15">
        <f t="shared" si="3"/>
        <v>0</v>
      </c>
      <c r="N15">
        <f t="shared" ref="N15:N58" si="14">VLOOKUP(A15, TablaDem,9,FALSE)/VLOOKUP($A$14,TablaDem,9,FALSE)</f>
        <v>0.93187999999999993</v>
      </c>
      <c r="O15">
        <f t="shared" ref="O15:O58" si="15">POWER(1+$B$7,-H15)</f>
        <v>0.87343872827321156</v>
      </c>
      <c r="Q15" s="24">
        <f t="shared" ref="Q15:Q58" si="16">I15*N15*L15*O15</f>
        <v>5941.7090827932561</v>
      </c>
      <c r="R15" s="24">
        <f t="shared" ref="R15:R57" si="17">O15*N15*M15*J15</f>
        <v>0</v>
      </c>
      <c r="S15" s="18"/>
      <c r="T15">
        <f t="shared" si="4"/>
        <v>41</v>
      </c>
      <c r="U15">
        <f t="shared" ref="U15:U58" si="18">$B$14</f>
        <v>10</v>
      </c>
      <c r="V15">
        <f t="shared" si="5"/>
        <v>49350</v>
      </c>
      <c r="W15" s="18">
        <f t="shared" ref="W15:W58" si="19">V15/12</f>
        <v>4112.5</v>
      </c>
      <c r="X15" s="18">
        <f t="shared" ref="X15:X58" si="20">V15*0.5/12</f>
        <v>2056.25</v>
      </c>
      <c r="Y15" s="18">
        <f>(VLOOKUP(U15,Tabla1[],2,FALSE))*V15/30/12*0.25</f>
        <v>548.33333333333337</v>
      </c>
      <c r="Z15" s="18">
        <f t="shared" ref="Z15:Z58" si="21">V15+W15+Y15</f>
        <v>54010.833333333336</v>
      </c>
      <c r="AA15">
        <f t="shared" ref="AA15:AA58" si="22">H15</f>
        <v>2</v>
      </c>
      <c r="AB15" s="22">
        <f t="shared" ref="AB15:AB58" si="23">(90+20*U15)*(Z15/30)</f>
        <v>522104.72222222219</v>
      </c>
      <c r="AC15" s="22">
        <f t="shared" ref="AC15:AC58" si="24">(90+20*U15)*(Z15/30)</f>
        <v>522104.72222222219</v>
      </c>
      <c r="AD15" s="32">
        <f t="shared" ref="AD15:AD58" si="25">AB15/I15</f>
        <v>0.90117517154349702</v>
      </c>
      <c r="AE15" s="22">
        <f t="shared" ref="AE15:AE58" si="26">O15*N15*AB15*L15</f>
        <v>5354.5207019477666</v>
      </c>
      <c r="AF15" s="22">
        <f t="shared" ref="AF15:AF58" si="27">AC15*O15*N15*M15</f>
        <v>0</v>
      </c>
      <c r="AH15">
        <f t="shared" si="6"/>
        <v>41</v>
      </c>
      <c r="AI15">
        <v>1</v>
      </c>
      <c r="AJ15" s="18">
        <f t="shared" si="7"/>
        <v>49350</v>
      </c>
      <c r="AK15" s="18">
        <f t="shared" ref="AK15:AK58" si="28">AJ15/12</f>
        <v>4112.5</v>
      </c>
      <c r="AL15" s="18">
        <f t="shared" ref="AL15:AL58" si="29">AJ15*0.5/12</f>
        <v>2056.25</v>
      </c>
      <c r="AM15" s="18">
        <f>(VLOOKUP(AI15,Tabla1[],2,FALSE))*AJ15/30/12*0.25</f>
        <v>205.625</v>
      </c>
      <c r="AN15" s="18">
        <f t="shared" ref="AN15:AN58" si="30">AJ15+AK15+AM15</f>
        <v>53668.125</v>
      </c>
      <c r="AO15">
        <f t="shared" si="8"/>
        <v>2</v>
      </c>
      <c r="AP15" s="22">
        <f t="shared" ref="AP15:AP58" si="31">(20*AI15)*(AJ15/30)</f>
        <v>32900</v>
      </c>
      <c r="AQ15" s="22">
        <f t="shared" ref="AQ15:AQ58" si="32">(20*AI15)*(AJ15/30)</f>
        <v>32900</v>
      </c>
      <c r="AS15" s="22">
        <f t="shared" si="9"/>
        <v>337.41072163507721</v>
      </c>
      <c r="AT15" s="22">
        <f t="shared" si="10"/>
        <v>0</v>
      </c>
    </row>
    <row r="16" spans="1:46" x14ac:dyDescent="0.2">
      <c r="A16">
        <f t="shared" ref="A16:B31" si="33">A15+1</f>
        <v>42</v>
      </c>
      <c r="B16">
        <f t="shared" si="33"/>
        <v>12</v>
      </c>
      <c r="C16" s="18">
        <f t="shared" ref="C16:C58" si="34">C15*(1+$B$8)</f>
        <v>51817.5</v>
      </c>
      <c r="D16" s="18">
        <f t="shared" si="11"/>
        <v>4318.125</v>
      </c>
      <c r="E16" s="18">
        <f t="shared" si="12"/>
        <v>2159.0625</v>
      </c>
      <c r="F16" s="18">
        <f>(VLOOKUP(B16,Tabla1[],2,FALSE))*C16/30/12*0.25</f>
        <v>575.75</v>
      </c>
      <c r="G16" s="18">
        <f t="shared" si="13"/>
        <v>58870.4375</v>
      </c>
      <c r="H16">
        <v>3</v>
      </c>
      <c r="I16" s="18">
        <f t="shared" si="0"/>
        <v>647574.8125</v>
      </c>
      <c r="J16" s="22">
        <f t="shared" si="1"/>
        <v>647574.8125</v>
      </c>
      <c r="L16">
        <f t="shared" si="2"/>
        <v>1.18E-2</v>
      </c>
      <c r="M16">
        <f t="shared" si="3"/>
        <v>0</v>
      </c>
      <c r="N16">
        <f t="shared" si="14"/>
        <v>0.87328338559999985</v>
      </c>
      <c r="O16">
        <f t="shared" si="15"/>
        <v>0.81629787689085187</v>
      </c>
      <c r="Q16" s="24">
        <f t="shared" si="16"/>
        <v>5447.2313472535761</v>
      </c>
      <c r="R16" s="24">
        <f t="shared" si="17"/>
        <v>0</v>
      </c>
      <c r="T16">
        <f t="shared" si="4"/>
        <v>42</v>
      </c>
      <c r="U16">
        <f t="shared" si="18"/>
        <v>10</v>
      </c>
      <c r="V16">
        <f t="shared" si="5"/>
        <v>51817.5</v>
      </c>
      <c r="W16" s="18">
        <f t="shared" si="19"/>
        <v>4318.125</v>
      </c>
      <c r="X16" s="18">
        <f t="shared" si="20"/>
        <v>2159.0625</v>
      </c>
      <c r="Y16" s="18">
        <f>(VLOOKUP(U16,Tabla1[],2,FALSE))*V16/30/12*0.25</f>
        <v>575.75</v>
      </c>
      <c r="Z16" s="18">
        <f t="shared" si="21"/>
        <v>56711.375</v>
      </c>
      <c r="AA16">
        <f t="shared" si="22"/>
        <v>3</v>
      </c>
      <c r="AB16" s="22">
        <f t="shared" si="23"/>
        <v>548209.95833333337</v>
      </c>
      <c r="AC16" s="22">
        <f t="shared" si="24"/>
        <v>548209.95833333337</v>
      </c>
      <c r="AD16" s="32">
        <f t="shared" si="25"/>
        <v>0.84655849448025489</v>
      </c>
      <c r="AE16" s="22">
        <f t="shared" si="26"/>
        <v>4611.3999684166383</v>
      </c>
      <c r="AF16" s="22">
        <f t="shared" si="27"/>
        <v>0</v>
      </c>
      <c r="AH16">
        <f t="shared" si="6"/>
        <v>42</v>
      </c>
      <c r="AI16">
        <v>1</v>
      </c>
      <c r="AJ16" s="18">
        <f t="shared" si="7"/>
        <v>51817.5</v>
      </c>
      <c r="AK16" s="18">
        <f t="shared" si="28"/>
        <v>4318.125</v>
      </c>
      <c r="AL16" s="18">
        <f t="shared" si="29"/>
        <v>2159.0625</v>
      </c>
      <c r="AM16" s="18">
        <f>(VLOOKUP(AI16,Tabla1[],2,FALSE))*AJ16/30/12*0.25</f>
        <v>215.90625</v>
      </c>
      <c r="AN16" s="18">
        <f t="shared" si="30"/>
        <v>56351.53125</v>
      </c>
      <c r="AO16">
        <f t="shared" si="8"/>
        <v>3</v>
      </c>
      <c r="AP16" s="22">
        <f t="shared" si="31"/>
        <v>34545</v>
      </c>
      <c r="AQ16" s="22">
        <f t="shared" si="32"/>
        <v>34545</v>
      </c>
      <c r="AS16" s="22">
        <f t="shared" si="9"/>
        <v>290.58357931559419</v>
      </c>
      <c r="AT16" s="22">
        <f t="shared" si="10"/>
        <v>0</v>
      </c>
    </row>
    <row r="17" spans="1:46" x14ac:dyDescent="0.2">
      <c r="A17">
        <f t="shared" si="33"/>
        <v>43</v>
      </c>
      <c r="B17">
        <f t="shared" si="33"/>
        <v>13</v>
      </c>
      <c r="C17" s="18">
        <f t="shared" si="34"/>
        <v>54408.375</v>
      </c>
      <c r="D17" s="18">
        <f t="shared" si="11"/>
        <v>4534.03125</v>
      </c>
      <c r="E17" s="18">
        <f t="shared" si="12"/>
        <v>2267.015625</v>
      </c>
      <c r="F17" s="18">
        <f>(VLOOKUP(B17,Tabla1[],2,FALSE))*C17/30/12*0.25</f>
        <v>604.53750000000002</v>
      </c>
      <c r="G17" s="18">
        <f t="shared" si="13"/>
        <v>61813.959374999999</v>
      </c>
      <c r="H17">
        <v>4</v>
      </c>
      <c r="I17" s="18">
        <f t="shared" si="0"/>
        <v>721162.859375</v>
      </c>
      <c r="J17" s="22">
        <f t="shared" si="1"/>
        <v>721162.859375</v>
      </c>
      <c r="L17">
        <f t="shared" si="2"/>
        <v>1.06E-2</v>
      </c>
      <c r="M17">
        <f t="shared" si="3"/>
        <v>0</v>
      </c>
      <c r="N17">
        <f t="shared" si="14"/>
        <v>0.82131429132294398</v>
      </c>
      <c r="O17">
        <f t="shared" si="15"/>
        <v>0.7628952120475252</v>
      </c>
      <c r="Q17" s="24">
        <f t="shared" si="16"/>
        <v>4789.7570617610163</v>
      </c>
      <c r="R17" s="24">
        <f t="shared" si="17"/>
        <v>0</v>
      </c>
      <c r="T17">
        <f t="shared" si="4"/>
        <v>43</v>
      </c>
      <c r="U17">
        <f t="shared" si="18"/>
        <v>10</v>
      </c>
      <c r="V17">
        <f t="shared" si="5"/>
        <v>54408.375</v>
      </c>
      <c r="W17" s="18">
        <f t="shared" si="19"/>
        <v>4534.03125</v>
      </c>
      <c r="X17" s="18">
        <f t="shared" si="20"/>
        <v>2267.015625</v>
      </c>
      <c r="Y17" s="18">
        <f>(VLOOKUP(U17,Tabla1[],2,FALSE))*V17/30/12*0.25</f>
        <v>604.53750000000002</v>
      </c>
      <c r="Z17" s="18">
        <f t="shared" si="21"/>
        <v>59546.943749999999</v>
      </c>
      <c r="AA17">
        <f t="shared" si="22"/>
        <v>4</v>
      </c>
      <c r="AB17" s="22">
        <f t="shared" si="23"/>
        <v>575620.45624999993</v>
      </c>
      <c r="AC17" s="22">
        <f t="shared" si="24"/>
        <v>575620.45624999993</v>
      </c>
      <c r="AD17" s="32">
        <f t="shared" si="25"/>
        <v>0.79818372336709731</v>
      </c>
      <c r="AE17" s="22">
        <f t="shared" si="26"/>
        <v>3823.106125580256</v>
      </c>
      <c r="AF17" s="22">
        <f t="shared" si="27"/>
        <v>0</v>
      </c>
      <c r="AH17">
        <f t="shared" si="6"/>
        <v>43</v>
      </c>
      <c r="AI17">
        <v>1</v>
      </c>
      <c r="AJ17" s="18">
        <f t="shared" si="7"/>
        <v>54408.375</v>
      </c>
      <c r="AK17" s="18">
        <f t="shared" si="28"/>
        <v>4534.03125</v>
      </c>
      <c r="AL17" s="18">
        <f t="shared" si="29"/>
        <v>2267.015625</v>
      </c>
      <c r="AM17" s="18">
        <f>(VLOOKUP(AI17,Tabla1[],2,FALSE))*AJ17/30/12*0.25</f>
        <v>226.70156249999999</v>
      </c>
      <c r="AN17" s="18">
        <f t="shared" si="30"/>
        <v>59169.107812499999</v>
      </c>
      <c r="AO17">
        <f t="shared" si="8"/>
        <v>4</v>
      </c>
      <c r="AP17" s="22">
        <f t="shared" si="31"/>
        <v>36272.25</v>
      </c>
      <c r="AQ17" s="22">
        <f t="shared" si="32"/>
        <v>36272.25</v>
      </c>
      <c r="AS17" s="22">
        <f t="shared" si="9"/>
        <v>240.90989063694946</v>
      </c>
      <c r="AT17" s="22">
        <f t="shared" si="10"/>
        <v>0</v>
      </c>
    </row>
    <row r="18" spans="1:46" x14ac:dyDescent="0.2">
      <c r="A18">
        <f t="shared" si="33"/>
        <v>44</v>
      </c>
      <c r="B18">
        <f t="shared" si="33"/>
        <v>14</v>
      </c>
      <c r="C18" s="18">
        <f t="shared" si="34"/>
        <v>57128.793750000004</v>
      </c>
      <c r="D18" s="18">
        <f t="shared" si="11"/>
        <v>4760.7328125000004</v>
      </c>
      <c r="E18" s="18">
        <f t="shared" si="12"/>
        <v>2380.3664062500002</v>
      </c>
      <c r="F18" s="18">
        <f>(VLOOKUP(B18,Tabla1[],2,FALSE))*C18/30/12*0.25</f>
        <v>634.76437500000009</v>
      </c>
      <c r="G18" s="18">
        <f t="shared" si="13"/>
        <v>64904.657343750005</v>
      </c>
      <c r="H18">
        <v>5</v>
      </c>
      <c r="I18" s="18">
        <f t="shared" si="0"/>
        <v>800490.77390625002</v>
      </c>
      <c r="J18" s="22">
        <f t="shared" si="1"/>
        <v>800490.77390625002</v>
      </c>
      <c r="L18">
        <f t="shared" si="2"/>
        <v>9.1999999999999998E-3</v>
      </c>
      <c r="M18">
        <f t="shared" si="3"/>
        <v>0</v>
      </c>
      <c r="N18">
        <f t="shared" si="14"/>
        <v>0.77669228587536843</v>
      </c>
      <c r="O18">
        <f t="shared" si="15"/>
        <v>0.71298617948366838</v>
      </c>
      <c r="Q18" s="24">
        <f t="shared" si="16"/>
        <v>4078.2539122554799</v>
      </c>
      <c r="R18" s="24">
        <f t="shared" si="17"/>
        <v>0</v>
      </c>
      <c r="T18">
        <f t="shared" si="4"/>
        <v>44</v>
      </c>
      <c r="U18">
        <f t="shared" si="18"/>
        <v>10</v>
      </c>
      <c r="V18">
        <f t="shared" si="5"/>
        <v>57128.793750000004</v>
      </c>
      <c r="W18" s="18">
        <f t="shared" si="19"/>
        <v>4760.7328125000004</v>
      </c>
      <c r="X18" s="18">
        <f t="shared" si="20"/>
        <v>2380.3664062500002</v>
      </c>
      <c r="Y18" s="18">
        <f>(VLOOKUP(U18,Tabla1[],2,FALSE))*V18/30/12*0.25</f>
        <v>634.76437500000009</v>
      </c>
      <c r="Z18" s="18">
        <f t="shared" si="21"/>
        <v>62524.290937500002</v>
      </c>
      <c r="AA18">
        <f t="shared" si="22"/>
        <v>5</v>
      </c>
      <c r="AB18" s="22">
        <f t="shared" si="23"/>
        <v>604401.47906250006</v>
      </c>
      <c r="AC18" s="22">
        <f t="shared" si="24"/>
        <v>604401.47906250006</v>
      </c>
      <c r="AD18" s="32">
        <f t="shared" si="25"/>
        <v>0.75503865723914632</v>
      </c>
      <c r="AE18" s="22">
        <f t="shared" si="26"/>
        <v>3079.2393577896728</v>
      </c>
      <c r="AF18" s="22">
        <f t="shared" si="27"/>
        <v>0</v>
      </c>
      <c r="AH18">
        <f t="shared" si="6"/>
        <v>44</v>
      </c>
      <c r="AI18">
        <v>1</v>
      </c>
      <c r="AJ18" s="18">
        <f t="shared" si="7"/>
        <v>57128.793750000004</v>
      </c>
      <c r="AK18" s="18">
        <f t="shared" si="28"/>
        <v>4760.7328125000004</v>
      </c>
      <c r="AL18" s="18">
        <f t="shared" si="29"/>
        <v>2380.3664062500002</v>
      </c>
      <c r="AM18" s="18">
        <f>(VLOOKUP(AI18,Tabla1[],2,FALSE))*AJ18/30/12*0.25</f>
        <v>238.03664062500002</v>
      </c>
      <c r="AN18" s="18">
        <f t="shared" si="30"/>
        <v>62127.563203125006</v>
      </c>
      <c r="AO18">
        <f t="shared" si="8"/>
        <v>5</v>
      </c>
      <c r="AP18" s="22">
        <f t="shared" si="31"/>
        <v>38085.862500000003</v>
      </c>
      <c r="AQ18" s="22">
        <f t="shared" si="32"/>
        <v>38085.862500000003</v>
      </c>
      <c r="AS18" s="22">
        <f t="shared" si="9"/>
        <v>194.03573758170523</v>
      </c>
      <c r="AT18" s="22">
        <f t="shared" si="10"/>
        <v>0</v>
      </c>
    </row>
    <row r="19" spans="1:46" x14ac:dyDescent="0.2">
      <c r="A19">
        <f t="shared" si="33"/>
        <v>45</v>
      </c>
      <c r="B19">
        <f t="shared" si="33"/>
        <v>15</v>
      </c>
      <c r="C19" s="18">
        <f t="shared" si="34"/>
        <v>59985.233437500006</v>
      </c>
      <c r="D19" s="18">
        <f t="shared" si="11"/>
        <v>4998.7694531250008</v>
      </c>
      <c r="E19" s="18">
        <f t="shared" si="12"/>
        <v>2499.3847265625004</v>
      </c>
      <c r="F19" s="18">
        <f>(VLOOKUP(B19,Tabla1[],2,FALSE))*C19/30/12*0.25</f>
        <v>749.81541796875001</v>
      </c>
      <c r="G19" s="18">
        <f t="shared" si="13"/>
        <v>68233.203035156257</v>
      </c>
      <c r="H19">
        <v>6</v>
      </c>
      <c r="I19" s="18">
        <f t="shared" si="0"/>
        <v>887031.63945703127</v>
      </c>
      <c r="J19" s="22">
        <f t="shared" si="1"/>
        <v>887031.63945703127</v>
      </c>
      <c r="L19">
        <f t="shared" si="2"/>
        <v>8.0000000000000002E-3</v>
      </c>
      <c r="M19">
        <f t="shared" si="3"/>
        <v>0</v>
      </c>
      <c r="N19">
        <f t="shared" si="14"/>
        <v>0.73919358231330567</v>
      </c>
      <c r="O19">
        <f t="shared" si="15"/>
        <v>0.66634222381651254</v>
      </c>
      <c r="Q19" s="24">
        <f t="shared" si="16"/>
        <v>3495.3013078605941</v>
      </c>
      <c r="R19" s="24">
        <f t="shared" si="17"/>
        <v>0</v>
      </c>
      <c r="T19">
        <f t="shared" si="4"/>
        <v>45</v>
      </c>
      <c r="U19">
        <f t="shared" si="18"/>
        <v>10</v>
      </c>
      <c r="V19">
        <f t="shared" si="5"/>
        <v>59985.233437500006</v>
      </c>
      <c r="W19" s="18">
        <f t="shared" si="19"/>
        <v>4998.7694531250008</v>
      </c>
      <c r="X19" s="18">
        <f t="shared" si="20"/>
        <v>2499.3847265625004</v>
      </c>
      <c r="Y19" s="18">
        <f>(VLOOKUP(U19,Tabla1[],2,FALSE))*V19/30/12*0.25</f>
        <v>666.50259375000007</v>
      </c>
      <c r="Z19" s="18">
        <f t="shared" si="21"/>
        <v>65650.505484375011</v>
      </c>
      <c r="AA19">
        <f t="shared" si="22"/>
        <v>6</v>
      </c>
      <c r="AB19" s="22">
        <f t="shared" si="23"/>
        <v>634621.5530156251</v>
      </c>
      <c r="AC19" s="22">
        <f t="shared" si="24"/>
        <v>634621.5530156251</v>
      </c>
      <c r="AD19" s="32">
        <f t="shared" si="25"/>
        <v>0.71544410005948478</v>
      </c>
      <c r="AE19" s="22">
        <f t="shared" si="26"/>
        <v>2500.6926986390631</v>
      </c>
      <c r="AF19" s="22">
        <f t="shared" si="27"/>
        <v>0</v>
      </c>
      <c r="AH19">
        <f t="shared" si="6"/>
        <v>45</v>
      </c>
      <c r="AI19">
        <v>1</v>
      </c>
      <c r="AJ19" s="18">
        <f t="shared" si="7"/>
        <v>59985.233437500006</v>
      </c>
      <c r="AK19" s="18">
        <f t="shared" si="28"/>
        <v>4998.7694531250008</v>
      </c>
      <c r="AL19" s="18">
        <f t="shared" si="29"/>
        <v>2499.3847265625004</v>
      </c>
      <c r="AM19" s="18">
        <f>(VLOOKUP(AI19,Tabla1[],2,FALSE))*AJ19/30/12*0.25</f>
        <v>249.93847265625001</v>
      </c>
      <c r="AN19" s="18">
        <f t="shared" si="30"/>
        <v>65233.941363281258</v>
      </c>
      <c r="AO19">
        <f t="shared" si="8"/>
        <v>6</v>
      </c>
      <c r="AP19" s="22">
        <f t="shared" si="31"/>
        <v>39990.155624999999</v>
      </c>
      <c r="AQ19" s="22">
        <f t="shared" si="32"/>
        <v>39990.155624999999</v>
      </c>
      <c r="AS19" s="22">
        <f t="shared" si="9"/>
        <v>157.57909531070587</v>
      </c>
      <c r="AT19" s="22">
        <f t="shared" si="10"/>
        <v>0</v>
      </c>
    </row>
    <row r="20" spans="1:46" x14ac:dyDescent="0.2">
      <c r="A20">
        <f t="shared" si="33"/>
        <v>46</v>
      </c>
      <c r="B20">
        <f t="shared" si="33"/>
        <v>16</v>
      </c>
      <c r="C20" s="18">
        <f t="shared" si="34"/>
        <v>62984.495109375006</v>
      </c>
      <c r="D20" s="18">
        <f t="shared" si="11"/>
        <v>5248.7079257812502</v>
      </c>
      <c r="E20" s="18">
        <f t="shared" si="12"/>
        <v>2624.3539628906251</v>
      </c>
      <c r="F20" s="18">
        <f>(VLOOKUP(B20,Tabla1[],2,FALSE))*C20/30/12*0.25</f>
        <v>787.30618886718764</v>
      </c>
      <c r="G20" s="18">
        <f t="shared" si="13"/>
        <v>71644.863186914081</v>
      </c>
      <c r="H20">
        <v>7</v>
      </c>
      <c r="I20" s="18">
        <f t="shared" si="0"/>
        <v>979146.46355449245</v>
      </c>
      <c r="J20" s="22">
        <f t="shared" si="1"/>
        <v>979146.46355449245</v>
      </c>
      <c r="L20">
        <f t="shared" si="2"/>
        <v>6.6000000000000008E-3</v>
      </c>
      <c r="M20">
        <f t="shared" si="3"/>
        <v>0</v>
      </c>
      <c r="N20">
        <f t="shared" si="14"/>
        <v>0.70716432439167021</v>
      </c>
      <c r="O20">
        <f t="shared" si="15"/>
        <v>0.62274974188459109</v>
      </c>
      <c r="Q20" s="24">
        <f t="shared" si="16"/>
        <v>2845.9383917730884</v>
      </c>
      <c r="R20" s="24">
        <f t="shared" si="17"/>
        <v>0</v>
      </c>
      <c r="T20">
        <f t="shared" si="4"/>
        <v>46</v>
      </c>
      <c r="U20">
        <f t="shared" si="18"/>
        <v>10</v>
      </c>
      <c r="V20">
        <f t="shared" si="5"/>
        <v>62984.495109375006</v>
      </c>
      <c r="W20" s="18">
        <f t="shared" si="19"/>
        <v>5248.7079257812502</v>
      </c>
      <c r="X20" s="18">
        <f t="shared" si="20"/>
        <v>2624.3539628906251</v>
      </c>
      <c r="Y20" s="18">
        <f>(VLOOKUP(U20,Tabla1[],2,FALSE))*V20/30/12*0.25</f>
        <v>699.82772343750003</v>
      </c>
      <c r="Z20" s="18">
        <f t="shared" si="21"/>
        <v>68933.030758593755</v>
      </c>
      <c r="AA20">
        <f t="shared" si="22"/>
        <v>7</v>
      </c>
      <c r="AB20" s="22">
        <f t="shared" si="23"/>
        <v>666352.63066640624</v>
      </c>
      <c r="AC20" s="22">
        <f t="shared" si="24"/>
        <v>666352.63066640624</v>
      </c>
      <c r="AD20" s="32">
        <f t="shared" si="25"/>
        <v>0.68054438786146088</v>
      </c>
      <c r="AE20" s="22">
        <f t="shared" si="26"/>
        <v>1936.7874007206465</v>
      </c>
      <c r="AF20" s="22">
        <f t="shared" si="27"/>
        <v>0</v>
      </c>
      <c r="AH20">
        <f t="shared" si="6"/>
        <v>46</v>
      </c>
      <c r="AI20">
        <v>1</v>
      </c>
      <c r="AJ20" s="18">
        <f t="shared" si="7"/>
        <v>62984.495109375006</v>
      </c>
      <c r="AK20" s="18">
        <f t="shared" si="28"/>
        <v>5248.7079257812502</v>
      </c>
      <c r="AL20" s="18">
        <f t="shared" si="29"/>
        <v>2624.3539628906251</v>
      </c>
      <c r="AM20" s="18">
        <f>(VLOOKUP(AI20,Tabla1[],2,FALSE))*AJ20/30/12*0.25</f>
        <v>262.43539628906251</v>
      </c>
      <c r="AN20" s="18">
        <f t="shared" si="30"/>
        <v>68495.638431445317</v>
      </c>
      <c r="AO20">
        <f t="shared" si="8"/>
        <v>7</v>
      </c>
      <c r="AP20" s="22">
        <f t="shared" si="31"/>
        <v>41989.663406250002</v>
      </c>
      <c r="AQ20" s="22">
        <f t="shared" si="32"/>
        <v>41989.663406250002</v>
      </c>
      <c r="AS20" s="22">
        <f t="shared" si="9"/>
        <v>122.04506638533745</v>
      </c>
      <c r="AT20" s="22">
        <f t="shared" si="10"/>
        <v>0</v>
      </c>
    </row>
    <row r="21" spans="1:46" x14ac:dyDescent="0.2">
      <c r="A21">
        <f t="shared" si="33"/>
        <v>47</v>
      </c>
      <c r="B21">
        <f t="shared" si="33"/>
        <v>17</v>
      </c>
      <c r="C21" s="18">
        <f t="shared" si="34"/>
        <v>66133.719864843762</v>
      </c>
      <c r="D21" s="18">
        <f t="shared" si="11"/>
        <v>5511.1433220703138</v>
      </c>
      <c r="E21" s="18">
        <f t="shared" si="12"/>
        <v>2755.5716610351569</v>
      </c>
      <c r="F21" s="18">
        <f>(VLOOKUP(B21,Tabla1[],2,FALSE))*C21/30/12*0.25</f>
        <v>826.67149831054701</v>
      </c>
      <c r="G21" s="18">
        <f t="shared" si="13"/>
        <v>75227.106346259781</v>
      </c>
      <c r="H21">
        <v>8</v>
      </c>
      <c r="I21" s="18">
        <f t="shared" si="0"/>
        <v>1078255.1909630569</v>
      </c>
      <c r="J21" s="22">
        <f t="shared" si="1"/>
        <v>1078255.1909630569</v>
      </c>
      <c r="L21">
        <f t="shared" si="2"/>
        <v>5.4000000000000003E-3</v>
      </c>
      <c r="M21">
        <f t="shared" si="3"/>
        <v>0</v>
      </c>
      <c r="N21">
        <f t="shared" si="14"/>
        <v>0.68059616072427509</v>
      </c>
      <c r="O21">
        <f t="shared" si="15"/>
        <v>0.5820091045650384</v>
      </c>
      <c r="Q21" s="24">
        <f t="shared" si="16"/>
        <v>2306.3997953587505</v>
      </c>
      <c r="R21" s="24">
        <f t="shared" si="17"/>
        <v>0</v>
      </c>
      <c r="T21">
        <f t="shared" si="4"/>
        <v>47</v>
      </c>
      <c r="U21">
        <f t="shared" si="18"/>
        <v>10</v>
      </c>
      <c r="V21">
        <f t="shared" si="5"/>
        <v>66133.719864843762</v>
      </c>
      <c r="W21" s="18">
        <f t="shared" si="19"/>
        <v>5511.1433220703138</v>
      </c>
      <c r="X21" s="18">
        <f t="shared" si="20"/>
        <v>2755.5716610351569</v>
      </c>
      <c r="Y21" s="18">
        <f>(VLOOKUP(U21,Tabla1[],2,FALSE))*V21/30/12*0.25</f>
        <v>734.81910960937512</v>
      </c>
      <c r="Z21" s="18">
        <f t="shared" si="21"/>
        <v>72379.682296523461</v>
      </c>
      <c r="AA21">
        <f t="shared" si="22"/>
        <v>8</v>
      </c>
      <c r="AB21" s="22">
        <f t="shared" si="23"/>
        <v>699670.26219972677</v>
      </c>
      <c r="AC21" s="22">
        <f t="shared" si="24"/>
        <v>699670.26219972677</v>
      </c>
      <c r="AD21" s="32">
        <f t="shared" si="25"/>
        <v>0.64889116051906759</v>
      </c>
      <c r="AE21" s="22">
        <f t="shared" si="26"/>
        <v>1496.6024398312791</v>
      </c>
      <c r="AF21" s="22">
        <f t="shared" si="27"/>
        <v>0</v>
      </c>
      <c r="AH21">
        <f t="shared" si="6"/>
        <v>47</v>
      </c>
      <c r="AI21">
        <v>1</v>
      </c>
      <c r="AJ21" s="18">
        <f t="shared" si="7"/>
        <v>66133.719864843762</v>
      </c>
      <c r="AK21" s="18">
        <f t="shared" si="28"/>
        <v>5511.1433220703138</v>
      </c>
      <c r="AL21" s="18">
        <f t="shared" si="29"/>
        <v>2755.5716610351569</v>
      </c>
      <c r="AM21" s="18">
        <f>(VLOOKUP(AI21,Tabla1[],2,FALSE))*AJ21/30/12*0.25</f>
        <v>275.55716610351567</v>
      </c>
      <c r="AN21" s="18">
        <f t="shared" si="30"/>
        <v>71920.420353017602</v>
      </c>
      <c r="AO21">
        <f t="shared" si="8"/>
        <v>8</v>
      </c>
      <c r="AP21" s="22">
        <f t="shared" si="31"/>
        <v>44089.146576562503</v>
      </c>
      <c r="AQ21" s="22">
        <f t="shared" si="32"/>
        <v>44089.146576562503</v>
      </c>
      <c r="AS21" s="22">
        <f t="shared" si="9"/>
        <v>94.307172823255812</v>
      </c>
      <c r="AT21" s="22">
        <f t="shared" si="10"/>
        <v>0</v>
      </c>
    </row>
    <row r="22" spans="1:46" x14ac:dyDescent="0.2">
      <c r="A22">
        <f t="shared" si="33"/>
        <v>48</v>
      </c>
      <c r="B22">
        <f t="shared" si="33"/>
        <v>18</v>
      </c>
      <c r="C22" s="18">
        <f t="shared" si="34"/>
        <v>69440.405858085956</v>
      </c>
      <c r="D22" s="18">
        <f t="shared" si="11"/>
        <v>5786.7004881738294</v>
      </c>
      <c r="E22" s="18">
        <f t="shared" si="12"/>
        <v>2893.3502440869147</v>
      </c>
      <c r="F22" s="18">
        <f>(VLOOKUP(B22,Tabla1[],2,FALSE))*C22/30/12*0.25</f>
        <v>868.00507322607439</v>
      </c>
      <c r="G22" s="18">
        <f t="shared" si="13"/>
        <v>78988.461663572773</v>
      </c>
      <c r="H22">
        <v>9</v>
      </c>
      <c r="I22" s="18">
        <f t="shared" si="0"/>
        <v>1184826.9249535915</v>
      </c>
      <c r="J22" s="22">
        <f t="shared" si="1"/>
        <v>1184826.9249535915</v>
      </c>
      <c r="L22">
        <f t="shared" si="2"/>
        <v>4.2000000000000006E-3</v>
      </c>
      <c r="M22">
        <f t="shared" si="3"/>
        <v>0</v>
      </c>
      <c r="N22">
        <f t="shared" si="14"/>
        <v>0.65825899472930449</v>
      </c>
      <c r="O22">
        <f t="shared" si="15"/>
        <v>0.54393374258414806</v>
      </c>
      <c r="Q22" s="24">
        <f t="shared" si="16"/>
        <v>1781.7509880951764</v>
      </c>
      <c r="R22" s="24">
        <f t="shared" si="17"/>
        <v>0</v>
      </c>
      <c r="T22">
        <f t="shared" si="4"/>
        <v>48</v>
      </c>
      <c r="U22">
        <f t="shared" si="18"/>
        <v>10</v>
      </c>
      <c r="V22">
        <f t="shared" si="5"/>
        <v>69440.405858085956</v>
      </c>
      <c r="W22" s="18">
        <f t="shared" si="19"/>
        <v>5786.7004881738294</v>
      </c>
      <c r="X22" s="18">
        <f t="shared" si="20"/>
        <v>2893.3502440869147</v>
      </c>
      <c r="Y22" s="18">
        <f>(VLOOKUP(U22,Tabla1[],2,FALSE))*V22/30/12*0.25</f>
        <v>771.56006508984399</v>
      </c>
      <c r="Z22" s="18">
        <f t="shared" si="21"/>
        <v>75998.666411349623</v>
      </c>
      <c r="AA22">
        <f t="shared" si="22"/>
        <v>9</v>
      </c>
      <c r="AB22" s="22">
        <f t="shared" si="23"/>
        <v>734653.77530971298</v>
      </c>
      <c r="AC22" s="22">
        <f t="shared" si="24"/>
        <v>734653.77530971298</v>
      </c>
      <c r="AD22" s="32">
        <f t="shared" si="25"/>
        <v>0.62005155338488671</v>
      </c>
      <c r="AE22" s="22">
        <f t="shared" si="26"/>
        <v>1104.7774679134707</v>
      </c>
      <c r="AF22" s="22">
        <f t="shared" si="27"/>
        <v>0</v>
      </c>
      <c r="AH22">
        <f t="shared" si="6"/>
        <v>48</v>
      </c>
      <c r="AI22">
        <v>1</v>
      </c>
      <c r="AJ22" s="18">
        <f t="shared" si="7"/>
        <v>69440.405858085956</v>
      </c>
      <c r="AK22" s="18">
        <f t="shared" si="28"/>
        <v>5786.7004881738294</v>
      </c>
      <c r="AL22" s="18">
        <f t="shared" si="29"/>
        <v>2893.3502440869147</v>
      </c>
      <c r="AM22" s="18">
        <f>(VLOOKUP(AI22,Tabla1[],2,FALSE))*AJ22/30/12*0.25</f>
        <v>289.33502440869148</v>
      </c>
      <c r="AN22" s="18">
        <f t="shared" si="30"/>
        <v>75516.441370668472</v>
      </c>
      <c r="AO22">
        <f t="shared" si="8"/>
        <v>9</v>
      </c>
      <c r="AP22" s="22">
        <f t="shared" si="31"/>
        <v>46293.603905390635</v>
      </c>
      <c r="AQ22" s="22">
        <f t="shared" si="32"/>
        <v>46293.603905390635</v>
      </c>
      <c r="AS22" s="22">
        <f t="shared" si="9"/>
        <v>69.616644223498952</v>
      </c>
      <c r="AT22" s="22">
        <f t="shared" si="10"/>
        <v>0</v>
      </c>
    </row>
    <row r="23" spans="1:46" x14ac:dyDescent="0.2">
      <c r="A23">
        <f t="shared" si="33"/>
        <v>49</v>
      </c>
      <c r="B23">
        <f t="shared" si="33"/>
        <v>19</v>
      </c>
      <c r="C23" s="18">
        <f t="shared" si="34"/>
        <v>72912.426150990257</v>
      </c>
      <c r="D23" s="18">
        <f t="shared" si="11"/>
        <v>6076.0355125825217</v>
      </c>
      <c r="E23" s="18">
        <f t="shared" si="12"/>
        <v>3038.0177562912609</v>
      </c>
      <c r="F23" s="18">
        <f>(VLOOKUP(B23,Tabla1[],2,FALSE))*C23/30/12*0.25</f>
        <v>911.40532688737824</v>
      </c>
      <c r="G23" s="18">
        <f t="shared" si="13"/>
        <v>82937.884746751413</v>
      </c>
      <c r="H23">
        <v>10</v>
      </c>
      <c r="I23" s="18">
        <f t="shared" si="0"/>
        <v>1299360.1943657722</v>
      </c>
      <c r="J23" s="22">
        <f t="shared" si="1"/>
        <v>1299360.1943657722</v>
      </c>
      <c r="L23">
        <f t="shared" si="2"/>
        <v>3.0000000000000001E-3</v>
      </c>
      <c r="M23">
        <f t="shared" si="3"/>
        <v>0</v>
      </c>
      <c r="N23">
        <f t="shared" si="14"/>
        <v>0.6397092562578327</v>
      </c>
      <c r="O23">
        <f t="shared" si="15"/>
        <v>0.5083492921347178</v>
      </c>
      <c r="Q23" s="24">
        <f t="shared" si="16"/>
        <v>1267.6392293891083</v>
      </c>
      <c r="R23" s="24">
        <f t="shared" si="17"/>
        <v>0</v>
      </c>
      <c r="T23">
        <f t="shared" si="4"/>
        <v>49</v>
      </c>
      <c r="U23">
        <f t="shared" si="18"/>
        <v>10</v>
      </c>
      <c r="V23">
        <f t="shared" si="5"/>
        <v>72912.426150990257</v>
      </c>
      <c r="W23" s="18">
        <f t="shared" si="19"/>
        <v>6076.0355125825217</v>
      </c>
      <c r="X23" s="18">
        <f t="shared" si="20"/>
        <v>3038.0177562912609</v>
      </c>
      <c r="Y23" s="18">
        <f>(VLOOKUP(U23,Tabla1[],2,FALSE))*V23/30/12*0.25</f>
        <v>810.13806834433626</v>
      </c>
      <c r="Z23" s="18">
        <f t="shared" si="21"/>
        <v>79798.599731917115</v>
      </c>
      <c r="AA23">
        <f t="shared" si="22"/>
        <v>10</v>
      </c>
      <c r="AB23" s="22">
        <f t="shared" si="23"/>
        <v>771386.46407519886</v>
      </c>
      <c r="AC23" s="22">
        <f t="shared" si="24"/>
        <v>771386.46407519886</v>
      </c>
      <c r="AD23" s="32">
        <f t="shared" si="25"/>
        <v>0.59366638090042356</v>
      </c>
      <c r="AE23" s="22">
        <f t="shared" si="26"/>
        <v>752.55479359883361</v>
      </c>
      <c r="AF23" s="22">
        <f t="shared" si="27"/>
        <v>0</v>
      </c>
      <c r="AH23">
        <f t="shared" si="6"/>
        <v>49</v>
      </c>
      <c r="AI23">
        <v>1</v>
      </c>
      <c r="AJ23" s="18">
        <f t="shared" si="7"/>
        <v>72912.426150990257</v>
      </c>
      <c r="AK23" s="18">
        <f t="shared" si="28"/>
        <v>6076.0355125825217</v>
      </c>
      <c r="AL23" s="18">
        <f t="shared" si="29"/>
        <v>3038.0177562912609</v>
      </c>
      <c r="AM23" s="18">
        <f>(VLOOKUP(AI23,Tabla1[],2,FALSE))*AJ23/30/12*0.25</f>
        <v>303.8017756291261</v>
      </c>
      <c r="AN23" s="18">
        <f t="shared" si="30"/>
        <v>79292.263439201895</v>
      </c>
      <c r="AO23">
        <f t="shared" si="8"/>
        <v>10</v>
      </c>
      <c r="AP23" s="22">
        <f t="shared" si="31"/>
        <v>48608.284100660174</v>
      </c>
      <c r="AQ23" s="22">
        <f t="shared" si="32"/>
        <v>48608.284100660174</v>
      </c>
      <c r="AS23" s="22">
        <f t="shared" si="9"/>
        <v>47.421621861645392</v>
      </c>
      <c r="AT23" s="22">
        <f t="shared" si="10"/>
        <v>0</v>
      </c>
    </row>
    <row r="24" spans="1:46" x14ac:dyDescent="0.2">
      <c r="A24">
        <f t="shared" si="33"/>
        <v>50</v>
      </c>
      <c r="B24">
        <f t="shared" si="33"/>
        <v>20</v>
      </c>
      <c r="C24" s="18">
        <f t="shared" si="34"/>
        <v>76558.047458539775</v>
      </c>
      <c r="D24" s="18">
        <f t="shared" si="11"/>
        <v>6379.8372882116482</v>
      </c>
      <c r="E24" s="18">
        <f t="shared" si="12"/>
        <v>3189.9186441058241</v>
      </c>
      <c r="F24" s="18">
        <f>(VLOOKUP(B24,Tabla1[],2,FALSE))*C24/30/12*0.25</f>
        <v>1063.3062147019414</v>
      </c>
      <c r="G24" s="18">
        <f t="shared" si="13"/>
        <v>87191.109605559192</v>
      </c>
      <c r="H24">
        <v>11</v>
      </c>
      <c r="I24" s="18">
        <f t="shared" si="0"/>
        <v>1424121.4568908</v>
      </c>
      <c r="J24" s="22">
        <f t="shared" si="1"/>
        <v>1424121.4568908</v>
      </c>
      <c r="L24">
        <f t="shared" si="2"/>
        <v>2.2000000000000001E-3</v>
      </c>
      <c r="M24">
        <f t="shared" si="3"/>
        <v>0</v>
      </c>
      <c r="N24">
        <f t="shared" si="14"/>
        <v>0.62456094106964721</v>
      </c>
      <c r="O24">
        <f t="shared" si="15"/>
        <v>0.47509279638758667</v>
      </c>
      <c r="Q24" s="24">
        <f t="shared" si="16"/>
        <v>929.65749916566335</v>
      </c>
      <c r="R24" s="24">
        <f t="shared" si="17"/>
        <v>0</v>
      </c>
      <c r="T24">
        <f t="shared" si="4"/>
        <v>50</v>
      </c>
      <c r="U24">
        <f t="shared" si="18"/>
        <v>10</v>
      </c>
      <c r="V24">
        <f t="shared" si="5"/>
        <v>76558.047458539775</v>
      </c>
      <c r="W24" s="18">
        <f t="shared" si="19"/>
        <v>6379.8372882116482</v>
      </c>
      <c r="X24" s="18">
        <f t="shared" si="20"/>
        <v>3189.9186441058241</v>
      </c>
      <c r="Y24" s="18">
        <f>(VLOOKUP(U24,Tabla1[],2,FALSE))*V24/30/12*0.25</f>
        <v>850.64497176155317</v>
      </c>
      <c r="Z24" s="18">
        <f t="shared" si="21"/>
        <v>83788.529718512975</v>
      </c>
      <c r="AA24">
        <f t="shared" si="22"/>
        <v>11</v>
      </c>
      <c r="AB24" s="22">
        <f t="shared" si="23"/>
        <v>809955.78727895883</v>
      </c>
      <c r="AC24" s="22">
        <f t="shared" si="24"/>
        <v>809955.78727895883</v>
      </c>
      <c r="AD24" s="32">
        <f t="shared" si="25"/>
        <v>0.56874066699850678</v>
      </c>
      <c r="AE24" s="22">
        <f t="shared" si="26"/>
        <v>528.73402615564316</v>
      </c>
      <c r="AF24" s="22">
        <f t="shared" si="27"/>
        <v>0</v>
      </c>
      <c r="AH24">
        <f t="shared" si="6"/>
        <v>50</v>
      </c>
      <c r="AI24">
        <v>1</v>
      </c>
      <c r="AJ24" s="18">
        <f t="shared" si="7"/>
        <v>76558.047458539775</v>
      </c>
      <c r="AK24" s="18">
        <f t="shared" si="28"/>
        <v>6379.8372882116482</v>
      </c>
      <c r="AL24" s="18">
        <f t="shared" si="29"/>
        <v>3189.9186441058241</v>
      </c>
      <c r="AM24" s="18">
        <f>(VLOOKUP(AI24,Tabla1[],2,FALSE))*AJ24/30/12*0.25</f>
        <v>318.99186441058242</v>
      </c>
      <c r="AN24" s="18">
        <f t="shared" si="30"/>
        <v>83256.876611162006</v>
      </c>
      <c r="AO24">
        <f t="shared" si="8"/>
        <v>11</v>
      </c>
      <c r="AP24" s="22">
        <f t="shared" si="31"/>
        <v>51038.698305693186</v>
      </c>
      <c r="AQ24" s="22">
        <f t="shared" si="32"/>
        <v>51038.698305693186</v>
      </c>
      <c r="AS24" s="22">
        <f t="shared" si="9"/>
        <v>33.31774013933687</v>
      </c>
      <c r="AT24" s="22">
        <f t="shared" si="10"/>
        <v>0</v>
      </c>
    </row>
    <row r="25" spans="1:46" x14ac:dyDescent="0.2">
      <c r="A25">
        <f t="shared" si="33"/>
        <v>51</v>
      </c>
      <c r="B25">
        <f t="shared" si="33"/>
        <v>21</v>
      </c>
      <c r="C25" s="18">
        <f t="shared" si="34"/>
        <v>80385.949831466773</v>
      </c>
      <c r="D25" s="18">
        <f t="shared" si="11"/>
        <v>6698.829152622231</v>
      </c>
      <c r="E25" s="18">
        <f t="shared" si="12"/>
        <v>3349.4145763111155</v>
      </c>
      <c r="F25" s="18">
        <f>(VLOOKUP(B25,Tabla1[],2,FALSE))*C25/30/12*0.25</f>
        <v>1116.4715254370385</v>
      </c>
      <c r="G25" s="18">
        <f t="shared" si="13"/>
        <v>91550.665085837158</v>
      </c>
      <c r="H25">
        <v>12</v>
      </c>
      <c r="I25" s="18">
        <f t="shared" si="0"/>
        <v>1556361.3064592318</v>
      </c>
      <c r="J25" s="22">
        <f t="shared" si="1"/>
        <v>1556361.3064592318</v>
      </c>
      <c r="L25">
        <f t="shared" si="2"/>
        <v>2E-3</v>
      </c>
      <c r="M25">
        <f t="shared" si="3"/>
        <v>0</v>
      </c>
      <c r="N25">
        <f t="shared" si="14"/>
        <v>0.61134523155661347</v>
      </c>
      <c r="O25">
        <f t="shared" si="15"/>
        <v>0.44401195924073528</v>
      </c>
      <c r="Q25" s="24">
        <f t="shared" si="16"/>
        <v>844.93172601012077</v>
      </c>
      <c r="R25" s="24">
        <f t="shared" si="17"/>
        <v>0</v>
      </c>
      <c r="T25">
        <f t="shared" si="4"/>
        <v>51</v>
      </c>
      <c r="U25">
        <f t="shared" si="18"/>
        <v>10</v>
      </c>
      <c r="V25">
        <f t="shared" si="5"/>
        <v>80385.949831466773</v>
      </c>
      <c r="W25" s="18">
        <f t="shared" si="19"/>
        <v>6698.829152622231</v>
      </c>
      <c r="X25" s="18">
        <f t="shared" si="20"/>
        <v>3349.4145763111155</v>
      </c>
      <c r="Y25" s="18">
        <f>(VLOOKUP(U25,Tabla1[],2,FALSE))*V25/30/12*0.25</f>
        <v>893.17722034963083</v>
      </c>
      <c r="Z25" s="18">
        <f t="shared" si="21"/>
        <v>87977.95620443864</v>
      </c>
      <c r="AA25">
        <f t="shared" si="22"/>
        <v>12</v>
      </c>
      <c r="AB25" s="22">
        <f t="shared" si="23"/>
        <v>850453.57664290688</v>
      </c>
      <c r="AC25" s="22">
        <f t="shared" si="24"/>
        <v>850453.57664290688</v>
      </c>
      <c r="AD25" s="32">
        <f t="shared" si="25"/>
        <v>0.54643711142993789</v>
      </c>
      <c r="AE25" s="22">
        <f t="shared" si="26"/>
        <v>461.70205171648206</v>
      </c>
      <c r="AF25" s="22">
        <f t="shared" si="27"/>
        <v>0</v>
      </c>
      <c r="AH25">
        <f t="shared" si="6"/>
        <v>51</v>
      </c>
      <c r="AI25">
        <v>1</v>
      </c>
      <c r="AJ25" s="18">
        <f t="shared" si="7"/>
        <v>80385.949831466773</v>
      </c>
      <c r="AK25" s="18">
        <f t="shared" si="28"/>
        <v>6698.829152622231</v>
      </c>
      <c r="AL25" s="18">
        <f t="shared" si="29"/>
        <v>3349.4145763111155</v>
      </c>
      <c r="AM25" s="18">
        <f>(VLOOKUP(AI25,Tabla1[],2,FALSE))*AJ25/30/12*0.25</f>
        <v>334.94145763111152</v>
      </c>
      <c r="AN25" s="18">
        <f t="shared" si="30"/>
        <v>87419.720441720114</v>
      </c>
      <c r="AO25">
        <f t="shared" si="8"/>
        <v>12</v>
      </c>
      <c r="AP25" s="22">
        <f t="shared" si="31"/>
        <v>53590.633220977848</v>
      </c>
      <c r="AQ25" s="22">
        <f t="shared" si="32"/>
        <v>53590.633220977848</v>
      </c>
      <c r="AS25" s="22">
        <f t="shared" si="9"/>
        <v>29.093775357593824</v>
      </c>
      <c r="AT25" s="22">
        <f t="shared" si="10"/>
        <v>0</v>
      </c>
    </row>
    <row r="26" spans="1:46" x14ac:dyDescent="0.2">
      <c r="A26">
        <f t="shared" si="33"/>
        <v>52</v>
      </c>
      <c r="B26">
        <f t="shared" si="33"/>
        <v>22</v>
      </c>
      <c r="C26" s="18">
        <f t="shared" si="34"/>
        <v>84405.247323040108</v>
      </c>
      <c r="D26" s="18">
        <f t="shared" si="11"/>
        <v>7033.7706102533421</v>
      </c>
      <c r="E26" s="18">
        <f t="shared" si="12"/>
        <v>3516.885305126671</v>
      </c>
      <c r="F26" s="18">
        <f>(VLOOKUP(B26,Tabla1[],2,FALSE))*C26/30/12*0.25</f>
        <v>1172.2951017088903</v>
      </c>
      <c r="G26" s="18">
        <f t="shared" si="13"/>
        <v>96128.19834012902</v>
      </c>
      <c r="H26">
        <v>13</v>
      </c>
      <c r="I26" s="18">
        <f t="shared" si="0"/>
        <v>1698264.8373422793</v>
      </c>
      <c r="J26" s="22">
        <f t="shared" si="1"/>
        <v>1698264.8373422793</v>
      </c>
      <c r="L26">
        <f t="shared" si="2"/>
        <v>1E-3</v>
      </c>
      <c r="M26">
        <f t="shared" si="3"/>
        <v>0</v>
      </c>
      <c r="N26">
        <f t="shared" si="14"/>
        <v>0.59817074181656849</v>
      </c>
      <c r="O26">
        <f t="shared" si="15"/>
        <v>0.41496444788853759</v>
      </c>
      <c r="Q26" s="24">
        <f t="shared" si="16"/>
        <v>421.54260438938638</v>
      </c>
      <c r="R26" s="24">
        <f t="shared" si="17"/>
        <v>0</v>
      </c>
      <c r="T26">
        <f t="shared" si="4"/>
        <v>52</v>
      </c>
      <c r="U26">
        <f t="shared" si="18"/>
        <v>10</v>
      </c>
      <c r="V26">
        <f t="shared" si="5"/>
        <v>84405.247323040108</v>
      </c>
      <c r="W26" s="18">
        <f t="shared" si="19"/>
        <v>7033.7706102533421</v>
      </c>
      <c r="X26" s="18">
        <f t="shared" si="20"/>
        <v>3516.885305126671</v>
      </c>
      <c r="Y26" s="18">
        <f>(VLOOKUP(U26,Tabla1[],2,FALSE))*V26/30/12*0.25</f>
        <v>937.83608136711234</v>
      </c>
      <c r="Z26" s="18">
        <f t="shared" si="21"/>
        <v>92376.854014660566</v>
      </c>
      <c r="AA26">
        <f t="shared" si="22"/>
        <v>13</v>
      </c>
      <c r="AB26" s="22">
        <f t="shared" si="23"/>
        <v>892976.25547505205</v>
      </c>
      <c r="AC26" s="22">
        <f t="shared" si="24"/>
        <v>892976.25547505205</v>
      </c>
      <c r="AD26" s="32">
        <f t="shared" si="25"/>
        <v>0.52581684307409104</v>
      </c>
      <c r="AE26" s="22">
        <f t="shared" si="26"/>
        <v>221.65420146125766</v>
      </c>
      <c r="AF26" s="22">
        <f t="shared" si="27"/>
        <v>0</v>
      </c>
      <c r="AH26">
        <f t="shared" si="6"/>
        <v>52</v>
      </c>
      <c r="AI26">
        <v>1</v>
      </c>
      <c r="AJ26" s="18">
        <f t="shared" si="7"/>
        <v>84405.247323040108</v>
      </c>
      <c r="AK26" s="18">
        <f t="shared" si="28"/>
        <v>7033.7706102533421</v>
      </c>
      <c r="AL26" s="18">
        <f t="shared" si="29"/>
        <v>3516.885305126671</v>
      </c>
      <c r="AM26" s="18">
        <f>(VLOOKUP(AI26,Tabla1[],2,FALSE))*AJ26/30/12*0.25</f>
        <v>351.68853051266711</v>
      </c>
      <c r="AN26" s="18">
        <f t="shared" si="30"/>
        <v>91790.706463806113</v>
      </c>
      <c r="AO26">
        <f t="shared" si="8"/>
        <v>13</v>
      </c>
      <c r="AP26" s="22">
        <f t="shared" si="31"/>
        <v>56270.164882026736</v>
      </c>
      <c r="AQ26" s="22">
        <f t="shared" si="32"/>
        <v>56270.164882026736</v>
      </c>
      <c r="AS26" s="22">
        <f t="shared" si="9"/>
        <v>13.967357347462411</v>
      </c>
      <c r="AT26" s="22">
        <f t="shared" si="10"/>
        <v>0</v>
      </c>
    </row>
    <row r="27" spans="1:46" x14ac:dyDescent="0.2">
      <c r="A27">
        <f t="shared" si="33"/>
        <v>53</v>
      </c>
      <c r="B27">
        <f t="shared" si="33"/>
        <v>23</v>
      </c>
      <c r="C27" s="18">
        <f t="shared" si="34"/>
        <v>88625.509689192113</v>
      </c>
      <c r="D27" s="18">
        <f t="shared" si="11"/>
        <v>7385.4591407660091</v>
      </c>
      <c r="E27" s="18">
        <f t="shared" si="12"/>
        <v>3692.7295703830046</v>
      </c>
      <c r="F27" s="18">
        <f>(VLOOKUP(B27,Tabla1[],2,FALSE))*C27/30/12*0.25</f>
        <v>1230.9098567943349</v>
      </c>
      <c r="G27" s="18">
        <f t="shared" si="13"/>
        <v>100934.60825713545</v>
      </c>
      <c r="H27">
        <v>14</v>
      </c>
      <c r="I27" s="18">
        <f t="shared" si="0"/>
        <v>1850467.8180474832</v>
      </c>
      <c r="J27" s="22">
        <f t="shared" si="1"/>
        <v>1850467.8180474832</v>
      </c>
      <c r="L27">
        <f t="shared" si="2"/>
        <v>6.0000000000000006E-4</v>
      </c>
      <c r="M27">
        <f t="shared" si="3"/>
        <v>0</v>
      </c>
      <c r="N27">
        <f t="shared" si="14"/>
        <v>0.58709620870257651</v>
      </c>
      <c r="O27">
        <f t="shared" si="15"/>
        <v>0.3878172410173249</v>
      </c>
      <c r="Q27" s="24">
        <f t="shared" si="16"/>
        <v>252.79540475747035</v>
      </c>
      <c r="R27" s="24">
        <f t="shared" si="17"/>
        <v>0</v>
      </c>
      <c r="T27">
        <f t="shared" si="4"/>
        <v>53</v>
      </c>
      <c r="U27">
        <f t="shared" si="18"/>
        <v>10</v>
      </c>
      <c r="V27">
        <f t="shared" si="5"/>
        <v>88625.509689192113</v>
      </c>
      <c r="W27" s="18">
        <f t="shared" si="19"/>
        <v>7385.4591407660091</v>
      </c>
      <c r="X27" s="18">
        <f t="shared" si="20"/>
        <v>3692.7295703830046</v>
      </c>
      <c r="Y27" s="18">
        <f>(VLOOKUP(U27,Tabla1[],2,FALSE))*V27/30/12*0.25</f>
        <v>984.72788543546801</v>
      </c>
      <c r="Z27" s="18">
        <f t="shared" si="21"/>
        <v>96995.696715393584</v>
      </c>
      <c r="AA27">
        <f t="shared" si="22"/>
        <v>14</v>
      </c>
      <c r="AB27" s="22">
        <f t="shared" si="23"/>
        <v>937625.06824880454</v>
      </c>
      <c r="AC27" s="22">
        <f t="shared" si="24"/>
        <v>937625.06824880454</v>
      </c>
      <c r="AD27" s="32">
        <f t="shared" si="25"/>
        <v>0.50669623059866964</v>
      </c>
      <c r="AE27" s="22">
        <f t="shared" si="26"/>
        <v>128.09047870327521</v>
      </c>
      <c r="AF27" s="22">
        <f t="shared" si="27"/>
        <v>0</v>
      </c>
      <c r="AH27">
        <f t="shared" si="6"/>
        <v>53</v>
      </c>
      <c r="AI27">
        <v>1</v>
      </c>
      <c r="AJ27" s="18">
        <f t="shared" si="7"/>
        <v>88625.509689192113</v>
      </c>
      <c r="AK27" s="18">
        <f t="shared" si="28"/>
        <v>7385.4591407660091</v>
      </c>
      <c r="AL27" s="18">
        <f t="shared" si="29"/>
        <v>3692.7295703830046</v>
      </c>
      <c r="AM27" s="18">
        <f>(VLOOKUP(AI27,Tabla1[],2,FALSE))*AJ27/30/12*0.25</f>
        <v>369.27295703830049</v>
      </c>
      <c r="AN27" s="18">
        <f t="shared" si="30"/>
        <v>96380.241786996412</v>
      </c>
      <c r="AO27">
        <f t="shared" si="8"/>
        <v>14</v>
      </c>
      <c r="AP27" s="22">
        <f t="shared" si="31"/>
        <v>59083.67312612808</v>
      </c>
      <c r="AQ27" s="22">
        <f t="shared" si="32"/>
        <v>59083.67312612808</v>
      </c>
      <c r="AS27" s="22">
        <f t="shared" si="9"/>
        <v>8.0715162494624693</v>
      </c>
      <c r="AT27" s="22">
        <f t="shared" si="10"/>
        <v>0</v>
      </c>
    </row>
    <row r="28" spans="1:46" x14ac:dyDescent="0.2">
      <c r="A28">
        <f t="shared" si="33"/>
        <v>54</v>
      </c>
      <c r="B28">
        <f t="shared" si="33"/>
        <v>24</v>
      </c>
      <c r="C28" s="18">
        <f t="shared" si="34"/>
        <v>93056.785173651719</v>
      </c>
      <c r="D28" s="18">
        <f t="shared" si="11"/>
        <v>7754.7320978043099</v>
      </c>
      <c r="E28" s="18">
        <f t="shared" si="12"/>
        <v>3877.3660489021549</v>
      </c>
      <c r="F28" s="18">
        <f>(VLOOKUP(B28,Tabla1[],2,FALSE))*C28/30/12*0.25</f>
        <v>1292.4553496340516</v>
      </c>
      <c r="G28" s="18">
        <f t="shared" si="13"/>
        <v>105981.33866999224</v>
      </c>
      <c r="H28">
        <v>15</v>
      </c>
      <c r="I28" s="18">
        <f t="shared" si="0"/>
        <v>2013645.4347298527</v>
      </c>
      <c r="J28" s="22">
        <f t="shared" si="1"/>
        <v>2013645.4347298527</v>
      </c>
      <c r="L28">
        <f t="shared" si="2"/>
        <v>2.0000000000000001E-4</v>
      </c>
      <c r="M28">
        <f t="shared" si="3"/>
        <v>0</v>
      </c>
      <c r="N28">
        <f t="shared" si="14"/>
        <v>0.57626428365201399</v>
      </c>
      <c r="O28">
        <f t="shared" si="15"/>
        <v>0.36244601964235967</v>
      </c>
      <c r="Q28" s="24">
        <f t="shared" si="16"/>
        <v>84.115888263668921</v>
      </c>
      <c r="R28" s="24">
        <f t="shared" si="17"/>
        <v>0</v>
      </c>
      <c r="T28">
        <f t="shared" si="4"/>
        <v>54</v>
      </c>
      <c r="U28">
        <f t="shared" si="18"/>
        <v>10</v>
      </c>
      <c r="V28">
        <f t="shared" si="5"/>
        <v>93056.785173651719</v>
      </c>
      <c r="W28" s="18">
        <f t="shared" si="19"/>
        <v>7754.7320978043099</v>
      </c>
      <c r="X28" s="18">
        <f t="shared" si="20"/>
        <v>3877.3660489021549</v>
      </c>
      <c r="Y28" s="18">
        <f>(VLOOKUP(U28,Tabla1[],2,FALSE))*V28/30/12*0.25</f>
        <v>1033.9642797072413</v>
      </c>
      <c r="Z28" s="18">
        <f t="shared" si="21"/>
        <v>101845.48155116328</v>
      </c>
      <c r="AA28">
        <f t="shared" si="22"/>
        <v>15</v>
      </c>
      <c r="AB28" s="22">
        <f t="shared" si="23"/>
        <v>984506.32166124496</v>
      </c>
      <c r="AC28" s="22">
        <f t="shared" si="24"/>
        <v>984506.32166124496</v>
      </c>
      <c r="AD28" s="32">
        <f t="shared" si="25"/>
        <v>0.48891741548994433</v>
      </c>
      <c r="AE28" s="22">
        <f t="shared" si="26"/>
        <v>41.12572269151395</v>
      </c>
      <c r="AF28" s="22">
        <f t="shared" si="27"/>
        <v>0</v>
      </c>
      <c r="AH28">
        <f t="shared" si="6"/>
        <v>54</v>
      </c>
      <c r="AI28">
        <v>1</v>
      </c>
      <c r="AJ28" s="18">
        <f t="shared" si="7"/>
        <v>93056.785173651719</v>
      </c>
      <c r="AK28" s="18">
        <f t="shared" si="28"/>
        <v>7754.7320978043099</v>
      </c>
      <c r="AL28" s="18">
        <f t="shared" si="29"/>
        <v>3877.3660489021549</v>
      </c>
      <c r="AM28" s="18">
        <f>(VLOOKUP(AI28,Tabla1[],2,FALSE))*AJ28/30/12*0.25</f>
        <v>387.73660489021546</v>
      </c>
      <c r="AN28" s="18">
        <f t="shared" si="30"/>
        <v>101199.25387634625</v>
      </c>
      <c r="AO28">
        <f t="shared" si="8"/>
        <v>15</v>
      </c>
      <c r="AP28" s="22">
        <f t="shared" si="31"/>
        <v>62037.856782434479</v>
      </c>
      <c r="AQ28" s="22">
        <f t="shared" si="32"/>
        <v>62037.856782434479</v>
      </c>
      <c r="AS28" s="22">
        <f t="shared" si="9"/>
        <v>2.5915036178794013</v>
      </c>
      <c r="AT28" s="22">
        <f t="shared" si="10"/>
        <v>0</v>
      </c>
    </row>
    <row r="29" spans="1:46" x14ac:dyDescent="0.2">
      <c r="A29">
        <f t="shared" si="33"/>
        <v>55</v>
      </c>
      <c r="B29">
        <f t="shared" si="33"/>
        <v>25</v>
      </c>
      <c r="C29" s="18">
        <f t="shared" si="34"/>
        <v>97709.624432334313</v>
      </c>
      <c r="D29" s="18">
        <f t="shared" si="11"/>
        <v>8142.4687026945257</v>
      </c>
      <c r="E29" s="18">
        <f t="shared" si="12"/>
        <v>4071.2343513472629</v>
      </c>
      <c r="F29" s="18">
        <f>(VLOOKUP(B29,Tabla1[],2,FALSE))*C29/30/12*0.25</f>
        <v>1492.7859288273301</v>
      </c>
      <c r="G29" s="18">
        <f t="shared" si="13"/>
        <v>111416.11341520344</v>
      </c>
      <c r="H29">
        <v>16</v>
      </c>
      <c r="I29" s="18">
        <f t="shared" si="0"/>
        <v>2191183.5638323342</v>
      </c>
      <c r="J29" s="22">
        <f t="shared" si="1"/>
        <v>2191183.5638323342</v>
      </c>
      <c r="L29">
        <f t="shared" si="2"/>
        <v>0</v>
      </c>
      <c r="M29">
        <f t="shared" si="3"/>
        <v>0</v>
      </c>
      <c r="N29">
        <f t="shared" si="14"/>
        <v>0.56552848004757694</v>
      </c>
      <c r="O29">
        <f t="shared" si="15"/>
        <v>0.33873459779659787</v>
      </c>
      <c r="Q29" s="24">
        <f t="shared" si="16"/>
        <v>0</v>
      </c>
      <c r="R29" s="24">
        <f t="shared" si="17"/>
        <v>0</v>
      </c>
      <c r="T29">
        <f t="shared" si="4"/>
        <v>55</v>
      </c>
      <c r="U29">
        <f t="shared" si="18"/>
        <v>10</v>
      </c>
      <c r="V29">
        <f t="shared" si="5"/>
        <v>97709.624432334313</v>
      </c>
      <c r="W29" s="18">
        <f t="shared" si="19"/>
        <v>8142.4687026945257</v>
      </c>
      <c r="X29" s="18">
        <f t="shared" si="20"/>
        <v>4071.2343513472629</v>
      </c>
      <c r="Y29" s="18">
        <f>(VLOOKUP(U29,Tabla1[],2,FALSE))*V29/30/12*0.25</f>
        <v>1085.6624936926034</v>
      </c>
      <c r="Z29" s="18">
        <f t="shared" si="21"/>
        <v>106937.75562872145</v>
      </c>
      <c r="AA29">
        <f t="shared" si="22"/>
        <v>16</v>
      </c>
      <c r="AB29" s="22">
        <f t="shared" si="23"/>
        <v>1033731.6377443074</v>
      </c>
      <c r="AC29" s="22">
        <f t="shared" si="24"/>
        <v>1033731.6377443074</v>
      </c>
      <c r="AD29" s="32">
        <f t="shared" si="25"/>
        <v>0.471768616197692</v>
      </c>
      <c r="AE29" s="22">
        <f t="shared" si="26"/>
        <v>0</v>
      </c>
      <c r="AF29" s="22">
        <f t="shared" si="27"/>
        <v>0</v>
      </c>
      <c r="AH29">
        <f t="shared" si="6"/>
        <v>55</v>
      </c>
      <c r="AI29">
        <v>1</v>
      </c>
      <c r="AJ29" s="18">
        <f t="shared" si="7"/>
        <v>97709.624432334313</v>
      </c>
      <c r="AK29" s="18">
        <f t="shared" si="28"/>
        <v>8142.4687026945257</v>
      </c>
      <c r="AL29" s="18">
        <f t="shared" si="29"/>
        <v>4071.2343513472629</v>
      </c>
      <c r="AM29" s="18">
        <f>(VLOOKUP(AI29,Tabla1[],2,FALSE))*AJ29/30/12*0.25</f>
        <v>407.12343513472632</v>
      </c>
      <c r="AN29" s="18">
        <f t="shared" si="30"/>
        <v>106259.21657016357</v>
      </c>
      <c r="AO29">
        <f t="shared" si="8"/>
        <v>16</v>
      </c>
      <c r="AP29" s="22">
        <f t="shared" si="31"/>
        <v>65139.749621556213</v>
      </c>
      <c r="AQ29" s="22">
        <f t="shared" si="32"/>
        <v>65139.749621556213</v>
      </c>
      <c r="AS29" s="22">
        <f t="shared" si="9"/>
        <v>0</v>
      </c>
      <c r="AT29" s="22">
        <f t="shared" si="10"/>
        <v>0</v>
      </c>
    </row>
    <row r="30" spans="1:46" x14ac:dyDescent="0.2">
      <c r="A30">
        <f t="shared" si="33"/>
        <v>56</v>
      </c>
      <c r="B30">
        <f t="shared" si="33"/>
        <v>26</v>
      </c>
      <c r="C30" s="18">
        <f t="shared" si="34"/>
        <v>102595.10565395103</v>
      </c>
      <c r="D30" s="18">
        <f t="shared" si="11"/>
        <v>8549.5921378292533</v>
      </c>
      <c r="E30" s="18">
        <f t="shared" si="12"/>
        <v>4274.7960689146266</v>
      </c>
      <c r="F30" s="18">
        <f>(VLOOKUP(B30,Tabla1[],2,FALSE))*C30/30/12*0.25</f>
        <v>1567.4252252686963</v>
      </c>
      <c r="G30" s="18">
        <f t="shared" si="13"/>
        <v>116986.91908596361</v>
      </c>
      <c r="H30">
        <v>17</v>
      </c>
      <c r="I30" s="18">
        <f t="shared" si="0"/>
        <v>2378734.0214145938</v>
      </c>
      <c r="J30" s="22">
        <f t="shared" si="1"/>
        <v>2378734.0214145938</v>
      </c>
      <c r="L30">
        <f t="shared" si="2"/>
        <v>0</v>
      </c>
      <c r="M30">
        <f t="shared" si="3"/>
        <v>0</v>
      </c>
      <c r="N30">
        <f t="shared" si="14"/>
        <v>0.55420659987702448</v>
      </c>
      <c r="O30">
        <f t="shared" si="15"/>
        <v>0.31657439046411018</v>
      </c>
      <c r="Q30" s="24">
        <f t="shared" si="16"/>
        <v>0</v>
      </c>
      <c r="R30" s="24">
        <f t="shared" si="17"/>
        <v>0</v>
      </c>
      <c r="T30">
        <f t="shared" si="4"/>
        <v>56</v>
      </c>
      <c r="U30">
        <f t="shared" si="18"/>
        <v>10</v>
      </c>
      <c r="V30">
        <f t="shared" si="5"/>
        <v>102595.10565395103</v>
      </c>
      <c r="W30" s="18">
        <f t="shared" si="19"/>
        <v>8549.5921378292533</v>
      </c>
      <c r="X30" s="18">
        <f t="shared" si="20"/>
        <v>4274.7960689146266</v>
      </c>
      <c r="Y30" s="18">
        <f>(VLOOKUP(U30,Tabla1[],2,FALSE))*V30/30/12*0.25</f>
        <v>1139.9456183772338</v>
      </c>
      <c r="Z30" s="18">
        <f t="shared" si="21"/>
        <v>112284.64341015751</v>
      </c>
      <c r="AA30">
        <f t="shared" si="22"/>
        <v>17</v>
      </c>
      <c r="AB30" s="22">
        <f t="shared" si="23"/>
        <v>1085418.2196315227</v>
      </c>
      <c r="AC30" s="22">
        <f t="shared" si="24"/>
        <v>1085418.2196315227</v>
      </c>
      <c r="AD30" s="32">
        <f t="shared" si="25"/>
        <v>0.45630079271580032</v>
      </c>
      <c r="AE30" s="22">
        <f t="shared" si="26"/>
        <v>0</v>
      </c>
      <c r="AF30" s="22">
        <f t="shared" si="27"/>
        <v>0</v>
      </c>
      <c r="AH30">
        <f t="shared" si="6"/>
        <v>56</v>
      </c>
      <c r="AI30">
        <v>1</v>
      </c>
      <c r="AJ30" s="18">
        <f t="shared" si="7"/>
        <v>102595.10565395103</v>
      </c>
      <c r="AK30" s="18">
        <f t="shared" si="28"/>
        <v>8549.5921378292533</v>
      </c>
      <c r="AL30" s="18">
        <f t="shared" si="29"/>
        <v>4274.7960689146266</v>
      </c>
      <c r="AM30" s="18">
        <f>(VLOOKUP(AI30,Tabla1[],2,FALSE))*AJ30/30/12*0.25</f>
        <v>427.47960689146254</v>
      </c>
      <c r="AN30" s="18">
        <f t="shared" si="30"/>
        <v>111572.17739867175</v>
      </c>
      <c r="AO30">
        <f t="shared" si="8"/>
        <v>17</v>
      </c>
      <c r="AP30" s="22">
        <f t="shared" si="31"/>
        <v>68396.737102634026</v>
      </c>
      <c r="AQ30" s="22">
        <f t="shared" si="32"/>
        <v>68396.737102634026</v>
      </c>
      <c r="AS30" s="22">
        <f t="shared" si="9"/>
        <v>0</v>
      </c>
      <c r="AT30" s="22">
        <f t="shared" si="10"/>
        <v>0</v>
      </c>
    </row>
    <row r="31" spans="1:46" x14ac:dyDescent="0.2">
      <c r="A31">
        <f t="shared" si="33"/>
        <v>57</v>
      </c>
      <c r="B31">
        <f t="shared" si="33"/>
        <v>27</v>
      </c>
      <c r="C31" s="18">
        <f t="shared" si="34"/>
        <v>107724.86093664859</v>
      </c>
      <c r="D31" s="18">
        <f t="shared" si="11"/>
        <v>8977.0717447207153</v>
      </c>
      <c r="E31" s="18">
        <f t="shared" si="12"/>
        <v>4488.5358723603576</v>
      </c>
      <c r="F31" s="18">
        <f>(VLOOKUP(B31,Tabla1[],2,FALSE))*C31/30/12*0.25</f>
        <v>1645.7964865321312</v>
      </c>
      <c r="G31" s="18">
        <f t="shared" si="13"/>
        <v>122836.26504026179</v>
      </c>
      <c r="H31">
        <v>18</v>
      </c>
      <c r="I31" s="18">
        <f t="shared" si="0"/>
        <v>2579561.5658454974</v>
      </c>
      <c r="J31" s="22">
        <f t="shared" si="1"/>
        <v>2579561.5658454974</v>
      </c>
      <c r="L31">
        <f t="shared" si="2"/>
        <v>0</v>
      </c>
      <c r="M31">
        <f t="shared" si="3"/>
        <v>0</v>
      </c>
      <c r="N31">
        <f t="shared" si="14"/>
        <v>0.54167044658780616</v>
      </c>
      <c r="O31">
        <f t="shared" si="15"/>
        <v>0.29586391632159825</v>
      </c>
      <c r="Q31" s="24">
        <f t="shared" si="16"/>
        <v>0</v>
      </c>
      <c r="R31" s="24">
        <f t="shared" si="17"/>
        <v>0</v>
      </c>
      <c r="T31">
        <f t="shared" si="4"/>
        <v>57</v>
      </c>
      <c r="U31">
        <f t="shared" si="18"/>
        <v>10</v>
      </c>
      <c r="V31">
        <f t="shared" si="5"/>
        <v>107724.86093664859</v>
      </c>
      <c r="W31" s="18">
        <f t="shared" si="19"/>
        <v>8977.0717447207153</v>
      </c>
      <c r="X31" s="18">
        <f t="shared" si="20"/>
        <v>4488.5358723603576</v>
      </c>
      <c r="Y31" s="18">
        <f>(VLOOKUP(U31,Tabla1[],2,FALSE))*V31/30/12*0.25</f>
        <v>1196.9428992960954</v>
      </c>
      <c r="Z31" s="18">
        <f t="shared" si="21"/>
        <v>117898.87558066539</v>
      </c>
      <c r="AA31">
        <f t="shared" si="22"/>
        <v>18</v>
      </c>
      <c r="AB31" s="22">
        <f t="shared" si="23"/>
        <v>1139689.1306130989</v>
      </c>
      <c r="AC31" s="22">
        <f t="shared" si="24"/>
        <v>1139689.1306130989</v>
      </c>
      <c r="AD31" s="32">
        <f t="shared" si="25"/>
        <v>0.44181505326450521</v>
      </c>
      <c r="AE31" s="22">
        <f t="shared" si="26"/>
        <v>0</v>
      </c>
      <c r="AF31" s="22">
        <f t="shared" si="27"/>
        <v>0</v>
      </c>
      <c r="AH31">
        <f t="shared" si="6"/>
        <v>57</v>
      </c>
      <c r="AI31">
        <v>1</v>
      </c>
      <c r="AJ31" s="18">
        <f t="shared" si="7"/>
        <v>107724.86093664859</v>
      </c>
      <c r="AK31" s="18">
        <f t="shared" si="28"/>
        <v>8977.0717447207153</v>
      </c>
      <c r="AL31" s="18">
        <f t="shared" si="29"/>
        <v>4488.5358723603576</v>
      </c>
      <c r="AM31" s="18">
        <f>(VLOOKUP(AI31,Tabla1[],2,FALSE))*AJ31/30/12*0.25</f>
        <v>448.85358723603582</v>
      </c>
      <c r="AN31" s="18">
        <f t="shared" si="30"/>
        <v>117150.78626860534</v>
      </c>
      <c r="AO31">
        <f t="shared" si="8"/>
        <v>18</v>
      </c>
      <c r="AP31" s="22">
        <f t="shared" si="31"/>
        <v>71816.573957765737</v>
      </c>
      <c r="AQ31" s="22">
        <f t="shared" si="32"/>
        <v>71816.573957765737</v>
      </c>
      <c r="AS31" s="22">
        <f t="shared" si="9"/>
        <v>0</v>
      </c>
      <c r="AT31" s="22">
        <f t="shared" si="10"/>
        <v>0</v>
      </c>
    </row>
    <row r="32" spans="1:46" x14ac:dyDescent="0.2">
      <c r="A32">
        <f t="shared" ref="A32:B47" si="35">A31+1</f>
        <v>58</v>
      </c>
      <c r="B32">
        <f t="shared" si="35"/>
        <v>28</v>
      </c>
      <c r="C32" s="18">
        <f t="shared" si="34"/>
        <v>113111.10398348102</v>
      </c>
      <c r="D32" s="18">
        <f t="shared" si="11"/>
        <v>9425.9253319567524</v>
      </c>
      <c r="E32" s="18">
        <f t="shared" si="12"/>
        <v>4712.9626659783762</v>
      </c>
      <c r="F32" s="18">
        <f>(VLOOKUP(B32,Tabla1[],2,FALSE))*C32/30/12*0.25</f>
        <v>1728.0863108587375</v>
      </c>
      <c r="G32" s="18">
        <f t="shared" si="13"/>
        <v>128978.07829227489</v>
      </c>
      <c r="H32">
        <v>19</v>
      </c>
      <c r="I32" s="18">
        <f t="shared" si="0"/>
        <v>2794525.0296659563</v>
      </c>
      <c r="J32" s="22">
        <f t="shared" si="1"/>
        <v>2794525.0296659563</v>
      </c>
      <c r="L32">
        <f t="shared" si="2"/>
        <v>0</v>
      </c>
      <c r="M32">
        <f t="shared" si="3"/>
        <v>0</v>
      </c>
      <c r="N32">
        <f t="shared" si="14"/>
        <v>0.52783076667748774</v>
      </c>
      <c r="O32">
        <f t="shared" si="15"/>
        <v>0.27650833301083949</v>
      </c>
      <c r="Q32" s="24">
        <f t="shared" si="16"/>
        <v>0</v>
      </c>
      <c r="R32" s="24">
        <f t="shared" si="17"/>
        <v>0</v>
      </c>
      <c r="T32">
        <f t="shared" si="4"/>
        <v>58</v>
      </c>
      <c r="U32">
        <f t="shared" si="18"/>
        <v>10</v>
      </c>
      <c r="V32">
        <f t="shared" si="5"/>
        <v>113111.10398348102</v>
      </c>
      <c r="W32" s="18">
        <f t="shared" si="19"/>
        <v>9425.9253319567524</v>
      </c>
      <c r="X32" s="18">
        <f t="shared" si="20"/>
        <v>4712.9626659783762</v>
      </c>
      <c r="Y32" s="18">
        <f>(VLOOKUP(U32,Tabla1[],2,FALSE))*V32/30/12*0.25</f>
        <v>1256.7900442609002</v>
      </c>
      <c r="Z32" s="18">
        <f t="shared" si="21"/>
        <v>123793.81935969867</v>
      </c>
      <c r="AA32">
        <f t="shared" si="22"/>
        <v>19</v>
      </c>
      <c r="AB32" s="22">
        <f t="shared" si="23"/>
        <v>1196673.5871437539</v>
      </c>
      <c r="AC32" s="22">
        <f t="shared" si="24"/>
        <v>1196673.5871437539</v>
      </c>
      <c r="AD32" s="32">
        <f t="shared" si="25"/>
        <v>0.42822074393328957</v>
      </c>
      <c r="AE32" s="22">
        <f t="shared" si="26"/>
        <v>0</v>
      </c>
      <c r="AF32" s="22">
        <f t="shared" si="27"/>
        <v>0</v>
      </c>
      <c r="AH32">
        <f t="shared" si="6"/>
        <v>58</v>
      </c>
      <c r="AI32">
        <v>1</v>
      </c>
      <c r="AJ32" s="18">
        <f t="shared" si="7"/>
        <v>113111.10398348102</v>
      </c>
      <c r="AK32" s="18">
        <f t="shared" si="28"/>
        <v>9425.9253319567524</v>
      </c>
      <c r="AL32" s="18">
        <f t="shared" si="29"/>
        <v>4712.9626659783762</v>
      </c>
      <c r="AM32" s="18">
        <f>(VLOOKUP(AI32,Tabla1[],2,FALSE))*AJ32/30/12*0.25</f>
        <v>471.29626659783759</v>
      </c>
      <c r="AN32" s="18">
        <f t="shared" si="30"/>
        <v>123008.32558203561</v>
      </c>
      <c r="AO32">
        <f t="shared" si="8"/>
        <v>19</v>
      </c>
      <c r="AP32" s="22">
        <f t="shared" si="31"/>
        <v>75407.402655654019</v>
      </c>
      <c r="AQ32" s="22">
        <f t="shared" si="32"/>
        <v>75407.402655654019</v>
      </c>
      <c r="AS32" s="22">
        <f t="shared" si="9"/>
        <v>0</v>
      </c>
      <c r="AT32" s="22">
        <f t="shared" si="10"/>
        <v>0</v>
      </c>
    </row>
    <row r="33" spans="1:46" x14ac:dyDescent="0.2">
      <c r="A33">
        <f t="shared" si="35"/>
        <v>59</v>
      </c>
      <c r="B33">
        <f t="shared" si="35"/>
        <v>29</v>
      </c>
      <c r="C33" s="18">
        <f t="shared" si="34"/>
        <v>118766.65918265507</v>
      </c>
      <c r="D33" s="18">
        <f t="shared" si="11"/>
        <v>9897.2215985545899</v>
      </c>
      <c r="E33" s="18">
        <f t="shared" si="12"/>
        <v>4948.610799277295</v>
      </c>
      <c r="F33" s="18">
        <f>(VLOOKUP(B33,Tabla1[],2,FALSE))*C33/30/12*0.25</f>
        <v>1814.4906264016747</v>
      </c>
      <c r="G33" s="18">
        <f t="shared" si="13"/>
        <v>135426.98220688864</v>
      </c>
      <c r="H33">
        <v>20</v>
      </c>
      <c r="I33" s="18">
        <f t="shared" si="0"/>
        <v>3024535.9359538462</v>
      </c>
      <c r="J33" s="22">
        <f t="shared" si="1"/>
        <v>3024535.9359538462</v>
      </c>
      <c r="L33">
        <f t="shared" si="2"/>
        <v>0</v>
      </c>
      <c r="M33">
        <f t="shared" si="3"/>
        <v>0</v>
      </c>
      <c r="N33">
        <f t="shared" si="14"/>
        <v>0.51262924059717607</v>
      </c>
      <c r="O33">
        <f t="shared" si="15"/>
        <v>0.2584190028138687</v>
      </c>
      <c r="Q33" s="24">
        <f t="shared" si="16"/>
        <v>0</v>
      </c>
      <c r="R33" s="24">
        <f t="shared" si="17"/>
        <v>0</v>
      </c>
      <c r="T33">
        <f t="shared" si="4"/>
        <v>59</v>
      </c>
      <c r="U33">
        <f t="shared" si="18"/>
        <v>10</v>
      </c>
      <c r="V33">
        <f t="shared" si="5"/>
        <v>118766.65918265507</v>
      </c>
      <c r="W33" s="18">
        <f t="shared" si="19"/>
        <v>9897.2215985545899</v>
      </c>
      <c r="X33" s="18">
        <f t="shared" si="20"/>
        <v>4948.610799277295</v>
      </c>
      <c r="Y33" s="18">
        <f>(VLOOKUP(U33,Tabla1[],2,FALSE))*V33/30/12*0.25</f>
        <v>1319.6295464739453</v>
      </c>
      <c r="Z33" s="18">
        <f t="shared" si="21"/>
        <v>129983.51032768362</v>
      </c>
      <c r="AA33">
        <f t="shared" si="22"/>
        <v>20</v>
      </c>
      <c r="AB33" s="22">
        <f t="shared" si="23"/>
        <v>1256507.2665009417</v>
      </c>
      <c r="AC33" s="22">
        <f t="shared" si="24"/>
        <v>1256507.2665009417</v>
      </c>
      <c r="AD33" s="32">
        <f t="shared" si="25"/>
        <v>0.41543803515916161</v>
      </c>
      <c r="AE33" s="22">
        <f t="shared" si="26"/>
        <v>0</v>
      </c>
      <c r="AF33" s="22">
        <f t="shared" si="27"/>
        <v>0</v>
      </c>
      <c r="AH33">
        <f t="shared" si="6"/>
        <v>59</v>
      </c>
      <c r="AI33">
        <v>1</v>
      </c>
      <c r="AJ33" s="18">
        <f t="shared" si="7"/>
        <v>118766.65918265507</v>
      </c>
      <c r="AK33" s="18">
        <f t="shared" si="28"/>
        <v>9897.2215985545899</v>
      </c>
      <c r="AL33" s="18">
        <f t="shared" si="29"/>
        <v>4948.610799277295</v>
      </c>
      <c r="AM33" s="18">
        <f>(VLOOKUP(AI33,Tabla1[],2,FALSE))*AJ33/30/12*0.25</f>
        <v>494.86107992772946</v>
      </c>
      <c r="AN33" s="18">
        <f t="shared" si="30"/>
        <v>129158.74186113739</v>
      </c>
      <c r="AO33">
        <f t="shared" si="8"/>
        <v>20</v>
      </c>
      <c r="AP33" s="22">
        <f t="shared" si="31"/>
        <v>79177.77278843672</v>
      </c>
      <c r="AQ33" s="22">
        <f t="shared" si="32"/>
        <v>79177.77278843672</v>
      </c>
      <c r="AS33" s="22">
        <f t="shared" si="9"/>
        <v>0</v>
      </c>
      <c r="AT33" s="22">
        <f t="shared" si="10"/>
        <v>0</v>
      </c>
    </row>
    <row r="34" spans="1:46" x14ac:dyDescent="0.2">
      <c r="A34">
        <f t="shared" si="35"/>
        <v>60</v>
      </c>
      <c r="B34">
        <f t="shared" si="35"/>
        <v>30</v>
      </c>
      <c r="C34" s="18">
        <f t="shared" si="34"/>
        <v>124704.99214178784</v>
      </c>
      <c r="D34" s="18">
        <f t="shared" si="11"/>
        <v>10392.08267848232</v>
      </c>
      <c r="E34" s="18">
        <f t="shared" si="12"/>
        <v>5196.0413392411601</v>
      </c>
      <c r="F34" s="18">
        <f>(VLOOKUP(B34,Tabla1[],2,FALSE))*C34/30/12*0.25</f>
        <v>2078.4165356964641</v>
      </c>
      <c r="G34" s="18">
        <f t="shared" si="13"/>
        <v>142371.53269520777</v>
      </c>
      <c r="H34">
        <v>21</v>
      </c>
      <c r="I34" s="18">
        <f t="shared" si="0"/>
        <v>3274545.2519897791</v>
      </c>
      <c r="J34" s="22">
        <f t="shared" si="1"/>
        <v>3274545.2519897791</v>
      </c>
      <c r="L34">
        <f t="shared" si="2"/>
        <v>0</v>
      </c>
      <c r="M34">
        <f t="shared" si="3"/>
        <v>0.05</v>
      </c>
      <c r="N34">
        <f t="shared" si="14"/>
        <v>0.49602517949423353</v>
      </c>
      <c r="O34">
        <f t="shared" si="15"/>
        <v>0.24151308674193336</v>
      </c>
      <c r="Q34" s="24">
        <f t="shared" si="16"/>
        <v>0</v>
      </c>
      <c r="R34" s="24">
        <f t="shared" si="17"/>
        <v>19613.964835332983</v>
      </c>
      <c r="T34">
        <f t="shared" si="4"/>
        <v>60</v>
      </c>
      <c r="U34">
        <f t="shared" si="18"/>
        <v>10</v>
      </c>
      <c r="V34">
        <f t="shared" si="5"/>
        <v>124704.99214178784</v>
      </c>
      <c r="W34" s="18">
        <f t="shared" si="19"/>
        <v>10392.08267848232</v>
      </c>
      <c r="X34" s="18">
        <f t="shared" si="20"/>
        <v>5196.0413392411601</v>
      </c>
      <c r="Y34" s="18">
        <f>(VLOOKUP(U34,Tabla1[],2,FALSE))*V34/30/12*0.25</f>
        <v>1385.6110237976427</v>
      </c>
      <c r="Z34" s="18">
        <f t="shared" si="21"/>
        <v>136482.6858440678</v>
      </c>
      <c r="AA34">
        <f t="shared" si="22"/>
        <v>21</v>
      </c>
      <c r="AB34" s="22">
        <f t="shared" si="23"/>
        <v>1319332.6298259886</v>
      </c>
      <c r="AC34" s="22">
        <f t="shared" si="24"/>
        <v>1319332.6298259886</v>
      </c>
      <c r="AD34" s="32">
        <f t="shared" si="25"/>
        <v>0.40290560315949075</v>
      </c>
      <c r="AE34" s="22">
        <f t="shared" si="26"/>
        <v>0</v>
      </c>
      <c r="AF34" s="22">
        <f t="shared" si="27"/>
        <v>7902.5763323288766</v>
      </c>
      <c r="AH34">
        <f t="shared" si="6"/>
        <v>60</v>
      </c>
      <c r="AI34">
        <v>1</v>
      </c>
      <c r="AJ34" s="18">
        <f t="shared" si="7"/>
        <v>124704.99214178784</v>
      </c>
      <c r="AK34" s="18">
        <f t="shared" si="28"/>
        <v>10392.08267848232</v>
      </c>
      <c r="AL34" s="18">
        <f t="shared" si="29"/>
        <v>5196.0413392411601</v>
      </c>
      <c r="AM34" s="18">
        <f>(VLOOKUP(AI34,Tabla1[],2,FALSE))*AJ34/30/12*0.25</f>
        <v>519.60413392411601</v>
      </c>
      <c r="AN34" s="18">
        <f t="shared" si="30"/>
        <v>135616.67895419427</v>
      </c>
      <c r="AO34">
        <f t="shared" si="8"/>
        <v>21</v>
      </c>
      <c r="AP34" s="22">
        <f t="shared" si="31"/>
        <v>83136.661427858562</v>
      </c>
      <c r="AQ34" s="22">
        <f t="shared" si="32"/>
        <v>83136.661427858562</v>
      </c>
      <c r="AS34" s="22">
        <f t="shared" si="9"/>
        <v>0</v>
      </c>
      <c r="AT34" s="22">
        <f t="shared" si="10"/>
        <v>497.9743531661818</v>
      </c>
    </row>
    <row r="35" spans="1:46" x14ac:dyDescent="0.2">
      <c r="A35">
        <f t="shared" si="35"/>
        <v>61</v>
      </c>
      <c r="B35">
        <f t="shared" si="35"/>
        <v>31</v>
      </c>
      <c r="C35" s="18">
        <f t="shared" si="34"/>
        <v>130940.24174887723</v>
      </c>
      <c r="D35" s="18">
        <f t="shared" si="11"/>
        <v>10911.686812406437</v>
      </c>
      <c r="E35" s="18">
        <f t="shared" si="12"/>
        <v>5455.8434062032184</v>
      </c>
      <c r="F35" s="18">
        <f>(VLOOKUP(B35,Tabla1[],2,FALSE))*C35/30/12*0.25</f>
        <v>2182.3373624812871</v>
      </c>
      <c r="G35" s="18">
        <f t="shared" si="13"/>
        <v>149490.1093299682</v>
      </c>
      <c r="H35">
        <v>22</v>
      </c>
      <c r="I35" s="18">
        <f t="shared" si="0"/>
        <v>3537932.587475914</v>
      </c>
      <c r="J35" s="22">
        <f t="shared" si="1"/>
        <v>3537932.587475914</v>
      </c>
      <c r="L35">
        <f t="shared" si="2"/>
        <v>0</v>
      </c>
      <c r="M35">
        <f t="shared" si="3"/>
        <v>0.1</v>
      </c>
      <c r="N35">
        <f t="shared" si="14"/>
        <v>0.45457235524390038</v>
      </c>
      <c r="O35">
        <f t="shared" si="15"/>
        <v>0.22571316517937698</v>
      </c>
      <c r="Q35" s="24">
        <f t="shared" si="16"/>
        <v>0</v>
      </c>
      <c r="R35" s="24">
        <f t="shared" si="17"/>
        <v>36300.237381714636</v>
      </c>
      <c r="T35">
        <f t="shared" si="4"/>
        <v>61</v>
      </c>
      <c r="U35">
        <f t="shared" si="18"/>
        <v>10</v>
      </c>
      <c r="V35">
        <f t="shared" si="5"/>
        <v>130940.24174887723</v>
      </c>
      <c r="W35" s="18">
        <f t="shared" si="19"/>
        <v>10911.686812406437</v>
      </c>
      <c r="X35" s="18">
        <f t="shared" si="20"/>
        <v>5455.8434062032184</v>
      </c>
      <c r="Y35" s="18">
        <f>(VLOOKUP(U35,Tabla1[],2,FALSE))*V35/30/12*0.25</f>
        <v>1454.8915749875248</v>
      </c>
      <c r="Z35" s="18">
        <f t="shared" si="21"/>
        <v>143306.82013627121</v>
      </c>
      <c r="AA35">
        <f t="shared" si="22"/>
        <v>22</v>
      </c>
      <c r="AB35" s="22">
        <f t="shared" si="23"/>
        <v>1385299.2613172885</v>
      </c>
      <c r="AC35" s="22">
        <f t="shared" si="24"/>
        <v>1385299.2613172885</v>
      </c>
      <c r="AD35" s="32">
        <f t="shared" si="25"/>
        <v>0.39155614954936435</v>
      </c>
      <c r="AE35" s="22">
        <f t="shared" si="26"/>
        <v>0</v>
      </c>
      <c r="AF35" s="22">
        <f t="shared" si="27"/>
        <v>14213.581176912081</v>
      </c>
      <c r="AH35">
        <f t="shared" si="6"/>
        <v>61</v>
      </c>
      <c r="AI35">
        <v>1</v>
      </c>
      <c r="AJ35" s="18">
        <f t="shared" si="7"/>
        <v>130940.24174887723</v>
      </c>
      <c r="AK35" s="18">
        <f t="shared" si="28"/>
        <v>10911.686812406437</v>
      </c>
      <c r="AL35" s="18">
        <f t="shared" si="29"/>
        <v>5455.8434062032184</v>
      </c>
      <c r="AM35" s="18">
        <f>(VLOOKUP(AI35,Tabla1[],2,FALSE))*AJ35/30/12*0.25</f>
        <v>545.58434062032177</v>
      </c>
      <c r="AN35" s="18">
        <f t="shared" si="30"/>
        <v>142397.512901904</v>
      </c>
      <c r="AO35">
        <f t="shared" si="8"/>
        <v>22</v>
      </c>
      <c r="AP35" s="22">
        <f t="shared" si="31"/>
        <v>87293.494499251479</v>
      </c>
      <c r="AQ35" s="22">
        <f t="shared" si="32"/>
        <v>87293.494499251479</v>
      </c>
      <c r="AS35" s="22">
        <f t="shared" si="9"/>
        <v>0</v>
      </c>
      <c r="AT35" s="22">
        <f t="shared" si="10"/>
        <v>895.65713700128606</v>
      </c>
    </row>
    <row r="36" spans="1:46" x14ac:dyDescent="0.2">
      <c r="A36">
        <f t="shared" si="35"/>
        <v>62</v>
      </c>
      <c r="B36">
        <f t="shared" si="35"/>
        <v>32</v>
      </c>
      <c r="C36" s="18">
        <f t="shared" si="34"/>
        <v>137487.25383632109</v>
      </c>
      <c r="D36" s="18">
        <f t="shared" si="11"/>
        <v>11457.271153026757</v>
      </c>
      <c r="E36" s="18">
        <f t="shared" si="12"/>
        <v>5728.6355765133785</v>
      </c>
      <c r="F36" s="18">
        <f>(VLOOKUP(B36,Tabla1[],2,FALSE))*C36/30/12*0.25</f>
        <v>2291.4542306053518</v>
      </c>
      <c r="G36" s="18">
        <f t="shared" si="13"/>
        <v>156964.6147964666</v>
      </c>
      <c r="H36">
        <v>23</v>
      </c>
      <c r="I36" s="18">
        <f t="shared" si="0"/>
        <v>3819472.2933806875</v>
      </c>
      <c r="J36" s="22">
        <f t="shared" si="1"/>
        <v>3819472.2933806875</v>
      </c>
      <c r="L36">
        <f t="shared" si="2"/>
        <v>0</v>
      </c>
      <c r="M36">
        <f t="shared" si="3"/>
        <v>0.2</v>
      </c>
      <c r="N36">
        <f t="shared" si="14"/>
        <v>0.39327781886281282</v>
      </c>
      <c r="O36">
        <f t="shared" si="15"/>
        <v>0.21094688334521211</v>
      </c>
      <c r="Q36" s="24">
        <f t="shared" si="16"/>
        <v>0</v>
      </c>
      <c r="R36" s="24">
        <f t="shared" si="17"/>
        <v>63373.242070634136</v>
      </c>
      <c r="T36">
        <f t="shared" si="4"/>
        <v>62</v>
      </c>
      <c r="U36">
        <f t="shared" si="18"/>
        <v>10</v>
      </c>
      <c r="V36">
        <f t="shared" si="5"/>
        <v>137487.25383632109</v>
      </c>
      <c r="W36" s="18">
        <f t="shared" si="19"/>
        <v>11457.271153026757</v>
      </c>
      <c r="X36" s="18">
        <f t="shared" si="20"/>
        <v>5728.6355765133785</v>
      </c>
      <c r="Y36" s="18">
        <f>(VLOOKUP(U36,Tabla1[],2,FALSE))*V36/30/12*0.25</f>
        <v>1527.636153736901</v>
      </c>
      <c r="Z36" s="18">
        <f t="shared" si="21"/>
        <v>150472.16114308476</v>
      </c>
      <c r="AA36">
        <f t="shared" si="22"/>
        <v>23</v>
      </c>
      <c r="AB36" s="22">
        <f t="shared" si="23"/>
        <v>1454564.2243831526</v>
      </c>
      <c r="AC36" s="22">
        <f t="shared" si="24"/>
        <v>1454564.2243831526</v>
      </c>
      <c r="AD36" s="32">
        <f t="shared" si="25"/>
        <v>0.38082858380828577</v>
      </c>
      <c r="AE36" s="22">
        <f t="shared" si="26"/>
        <v>0</v>
      </c>
      <c r="AF36" s="22">
        <f t="shared" si="27"/>
        <v>24134.342029099276</v>
      </c>
      <c r="AH36">
        <f t="shared" si="6"/>
        <v>62</v>
      </c>
      <c r="AI36">
        <v>1</v>
      </c>
      <c r="AJ36" s="18">
        <f t="shared" si="7"/>
        <v>137487.25383632109</v>
      </c>
      <c r="AK36" s="18">
        <f t="shared" si="28"/>
        <v>11457.271153026757</v>
      </c>
      <c r="AL36" s="18">
        <f t="shared" si="29"/>
        <v>5728.6355765133785</v>
      </c>
      <c r="AM36" s="18">
        <f>(VLOOKUP(AI36,Tabla1[],2,FALSE))*AJ36/30/12*0.25</f>
        <v>572.86355765133794</v>
      </c>
      <c r="AN36" s="18">
        <f t="shared" si="30"/>
        <v>149517.38854699919</v>
      </c>
      <c r="AO36">
        <f t="shared" si="8"/>
        <v>23</v>
      </c>
      <c r="AP36" s="22">
        <f t="shared" si="31"/>
        <v>91658.169224214056</v>
      </c>
      <c r="AQ36" s="22">
        <f t="shared" si="32"/>
        <v>91658.169224214056</v>
      </c>
      <c r="AS36" s="22">
        <f t="shared" si="9"/>
        <v>0</v>
      </c>
      <c r="AT36" s="22">
        <f t="shared" si="10"/>
        <v>1520.8057291223067</v>
      </c>
    </row>
    <row r="37" spans="1:46" x14ac:dyDescent="0.2">
      <c r="A37">
        <f t="shared" si="35"/>
        <v>63</v>
      </c>
      <c r="B37">
        <f t="shared" si="35"/>
        <v>33</v>
      </c>
      <c r="C37" s="18">
        <f t="shared" si="34"/>
        <v>144361.61652813715</v>
      </c>
      <c r="D37" s="18">
        <f t="shared" si="11"/>
        <v>12030.134710678096</v>
      </c>
      <c r="E37" s="18">
        <f t="shared" si="12"/>
        <v>6015.0673553390479</v>
      </c>
      <c r="F37" s="18">
        <f>(VLOOKUP(B37,Tabla1[],2,FALSE))*C37/30/12*0.25</f>
        <v>2406.0269421356193</v>
      </c>
      <c r="G37" s="18">
        <f t="shared" si="13"/>
        <v>164812.84553628991</v>
      </c>
      <c r="H37">
        <v>24</v>
      </c>
      <c r="I37" s="18">
        <f t="shared" si="0"/>
        <v>4120321.1384072481</v>
      </c>
      <c r="J37" s="22">
        <f t="shared" si="1"/>
        <v>4120321.1384072481</v>
      </c>
      <c r="L37">
        <f t="shared" si="2"/>
        <v>0</v>
      </c>
      <c r="M37">
        <f t="shared" si="3"/>
        <v>0.3</v>
      </c>
      <c r="N37">
        <f t="shared" si="14"/>
        <v>0.30037773249103916</v>
      </c>
      <c r="O37">
        <f t="shared" si="15"/>
        <v>0.19714661994879637</v>
      </c>
      <c r="Q37" s="24">
        <f t="shared" si="16"/>
        <v>0</v>
      </c>
      <c r="R37" s="24">
        <f t="shared" si="17"/>
        <v>73199.715166319831</v>
      </c>
      <c r="T37">
        <f t="shared" si="4"/>
        <v>63</v>
      </c>
      <c r="U37">
        <f t="shared" si="18"/>
        <v>10</v>
      </c>
      <c r="V37">
        <f t="shared" si="5"/>
        <v>144361.61652813715</v>
      </c>
      <c r="W37" s="18">
        <f t="shared" si="19"/>
        <v>12030.134710678096</v>
      </c>
      <c r="X37" s="18">
        <f t="shared" si="20"/>
        <v>6015.0673553390479</v>
      </c>
      <c r="Y37" s="18">
        <f>(VLOOKUP(U37,Tabla1[],2,FALSE))*V37/30/12*0.25</f>
        <v>1604.0179614237461</v>
      </c>
      <c r="Z37" s="18">
        <f t="shared" si="21"/>
        <v>157995.76920023901</v>
      </c>
      <c r="AA37">
        <f t="shared" si="22"/>
        <v>24</v>
      </c>
      <c r="AB37" s="22">
        <f t="shared" si="23"/>
        <v>1527292.4356023103</v>
      </c>
      <c r="AC37" s="22">
        <f t="shared" si="24"/>
        <v>1527292.4356023103</v>
      </c>
      <c r="AD37" s="32">
        <f t="shared" si="25"/>
        <v>0.37067315490673153</v>
      </c>
      <c r="AE37" s="22">
        <f t="shared" si="26"/>
        <v>0</v>
      </c>
      <c r="AF37" s="22">
        <f t="shared" si="27"/>
        <v>27133.169358973897</v>
      </c>
      <c r="AH37">
        <f t="shared" si="6"/>
        <v>63</v>
      </c>
      <c r="AI37">
        <v>1</v>
      </c>
      <c r="AJ37" s="18">
        <f t="shared" si="7"/>
        <v>144361.61652813715</v>
      </c>
      <c r="AK37" s="18">
        <f t="shared" si="28"/>
        <v>12030.134710678096</v>
      </c>
      <c r="AL37" s="18">
        <f t="shared" si="29"/>
        <v>6015.0673553390479</v>
      </c>
      <c r="AM37" s="18">
        <f>(VLOOKUP(AI37,Tabla1[],2,FALSE))*AJ37/30/12*0.25</f>
        <v>601.50673553390482</v>
      </c>
      <c r="AN37" s="18">
        <f t="shared" si="30"/>
        <v>156993.25797434917</v>
      </c>
      <c r="AO37">
        <f t="shared" si="8"/>
        <v>24</v>
      </c>
      <c r="AP37" s="22">
        <f t="shared" si="31"/>
        <v>96241.077685424767</v>
      </c>
      <c r="AQ37" s="22">
        <f t="shared" si="32"/>
        <v>96241.077685424767</v>
      </c>
      <c r="AS37" s="22">
        <f t="shared" si="9"/>
        <v>0</v>
      </c>
      <c r="AT37" s="22">
        <f t="shared" si="10"/>
        <v>1709.7743688483465</v>
      </c>
    </row>
    <row r="38" spans="1:46" x14ac:dyDescent="0.2">
      <c r="A38" s="38">
        <f t="shared" si="35"/>
        <v>64</v>
      </c>
      <c r="B38" s="38">
        <f t="shared" si="35"/>
        <v>34</v>
      </c>
      <c r="C38" s="39">
        <f t="shared" si="34"/>
        <v>151579.69735454401</v>
      </c>
      <c r="D38" s="18">
        <f t="shared" si="11"/>
        <v>12631.641446212001</v>
      </c>
      <c r="E38" s="18">
        <f t="shared" si="12"/>
        <v>6315.8207231060005</v>
      </c>
      <c r="F38" s="18">
        <f>(VLOOKUP(B38,Tabla1[],2,FALSE))*C38/30/12*0.25</f>
        <v>2526.3282892423999</v>
      </c>
      <c r="G38" s="18">
        <f t="shared" si="13"/>
        <v>173053.48781310444</v>
      </c>
      <c r="H38" s="38">
        <v>25</v>
      </c>
      <c r="I38" s="39">
        <f t="shared" si="0"/>
        <v>4441706.1872030133</v>
      </c>
      <c r="J38" s="40">
        <f t="shared" si="1"/>
        <v>4441706.1872030133</v>
      </c>
      <c r="K38" s="38"/>
      <c r="L38" s="38">
        <f t="shared" si="2"/>
        <v>0</v>
      </c>
      <c r="M38" s="38">
        <v>1</v>
      </c>
      <c r="N38" s="38">
        <f t="shared" si="14"/>
        <v>0.19893416467416544</v>
      </c>
      <c r="O38" s="38">
        <f t="shared" si="15"/>
        <v>0.18424917752223957</v>
      </c>
      <c r="P38" s="38"/>
      <c r="Q38" s="41">
        <f t="shared" si="16"/>
        <v>0</v>
      </c>
      <c r="R38" s="41">
        <f>O37*N38*M38*J38</f>
        <v>174200.15511485879</v>
      </c>
      <c r="S38" s="38"/>
      <c r="T38" s="38">
        <f t="shared" si="4"/>
        <v>64</v>
      </c>
      <c r="U38" s="38">
        <f t="shared" si="18"/>
        <v>10</v>
      </c>
      <c r="V38" s="38">
        <f t="shared" si="5"/>
        <v>151579.69735454401</v>
      </c>
      <c r="W38" s="18">
        <f t="shared" si="19"/>
        <v>12631.641446212001</v>
      </c>
      <c r="X38" s="18">
        <f t="shared" si="20"/>
        <v>6315.8207231060005</v>
      </c>
      <c r="Y38" s="18">
        <f>(VLOOKUP(U38,Tabla1[],2,FALSE))*V38/30/12*0.25</f>
        <v>1684.2188594949337</v>
      </c>
      <c r="Z38" s="18">
        <f t="shared" si="21"/>
        <v>165895.55766025095</v>
      </c>
      <c r="AA38">
        <f t="shared" si="22"/>
        <v>25</v>
      </c>
      <c r="AB38" s="22">
        <f t="shared" si="23"/>
        <v>1603657.057382426</v>
      </c>
      <c r="AC38" s="22">
        <f t="shared" si="24"/>
        <v>1603657.057382426</v>
      </c>
      <c r="AD38" s="32">
        <f t="shared" si="25"/>
        <v>0.36104528075330999</v>
      </c>
      <c r="AE38" s="22">
        <f t="shared" si="26"/>
        <v>0</v>
      </c>
      <c r="AF38" s="22">
        <f t="shared" si="27"/>
        <v>58779.573748331146</v>
      </c>
      <c r="AH38">
        <f t="shared" si="6"/>
        <v>64</v>
      </c>
      <c r="AI38">
        <v>1</v>
      </c>
      <c r="AJ38" s="18">
        <f t="shared" si="7"/>
        <v>151579.69735454401</v>
      </c>
      <c r="AK38" s="18">
        <f t="shared" si="28"/>
        <v>12631.641446212001</v>
      </c>
      <c r="AL38" s="18">
        <f t="shared" si="29"/>
        <v>6315.8207231060005</v>
      </c>
      <c r="AM38" s="18">
        <f>(VLOOKUP(AI38,Tabla1[],2,FALSE))*AJ38/30/12*0.25</f>
        <v>631.58207231059998</v>
      </c>
      <c r="AN38" s="18">
        <f t="shared" si="30"/>
        <v>164842.92087306661</v>
      </c>
      <c r="AO38">
        <f t="shared" si="8"/>
        <v>25</v>
      </c>
      <c r="AP38" s="22">
        <f t="shared" si="31"/>
        <v>101053.13156969601</v>
      </c>
      <c r="AQ38" s="22">
        <f t="shared" si="32"/>
        <v>101053.13156969601</v>
      </c>
      <c r="AS38" s="22">
        <f t="shared" si="9"/>
        <v>0</v>
      </c>
      <c r="AT38" s="22">
        <f t="shared" si="10"/>
        <v>3703.946534115038</v>
      </c>
    </row>
    <row r="39" spans="1:46" x14ac:dyDescent="0.2">
      <c r="A39">
        <f t="shared" si="35"/>
        <v>65</v>
      </c>
      <c r="B39">
        <f t="shared" si="35"/>
        <v>35</v>
      </c>
      <c r="C39" s="18">
        <f t="shared" si="34"/>
        <v>159158.68222227122</v>
      </c>
      <c r="D39" s="18">
        <f t="shared" si="11"/>
        <v>13263.223518522602</v>
      </c>
      <c r="E39" s="18">
        <f t="shared" si="12"/>
        <v>6631.6117592613009</v>
      </c>
      <c r="F39" s="18">
        <f>(VLOOKUP(B39,Tabla1[],2,FALSE))*C39/30/12*0.25</f>
        <v>2873.6984290132309</v>
      </c>
      <c r="G39" s="18">
        <f t="shared" si="13"/>
        <v>181927.21592906833</v>
      </c>
      <c r="H39">
        <v>26</v>
      </c>
      <c r="I39" s="18">
        <f t="shared" si="0"/>
        <v>4790750.019465466</v>
      </c>
      <c r="J39" s="22">
        <f t="shared" si="1"/>
        <v>4790750.019465466</v>
      </c>
      <c r="L39">
        <f t="shared" si="2"/>
        <v>0</v>
      </c>
      <c r="M39">
        <f t="shared" si="3"/>
        <v>1</v>
      </c>
      <c r="N39">
        <f t="shared" si="14"/>
        <v>0.11153243942457085</v>
      </c>
      <c r="O39">
        <f t="shared" si="15"/>
        <v>0.17219549301143888</v>
      </c>
      <c r="Q39" s="24">
        <f t="shared" si="16"/>
        <v>0</v>
      </c>
      <c r="R39" s="24">
        <f t="shared" si="17"/>
        <v>92008.190866167643</v>
      </c>
      <c r="T39">
        <f t="shared" si="4"/>
        <v>65</v>
      </c>
      <c r="U39">
        <f t="shared" si="18"/>
        <v>10</v>
      </c>
      <c r="V39">
        <f t="shared" si="5"/>
        <v>159158.68222227122</v>
      </c>
      <c r="W39" s="18">
        <f t="shared" si="19"/>
        <v>13263.223518522602</v>
      </c>
      <c r="X39" s="18">
        <f t="shared" si="20"/>
        <v>6631.6117592613009</v>
      </c>
      <c r="Y39" s="18">
        <f>(VLOOKUP(U39,Tabla1[],2,FALSE))*V39/30/12*0.25</f>
        <v>1768.4298024696802</v>
      </c>
      <c r="Z39" s="18">
        <f t="shared" si="21"/>
        <v>174190.3355432635</v>
      </c>
      <c r="AA39">
        <f t="shared" si="22"/>
        <v>26</v>
      </c>
      <c r="AB39" s="22">
        <f t="shared" si="23"/>
        <v>1683839.9102515473</v>
      </c>
      <c r="AC39" s="22">
        <f t="shared" si="24"/>
        <v>1683839.9102515473</v>
      </c>
      <c r="AD39" s="32">
        <f t="shared" si="25"/>
        <v>0.35147730593537085</v>
      </c>
      <c r="AE39" s="22">
        <f t="shared" si="26"/>
        <v>0</v>
      </c>
      <c r="AF39" s="22">
        <f t="shared" si="27"/>
        <v>32338.791049627998</v>
      </c>
      <c r="AH39">
        <f t="shared" si="6"/>
        <v>65</v>
      </c>
      <c r="AI39">
        <v>1</v>
      </c>
      <c r="AJ39" s="18">
        <f t="shared" si="7"/>
        <v>159158.68222227122</v>
      </c>
      <c r="AK39" s="18">
        <f t="shared" si="28"/>
        <v>13263.223518522602</v>
      </c>
      <c r="AL39" s="18">
        <f t="shared" si="29"/>
        <v>6631.6117592613009</v>
      </c>
      <c r="AM39" s="18">
        <f>(VLOOKUP(AI39,Tabla1[],2,FALSE))*AJ39/30/12*0.25</f>
        <v>663.16117592613011</v>
      </c>
      <c r="AN39" s="18">
        <f t="shared" si="30"/>
        <v>173085.06691671995</v>
      </c>
      <c r="AO39">
        <f t="shared" si="8"/>
        <v>26</v>
      </c>
      <c r="AP39" s="22">
        <f t="shared" si="31"/>
        <v>106105.78814818081</v>
      </c>
      <c r="AQ39" s="22">
        <f t="shared" si="32"/>
        <v>106105.78814818081</v>
      </c>
      <c r="AS39" s="22">
        <f t="shared" si="9"/>
        <v>0</v>
      </c>
      <c r="AT39" s="22">
        <f t="shared" si="10"/>
        <v>2037.8023416534356</v>
      </c>
    </row>
    <row r="40" spans="1:46" x14ac:dyDescent="0.2">
      <c r="A40">
        <f t="shared" si="35"/>
        <v>66</v>
      </c>
      <c r="B40">
        <f t="shared" si="35"/>
        <v>36</v>
      </c>
      <c r="C40" s="18">
        <f t="shared" si="34"/>
        <v>167116.61633338479</v>
      </c>
      <c r="D40" s="18">
        <f t="shared" si="11"/>
        <v>13926.384694448732</v>
      </c>
      <c r="E40" s="18">
        <f t="shared" si="12"/>
        <v>6963.1923472243661</v>
      </c>
      <c r="F40" s="18">
        <f>(VLOOKUP(B40,Tabla1[],2,FALSE))*C40/30/12*0.25</f>
        <v>3017.3833504638919</v>
      </c>
      <c r="G40" s="18">
        <f t="shared" si="13"/>
        <v>191023.57672552179</v>
      </c>
      <c r="H40">
        <v>27</v>
      </c>
      <c r="I40" s="18">
        <f t="shared" si="0"/>
        <v>5157636.5715890881</v>
      </c>
      <c r="J40" s="22">
        <f t="shared" si="1"/>
        <v>5157636.5715890881</v>
      </c>
      <c r="L40">
        <f t="shared" si="2"/>
        <v>0</v>
      </c>
      <c r="M40">
        <f t="shared" si="3"/>
        <v>1</v>
      </c>
      <c r="N40">
        <f t="shared" si="14"/>
        <v>0</v>
      </c>
      <c r="O40">
        <f t="shared" si="15"/>
        <v>0.16093036730041013</v>
      </c>
      <c r="Q40" s="24">
        <f t="shared" si="16"/>
        <v>0</v>
      </c>
      <c r="R40" s="24">
        <f t="shared" si="17"/>
        <v>0</v>
      </c>
      <c r="T40">
        <f t="shared" si="4"/>
        <v>66</v>
      </c>
      <c r="U40">
        <f t="shared" si="18"/>
        <v>10</v>
      </c>
      <c r="V40">
        <f t="shared" si="5"/>
        <v>167116.61633338479</v>
      </c>
      <c r="W40" s="18">
        <f t="shared" si="19"/>
        <v>13926.384694448732</v>
      </c>
      <c r="X40" s="18">
        <f t="shared" si="20"/>
        <v>6963.1923472243661</v>
      </c>
      <c r="Y40" s="18">
        <f>(VLOOKUP(U40,Tabla1[],2,FALSE))*V40/30/12*0.25</f>
        <v>1856.8512925931643</v>
      </c>
      <c r="Z40" s="18">
        <f t="shared" si="21"/>
        <v>182899.8523204267</v>
      </c>
      <c r="AA40">
        <f t="shared" si="22"/>
        <v>27</v>
      </c>
      <c r="AB40" s="22">
        <f t="shared" si="23"/>
        <v>1768031.9057641248</v>
      </c>
      <c r="AC40" s="22">
        <f t="shared" si="24"/>
        <v>1768031.9057641248</v>
      </c>
      <c r="AD40" s="32">
        <f t="shared" si="25"/>
        <v>0.34279885393696657</v>
      </c>
      <c r="AE40" s="22">
        <f t="shared" si="26"/>
        <v>0</v>
      </c>
      <c r="AF40" s="22">
        <f t="shared" si="27"/>
        <v>0</v>
      </c>
      <c r="AH40">
        <f t="shared" si="6"/>
        <v>66</v>
      </c>
      <c r="AI40">
        <v>1</v>
      </c>
      <c r="AJ40" s="18">
        <f t="shared" si="7"/>
        <v>167116.61633338479</v>
      </c>
      <c r="AK40" s="18">
        <f t="shared" si="28"/>
        <v>13926.384694448732</v>
      </c>
      <c r="AL40" s="18">
        <f t="shared" si="29"/>
        <v>6963.1923472243661</v>
      </c>
      <c r="AM40" s="18">
        <f>(VLOOKUP(AI40,Tabla1[],2,FALSE))*AJ40/30/12*0.25</f>
        <v>696.3192347224367</v>
      </c>
      <c r="AN40" s="18">
        <f t="shared" si="30"/>
        <v>181739.32026255596</v>
      </c>
      <c r="AO40">
        <f t="shared" si="8"/>
        <v>27</v>
      </c>
      <c r="AP40" s="22">
        <f t="shared" si="31"/>
        <v>111411.07755558986</v>
      </c>
      <c r="AQ40" s="22">
        <f t="shared" si="32"/>
        <v>111411.07755558986</v>
      </c>
      <c r="AS40" s="22">
        <f t="shared" si="9"/>
        <v>0</v>
      </c>
      <c r="AT40" s="22">
        <f t="shared" si="10"/>
        <v>0</v>
      </c>
    </row>
    <row r="41" spans="1:46" x14ac:dyDescent="0.2">
      <c r="A41">
        <f t="shared" si="35"/>
        <v>67</v>
      </c>
      <c r="B41">
        <f t="shared" si="35"/>
        <v>37</v>
      </c>
      <c r="C41" s="18">
        <f t="shared" si="34"/>
        <v>175472.44715005404</v>
      </c>
      <c r="D41" s="18">
        <f t="shared" si="11"/>
        <v>14622.70392917117</v>
      </c>
      <c r="E41" s="18">
        <f t="shared" si="12"/>
        <v>7311.3519645855849</v>
      </c>
      <c r="F41" s="18">
        <f>(VLOOKUP(B41,Tabla1[],2,FALSE))*C41/30/12*0.25</f>
        <v>3168.2525179870868</v>
      </c>
      <c r="G41" s="18">
        <f t="shared" si="13"/>
        <v>200574.75556179788</v>
      </c>
      <c r="H41">
        <v>28</v>
      </c>
      <c r="I41" s="18">
        <f t="shared" si="0"/>
        <v>5549234.903876408</v>
      </c>
      <c r="J41" s="22">
        <f t="shared" si="1"/>
        <v>5549234.903876408</v>
      </c>
      <c r="L41">
        <f t="shared" si="2"/>
        <v>0</v>
      </c>
      <c r="M41">
        <f t="shared" si="3"/>
        <v>1</v>
      </c>
      <c r="N41">
        <f t="shared" si="14"/>
        <v>0</v>
      </c>
      <c r="O41">
        <f t="shared" si="15"/>
        <v>0.15040221243028987</v>
      </c>
      <c r="Q41" s="24">
        <f t="shared" si="16"/>
        <v>0</v>
      </c>
      <c r="R41" s="24">
        <f t="shared" si="17"/>
        <v>0</v>
      </c>
      <c r="T41">
        <f t="shared" si="4"/>
        <v>67</v>
      </c>
      <c r="U41">
        <f t="shared" si="18"/>
        <v>10</v>
      </c>
      <c r="V41">
        <f t="shared" si="5"/>
        <v>175472.44715005404</v>
      </c>
      <c r="W41" s="18">
        <f t="shared" si="19"/>
        <v>14622.70392917117</v>
      </c>
      <c r="X41" s="18">
        <f t="shared" si="20"/>
        <v>7311.3519645855849</v>
      </c>
      <c r="Y41" s="18">
        <f>(VLOOKUP(U41,Tabla1[],2,FALSE))*V41/30/12*0.25</f>
        <v>1949.6938572228228</v>
      </c>
      <c r="Z41" s="18">
        <f t="shared" si="21"/>
        <v>192044.84493644803</v>
      </c>
      <c r="AA41">
        <f t="shared" si="22"/>
        <v>28</v>
      </c>
      <c r="AB41" s="22">
        <f t="shared" si="23"/>
        <v>1856433.5010523309</v>
      </c>
      <c r="AC41" s="22">
        <f t="shared" si="24"/>
        <v>1856433.5010523309</v>
      </c>
      <c r="AD41" s="32">
        <f t="shared" si="25"/>
        <v>0.33453864058908783</v>
      </c>
      <c r="AE41" s="22">
        <f t="shared" si="26"/>
        <v>0</v>
      </c>
      <c r="AF41" s="22">
        <f t="shared" si="27"/>
        <v>0</v>
      </c>
      <c r="AH41">
        <f t="shared" si="6"/>
        <v>67</v>
      </c>
      <c r="AI41">
        <v>1</v>
      </c>
      <c r="AJ41" s="18">
        <f t="shared" si="7"/>
        <v>175472.44715005404</v>
      </c>
      <c r="AK41" s="18">
        <f t="shared" si="28"/>
        <v>14622.70392917117</v>
      </c>
      <c r="AL41" s="18">
        <f t="shared" si="29"/>
        <v>7311.3519645855849</v>
      </c>
      <c r="AM41" s="18">
        <f>(VLOOKUP(AI41,Tabla1[],2,FALSE))*AJ41/30/12*0.25</f>
        <v>731.13519645855843</v>
      </c>
      <c r="AN41" s="18">
        <f t="shared" si="30"/>
        <v>190826.28627568376</v>
      </c>
      <c r="AO41">
        <f t="shared" si="8"/>
        <v>28</v>
      </c>
      <c r="AP41" s="22">
        <f t="shared" si="31"/>
        <v>116981.63143336936</v>
      </c>
      <c r="AQ41" s="22">
        <f t="shared" si="32"/>
        <v>116981.63143336936</v>
      </c>
      <c r="AS41" s="22">
        <f t="shared" si="9"/>
        <v>0</v>
      </c>
      <c r="AT41" s="22">
        <f t="shared" si="10"/>
        <v>0</v>
      </c>
    </row>
    <row r="42" spans="1:46" x14ac:dyDescent="0.2">
      <c r="A42">
        <f t="shared" si="35"/>
        <v>68</v>
      </c>
      <c r="B42">
        <f t="shared" si="35"/>
        <v>38</v>
      </c>
      <c r="C42" s="18">
        <f t="shared" si="34"/>
        <v>184246.06950755673</v>
      </c>
      <c r="D42" s="18">
        <f t="shared" si="11"/>
        <v>15353.839125629727</v>
      </c>
      <c r="E42" s="18">
        <f t="shared" si="12"/>
        <v>7676.9195628148636</v>
      </c>
      <c r="F42" s="18">
        <f>(VLOOKUP(B42,Tabla1[],2,FALSE))*C42/30/12*0.25</f>
        <v>3326.6651438864415</v>
      </c>
      <c r="G42" s="18">
        <f t="shared" si="13"/>
        <v>210603.49333988776</v>
      </c>
      <c r="H42">
        <v>29</v>
      </c>
      <c r="I42" s="18">
        <f t="shared" si="0"/>
        <v>5967098.9779634867</v>
      </c>
      <c r="J42" s="22">
        <f t="shared" si="1"/>
        <v>5967098.9779634867</v>
      </c>
      <c r="L42">
        <f t="shared" si="2"/>
        <v>0</v>
      </c>
      <c r="M42">
        <f t="shared" si="3"/>
        <v>1</v>
      </c>
      <c r="N42">
        <f t="shared" si="14"/>
        <v>0</v>
      </c>
      <c r="O42">
        <f t="shared" si="15"/>
        <v>0.1405628153554111</v>
      </c>
      <c r="Q42" s="24">
        <f t="shared" si="16"/>
        <v>0</v>
      </c>
      <c r="R42" s="24">
        <f t="shared" si="17"/>
        <v>0</v>
      </c>
      <c r="T42">
        <f t="shared" si="4"/>
        <v>68</v>
      </c>
      <c r="U42">
        <f t="shared" si="18"/>
        <v>10</v>
      </c>
      <c r="V42">
        <f t="shared" si="5"/>
        <v>184246.06950755673</v>
      </c>
      <c r="W42" s="18">
        <f t="shared" si="19"/>
        <v>15353.839125629727</v>
      </c>
      <c r="X42" s="18">
        <f t="shared" si="20"/>
        <v>7676.9195628148636</v>
      </c>
      <c r="Y42" s="18">
        <f>(VLOOKUP(U42,Tabla1[],2,FALSE))*V42/30/12*0.25</f>
        <v>2047.1785500839635</v>
      </c>
      <c r="Z42" s="18">
        <f t="shared" si="21"/>
        <v>201647.08718327043</v>
      </c>
      <c r="AA42">
        <f t="shared" si="22"/>
        <v>29</v>
      </c>
      <c r="AB42" s="22">
        <f t="shared" si="23"/>
        <v>1949255.1761049475</v>
      </c>
      <c r="AC42" s="22">
        <f t="shared" si="24"/>
        <v>1949255.1761049475</v>
      </c>
      <c r="AD42" s="32">
        <f t="shared" si="25"/>
        <v>0.32666714316346224</v>
      </c>
      <c r="AE42" s="22">
        <f t="shared" si="26"/>
        <v>0</v>
      </c>
      <c r="AF42" s="22">
        <f t="shared" si="27"/>
        <v>0</v>
      </c>
      <c r="AH42">
        <f t="shared" si="6"/>
        <v>68</v>
      </c>
      <c r="AI42">
        <v>1</v>
      </c>
      <c r="AJ42" s="18">
        <f t="shared" si="7"/>
        <v>184246.06950755673</v>
      </c>
      <c r="AK42" s="18">
        <f t="shared" si="28"/>
        <v>15353.839125629727</v>
      </c>
      <c r="AL42" s="18">
        <f t="shared" si="29"/>
        <v>7676.9195628148636</v>
      </c>
      <c r="AM42" s="18">
        <f>(VLOOKUP(AI42,Tabla1[],2,FALSE))*AJ42/30/12*0.25</f>
        <v>767.69195628148645</v>
      </c>
      <c r="AN42" s="18">
        <f t="shared" si="30"/>
        <v>200367.60058946794</v>
      </c>
      <c r="AO42">
        <f t="shared" si="8"/>
        <v>29</v>
      </c>
      <c r="AP42" s="22">
        <f t="shared" si="31"/>
        <v>122830.71300503782</v>
      </c>
      <c r="AQ42" s="22">
        <f t="shared" si="32"/>
        <v>122830.71300503782</v>
      </c>
      <c r="AS42" s="22">
        <f t="shared" si="9"/>
        <v>0</v>
      </c>
      <c r="AT42" s="22">
        <f t="shared" si="10"/>
        <v>0</v>
      </c>
    </row>
    <row r="43" spans="1:46" x14ac:dyDescent="0.2">
      <c r="A43">
        <f t="shared" si="35"/>
        <v>69</v>
      </c>
      <c r="B43">
        <f t="shared" si="35"/>
        <v>39</v>
      </c>
      <c r="C43" s="18">
        <f t="shared" si="34"/>
        <v>193458.37298293458</v>
      </c>
      <c r="D43" s="18">
        <f t="shared" si="11"/>
        <v>16121.531081911215</v>
      </c>
      <c r="E43" s="18">
        <f t="shared" si="12"/>
        <v>8060.7655409556073</v>
      </c>
      <c r="F43" s="18">
        <f>(VLOOKUP(B43,Tabla1[],2,FALSE))*C43/30/12*0.25</f>
        <v>3492.9984010807634</v>
      </c>
      <c r="G43" s="18">
        <f t="shared" si="13"/>
        <v>221133.66800688216</v>
      </c>
      <c r="H43">
        <v>30</v>
      </c>
      <c r="I43" s="18">
        <f t="shared" si="0"/>
        <v>6412876.3721995829</v>
      </c>
      <c r="J43" s="22">
        <f t="shared" si="1"/>
        <v>6412876.3721995829</v>
      </c>
      <c r="L43">
        <f t="shared" si="2"/>
        <v>0</v>
      </c>
      <c r="M43">
        <f t="shared" si="3"/>
        <v>1</v>
      </c>
      <c r="N43">
        <f t="shared" si="14"/>
        <v>0</v>
      </c>
      <c r="O43">
        <f t="shared" si="15"/>
        <v>0.13136711715458982</v>
      </c>
      <c r="Q43" s="24">
        <f t="shared" si="16"/>
        <v>0</v>
      </c>
      <c r="R43" s="24">
        <f t="shared" si="17"/>
        <v>0</v>
      </c>
      <c r="T43">
        <f t="shared" si="4"/>
        <v>69</v>
      </c>
      <c r="U43">
        <f t="shared" si="18"/>
        <v>10</v>
      </c>
      <c r="V43">
        <f t="shared" si="5"/>
        <v>193458.37298293458</v>
      </c>
      <c r="W43" s="18">
        <f t="shared" si="19"/>
        <v>16121.531081911215</v>
      </c>
      <c r="X43" s="18">
        <f t="shared" si="20"/>
        <v>8060.7655409556073</v>
      </c>
      <c r="Y43" s="18">
        <f>(VLOOKUP(U43,Tabla1[],2,FALSE))*V43/30/12*0.25</f>
        <v>2149.5374775881619</v>
      </c>
      <c r="Z43" s="18">
        <f t="shared" si="21"/>
        <v>211729.44154243395</v>
      </c>
      <c r="AA43">
        <f t="shared" si="22"/>
        <v>30</v>
      </c>
      <c r="AB43" s="22">
        <f t="shared" si="23"/>
        <v>2046717.9349101949</v>
      </c>
      <c r="AC43" s="22">
        <f t="shared" si="24"/>
        <v>2046717.9349101949</v>
      </c>
      <c r="AD43" s="32">
        <f t="shared" si="25"/>
        <v>0.31915755366545162</v>
      </c>
      <c r="AE43" s="22">
        <f t="shared" si="26"/>
        <v>0</v>
      </c>
      <c r="AF43" s="22">
        <f t="shared" si="27"/>
        <v>0</v>
      </c>
      <c r="AH43">
        <f t="shared" si="6"/>
        <v>69</v>
      </c>
      <c r="AI43">
        <v>1</v>
      </c>
      <c r="AJ43" s="18">
        <f t="shared" si="7"/>
        <v>193458.37298293458</v>
      </c>
      <c r="AK43" s="18">
        <f t="shared" si="28"/>
        <v>16121.531081911215</v>
      </c>
      <c r="AL43" s="18">
        <f t="shared" si="29"/>
        <v>8060.7655409556073</v>
      </c>
      <c r="AM43" s="18">
        <f>(VLOOKUP(AI43,Tabla1[],2,FALSE))*AJ43/30/12*0.25</f>
        <v>806.07655409556082</v>
      </c>
      <c r="AN43" s="18">
        <f t="shared" si="30"/>
        <v>210385.98061894134</v>
      </c>
      <c r="AO43">
        <f t="shared" si="8"/>
        <v>30</v>
      </c>
      <c r="AP43" s="22">
        <f t="shared" si="31"/>
        <v>128972.24865528972</v>
      </c>
      <c r="AQ43" s="22">
        <f t="shared" si="32"/>
        <v>128972.24865528972</v>
      </c>
      <c r="AS43" s="22">
        <f t="shared" si="9"/>
        <v>0</v>
      </c>
      <c r="AT43" s="22">
        <f t="shared" si="10"/>
        <v>0</v>
      </c>
    </row>
    <row r="44" spans="1:46" x14ac:dyDescent="0.2">
      <c r="A44">
        <f t="shared" si="35"/>
        <v>70</v>
      </c>
      <c r="B44">
        <f t="shared" si="35"/>
        <v>40</v>
      </c>
      <c r="C44" s="18">
        <f t="shared" si="34"/>
        <v>203131.29163208132</v>
      </c>
      <c r="D44" s="18">
        <f t="shared" si="11"/>
        <v>16927.607636006778</v>
      </c>
      <c r="E44" s="18">
        <f t="shared" si="12"/>
        <v>8463.8038180033891</v>
      </c>
      <c r="F44" s="18">
        <f>(VLOOKUP(B44,Tabla1[],2,FALSE))*C44/30/12*0.25</f>
        <v>3949.7751150682475</v>
      </c>
      <c r="G44" s="18">
        <f t="shared" si="13"/>
        <v>232472.47820115974</v>
      </c>
      <c r="H44">
        <v>31</v>
      </c>
      <c r="I44" s="18">
        <f t="shared" si="0"/>
        <v>6896683.5199677395</v>
      </c>
      <c r="J44" s="22">
        <f t="shared" si="1"/>
        <v>6896683.5199677395</v>
      </c>
      <c r="L44">
        <f t="shared" si="2"/>
        <v>0</v>
      </c>
      <c r="M44">
        <f t="shared" si="3"/>
        <v>1</v>
      </c>
      <c r="N44">
        <f t="shared" si="14"/>
        <v>0</v>
      </c>
      <c r="O44">
        <f t="shared" si="15"/>
        <v>0.1227730066865325</v>
      </c>
      <c r="Q44" s="24">
        <f t="shared" si="16"/>
        <v>0</v>
      </c>
      <c r="R44" s="24">
        <f t="shared" si="17"/>
        <v>0</v>
      </c>
      <c r="T44">
        <f t="shared" si="4"/>
        <v>70</v>
      </c>
      <c r="U44">
        <f t="shared" si="18"/>
        <v>10</v>
      </c>
      <c r="V44">
        <f t="shared" si="5"/>
        <v>203131.29163208132</v>
      </c>
      <c r="W44" s="18">
        <f t="shared" si="19"/>
        <v>16927.607636006778</v>
      </c>
      <c r="X44" s="18">
        <f t="shared" si="20"/>
        <v>8463.8038180033891</v>
      </c>
      <c r="Y44" s="18">
        <f>(VLOOKUP(U44,Tabla1[],2,FALSE))*V44/30/12*0.25</f>
        <v>2257.0143514675701</v>
      </c>
      <c r="Z44" s="18">
        <f t="shared" si="21"/>
        <v>222315.91361955568</v>
      </c>
      <c r="AA44">
        <f t="shared" si="22"/>
        <v>31</v>
      </c>
      <c r="AB44" s="22">
        <f t="shared" si="23"/>
        <v>2149053.8316557049</v>
      </c>
      <c r="AC44" s="22">
        <f t="shared" si="24"/>
        <v>2149053.8316557049</v>
      </c>
      <c r="AD44" s="32">
        <f t="shared" si="25"/>
        <v>0.31160685065997601</v>
      </c>
      <c r="AE44" s="22">
        <f t="shared" si="26"/>
        <v>0</v>
      </c>
      <c r="AF44" s="22">
        <f t="shared" si="27"/>
        <v>0</v>
      </c>
      <c r="AH44">
        <f t="shared" si="6"/>
        <v>70</v>
      </c>
      <c r="AI44">
        <v>1</v>
      </c>
      <c r="AJ44" s="18">
        <f t="shared" si="7"/>
        <v>203131.29163208132</v>
      </c>
      <c r="AK44" s="18">
        <f t="shared" si="28"/>
        <v>16927.607636006778</v>
      </c>
      <c r="AL44" s="18">
        <f t="shared" si="29"/>
        <v>8463.8038180033891</v>
      </c>
      <c r="AM44" s="18">
        <f>(VLOOKUP(AI44,Tabla1[],2,FALSE))*AJ44/30/12*0.25</f>
        <v>846.3803818003388</v>
      </c>
      <c r="AN44" s="18">
        <f t="shared" si="30"/>
        <v>220905.27964988846</v>
      </c>
      <c r="AO44">
        <f t="shared" si="8"/>
        <v>31</v>
      </c>
      <c r="AP44" s="22">
        <f t="shared" si="31"/>
        <v>135420.8610880542</v>
      </c>
      <c r="AQ44" s="22">
        <f t="shared" si="32"/>
        <v>135420.8610880542</v>
      </c>
      <c r="AS44" s="22">
        <f t="shared" si="9"/>
        <v>0</v>
      </c>
      <c r="AT44" s="22">
        <f t="shared" si="10"/>
        <v>0</v>
      </c>
    </row>
    <row r="45" spans="1:46" x14ac:dyDescent="0.2">
      <c r="A45">
        <f t="shared" si="35"/>
        <v>71</v>
      </c>
      <c r="B45">
        <f t="shared" si="35"/>
        <v>41</v>
      </c>
      <c r="C45" s="18">
        <f t="shared" si="34"/>
        <v>213287.85621368539</v>
      </c>
      <c r="D45" s="18">
        <f t="shared" si="11"/>
        <v>17773.988017807114</v>
      </c>
      <c r="E45" s="18">
        <f t="shared" si="12"/>
        <v>8886.9940089035572</v>
      </c>
      <c r="F45" s="18">
        <f>(VLOOKUP(B45,Tabla1[],2,FALSE))*C45/30/12*0.25</f>
        <v>4147.2638708216609</v>
      </c>
      <c r="G45" s="18">
        <f t="shared" si="13"/>
        <v>244096.10211121771</v>
      </c>
      <c r="H45">
        <v>32</v>
      </c>
      <c r="I45" s="18">
        <f t="shared" si="0"/>
        <v>7404248.4307069369</v>
      </c>
      <c r="J45" s="22">
        <f t="shared" si="1"/>
        <v>7404248.4307069369</v>
      </c>
      <c r="L45">
        <f t="shared" si="2"/>
        <v>0</v>
      </c>
      <c r="M45">
        <f t="shared" si="3"/>
        <v>1</v>
      </c>
      <c r="N45">
        <f t="shared" si="14"/>
        <v>0</v>
      </c>
      <c r="O45">
        <f t="shared" si="15"/>
        <v>0.11474112774442291</v>
      </c>
      <c r="Q45" s="24">
        <f t="shared" si="16"/>
        <v>0</v>
      </c>
      <c r="R45" s="24">
        <f t="shared" si="17"/>
        <v>0</v>
      </c>
      <c r="T45">
        <f t="shared" si="4"/>
        <v>71</v>
      </c>
      <c r="U45">
        <f t="shared" si="18"/>
        <v>10</v>
      </c>
      <c r="V45">
        <f t="shared" si="5"/>
        <v>213287.85621368539</v>
      </c>
      <c r="W45" s="18">
        <f t="shared" si="19"/>
        <v>17773.988017807114</v>
      </c>
      <c r="X45" s="18">
        <f t="shared" si="20"/>
        <v>8886.9940089035572</v>
      </c>
      <c r="Y45" s="18">
        <f>(VLOOKUP(U45,Tabla1[],2,FALSE))*V45/30/12*0.25</f>
        <v>2369.865069040949</v>
      </c>
      <c r="Z45" s="18">
        <f t="shared" si="21"/>
        <v>233431.70930053343</v>
      </c>
      <c r="AA45">
        <f t="shared" si="22"/>
        <v>32</v>
      </c>
      <c r="AB45" s="22">
        <f t="shared" si="23"/>
        <v>2256506.5232384899</v>
      </c>
      <c r="AC45" s="22">
        <f t="shared" si="24"/>
        <v>2256506.5232384899</v>
      </c>
      <c r="AD45" s="32">
        <f t="shared" si="25"/>
        <v>0.30475834844766886</v>
      </c>
      <c r="AE45" s="22">
        <f t="shared" si="26"/>
        <v>0</v>
      </c>
      <c r="AF45" s="22">
        <f t="shared" si="27"/>
        <v>0</v>
      </c>
      <c r="AH45">
        <f t="shared" si="6"/>
        <v>71</v>
      </c>
      <c r="AI45">
        <v>1</v>
      </c>
      <c r="AJ45" s="18">
        <f t="shared" si="7"/>
        <v>213287.85621368539</v>
      </c>
      <c r="AK45" s="18">
        <f t="shared" si="28"/>
        <v>17773.988017807114</v>
      </c>
      <c r="AL45" s="18">
        <f t="shared" si="29"/>
        <v>8886.9940089035572</v>
      </c>
      <c r="AM45" s="18">
        <f>(VLOOKUP(AI45,Tabla1[],2,FALSE))*AJ45/30/12*0.25</f>
        <v>888.69940089035583</v>
      </c>
      <c r="AN45" s="18">
        <f t="shared" si="30"/>
        <v>231950.54363238285</v>
      </c>
      <c r="AO45">
        <f t="shared" si="8"/>
        <v>32</v>
      </c>
      <c r="AP45" s="22">
        <f t="shared" si="31"/>
        <v>142191.90414245694</v>
      </c>
      <c r="AQ45" s="22">
        <f t="shared" si="32"/>
        <v>142191.90414245694</v>
      </c>
      <c r="AS45" s="22">
        <f t="shared" si="9"/>
        <v>0</v>
      </c>
      <c r="AT45" s="22">
        <f t="shared" si="10"/>
        <v>0</v>
      </c>
    </row>
    <row r="46" spans="1:46" x14ac:dyDescent="0.2">
      <c r="A46">
        <f t="shared" si="35"/>
        <v>72</v>
      </c>
      <c r="B46">
        <f t="shared" si="35"/>
        <v>42</v>
      </c>
      <c r="C46" s="18">
        <f t="shared" si="34"/>
        <v>223952.24902436967</v>
      </c>
      <c r="D46" s="18">
        <f t="shared" si="11"/>
        <v>18662.687418697471</v>
      </c>
      <c r="E46" s="18">
        <f t="shared" si="12"/>
        <v>9331.3437093487355</v>
      </c>
      <c r="F46" s="18">
        <f>(VLOOKUP(B46,Tabla1[],2,FALSE))*C46/30/12*0.25</f>
        <v>4354.6270643627431</v>
      </c>
      <c r="G46" s="18">
        <f t="shared" si="13"/>
        <v>256300.90721677861</v>
      </c>
      <c r="H46">
        <v>33</v>
      </c>
      <c r="I46" s="18">
        <f t="shared" si="0"/>
        <v>7945328.1237201374</v>
      </c>
      <c r="J46" s="22">
        <f t="shared" si="1"/>
        <v>7945328.1237201374</v>
      </c>
      <c r="L46">
        <f t="shared" si="2"/>
        <v>0</v>
      </c>
      <c r="M46">
        <f t="shared" si="3"/>
        <v>1</v>
      </c>
      <c r="N46">
        <f t="shared" si="14"/>
        <v>0</v>
      </c>
      <c r="O46">
        <f t="shared" si="15"/>
        <v>0.10723469882656347</v>
      </c>
      <c r="Q46" s="24">
        <f t="shared" si="16"/>
        <v>0</v>
      </c>
      <c r="R46" s="24">
        <f t="shared" si="17"/>
        <v>0</v>
      </c>
      <c r="T46">
        <f t="shared" si="4"/>
        <v>72</v>
      </c>
      <c r="U46">
        <f t="shared" si="18"/>
        <v>10</v>
      </c>
      <c r="V46">
        <f t="shared" si="5"/>
        <v>223952.24902436967</v>
      </c>
      <c r="W46" s="18">
        <f t="shared" si="19"/>
        <v>18662.687418697471</v>
      </c>
      <c r="X46" s="18">
        <f t="shared" si="20"/>
        <v>9331.3437093487355</v>
      </c>
      <c r="Y46" s="18">
        <f>(VLOOKUP(U46,Tabla1[],2,FALSE))*V46/30/12*0.25</f>
        <v>2488.3583224929962</v>
      </c>
      <c r="Z46" s="18">
        <f t="shared" si="21"/>
        <v>245103.29476556013</v>
      </c>
      <c r="AA46">
        <f t="shared" si="22"/>
        <v>33</v>
      </c>
      <c r="AB46" s="22">
        <f t="shared" si="23"/>
        <v>2369331.8494004146</v>
      </c>
      <c r="AC46" s="22">
        <f t="shared" si="24"/>
        <v>2369331.8494004146</v>
      </c>
      <c r="AD46" s="32">
        <f t="shared" si="25"/>
        <v>0.29820440547029958</v>
      </c>
      <c r="AE46" s="22">
        <f t="shared" si="26"/>
        <v>0</v>
      </c>
      <c r="AF46" s="22">
        <f t="shared" si="27"/>
        <v>0</v>
      </c>
      <c r="AH46">
        <f t="shared" si="6"/>
        <v>72</v>
      </c>
      <c r="AI46">
        <v>1</v>
      </c>
      <c r="AJ46" s="18">
        <f t="shared" si="7"/>
        <v>223952.24902436967</v>
      </c>
      <c r="AK46" s="18">
        <f t="shared" si="28"/>
        <v>18662.687418697471</v>
      </c>
      <c r="AL46" s="18">
        <f t="shared" si="29"/>
        <v>9331.3437093487355</v>
      </c>
      <c r="AM46" s="18">
        <f>(VLOOKUP(AI46,Tabla1[],2,FALSE))*AJ46/30/12*0.25</f>
        <v>933.13437093487357</v>
      </c>
      <c r="AN46" s="18">
        <f t="shared" si="30"/>
        <v>243548.07081400201</v>
      </c>
      <c r="AO46">
        <f t="shared" si="8"/>
        <v>33</v>
      </c>
      <c r="AP46" s="22">
        <f t="shared" si="31"/>
        <v>149301.49934957977</v>
      </c>
      <c r="AQ46" s="22">
        <f t="shared" si="32"/>
        <v>149301.49934957977</v>
      </c>
      <c r="AS46" s="22">
        <f t="shared" si="9"/>
        <v>0</v>
      </c>
      <c r="AT46" s="22">
        <f t="shared" si="10"/>
        <v>0</v>
      </c>
    </row>
    <row r="47" spans="1:46" x14ac:dyDescent="0.2">
      <c r="A47">
        <f t="shared" si="35"/>
        <v>73</v>
      </c>
      <c r="B47">
        <f t="shared" si="35"/>
        <v>43</v>
      </c>
      <c r="C47" s="18">
        <f t="shared" si="34"/>
        <v>235149.86147558817</v>
      </c>
      <c r="D47" s="18">
        <f t="shared" si="11"/>
        <v>19595.821789632348</v>
      </c>
      <c r="E47" s="18">
        <f t="shared" si="12"/>
        <v>9797.9108948161738</v>
      </c>
      <c r="F47" s="18">
        <f>(VLOOKUP(B47,Tabla1[],2,FALSE))*C47/30/12*0.25</f>
        <v>4572.358417580881</v>
      </c>
      <c r="G47" s="18">
        <f t="shared" si="13"/>
        <v>269115.9525776176</v>
      </c>
      <c r="H47">
        <v>34</v>
      </c>
      <c r="I47" s="18">
        <f t="shared" si="0"/>
        <v>8522005.1649578921</v>
      </c>
      <c r="J47" s="22">
        <f t="shared" si="1"/>
        <v>8522005.1649578921</v>
      </c>
      <c r="L47">
        <f t="shared" si="2"/>
        <v>0</v>
      </c>
      <c r="M47">
        <f t="shared" si="3"/>
        <v>1</v>
      </c>
      <c r="N47">
        <f t="shared" si="14"/>
        <v>0</v>
      </c>
      <c r="O47">
        <f t="shared" si="15"/>
        <v>0.10021934469772288</v>
      </c>
      <c r="Q47" s="24">
        <f t="shared" si="16"/>
        <v>0</v>
      </c>
      <c r="R47" s="24">
        <f t="shared" si="17"/>
        <v>0</v>
      </c>
      <c r="T47">
        <f t="shared" si="4"/>
        <v>73</v>
      </c>
      <c r="U47">
        <f t="shared" si="18"/>
        <v>10</v>
      </c>
      <c r="V47">
        <f t="shared" si="5"/>
        <v>235149.86147558817</v>
      </c>
      <c r="W47" s="18">
        <f t="shared" si="19"/>
        <v>19595.821789632348</v>
      </c>
      <c r="X47" s="18">
        <f t="shared" si="20"/>
        <v>9797.9108948161738</v>
      </c>
      <c r="Y47" s="18">
        <f>(VLOOKUP(U47,Tabla1[],2,FALSE))*V47/30/12*0.25</f>
        <v>2612.7762386176464</v>
      </c>
      <c r="Z47" s="18">
        <f t="shared" si="21"/>
        <v>257358.45950383815</v>
      </c>
      <c r="AA47">
        <f t="shared" si="22"/>
        <v>34</v>
      </c>
      <c r="AB47" s="22">
        <f t="shared" si="23"/>
        <v>2487798.4418704356</v>
      </c>
      <c r="AC47" s="22">
        <f t="shared" si="24"/>
        <v>2487798.4418704356</v>
      </c>
      <c r="AD47" s="32">
        <f t="shared" si="25"/>
        <v>0.29192641798671426</v>
      </c>
      <c r="AE47" s="22">
        <f t="shared" si="26"/>
        <v>0</v>
      </c>
      <c r="AF47" s="22">
        <f t="shared" si="27"/>
        <v>0</v>
      </c>
      <c r="AH47">
        <f t="shared" si="6"/>
        <v>73</v>
      </c>
      <c r="AI47">
        <v>1</v>
      </c>
      <c r="AJ47" s="18">
        <f t="shared" si="7"/>
        <v>235149.86147558817</v>
      </c>
      <c r="AK47" s="18">
        <f t="shared" si="28"/>
        <v>19595.821789632348</v>
      </c>
      <c r="AL47" s="18">
        <f t="shared" si="29"/>
        <v>9797.9108948161738</v>
      </c>
      <c r="AM47" s="18">
        <f>(VLOOKUP(AI47,Tabla1[],2,FALSE))*AJ47/30/12*0.25</f>
        <v>979.7910894816174</v>
      </c>
      <c r="AN47" s="18">
        <f t="shared" si="30"/>
        <v>255725.47435470214</v>
      </c>
      <c r="AO47">
        <f t="shared" si="8"/>
        <v>34</v>
      </c>
      <c r="AP47" s="22">
        <f t="shared" si="31"/>
        <v>156766.57431705878</v>
      </c>
      <c r="AQ47" s="22">
        <f t="shared" si="32"/>
        <v>156766.57431705878</v>
      </c>
      <c r="AS47" s="22">
        <f t="shared" si="9"/>
        <v>0</v>
      </c>
      <c r="AT47" s="22">
        <f t="shared" si="10"/>
        <v>0</v>
      </c>
    </row>
    <row r="48" spans="1:46" x14ac:dyDescent="0.2">
      <c r="A48">
        <f>A47+1</f>
        <v>74</v>
      </c>
      <c r="B48">
        <f t="shared" ref="B48:B58" si="36">B47+1</f>
        <v>44</v>
      </c>
      <c r="C48" s="18">
        <f t="shared" si="34"/>
        <v>246907.35454936759</v>
      </c>
      <c r="D48" s="18">
        <f t="shared" si="11"/>
        <v>20575.612879113967</v>
      </c>
      <c r="E48" s="18">
        <f t="shared" si="12"/>
        <v>10287.806439556984</v>
      </c>
      <c r="F48" s="18">
        <f>(VLOOKUP(B48,Tabla1[],2,FALSE))*C48/30/12*0.25</f>
        <v>4800.9763384599255</v>
      </c>
      <c r="G48" s="18">
        <f t="shared" si="13"/>
        <v>282571.75020649849</v>
      </c>
      <c r="H48">
        <v>35</v>
      </c>
      <c r="I48" s="18">
        <f t="shared" si="0"/>
        <v>9136486.5900101177</v>
      </c>
      <c r="J48" s="22">
        <f t="shared" si="1"/>
        <v>9136486.5900101177</v>
      </c>
      <c r="L48">
        <f t="shared" si="2"/>
        <v>0</v>
      </c>
      <c r="M48">
        <f t="shared" si="3"/>
        <v>1</v>
      </c>
      <c r="N48">
        <f t="shared" si="14"/>
        <v>0</v>
      </c>
      <c r="O48">
        <f t="shared" si="15"/>
        <v>9.366293896983445E-2</v>
      </c>
      <c r="Q48" s="24">
        <f t="shared" si="16"/>
        <v>0</v>
      </c>
      <c r="R48" s="24">
        <f t="shared" si="17"/>
        <v>0</v>
      </c>
      <c r="T48">
        <f t="shared" si="4"/>
        <v>74</v>
      </c>
      <c r="U48">
        <f t="shared" si="18"/>
        <v>10</v>
      </c>
      <c r="V48">
        <f t="shared" si="5"/>
        <v>246907.35454936759</v>
      </c>
      <c r="W48" s="18">
        <f t="shared" si="19"/>
        <v>20575.612879113967</v>
      </c>
      <c r="X48" s="18">
        <f t="shared" si="20"/>
        <v>10287.806439556984</v>
      </c>
      <c r="Y48" s="18">
        <f>(VLOOKUP(U48,Tabla1[],2,FALSE))*V48/30/12*0.25</f>
        <v>2743.4150505485286</v>
      </c>
      <c r="Z48" s="18">
        <f t="shared" si="21"/>
        <v>270226.38247903006</v>
      </c>
      <c r="AA48">
        <f t="shared" si="22"/>
        <v>35</v>
      </c>
      <c r="AB48" s="22">
        <f t="shared" si="23"/>
        <v>2612188.3639639574</v>
      </c>
      <c r="AC48" s="22">
        <f t="shared" si="24"/>
        <v>2612188.3639639574</v>
      </c>
      <c r="AD48" s="32">
        <f t="shared" si="25"/>
        <v>0.28590731658492641</v>
      </c>
      <c r="AE48" s="22">
        <f t="shared" si="26"/>
        <v>0</v>
      </c>
      <c r="AF48" s="22">
        <f t="shared" si="27"/>
        <v>0</v>
      </c>
      <c r="AH48">
        <f t="shared" si="6"/>
        <v>74</v>
      </c>
      <c r="AI48">
        <v>1</v>
      </c>
      <c r="AJ48" s="18">
        <f t="shared" si="7"/>
        <v>246907.35454936759</v>
      </c>
      <c r="AK48" s="18">
        <f t="shared" si="28"/>
        <v>20575.612879113967</v>
      </c>
      <c r="AL48" s="18">
        <f t="shared" si="29"/>
        <v>10287.806439556984</v>
      </c>
      <c r="AM48" s="18">
        <f>(VLOOKUP(AI48,Tabla1[],2,FALSE))*AJ48/30/12*0.25</f>
        <v>1028.7806439556982</v>
      </c>
      <c r="AN48" s="18">
        <f t="shared" si="30"/>
        <v>268511.74807243724</v>
      </c>
      <c r="AO48">
        <f t="shared" si="8"/>
        <v>35</v>
      </c>
      <c r="AP48" s="22">
        <f t="shared" si="31"/>
        <v>164604.90303291171</v>
      </c>
      <c r="AQ48" s="22">
        <f t="shared" si="32"/>
        <v>164604.90303291171</v>
      </c>
      <c r="AS48" s="22">
        <f t="shared" si="9"/>
        <v>0</v>
      </c>
      <c r="AT48" s="22">
        <f t="shared" si="10"/>
        <v>0</v>
      </c>
    </row>
    <row r="49" spans="1:46" x14ac:dyDescent="0.2">
      <c r="A49">
        <f t="shared" ref="A49:A57" si="37">A48+1</f>
        <v>75</v>
      </c>
      <c r="B49">
        <f t="shared" si="36"/>
        <v>45</v>
      </c>
      <c r="C49" s="18">
        <f t="shared" si="34"/>
        <v>259252.72227683599</v>
      </c>
      <c r="D49" s="18">
        <f t="shared" si="11"/>
        <v>21604.393523069666</v>
      </c>
      <c r="E49" s="18">
        <f t="shared" si="12"/>
        <v>10802.196761534833</v>
      </c>
      <c r="F49" s="18">
        <f>(VLOOKUP(B49,Tabla1[],2,FALSE))*C49/30/12*0.25</f>
        <v>5401.0983807674165</v>
      </c>
      <c r="G49" s="18">
        <f t="shared" si="13"/>
        <v>297060.41094220791</v>
      </c>
      <c r="H49">
        <v>36</v>
      </c>
      <c r="I49" s="18">
        <f t="shared" si="0"/>
        <v>9802993.561092861</v>
      </c>
      <c r="J49" s="22">
        <f t="shared" si="1"/>
        <v>9802993.561092861</v>
      </c>
      <c r="L49">
        <f t="shared" si="2"/>
        <v>0</v>
      </c>
      <c r="M49">
        <f t="shared" si="3"/>
        <v>1</v>
      </c>
      <c r="N49">
        <f t="shared" si="14"/>
        <v>0</v>
      </c>
      <c r="O49">
        <f t="shared" si="15"/>
        <v>8.7535456981153698E-2</v>
      </c>
      <c r="Q49" s="24">
        <f t="shared" si="16"/>
        <v>0</v>
      </c>
      <c r="R49" s="24">
        <f t="shared" si="17"/>
        <v>0</v>
      </c>
      <c r="T49">
        <f t="shared" si="4"/>
        <v>75</v>
      </c>
      <c r="U49">
        <f t="shared" si="18"/>
        <v>10</v>
      </c>
      <c r="V49">
        <f t="shared" si="5"/>
        <v>259252.72227683599</v>
      </c>
      <c r="W49" s="18">
        <f t="shared" si="19"/>
        <v>21604.393523069666</v>
      </c>
      <c r="X49" s="18">
        <f t="shared" si="20"/>
        <v>10802.196761534833</v>
      </c>
      <c r="Y49" s="18">
        <f>(VLOOKUP(U49,Tabla1[],2,FALSE))*V49/30/12*0.25</f>
        <v>2880.5858030759555</v>
      </c>
      <c r="Z49" s="18">
        <f t="shared" si="21"/>
        <v>283737.70160298166</v>
      </c>
      <c r="AA49">
        <f t="shared" si="22"/>
        <v>36</v>
      </c>
      <c r="AB49" s="22">
        <f t="shared" si="23"/>
        <v>2742797.782162156</v>
      </c>
      <c r="AC49" s="22">
        <f t="shared" si="24"/>
        <v>2742797.782162156</v>
      </c>
      <c r="AD49" s="32">
        <f t="shared" si="25"/>
        <v>0.27979185797367617</v>
      </c>
      <c r="AE49" s="22">
        <f t="shared" si="26"/>
        <v>0</v>
      </c>
      <c r="AF49" s="22">
        <f t="shared" si="27"/>
        <v>0</v>
      </c>
      <c r="AH49">
        <f t="shared" si="6"/>
        <v>75</v>
      </c>
      <c r="AI49">
        <v>1</v>
      </c>
      <c r="AJ49" s="18">
        <f t="shared" si="7"/>
        <v>259252.72227683599</v>
      </c>
      <c r="AK49" s="18">
        <f t="shared" si="28"/>
        <v>21604.393523069666</v>
      </c>
      <c r="AL49" s="18">
        <f t="shared" si="29"/>
        <v>10802.196761534833</v>
      </c>
      <c r="AM49" s="18">
        <f>(VLOOKUP(AI49,Tabla1[],2,FALSE))*AJ49/30/12*0.25</f>
        <v>1080.2196761534835</v>
      </c>
      <c r="AN49" s="18">
        <f t="shared" si="30"/>
        <v>281937.33547605918</v>
      </c>
      <c r="AO49">
        <f t="shared" si="8"/>
        <v>36</v>
      </c>
      <c r="AP49" s="22">
        <f t="shared" si="31"/>
        <v>172835.14818455733</v>
      </c>
      <c r="AQ49" s="22">
        <f t="shared" si="32"/>
        <v>172835.14818455733</v>
      </c>
      <c r="AS49" s="22">
        <f t="shared" si="9"/>
        <v>0</v>
      </c>
      <c r="AT49" s="22">
        <f t="shared" si="10"/>
        <v>0</v>
      </c>
    </row>
    <row r="50" spans="1:46" x14ac:dyDescent="0.2">
      <c r="A50">
        <f t="shared" si="37"/>
        <v>76</v>
      </c>
      <c r="B50">
        <f t="shared" si="36"/>
        <v>46</v>
      </c>
      <c r="C50" s="18">
        <f t="shared" si="34"/>
        <v>272215.35839067778</v>
      </c>
      <c r="D50" s="18">
        <f t="shared" si="11"/>
        <v>22684.613199223149</v>
      </c>
      <c r="E50" s="18">
        <f t="shared" si="12"/>
        <v>11342.306599611575</v>
      </c>
      <c r="F50" s="18">
        <f>(VLOOKUP(B50,Tabla1[],2,FALSE))*C50/30/12*0.25</f>
        <v>5671.1532998057874</v>
      </c>
      <c r="G50" s="18">
        <f t="shared" si="13"/>
        <v>311913.43148931826</v>
      </c>
      <c r="H50">
        <v>37</v>
      </c>
      <c r="I50" s="18">
        <f t="shared" si="0"/>
        <v>10501085.526807047</v>
      </c>
      <c r="J50" s="22">
        <f t="shared" si="1"/>
        <v>10501085.526807047</v>
      </c>
      <c r="L50">
        <f t="shared" si="2"/>
        <v>0</v>
      </c>
      <c r="M50">
        <f t="shared" si="3"/>
        <v>1</v>
      </c>
      <c r="N50" t="e">
        <f t="shared" si="14"/>
        <v>#N/A</v>
      </c>
      <c r="O50">
        <f t="shared" si="15"/>
        <v>8.1808838300143641E-2</v>
      </c>
      <c r="Q50" s="24" t="e">
        <f t="shared" si="16"/>
        <v>#N/A</v>
      </c>
      <c r="R50" s="24" t="e">
        <f t="shared" si="17"/>
        <v>#N/A</v>
      </c>
      <c r="T50">
        <f t="shared" si="4"/>
        <v>76</v>
      </c>
      <c r="U50">
        <f t="shared" si="18"/>
        <v>10</v>
      </c>
      <c r="V50">
        <f t="shared" si="5"/>
        <v>272215.35839067778</v>
      </c>
      <c r="W50" s="18">
        <f t="shared" si="19"/>
        <v>22684.613199223149</v>
      </c>
      <c r="X50" s="18">
        <f t="shared" si="20"/>
        <v>11342.306599611575</v>
      </c>
      <c r="Y50" s="18">
        <f>(VLOOKUP(U50,Tabla1[],2,FALSE))*V50/30/12*0.25</f>
        <v>3024.6150932297533</v>
      </c>
      <c r="Z50" s="18">
        <f t="shared" si="21"/>
        <v>297924.58668313065</v>
      </c>
      <c r="AA50">
        <f t="shared" si="22"/>
        <v>37</v>
      </c>
      <c r="AB50" s="22">
        <f t="shared" si="23"/>
        <v>2879937.6712702634</v>
      </c>
      <c r="AC50" s="22">
        <f t="shared" si="24"/>
        <v>2879937.6712702634</v>
      </c>
      <c r="AD50" s="32">
        <f t="shared" si="25"/>
        <v>0.27425142514251433</v>
      </c>
      <c r="AE50" s="22" t="e">
        <f t="shared" si="26"/>
        <v>#N/A</v>
      </c>
      <c r="AF50" s="22" t="e">
        <f t="shared" si="27"/>
        <v>#N/A</v>
      </c>
      <c r="AH50">
        <f t="shared" si="6"/>
        <v>76</v>
      </c>
      <c r="AI50">
        <v>1</v>
      </c>
      <c r="AJ50" s="18">
        <f t="shared" si="7"/>
        <v>272215.35839067778</v>
      </c>
      <c r="AK50" s="18">
        <f t="shared" si="28"/>
        <v>22684.613199223149</v>
      </c>
      <c r="AL50" s="18">
        <f t="shared" si="29"/>
        <v>11342.306599611575</v>
      </c>
      <c r="AM50" s="18">
        <f>(VLOOKUP(AI50,Tabla1[],2,FALSE))*AJ50/30/12*0.25</f>
        <v>1134.2306599611575</v>
      </c>
      <c r="AN50" s="18">
        <f t="shared" si="30"/>
        <v>296034.20224986208</v>
      </c>
      <c r="AO50">
        <f t="shared" si="8"/>
        <v>37</v>
      </c>
      <c r="AP50" s="22">
        <f t="shared" si="31"/>
        <v>181476.9055937852</v>
      </c>
      <c r="AQ50" s="22">
        <f t="shared" si="32"/>
        <v>181476.9055937852</v>
      </c>
      <c r="AS50" s="22" t="e">
        <f t="shared" si="9"/>
        <v>#N/A</v>
      </c>
      <c r="AT50" s="22" t="e">
        <f t="shared" si="10"/>
        <v>#N/A</v>
      </c>
    </row>
    <row r="51" spans="1:46" x14ac:dyDescent="0.2">
      <c r="A51">
        <f t="shared" si="37"/>
        <v>77</v>
      </c>
      <c r="B51">
        <f t="shared" si="36"/>
        <v>47</v>
      </c>
      <c r="C51" s="18">
        <f t="shared" si="34"/>
        <v>285826.12631021166</v>
      </c>
      <c r="D51" s="18">
        <f t="shared" si="11"/>
        <v>23818.843859184304</v>
      </c>
      <c r="E51" s="18">
        <f t="shared" si="12"/>
        <v>11909.421929592152</v>
      </c>
      <c r="F51" s="18">
        <f>(VLOOKUP(B51,Tabla1[],2,FALSE))*C51/30/12*0.25</f>
        <v>5954.710964796076</v>
      </c>
      <c r="G51" s="18">
        <f t="shared" si="13"/>
        <v>327509.10306378419</v>
      </c>
      <c r="H51">
        <v>38</v>
      </c>
      <c r="I51" s="18">
        <f t="shared" si="0"/>
        <v>11244479.205189923</v>
      </c>
      <c r="J51" s="22">
        <f t="shared" si="1"/>
        <v>11244479.205189923</v>
      </c>
      <c r="L51">
        <f t="shared" si="2"/>
        <v>0</v>
      </c>
      <c r="M51">
        <f t="shared" si="3"/>
        <v>1</v>
      </c>
      <c r="N51" t="e">
        <f t="shared" si="14"/>
        <v>#N/A</v>
      </c>
      <c r="O51">
        <f t="shared" si="15"/>
        <v>7.6456858224433308E-2</v>
      </c>
      <c r="Q51" s="24" t="e">
        <f t="shared" si="16"/>
        <v>#N/A</v>
      </c>
      <c r="R51" s="24" t="e">
        <f t="shared" si="17"/>
        <v>#N/A</v>
      </c>
      <c r="T51">
        <f t="shared" si="4"/>
        <v>77</v>
      </c>
      <c r="U51">
        <f t="shared" si="18"/>
        <v>10</v>
      </c>
      <c r="V51">
        <f t="shared" si="5"/>
        <v>285826.12631021166</v>
      </c>
      <c r="W51" s="18">
        <f t="shared" si="19"/>
        <v>23818.843859184304</v>
      </c>
      <c r="X51" s="18">
        <f t="shared" si="20"/>
        <v>11909.421929592152</v>
      </c>
      <c r="Y51" s="18">
        <f>(VLOOKUP(U51,Tabla1[],2,FALSE))*V51/30/12*0.25</f>
        <v>3175.8458478912403</v>
      </c>
      <c r="Z51" s="18">
        <f t="shared" si="21"/>
        <v>312820.8160172872</v>
      </c>
      <c r="AA51">
        <f t="shared" si="22"/>
        <v>38</v>
      </c>
      <c r="AB51" s="22">
        <f t="shared" si="23"/>
        <v>3023934.5548337763</v>
      </c>
      <c r="AC51" s="22">
        <f t="shared" si="24"/>
        <v>3023934.5548337763</v>
      </c>
      <c r="AD51" s="32">
        <f t="shared" si="25"/>
        <v>0.26892615475139747</v>
      </c>
      <c r="AE51" s="22" t="e">
        <f t="shared" si="26"/>
        <v>#N/A</v>
      </c>
      <c r="AF51" s="22" t="e">
        <f t="shared" si="27"/>
        <v>#N/A</v>
      </c>
      <c r="AH51">
        <f t="shared" si="6"/>
        <v>77</v>
      </c>
      <c r="AI51">
        <v>1</v>
      </c>
      <c r="AJ51" s="18">
        <f t="shared" si="7"/>
        <v>285826.12631021166</v>
      </c>
      <c r="AK51" s="18">
        <f t="shared" si="28"/>
        <v>23818.843859184304</v>
      </c>
      <c r="AL51" s="18">
        <f t="shared" si="29"/>
        <v>11909.421929592152</v>
      </c>
      <c r="AM51" s="18">
        <f>(VLOOKUP(AI51,Tabla1[],2,FALSE))*AJ51/30/12*0.25</f>
        <v>1190.9421929592154</v>
      </c>
      <c r="AN51" s="18">
        <f t="shared" si="30"/>
        <v>310835.91236235516</v>
      </c>
      <c r="AO51">
        <f t="shared" si="8"/>
        <v>38</v>
      </c>
      <c r="AP51" s="22">
        <f t="shared" si="31"/>
        <v>190550.75087347443</v>
      </c>
      <c r="AQ51" s="22">
        <f t="shared" si="32"/>
        <v>190550.75087347443</v>
      </c>
      <c r="AS51" s="22" t="e">
        <f t="shared" si="9"/>
        <v>#N/A</v>
      </c>
      <c r="AT51" s="22" t="e">
        <f t="shared" si="10"/>
        <v>#N/A</v>
      </c>
    </row>
    <row r="52" spans="1:46" x14ac:dyDescent="0.2">
      <c r="A52">
        <f t="shared" si="37"/>
        <v>78</v>
      </c>
      <c r="B52">
        <f t="shared" si="36"/>
        <v>48</v>
      </c>
      <c r="C52" s="18">
        <f t="shared" si="34"/>
        <v>300117.43262572226</v>
      </c>
      <c r="D52" s="18">
        <f t="shared" si="11"/>
        <v>25009.786052143521</v>
      </c>
      <c r="E52" s="18">
        <f t="shared" si="12"/>
        <v>12504.893026071761</v>
      </c>
      <c r="F52" s="18">
        <f>(VLOOKUP(B52,Tabla1[],2,FALSE))*C52/30/12*0.25</f>
        <v>6252.4465130358803</v>
      </c>
      <c r="G52" s="18">
        <f t="shared" si="13"/>
        <v>343884.55821697344</v>
      </c>
      <c r="H52">
        <v>39</v>
      </c>
      <c r="I52" s="18">
        <f t="shared" si="0"/>
        <v>12035959.537594071</v>
      </c>
      <c r="J52" s="22">
        <f t="shared" si="1"/>
        <v>12035959.537594071</v>
      </c>
      <c r="L52">
        <f t="shared" si="2"/>
        <v>0</v>
      </c>
      <c r="M52">
        <f t="shared" si="3"/>
        <v>1</v>
      </c>
      <c r="N52" t="e">
        <f t="shared" si="14"/>
        <v>#N/A</v>
      </c>
      <c r="O52">
        <f t="shared" si="15"/>
        <v>7.1455007686386268E-2</v>
      </c>
      <c r="Q52" s="24" t="e">
        <f t="shared" si="16"/>
        <v>#N/A</v>
      </c>
      <c r="R52" s="24" t="e">
        <f t="shared" si="17"/>
        <v>#N/A</v>
      </c>
      <c r="T52">
        <f t="shared" si="4"/>
        <v>78</v>
      </c>
      <c r="U52">
        <f t="shared" si="18"/>
        <v>10</v>
      </c>
      <c r="V52">
        <f t="shared" si="5"/>
        <v>300117.43262572226</v>
      </c>
      <c r="W52" s="18">
        <f t="shared" si="19"/>
        <v>25009.786052143521</v>
      </c>
      <c r="X52" s="18">
        <f t="shared" si="20"/>
        <v>12504.893026071761</v>
      </c>
      <c r="Y52" s="18">
        <f>(VLOOKUP(U52,Tabla1[],2,FALSE))*V52/30/12*0.25</f>
        <v>3334.6381402858028</v>
      </c>
      <c r="Z52" s="18">
        <f t="shared" si="21"/>
        <v>328461.8568181516</v>
      </c>
      <c r="AA52">
        <f t="shared" si="22"/>
        <v>39</v>
      </c>
      <c r="AB52" s="22">
        <f t="shared" si="23"/>
        <v>3175131.2825754657</v>
      </c>
      <c r="AC52" s="22">
        <f t="shared" si="24"/>
        <v>3175131.2825754657</v>
      </c>
      <c r="AD52" s="32">
        <f t="shared" si="25"/>
        <v>0.26380375180375182</v>
      </c>
      <c r="AE52" s="22" t="e">
        <f t="shared" si="26"/>
        <v>#N/A</v>
      </c>
      <c r="AF52" s="22" t="e">
        <f t="shared" si="27"/>
        <v>#N/A</v>
      </c>
      <c r="AH52">
        <f t="shared" si="6"/>
        <v>78</v>
      </c>
      <c r="AI52">
        <v>1</v>
      </c>
      <c r="AJ52" s="18">
        <f t="shared" si="7"/>
        <v>300117.43262572226</v>
      </c>
      <c r="AK52" s="18">
        <f t="shared" si="28"/>
        <v>25009.786052143521</v>
      </c>
      <c r="AL52" s="18">
        <f t="shared" si="29"/>
        <v>12504.893026071761</v>
      </c>
      <c r="AM52" s="18">
        <f>(VLOOKUP(AI52,Tabla1[],2,FALSE))*AJ52/30/12*0.25</f>
        <v>1250.4893026071761</v>
      </c>
      <c r="AN52" s="18">
        <f t="shared" si="30"/>
        <v>326377.707980473</v>
      </c>
      <c r="AO52">
        <f t="shared" si="8"/>
        <v>39</v>
      </c>
      <c r="AP52" s="22">
        <f t="shared" si="31"/>
        <v>200078.28841714817</v>
      </c>
      <c r="AQ52" s="22">
        <f t="shared" si="32"/>
        <v>200078.28841714817</v>
      </c>
      <c r="AS52" s="22" t="e">
        <f t="shared" si="9"/>
        <v>#N/A</v>
      </c>
      <c r="AT52" s="22" t="e">
        <f t="shared" si="10"/>
        <v>#N/A</v>
      </c>
    </row>
    <row r="53" spans="1:46" x14ac:dyDescent="0.2">
      <c r="A53">
        <f t="shared" si="37"/>
        <v>79</v>
      </c>
      <c r="B53">
        <f t="shared" si="36"/>
        <v>49</v>
      </c>
      <c r="C53" s="18">
        <f t="shared" si="34"/>
        <v>315123.30425700836</v>
      </c>
      <c r="D53" s="18">
        <f t="shared" si="11"/>
        <v>26260.275354750698</v>
      </c>
      <c r="E53" s="18">
        <f t="shared" si="12"/>
        <v>13130.137677375349</v>
      </c>
      <c r="F53" s="18">
        <f>(VLOOKUP(B53,Tabla1[],2,FALSE))*C53/30/12*0.25</f>
        <v>6565.0688386876745</v>
      </c>
      <c r="G53" s="18">
        <f t="shared" si="13"/>
        <v>361078.78612782207</v>
      </c>
      <c r="H53">
        <v>40</v>
      </c>
      <c r="I53" s="18">
        <f t="shared" si="0"/>
        <v>12878476.705225652</v>
      </c>
      <c r="J53" s="22">
        <f t="shared" si="1"/>
        <v>12878476.705225652</v>
      </c>
      <c r="L53">
        <f t="shared" si="2"/>
        <v>0</v>
      </c>
      <c r="M53">
        <f t="shared" si="3"/>
        <v>1</v>
      </c>
      <c r="N53" t="e">
        <f t="shared" si="14"/>
        <v>#N/A</v>
      </c>
      <c r="O53">
        <f t="shared" si="15"/>
        <v>6.6780381015314264E-2</v>
      </c>
      <c r="Q53" s="24" t="e">
        <f t="shared" si="16"/>
        <v>#N/A</v>
      </c>
      <c r="R53" s="24" t="e">
        <f t="shared" si="17"/>
        <v>#N/A</v>
      </c>
      <c r="T53">
        <f t="shared" si="4"/>
        <v>79</v>
      </c>
      <c r="U53">
        <f t="shared" si="18"/>
        <v>10</v>
      </c>
      <c r="V53">
        <f t="shared" si="5"/>
        <v>315123.30425700836</v>
      </c>
      <c r="W53" s="18">
        <f t="shared" si="19"/>
        <v>26260.275354750698</v>
      </c>
      <c r="X53" s="18">
        <f t="shared" si="20"/>
        <v>13130.137677375349</v>
      </c>
      <c r="Y53" s="18">
        <f>(VLOOKUP(U53,Tabla1[],2,FALSE))*V53/30/12*0.25</f>
        <v>3501.3700473000931</v>
      </c>
      <c r="Z53" s="18">
        <f t="shared" si="21"/>
        <v>344884.94965905912</v>
      </c>
      <c r="AA53">
        <f t="shared" si="22"/>
        <v>40</v>
      </c>
      <c r="AB53" s="22">
        <f t="shared" si="23"/>
        <v>3333887.8467042381</v>
      </c>
      <c r="AC53" s="22">
        <f t="shared" si="24"/>
        <v>3333887.8467042381</v>
      </c>
      <c r="AD53" s="32">
        <f t="shared" si="25"/>
        <v>0.25887284055508358</v>
      </c>
      <c r="AE53" s="22" t="e">
        <f t="shared" si="26"/>
        <v>#N/A</v>
      </c>
      <c r="AF53" s="22" t="e">
        <f t="shared" si="27"/>
        <v>#N/A</v>
      </c>
      <c r="AH53">
        <f t="shared" si="6"/>
        <v>79</v>
      </c>
      <c r="AI53">
        <v>1</v>
      </c>
      <c r="AJ53" s="18">
        <f t="shared" si="7"/>
        <v>315123.30425700836</v>
      </c>
      <c r="AK53" s="18">
        <f t="shared" si="28"/>
        <v>26260.275354750698</v>
      </c>
      <c r="AL53" s="18">
        <f t="shared" si="29"/>
        <v>13130.137677375349</v>
      </c>
      <c r="AM53" s="18">
        <f>(VLOOKUP(AI53,Tabla1[],2,FALSE))*AJ53/30/12*0.25</f>
        <v>1313.0137677375349</v>
      </c>
      <c r="AN53" s="18">
        <f t="shared" si="30"/>
        <v>342696.5933794966</v>
      </c>
      <c r="AO53">
        <f t="shared" si="8"/>
        <v>40</v>
      </c>
      <c r="AP53" s="22">
        <f t="shared" si="31"/>
        <v>210082.20283800559</v>
      </c>
      <c r="AQ53" s="22">
        <f t="shared" si="32"/>
        <v>210082.20283800559</v>
      </c>
      <c r="AS53" s="22" t="e">
        <f t="shared" si="9"/>
        <v>#N/A</v>
      </c>
      <c r="AT53" s="22" t="e">
        <f t="shared" si="10"/>
        <v>#N/A</v>
      </c>
    </row>
    <row r="54" spans="1:46" x14ac:dyDescent="0.2">
      <c r="A54">
        <f t="shared" si="37"/>
        <v>80</v>
      </c>
      <c r="B54">
        <f t="shared" si="36"/>
        <v>50</v>
      </c>
      <c r="C54" s="18">
        <f t="shared" si="34"/>
        <v>330879.4694698588</v>
      </c>
      <c r="D54" s="18">
        <f t="shared" si="11"/>
        <v>27573.289122488233</v>
      </c>
      <c r="E54" s="18">
        <f t="shared" si="12"/>
        <v>13786.644561244117</v>
      </c>
      <c r="F54" s="18">
        <f>(VLOOKUP(B54,Tabla1[],2,FALSE))*C54/30/12*0.25</f>
        <v>7352.8770993301951</v>
      </c>
      <c r="G54" s="18">
        <f t="shared" si="13"/>
        <v>379592.28025292134</v>
      </c>
      <c r="H54">
        <v>41</v>
      </c>
      <c r="I54" s="18">
        <f t="shared" si="0"/>
        <v>13791852.849189475</v>
      </c>
      <c r="J54" s="22">
        <f t="shared" si="1"/>
        <v>13791852.849189475</v>
      </c>
      <c r="L54">
        <f t="shared" si="2"/>
        <v>0</v>
      </c>
      <c r="M54">
        <f t="shared" si="3"/>
        <v>1</v>
      </c>
      <c r="N54" t="e">
        <f t="shared" si="14"/>
        <v>#N/A</v>
      </c>
      <c r="O54">
        <f t="shared" si="15"/>
        <v>6.2411571042349782E-2</v>
      </c>
      <c r="Q54" s="24" t="e">
        <f t="shared" si="16"/>
        <v>#N/A</v>
      </c>
      <c r="R54" s="24" t="e">
        <f t="shared" si="17"/>
        <v>#N/A</v>
      </c>
      <c r="T54">
        <f t="shared" si="4"/>
        <v>80</v>
      </c>
      <c r="U54">
        <f t="shared" si="18"/>
        <v>10</v>
      </c>
      <c r="V54">
        <f t="shared" si="5"/>
        <v>330879.4694698588</v>
      </c>
      <c r="W54" s="18">
        <f t="shared" si="19"/>
        <v>27573.289122488233</v>
      </c>
      <c r="X54" s="18">
        <f t="shared" si="20"/>
        <v>13786.644561244117</v>
      </c>
      <c r="Y54" s="18">
        <f>(VLOOKUP(U54,Tabla1[],2,FALSE))*V54/30/12*0.25</f>
        <v>3676.4385496650975</v>
      </c>
      <c r="Z54" s="18">
        <f t="shared" si="21"/>
        <v>362129.19714201213</v>
      </c>
      <c r="AA54">
        <f t="shared" si="22"/>
        <v>41</v>
      </c>
      <c r="AB54" s="22">
        <f t="shared" si="23"/>
        <v>3500582.2390394504</v>
      </c>
      <c r="AC54" s="22">
        <f t="shared" si="24"/>
        <v>3500582.2390394504</v>
      </c>
      <c r="AD54" s="32">
        <f t="shared" si="25"/>
        <v>0.25381522535930867</v>
      </c>
      <c r="AE54" s="22" t="e">
        <f t="shared" si="26"/>
        <v>#N/A</v>
      </c>
      <c r="AF54" s="22" t="e">
        <f t="shared" si="27"/>
        <v>#N/A</v>
      </c>
      <c r="AH54">
        <f t="shared" si="6"/>
        <v>80</v>
      </c>
      <c r="AI54">
        <v>1</v>
      </c>
      <c r="AJ54" s="18">
        <f t="shared" si="7"/>
        <v>330879.4694698588</v>
      </c>
      <c r="AK54" s="18">
        <f t="shared" si="28"/>
        <v>27573.289122488233</v>
      </c>
      <c r="AL54" s="18">
        <f t="shared" si="29"/>
        <v>13786.644561244117</v>
      </c>
      <c r="AM54" s="18">
        <f>(VLOOKUP(AI54,Tabla1[],2,FALSE))*AJ54/30/12*0.25</f>
        <v>1378.6644561244118</v>
      </c>
      <c r="AN54" s="18">
        <f t="shared" si="30"/>
        <v>359831.42304847145</v>
      </c>
      <c r="AO54">
        <f t="shared" si="8"/>
        <v>41</v>
      </c>
      <c r="AP54" s="22">
        <f t="shared" si="31"/>
        <v>220586.31297990587</v>
      </c>
      <c r="AQ54" s="22">
        <f t="shared" si="32"/>
        <v>220586.31297990587</v>
      </c>
      <c r="AS54" s="22" t="e">
        <f t="shared" si="9"/>
        <v>#N/A</v>
      </c>
      <c r="AT54" s="22" t="e">
        <f t="shared" si="10"/>
        <v>#N/A</v>
      </c>
    </row>
    <row r="55" spans="1:46" x14ac:dyDescent="0.2">
      <c r="A55">
        <f t="shared" si="37"/>
        <v>81</v>
      </c>
      <c r="B55">
        <f t="shared" si="36"/>
        <v>51</v>
      </c>
      <c r="C55" s="18">
        <f t="shared" si="34"/>
        <v>347423.44294335175</v>
      </c>
      <c r="D55" s="18">
        <f t="shared" si="11"/>
        <v>28951.953578612647</v>
      </c>
      <c r="E55" s="18">
        <f t="shared" si="12"/>
        <v>14475.976789306324</v>
      </c>
      <c r="F55" s="18">
        <f>(VLOOKUP(B55,Tabla1[],2,FALSE))*C55/30/12*0.25</f>
        <v>7720.5209542967059</v>
      </c>
      <c r="G55" s="18">
        <f t="shared" si="13"/>
        <v>398571.89426556742</v>
      </c>
      <c r="H55">
        <v>42</v>
      </c>
      <c r="I55" s="18">
        <f t="shared" si="0"/>
        <v>14747160.087825995</v>
      </c>
      <c r="J55" s="22">
        <f t="shared" si="1"/>
        <v>14747160.087825995</v>
      </c>
      <c r="L55">
        <f t="shared" si="2"/>
        <v>0</v>
      </c>
      <c r="M55">
        <f t="shared" si="3"/>
        <v>1</v>
      </c>
      <c r="N55" t="e">
        <f t="shared" si="14"/>
        <v>#N/A</v>
      </c>
      <c r="O55">
        <f t="shared" si="15"/>
        <v>5.8328571067616623E-2</v>
      </c>
      <c r="Q55" s="24" t="e">
        <f t="shared" si="16"/>
        <v>#N/A</v>
      </c>
      <c r="R55" s="24" t="e">
        <f t="shared" si="17"/>
        <v>#N/A</v>
      </c>
      <c r="T55">
        <f t="shared" si="4"/>
        <v>81</v>
      </c>
      <c r="U55">
        <f t="shared" si="18"/>
        <v>10</v>
      </c>
      <c r="V55">
        <f t="shared" si="5"/>
        <v>347423.44294335175</v>
      </c>
      <c r="W55" s="18">
        <f t="shared" si="19"/>
        <v>28951.953578612647</v>
      </c>
      <c r="X55" s="18">
        <f t="shared" si="20"/>
        <v>14475.976789306324</v>
      </c>
      <c r="Y55" s="18">
        <f>(VLOOKUP(U55,Tabla1[],2,FALSE))*V55/30/12*0.25</f>
        <v>3860.2604771483529</v>
      </c>
      <c r="Z55" s="18">
        <f t="shared" si="21"/>
        <v>380235.65699911275</v>
      </c>
      <c r="AA55">
        <f t="shared" si="22"/>
        <v>42</v>
      </c>
      <c r="AB55" s="22">
        <f t="shared" si="23"/>
        <v>3675611.3509914232</v>
      </c>
      <c r="AC55" s="22">
        <f t="shared" si="24"/>
        <v>3675611.3509914232</v>
      </c>
      <c r="AD55" s="32">
        <f t="shared" si="25"/>
        <v>0.24924197805553738</v>
      </c>
      <c r="AE55" s="22" t="e">
        <f t="shared" si="26"/>
        <v>#N/A</v>
      </c>
      <c r="AF55" s="22" t="e">
        <f t="shared" si="27"/>
        <v>#N/A</v>
      </c>
      <c r="AH55">
        <f t="shared" si="6"/>
        <v>81</v>
      </c>
      <c r="AI55">
        <v>1</v>
      </c>
      <c r="AJ55" s="18">
        <f t="shared" si="7"/>
        <v>347423.44294335175</v>
      </c>
      <c r="AK55" s="18">
        <f t="shared" si="28"/>
        <v>28951.953578612647</v>
      </c>
      <c r="AL55" s="18">
        <f t="shared" si="29"/>
        <v>14475.976789306324</v>
      </c>
      <c r="AM55" s="18">
        <f>(VLOOKUP(AI55,Tabla1[],2,FALSE))*AJ55/30/12*0.25</f>
        <v>1447.5976789306324</v>
      </c>
      <c r="AN55" s="18">
        <f t="shared" si="30"/>
        <v>377822.99420089502</v>
      </c>
      <c r="AO55">
        <f t="shared" si="8"/>
        <v>42</v>
      </c>
      <c r="AP55" s="22">
        <f t="shared" si="31"/>
        <v>231615.62862890118</v>
      </c>
      <c r="AQ55" s="22">
        <f t="shared" si="32"/>
        <v>231615.62862890118</v>
      </c>
      <c r="AS55" s="22" t="e">
        <f t="shared" si="9"/>
        <v>#N/A</v>
      </c>
      <c r="AT55" s="22" t="e">
        <f t="shared" si="10"/>
        <v>#N/A</v>
      </c>
    </row>
    <row r="56" spans="1:46" x14ac:dyDescent="0.2">
      <c r="A56">
        <f t="shared" si="37"/>
        <v>82</v>
      </c>
      <c r="B56">
        <f t="shared" si="36"/>
        <v>52</v>
      </c>
      <c r="C56" s="18">
        <f t="shared" si="34"/>
        <v>364794.61509051936</v>
      </c>
      <c r="D56" s="18">
        <f t="shared" si="11"/>
        <v>30399.55125754328</v>
      </c>
      <c r="E56" s="18">
        <f t="shared" si="12"/>
        <v>15199.77562877164</v>
      </c>
      <c r="F56" s="18">
        <f>(VLOOKUP(B56,Tabla1[],2,FALSE))*C56/30/12*0.25</f>
        <v>8106.5470020115417</v>
      </c>
      <c r="G56" s="18">
        <f t="shared" si="13"/>
        <v>418500.48897884582</v>
      </c>
      <c r="H56">
        <v>43</v>
      </c>
      <c r="I56" s="18">
        <f t="shared" si="0"/>
        <v>15763518.418203192</v>
      </c>
      <c r="J56" s="22">
        <f t="shared" si="1"/>
        <v>15763518.418203192</v>
      </c>
      <c r="L56">
        <f t="shared" si="2"/>
        <v>0</v>
      </c>
      <c r="M56">
        <f t="shared" si="3"/>
        <v>1</v>
      </c>
      <c r="N56" t="e">
        <f t="shared" si="14"/>
        <v>#N/A</v>
      </c>
      <c r="O56">
        <f t="shared" si="15"/>
        <v>5.4512683240763193E-2</v>
      </c>
      <c r="Q56" s="24" t="e">
        <f t="shared" si="16"/>
        <v>#N/A</v>
      </c>
      <c r="R56" s="24" t="e">
        <f t="shared" si="17"/>
        <v>#N/A</v>
      </c>
      <c r="T56">
        <f t="shared" si="4"/>
        <v>82</v>
      </c>
      <c r="U56">
        <f t="shared" si="18"/>
        <v>10</v>
      </c>
      <c r="V56">
        <f t="shared" si="5"/>
        <v>364794.61509051936</v>
      </c>
      <c r="W56" s="18">
        <f t="shared" si="19"/>
        <v>30399.55125754328</v>
      </c>
      <c r="X56" s="18">
        <f t="shared" si="20"/>
        <v>15199.77562877164</v>
      </c>
      <c r="Y56" s="18">
        <f>(VLOOKUP(U56,Tabla1[],2,FALSE))*V56/30/12*0.25</f>
        <v>4053.2735010057709</v>
      </c>
      <c r="Z56" s="18">
        <f t="shared" si="21"/>
        <v>399247.43984906841</v>
      </c>
      <c r="AA56">
        <f t="shared" si="22"/>
        <v>43</v>
      </c>
      <c r="AB56" s="22">
        <f t="shared" si="23"/>
        <v>3859391.9185409946</v>
      </c>
      <c r="AC56" s="22">
        <f t="shared" si="24"/>
        <v>3859391.9185409946</v>
      </c>
      <c r="AD56" s="32">
        <f t="shared" si="25"/>
        <v>0.24483061561207656</v>
      </c>
      <c r="AE56" s="22" t="e">
        <f t="shared" si="26"/>
        <v>#N/A</v>
      </c>
      <c r="AF56" s="22" t="e">
        <f t="shared" si="27"/>
        <v>#N/A</v>
      </c>
      <c r="AH56">
        <f t="shared" si="6"/>
        <v>82</v>
      </c>
      <c r="AI56">
        <v>1</v>
      </c>
      <c r="AJ56" s="18">
        <f t="shared" si="7"/>
        <v>364794.61509051936</v>
      </c>
      <c r="AK56" s="18">
        <f t="shared" si="28"/>
        <v>30399.55125754328</v>
      </c>
      <c r="AL56" s="18">
        <f t="shared" si="29"/>
        <v>15199.77562877164</v>
      </c>
      <c r="AM56" s="18">
        <f>(VLOOKUP(AI56,Tabla1[],2,FALSE))*AJ56/30/12*0.25</f>
        <v>1519.977562877164</v>
      </c>
      <c r="AN56" s="18">
        <f t="shared" si="30"/>
        <v>396714.14391093981</v>
      </c>
      <c r="AO56">
        <f t="shared" si="8"/>
        <v>43</v>
      </c>
      <c r="AP56" s="22">
        <f t="shared" si="31"/>
        <v>243196.41006034624</v>
      </c>
      <c r="AQ56" s="22">
        <f t="shared" si="32"/>
        <v>243196.41006034624</v>
      </c>
      <c r="AS56" s="22" t="e">
        <f t="shared" si="9"/>
        <v>#N/A</v>
      </c>
      <c r="AT56" s="22" t="e">
        <f t="shared" si="10"/>
        <v>#N/A</v>
      </c>
    </row>
    <row r="57" spans="1:46" x14ac:dyDescent="0.2">
      <c r="A57">
        <f t="shared" si="37"/>
        <v>83</v>
      </c>
      <c r="B57">
        <f t="shared" si="36"/>
        <v>53</v>
      </c>
      <c r="C57" s="18">
        <f t="shared" si="34"/>
        <v>383034.34584504535</v>
      </c>
      <c r="D57" s="18">
        <f t="shared" si="11"/>
        <v>31919.528820420444</v>
      </c>
      <c r="E57" s="18">
        <f t="shared" si="12"/>
        <v>15959.764410210222</v>
      </c>
      <c r="F57" s="18">
        <f>(VLOOKUP(B57,Tabla1[],2,FALSE))*C57/30/12*0.25</f>
        <v>8511.8743521121196</v>
      </c>
      <c r="G57" s="18">
        <f t="shared" si="13"/>
        <v>439425.51342778816</v>
      </c>
      <c r="H57">
        <v>44</v>
      </c>
      <c r="I57" s="18">
        <f t="shared" si="0"/>
        <v>16844644.681398544</v>
      </c>
      <c r="J57" s="22">
        <f t="shared" si="1"/>
        <v>16844644.681398544</v>
      </c>
      <c r="L57">
        <f t="shared" si="2"/>
        <v>0</v>
      </c>
      <c r="M57">
        <f t="shared" si="3"/>
        <v>1</v>
      </c>
      <c r="N57" t="e">
        <f t="shared" si="14"/>
        <v>#N/A</v>
      </c>
      <c r="O57">
        <f t="shared" si="15"/>
        <v>5.0946432935292711E-2</v>
      </c>
      <c r="Q57" s="24" t="e">
        <f t="shared" si="16"/>
        <v>#N/A</v>
      </c>
      <c r="R57" s="24" t="e">
        <f t="shared" si="17"/>
        <v>#N/A</v>
      </c>
      <c r="T57">
        <f t="shared" si="4"/>
        <v>83</v>
      </c>
      <c r="U57">
        <f t="shared" si="18"/>
        <v>10</v>
      </c>
      <c r="V57">
        <f t="shared" si="5"/>
        <v>383034.34584504535</v>
      </c>
      <c r="W57" s="18">
        <f t="shared" si="19"/>
        <v>31919.528820420444</v>
      </c>
      <c r="X57" s="18">
        <f t="shared" si="20"/>
        <v>15959.764410210222</v>
      </c>
      <c r="Y57" s="18">
        <f>(VLOOKUP(U57,Tabla1[],2,FALSE))*V57/30/12*0.25</f>
        <v>4255.9371760560598</v>
      </c>
      <c r="Z57" s="18">
        <f t="shared" si="21"/>
        <v>419209.81184152182</v>
      </c>
      <c r="AA57">
        <f t="shared" si="22"/>
        <v>44</v>
      </c>
      <c r="AB57" s="22">
        <f t="shared" si="23"/>
        <v>4052361.514468044</v>
      </c>
      <c r="AC57" s="22">
        <f t="shared" si="24"/>
        <v>4052361.514468044</v>
      </c>
      <c r="AD57" s="32">
        <f t="shared" si="25"/>
        <v>0.24057269186230126</v>
      </c>
      <c r="AE57" s="22" t="e">
        <f t="shared" si="26"/>
        <v>#N/A</v>
      </c>
      <c r="AF57" s="22" t="e">
        <f t="shared" si="27"/>
        <v>#N/A</v>
      </c>
      <c r="AH57">
        <f t="shared" si="6"/>
        <v>83</v>
      </c>
      <c r="AI57">
        <v>1</v>
      </c>
      <c r="AJ57" s="18">
        <f t="shared" si="7"/>
        <v>383034.34584504535</v>
      </c>
      <c r="AK57" s="18">
        <f t="shared" si="28"/>
        <v>31919.528820420444</v>
      </c>
      <c r="AL57" s="18">
        <f t="shared" si="29"/>
        <v>15959.764410210222</v>
      </c>
      <c r="AM57" s="18">
        <f>(VLOOKUP(AI57,Tabla1[],2,FALSE))*AJ57/30/12*0.25</f>
        <v>1595.9764410210225</v>
      </c>
      <c r="AN57" s="18">
        <f t="shared" si="30"/>
        <v>416549.85110648681</v>
      </c>
      <c r="AO57">
        <f t="shared" si="8"/>
        <v>44</v>
      </c>
      <c r="AP57" s="22">
        <f t="shared" si="31"/>
        <v>255356.23056336358</v>
      </c>
      <c r="AQ57" s="22">
        <f t="shared" si="32"/>
        <v>255356.23056336358</v>
      </c>
      <c r="AS57" s="22" t="e">
        <f t="shared" si="9"/>
        <v>#N/A</v>
      </c>
      <c r="AT57" s="22" t="e">
        <f t="shared" si="10"/>
        <v>#N/A</v>
      </c>
    </row>
    <row r="58" spans="1:46" x14ac:dyDescent="0.2">
      <c r="A58">
        <f>A57+1</f>
        <v>84</v>
      </c>
      <c r="B58">
        <f t="shared" si="36"/>
        <v>54</v>
      </c>
      <c r="C58" s="18">
        <f t="shared" si="34"/>
        <v>402186.06313729763</v>
      </c>
      <c r="D58" s="18">
        <f t="shared" si="11"/>
        <v>33515.505261441467</v>
      </c>
      <c r="E58" s="18">
        <f t="shared" si="12"/>
        <v>16757.752630720734</v>
      </c>
      <c r="F58" s="18">
        <f>(VLOOKUP(B58,Tabla1[],2,FALSE))*C58/30/12*0.25</f>
        <v>8937.4680697177264</v>
      </c>
      <c r="G58" s="18">
        <f t="shared" si="13"/>
        <v>461396.78909917758</v>
      </c>
      <c r="H58" s="25">
        <v>45</v>
      </c>
      <c r="I58" s="18">
        <f t="shared" si="0"/>
        <v>17994474.774867926</v>
      </c>
      <c r="J58" s="22">
        <f t="shared" si="1"/>
        <v>17994474.774867926</v>
      </c>
      <c r="L58">
        <f t="shared" si="2"/>
        <v>0</v>
      </c>
      <c r="M58">
        <f t="shared" si="3"/>
        <v>1</v>
      </c>
      <c r="N58" t="e">
        <f t="shared" si="14"/>
        <v>#N/A</v>
      </c>
      <c r="O58">
        <f t="shared" si="15"/>
        <v>4.761348872457262E-2</v>
      </c>
      <c r="Q58" s="24" t="e">
        <f t="shared" si="16"/>
        <v>#N/A</v>
      </c>
      <c r="R58" s="24" t="e">
        <f>O57*N58*M58*J58</f>
        <v>#N/A</v>
      </c>
      <c r="T58">
        <f t="shared" si="4"/>
        <v>84</v>
      </c>
      <c r="U58">
        <f t="shared" si="18"/>
        <v>10</v>
      </c>
      <c r="V58">
        <f t="shared" si="5"/>
        <v>402186.06313729763</v>
      </c>
      <c r="W58" s="18">
        <f t="shared" si="19"/>
        <v>33515.505261441467</v>
      </c>
      <c r="X58" s="18">
        <f t="shared" si="20"/>
        <v>16757.752630720734</v>
      </c>
      <c r="Y58" s="18">
        <f>(VLOOKUP(U58,Tabla1[],2,FALSE))*V58/30/12*0.25</f>
        <v>4468.7340348588632</v>
      </c>
      <c r="Z58" s="18">
        <f t="shared" si="21"/>
        <v>440170.30243359797</v>
      </c>
      <c r="AA58">
        <f t="shared" si="22"/>
        <v>45</v>
      </c>
      <c r="AB58" s="22">
        <f t="shared" si="23"/>
        <v>4254979.5901914472</v>
      </c>
      <c r="AC58" s="22">
        <f t="shared" si="24"/>
        <v>4254979.5901914472</v>
      </c>
      <c r="AD58" s="32">
        <f t="shared" si="25"/>
        <v>0.23646033815525341</v>
      </c>
      <c r="AE58" s="22" t="e">
        <f t="shared" si="26"/>
        <v>#N/A</v>
      </c>
      <c r="AF58" s="22" t="e">
        <f t="shared" si="27"/>
        <v>#N/A</v>
      </c>
      <c r="AH58">
        <f t="shared" si="6"/>
        <v>84</v>
      </c>
      <c r="AI58">
        <v>1</v>
      </c>
      <c r="AJ58" s="18">
        <f t="shared" si="7"/>
        <v>402186.06313729763</v>
      </c>
      <c r="AK58" s="18">
        <f t="shared" si="28"/>
        <v>33515.505261441467</v>
      </c>
      <c r="AL58" s="18">
        <f t="shared" si="29"/>
        <v>16757.752630720734</v>
      </c>
      <c r="AM58" s="18">
        <f>(VLOOKUP(AI58,Tabla1[],2,FALSE))*AJ58/30/12*0.25</f>
        <v>1675.7752630720736</v>
      </c>
      <c r="AN58" s="18">
        <f t="shared" si="30"/>
        <v>437377.34366181114</v>
      </c>
      <c r="AO58">
        <f t="shared" si="8"/>
        <v>45</v>
      </c>
      <c r="AP58" s="22">
        <f t="shared" si="31"/>
        <v>268124.0420915318</v>
      </c>
      <c r="AQ58" s="22">
        <f t="shared" si="32"/>
        <v>268124.0420915318</v>
      </c>
      <c r="AS58" s="22" t="e">
        <f t="shared" si="9"/>
        <v>#N/A</v>
      </c>
      <c r="AT58" s="22" t="e">
        <f t="shared" si="10"/>
        <v>#N/A</v>
      </c>
    </row>
  </sheetData>
  <mergeCells count="7">
    <mergeCell ref="AS10:AT10"/>
    <mergeCell ref="I12:J12"/>
    <mergeCell ref="AB12:AC12"/>
    <mergeCell ref="A1:B1"/>
    <mergeCell ref="AE6:AF6"/>
    <mergeCell ref="Q10:R10"/>
    <mergeCell ref="AE10:AF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47B7-F5C6-4999-B22F-5F42436C2F1F}">
  <dimension ref="A1:AI58"/>
  <sheetViews>
    <sheetView tabSelected="1" topLeftCell="D11" zoomScale="53" zoomScaleNormal="53" workbookViewId="0">
      <selection activeCell="F14" sqref="F14"/>
    </sheetView>
  </sheetViews>
  <sheetFormatPr baseColWidth="10" defaultRowHeight="15" x14ac:dyDescent="0.2"/>
  <cols>
    <col min="1" max="1" width="23" bestFit="1" customWidth="1"/>
    <col min="2" max="2" width="13.109375" bestFit="1" customWidth="1"/>
    <col min="3" max="4" width="14.21875" bestFit="1" customWidth="1"/>
    <col min="5" max="5" width="12.109375" customWidth="1"/>
    <col min="6" max="6" width="17" bestFit="1" customWidth="1"/>
    <col min="7" max="7" width="16.6640625" bestFit="1" customWidth="1"/>
    <col min="8" max="8" width="4" customWidth="1"/>
    <col min="9" max="9" width="13.88671875" customWidth="1"/>
    <col min="10" max="10" width="15.21875" customWidth="1"/>
    <col min="11" max="11" width="17.77734375" customWidth="1"/>
    <col min="13" max="13" width="3.77734375" customWidth="1"/>
    <col min="14" max="14" width="20" customWidth="1"/>
    <col min="15" max="15" width="18.6640625" bestFit="1" customWidth="1"/>
    <col min="16" max="16" width="3.88671875" customWidth="1"/>
    <col min="21" max="22" width="15.88671875" bestFit="1" customWidth="1"/>
    <col min="24" max="24" width="15.44140625" bestFit="1" customWidth="1"/>
    <col min="25" max="25" width="17.21875" customWidth="1"/>
    <col min="26" max="26" width="4.44140625" customWidth="1"/>
    <col min="27" max="27" width="12.21875" customWidth="1"/>
    <col min="28" max="28" width="8.88671875" customWidth="1"/>
    <col min="29" max="29" width="12" bestFit="1" customWidth="1"/>
    <col min="30" max="30" width="9.33203125" customWidth="1"/>
    <col min="31" max="32" width="14.88671875" customWidth="1"/>
    <col min="33" max="33" width="4.44140625" customWidth="1"/>
    <col min="34" max="34" width="16.33203125" customWidth="1"/>
    <col min="35" max="35" width="14.33203125" customWidth="1"/>
  </cols>
  <sheetData>
    <row r="1" spans="1:35" ht="27.75" customHeight="1" x14ac:dyDescent="0.2">
      <c r="A1" s="44" t="s">
        <v>0</v>
      </c>
      <c r="B1" s="44"/>
    </row>
    <row r="2" spans="1:35" ht="15.75" x14ac:dyDescent="0.25">
      <c r="A2" s="17" t="s">
        <v>1</v>
      </c>
      <c r="B2">
        <v>38</v>
      </c>
    </row>
    <row r="3" spans="1:35" ht="15.75" x14ac:dyDescent="0.25">
      <c r="A3" s="17" t="s">
        <v>2</v>
      </c>
      <c r="B3">
        <v>10</v>
      </c>
    </row>
    <row r="4" spans="1:35" ht="15.75" x14ac:dyDescent="0.25">
      <c r="A4" s="17" t="s">
        <v>3</v>
      </c>
      <c r="B4" s="18">
        <v>75000</v>
      </c>
    </row>
    <row r="5" spans="1:35" ht="15.75" x14ac:dyDescent="0.25">
      <c r="A5" s="17" t="s">
        <v>4</v>
      </c>
      <c r="B5">
        <v>141.69999999999999</v>
      </c>
    </row>
    <row r="6" spans="1:35" ht="15.75" customHeight="1" x14ac:dyDescent="0.25">
      <c r="A6" s="17" t="s">
        <v>5</v>
      </c>
      <c r="B6">
        <v>60</v>
      </c>
      <c r="O6" s="29"/>
      <c r="X6" s="46" t="s">
        <v>66</v>
      </c>
      <c r="Y6" s="46"/>
    </row>
    <row r="7" spans="1:35" ht="15.75" x14ac:dyDescent="0.25">
      <c r="A7" s="17" t="s">
        <v>6</v>
      </c>
      <c r="B7" s="1">
        <v>7.0000000000000007E-2</v>
      </c>
      <c r="N7" s="29"/>
      <c r="O7" s="29"/>
      <c r="Y7" s="31">
        <f>O11-Y11</f>
        <v>323413.31953523686</v>
      </c>
    </row>
    <row r="8" spans="1:35" ht="15.75" x14ac:dyDescent="0.25">
      <c r="A8" s="17" t="s">
        <v>7</v>
      </c>
      <c r="B8" s="1">
        <v>0.05</v>
      </c>
      <c r="N8" s="18"/>
    </row>
    <row r="9" spans="1:35" ht="15.75" x14ac:dyDescent="0.25">
      <c r="A9" s="17" t="s">
        <v>8</v>
      </c>
      <c r="B9" s="1">
        <v>3.5000000000000003E-2</v>
      </c>
    </row>
    <row r="10" spans="1:35" ht="18" customHeight="1" x14ac:dyDescent="0.25">
      <c r="A10" s="17" t="s">
        <v>9</v>
      </c>
      <c r="B10">
        <v>89.62</v>
      </c>
      <c r="N10" s="48" t="s">
        <v>25</v>
      </c>
      <c r="O10" s="48"/>
      <c r="R10" s="27"/>
      <c r="S10" s="27"/>
      <c r="T10" s="27"/>
      <c r="U10" s="27"/>
      <c r="X10" s="46" t="s">
        <v>63</v>
      </c>
      <c r="Y10" s="46"/>
      <c r="AH10" s="46" t="s">
        <v>67</v>
      </c>
      <c r="AI10" s="46"/>
    </row>
    <row r="11" spans="1:35" ht="15.75" x14ac:dyDescent="0.25">
      <c r="A11" s="17" t="s">
        <v>10</v>
      </c>
      <c r="B11" s="1">
        <v>3.5000000000000003E-2</v>
      </c>
      <c r="E11" s="37"/>
      <c r="O11" s="31">
        <f>SUM(N12:O12)</f>
        <v>585657.74375281844</v>
      </c>
      <c r="Y11" s="31">
        <f>SUM(X12:Y12)</f>
        <v>262244.42421758157</v>
      </c>
      <c r="AI11" s="31">
        <f>SUM(AH12:AI12)</f>
        <v>4046.5151162625903</v>
      </c>
    </row>
    <row r="12" spans="1:35" ht="40.5" customHeight="1" x14ac:dyDescent="0.25">
      <c r="A12" s="16"/>
      <c r="B12" s="16"/>
      <c r="C12" s="16"/>
      <c r="D12" s="16"/>
      <c r="E12" s="16"/>
      <c r="F12" s="45" t="s">
        <v>68</v>
      </c>
      <c r="G12" s="45"/>
      <c r="H12" s="16"/>
      <c r="I12" s="30" t="s">
        <v>18</v>
      </c>
      <c r="J12" s="30" t="s">
        <v>19</v>
      </c>
      <c r="K12" s="30" t="s">
        <v>21</v>
      </c>
      <c r="L12" s="30" t="s">
        <v>23</v>
      </c>
      <c r="M12" s="16"/>
      <c r="N12" s="34">
        <f>SUM(N14:N36)</f>
        <v>73347.613862389742</v>
      </c>
      <c r="O12" s="34">
        <f>SUM(O14:O36)</f>
        <v>512310.12989042868</v>
      </c>
      <c r="P12" s="16"/>
      <c r="U12" s="47" t="s">
        <v>65</v>
      </c>
      <c r="V12" s="47"/>
      <c r="X12" s="33">
        <f>SUM(X14:X36)</f>
        <v>58723.961658370172</v>
      </c>
      <c r="Y12" s="33">
        <f>SUM(Y14:Y36)</f>
        <v>203520.46255921139</v>
      </c>
      <c r="AH12" s="33">
        <f>SUM(AH14:AH29)</f>
        <v>4046.5151162625903</v>
      </c>
      <c r="AI12" s="33">
        <f>SUM(AI14:AI29)</f>
        <v>0</v>
      </c>
    </row>
    <row r="13" spans="1:35" ht="43.5" customHeight="1" x14ac:dyDescent="0.2">
      <c r="A13" s="19" t="s">
        <v>1</v>
      </c>
      <c r="B13" s="19" t="s">
        <v>12</v>
      </c>
      <c r="C13" s="19" t="s">
        <v>13</v>
      </c>
      <c r="D13" s="19" t="s">
        <v>55</v>
      </c>
      <c r="E13" s="19" t="s">
        <v>14</v>
      </c>
      <c r="F13" s="19" t="s">
        <v>15</v>
      </c>
      <c r="G13" s="19" t="s">
        <v>16</v>
      </c>
      <c r="H13" s="28"/>
      <c r="I13" s="19" t="s">
        <v>17</v>
      </c>
      <c r="J13" s="19" t="s">
        <v>20</v>
      </c>
      <c r="K13" s="19" t="s">
        <v>22</v>
      </c>
      <c r="L13" s="19" t="s">
        <v>24</v>
      </c>
      <c r="M13" s="28"/>
      <c r="N13" s="19" t="s">
        <v>15</v>
      </c>
      <c r="O13" s="19" t="s">
        <v>16</v>
      </c>
      <c r="P13" s="28"/>
      <c r="Q13" s="19" t="s">
        <v>1</v>
      </c>
      <c r="R13" s="19" t="s">
        <v>12</v>
      </c>
      <c r="S13" s="19" t="s">
        <v>13</v>
      </c>
      <c r="T13" s="19" t="s">
        <v>14</v>
      </c>
      <c r="U13" s="19" t="s">
        <v>15</v>
      </c>
      <c r="V13" s="19" t="s">
        <v>16</v>
      </c>
      <c r="W13" s="19" t="s">
        <v>64</v>
      </c>
      <c r="X13" s="19" t="s">
        <v>15</v>
      </c>
      <c r="Y13" s="19" t="s">
        <v>16</v>
      </c>
      <c r="AA13" s="19" t="s">
        <v>1</v>
      </c>
      <c r="AB13" s="19" t="s">
        <v>12</v>
      </c>
      <c r="AC13" s="19" t="s">
        <v>13</v>
      </c>
      <c r="AD13" s="19" t="s">
        <v>14</v>
      </c>
      <c r="AE13" s="19" t="s">
        <v>15</v>
      </c>
      <c r="AF13" s="19" t="s">
        <v>16</v>
      </c>
      <c r="AH13" s="19" t="s">
        <v>15</v>
      </c>
      <c r="AI13" s="19" t="s">
        <v>16</v>
      </c>
    </row>
    <row r="14" spans="1:35" x14ac:dyDescent="0.2">
      <c r="A14">
        <f>B2</f>
        <v>38</v>
      </c>
      <c r="B14">
        <f>B3</f>
        <v>10</v>
      </c>
      <c r="C14" s="18">
        <f>B4</f>
        <v>75000</v>
      </c>
      <c r="D14" s="18">
        <f>C14</f>
        <v>75000</v>
      </c>
      <c r="E14">
        <v>1</v>
      </c>
      <c r="F14" s="18">
        <f>(90+20*B14)*(D14/30)</f>
        <v>725000</v>
      </c>
      <c r="G14" s="22">
        <f>(90+20*B14)*(D14/30)</f>
        <v>725000</v>
      </c>
      <c r="I14">
        <f>VLOOKUP(A14,TablaDem,4)</f>
        <v>1.5800000000000002E-2</v>
      </c>
      <c r="J14">
        <f t="shared" ref="J14:J58" si="0">VLOOKUP(A14,TablaDem,6)</f>
        <v>0</v>
      </c>
      <c r="K14">
        <v>1</v>
      </c>
      <c r="L14">
        <f>POWER(1+$B$7,-E14)</f>
        <v>0.93457943925233644</v>
      </c>
      <c r="N14" s="24">
        <f>F14*K14*I14*L14</f>
        <v>10705.607476635516</v>
      </c>
      <c r="O14" s="24">
        <f>L14*K14*J14*G14</f>
        <v>0</v>
      </c>
      <c r="P14" s="18"/>
      <c r="Q14">
        <f t="shared" ref="Q14:Q58" si="1">A14</f>
        <v>38</v>
      </c>
      <c r="R14">
        <f>$B$14</f>
        <v>10</v>
      </c>
      <c r="S14">
        <f t="shared" ref="S14:S58" si="2">C14</f>
        <v>75000</v>
      </c>
      <c r="T14">
        <f>E14</f>
        <v>1</v>
      </c>
      <c r="U14" s="22">
        <f>(90+20*R14)*(S14/30)</f>
        <v>725000</v>
      </c>
      <c r="V14" s="22">
        <f>(90+20*R14)*(S14/30)</f>
        <v>725000</v>
      </c>
      <c r="W14" s="32">
        <f>U14/V14</f>
        <v>1</v>
      </c>
      <c r="X14" s="22">
        <f>L14*K14*U14*I14</f>
        <v>10705.607476635514</v>
      </c>
      <c r="Y14" s="22">
        <f>V14*L14*K14*J14</f>
        <v>0</v>
      </c>
      <c r="AA14">
        <f t="shared" ref="AA14:AA58" si="3">A14</f>
        <v>38</v>
      </c>
      <c r="AB14">
        <v>1</v>
      </c>
      <c r="AC14" s="18">
        <f t="shared" ref="AC14:AC58" si="4">C14</f>
        <v>75000</v>
      </c>
      <c r="AD14">
        <f>E14</f>
        <v>1</v>
      </c>
      <c r="AE14" s="22">
        <f>(20*AB14)*(AC14/30)</f>
        <v>50000</v>
      </c>
      <c r="AF14" s="22">
        <f>(20*AB14)*(AC14/30)</f>
        <v>50000</v>
      </c>
      <c r="AH14" s="22">
        <f>L14*K14*AE14*I14</f>
        <v>738.31775700934588</v>
      </c>
      <c r="AI14" s="22">
        <f>L14*K14*AF14*J14</f>
        <v>0</v>
      </c>
    </row>
    <row r="15" spans="1:35" x14ac:dyDescent="0.2">
      <c r="A15">
        <f>A14+1</f>
        <v>39</v>
      </c>
      <c r="B15">
        <f>B14+1</f>
        <v>11</v>
      </c>
      <c r="C15" s="18">
        <f>C14*(1+$B$8)</f>
        <v>78750</v>
      </c>
      <c r="D15" s="18">
        <f t="shared" ref="D15:D58" si="5">C15</f>
        <v>78750</v>
      </c>
      <c r="E15">
        <v>2</v>
      </c>
      <c r="F15" s="18">
        <f t="shared" ref="F15:F58" si="6">(90+20*B15)*(D15/30)</f>
        <v>813750</v>
      </c>
      <c r="G15" s="22">
        <f t="shared" ref="G15:G58" si="7">(90+20*B15)*(D15/30)</f>
        <v>813750</v>
      </c>
      <c r="I15">
        <f t="shared" ref="I15:I58" si="8">VLOOKUP(A15,TablaDem,4)</f>
        <v>1.46E-2</v>
      </c>
      <c r="J15">
        <f t="shared" si="0"/>
        <v>0</v>
      </c>
      <c r="K15">
        <f t="shared" ref="K15:K58" si="9">VLOOKUP(A15, TablaDem,9,FALSE)/VLOOKUP($A$14,TablaDem,9,FALSE)</f>
        <v>0.92317000000000005</v>
      </c>
      <c r="L15">
        <f t="shared" ref="L15:L58" si="10">POWER(1+$B$7,-E15)</f>
        <v>0.87343872827321156</v>
      </c>
      <c r="N15" s="24">
        <f t="shared" ref="N15:N58" si="11">F15*K15*I15*L15</f>
        <v>9579.834026989256</v>
      </c>
      <c r="O15" s="24">
        <f t="shared" ref="O15:O57" si="12">L15*K15*J15*G15</f>
        <v>0</v>
      </c>
      <c r="P15" s="18"/>
      <c r="Q15">
        <f t="shared" si="1"/>
        <v>39</v>
      </c>
      <c r="R15">
        <f t="shared" ref="R15:R58" si="13">$B$14</f>
        <v>10</v>
      </c>
      <c r="S15">
        <f t="shared" si="2"/>
        <v>78750</v>
      </c>
      <c r="T15">
        <f t="shared" ref="T15:T58" si="14">E15</f>
        <v>2</v>
      </c>
      <c r="U15" s="22">
        <f>+(90+20*R15)*(S15/30)</f>
        <v>761250</v>
      </c>
      <c r="V15" s="22">
        <f>+(90+20*R15)*(S15/30)</f>
        <v>761250</v>
      </c>
      <c r="W15" s="32">
        <f t="shared" ref="W15:W58" si="15">U15/F15</f>
        <v>0.93548387096774188</v>
      </c>
      <c r="X15" s="22">
        <f t="shared" ref="X15:X58" si="16">L15*K15*U15*I15</f>
        <v>8961.7802187964007</v>
      </c>
      <c r="Y15" s="22">
        <f t="shared" ref="Y15:Y58" si="17">V15*L15*K15*J15</f>
        <v>0</v>
      </c>
      <c r="AA15">
        <f t="shared" si="3"/>
        <v>39</v>
      </c>
      <c r="AB15">
        <v>1</v>
      </c>
      <c r="AC15" s="18">
        <f t="shared" si="4"/>
        <v>78750</v>
      </c>
      <c r="AD15">
        <f t="shared" ref="AD15:AD30" si="18">E15</f>
        <v>2</v>
      </c>
      <c r="AE15" s="22">
        <f>(20*AB15)*(AC15/30)</f>
        <v>52500</v>
      </c>
      <c r="AF15" s="22">
        <f>(20*AB15)*(AC15/30)</f>
        <v>52500</v>
      </c>
      <c r="AH15" s="22">
        <f>L15*K15*AE15*I15</f>
        <v>618.05380819285529</v>
      </c>
      <c r="AI15" s="22">
        <f t="shared" ref="AI15:AI58" si="19">L15*K15*AF15*J15</f>
        <v>0</v>
      </c>
    </row>
    <row r="16" spans="1:35" x14ac:dyDescent="0.2">
      <c r="A16">
        <f t="shared" ref="A16:A57" si="20">A15+1</f>
        <v>40</v>
      </c>
      <c r="B16">
        <f t="shared" ref="B16:B58" si="21">B15+1</f>
        <v>12</v>
      </c>
      <c r="C16" s="18">
        <f t="shared" ref="C16:C58" si="22">C15*(1+$B$8)</f>
        <v>82687.5</v>
      </c>
      <c r="D16" s="18">
        <f t="shared" si="5"/>
        <v>82687.5</v>
      </c>
      <c r="E16">
        <v>3</v>
      </c>
      <c r="F16" s="18">
        <f t="shared" si="6"/>
        <v>909562.5</v>
      </c>
      <c r="G16" s="22">
        <f t="shared" si="7"/>
        <v>909562.5</v>
      </c>
      <c r="I16">
        <f t="shared" si="8"/>
        <v>1.3800000000000002E-2</v>
      </c>
      <c r="J16">
        <f t="shared" si="0"/>
        <v>0</v>
      </c>
      <c r="K16">
        <f t="shared" si="9"/>
        <v>0.85712641820000002</v>
      </c>
      <c r="L16">
        <f t="shared" si="10"/>
        <v>0.81629787689085187</v>
      </c>
      <c r="N16" s="24">
        <f t="shared" si="11"/>
        <v>8782.2375696246727</v>
      </c>
      <c r="O16" s="24">
        <f t="shared" si="12"/>
        <v>0</v>
      </c>
      <c r="Q16">
        <f t="shared" si="1"/>
        <v>40</v>
      </c>
      <c r="R16">
        <f t="shared" si="13"/>
        <v>10</v>
      </c>
      <c r="S16">
        <f t="shared" si="2"/>
        <v>82687.5</v>
      </c>
      <c r="T16">
        <f t="shared" si="14"/>
        <v>3</v>
      </c>
      <c r="U16" s="22">
        <f t="shared" ref="U16:U58" si="23">+(90+20*R16)*(S16/30)</f>
        <v>799312.5</v>
      </c>
      <c r="V16" s="22">
        <f t="shared" ref="V16:V58" si="24">+(90+20*R16)*(S16/30)</f>
        <v>799312.5</v>
      </c>
      <c r="W16" s="32">
        <f t="shared" si="15"/>
        <v>0.87878787878787878</v>
      </c>
      <c r="X16" s="22">
        <f t="shared" si="16"/>
        <v>7717.7239248216811</v>
      </c>
      <c r="Y16" s="22">
        <f t="shared" si="17"/>
        <v>0</v>
      </c>
      <c r="AA16">
        <f t="shared" si="3"/>
        <v>40</v>
      </c>
      <c r="AB16">
        <v>1</v>
      </c>
      <c r="AC16" s="18">
        <f t="shared" si="4"/>
        <v>82687.5</v>
      </c>
      <c r="AD16">
        <f t="shared" si="18"/>
        <v>3</v>
      </c>
      <c r="AE16" s="22">
        <f t="shared" ref="AE16:AE30" si="25">(20*AB16)*(AC16/30)</f>
        <v>55125</v>
      </c>
      <c r="AF16" s="22">
        <f t="shared" ref="AF16:AF58" si="26">(20*AB16)*(AC16/30)</f>
        <v>55125</v>
      </c>
      <c r="AH16" s="22">
        <f t="shared" ref="AH16:AH58" si="27">L16*K16*AE16*I16</f>
        <v>532.25682240149524</v>
      </c>
      <c r="AI16" s="22">
        <f t="shared" si="19"/>
        <v>0</v>
      </c>
    </row>
    <row r="17" spans="1:35" x14ac:dyDescent="0.2">
      <c r="A17">
        <f t="shared" si="20"/>
        <v>41</v>
      </c>
      <c r="B17">
        <f t="shared" si="21"/>
        <v>13</v>
      </c>
      <c r="C17" s="18">
        <f t="shared" si="22"/>
        <v>86821.875</v>
      </c>
      <c r="D17" s="18">
        <f t="shared" si="5"/>
        <v>86821.875</v>
      </c>
      <c r="E17">
        <v>4</v>
      </c>
      <c r="F17" s="18">
        <f t="shared" si="6"/>
        <v>1012921.875</v>
      </c>
      <c r="G17" s="22">
        <f t="shared" si="7"/>
        <v>1012921.875</v>
      </c>
      <c r="I17">
        <f t="shared" si="8"/>
        <v>1.26E-2</v>
      </c>
      <c r="J17">
        <f t="shared" si="0"/>
        <v>0</v>
      </c>
      <c r="K17">
        <f t="shared" si="9"/>
        <v>0.79873896659221599</v>
      </c>
      <c r="L17">
        <f t="shared" si="10"/>
        <v>0.7628952120475252</v>
      </c>
      <c r="N17" s="24">
        <f t="shared" si="11"/>
        <v>7777.0744534990517</v>
      </c>
      <c r="O17" s="24">
        <f t="shared" si="12"/>
        <v>0</v>
      </c>
      <c r="Q17">
        <f t="shared" si="1"/>
        <v>41</v>
      </c>
      <c r="R17">
        <f t="shared" si="13"/>
        <v>10</v>
      </c>
      <c r="S17">
        <f t="shared" si="2"/>
        <v>86821.875</v>
      </c>
      <c r="T17">
        <f t="shared" si="14"/>
        <v>4</v>
      </c>
      <c r="U17" s="22">
        <f t="shared" si="23"/>
        <v>839278.125</v>
      </c>
      <c r="V17" s="22">
        <f t="shared" si="24"/>
        <v>839278.125</v>
      </c>
      <c r="W17" s="32">
        <f t="shared" si="15"/>
        <v>0.82857142857142863</v>
      </c>
      <c r="X17" s="22">
        <f t="shared" si="16"/>
        <v>6443.8616900420711</v>
      </c>
      <c r="Y17" s="22">
        <f t="shared" si="17"/>
        <v>0</v>
      </c>
      <c r="AA17">
        <f t="shared" si="3"/>
        <v>41</v>
      </c>
      <c r="AB17">
        <v>1</v>
      </c>
      <c r="AC17" s="18">
        <f t="shared" si="4"/>
        <v>86821.875</v>
      </c>
      <c r="AD17">
        <f t="shared" si="18"/>
        <v>4</v>
      </c>
      <c r="AE17" s="22">
        <f t="shared" si="25"/>
        <v>57881.25</v>
      </c>
      <c r="AF17" s="22">
        <f t="shared" si="26"/>
        <v>57881.25</v>
      </c>
      <c r="AH17" s="22">
        <f t="shared" si="27"/>
        <v>444.40425448566009</v>
      </c>
      <c r="AI17" s="22">
        <f t="shared" si="19"/>
        <v>0</v>
      </c>
    </row>
    <row r="18" spans="1:35" x14ac:dyDescent="0.2">
      <c r="A18">
        <f t="shared" si="20"/>
        <v>42</v>
      </c>
      <c r="B18">
        <f t="shared" si="21"/>
        <v>14</v>
      </c>
      <c r="C18" s="18">
        <f t="shared" si="22"/>
        <v>91162.96875</v>
      </c>
      <c r="D18" s="18">
        <f t="shared" si="5"/>
        <v>91162.96875</v>
      </c>
      <c r="E18">
        <v>5</v>
      </c>
      <c r="F18" s="18">
        <f t="shared" si="6"/>
        <v>1124343.28125</v>
      </c>
      <c r="G18" s="22">
        <f t="shared" si="7"/>
        <v>1124343.28125</v>
      </c>
      <c r="I18">
        <f t="shared" si="8"/>
        <v>1.18E-2</v>
      </c>
      <c r="J18">
        <f t="shared" si="0"/>
        <v>0</v>
      </c>
      <c r="K18">
        <f t="shared" si="9"/>
        <v>0.74851426037289737</v>
      </c>
      <c r="L18">
        <f t="shared" si="10"/>
        <v>0.71298617948366838</v>
      </c>
      <c r="N18" s="24">
        <f t="shared" si="11"/>
        <v>7080.470646149085</v>
      </c>
      <c r="O18" s="24">
        <f t="shared" si="12"/>
        <v>0</v>
      </c>
      <c r="Q18">
        <f t="shared" si="1"/>
        <v>42</v>
      </c>
      <c r="R18">
        <f t="shared" si="13"/>
        <v>10</v>
      </c>
      <c r="S18">
        <f t="shared" si="2"/>
        <v>91162.96875</v>
      </c>
      <c r="T18">
        <f t="shared" si="14"/>
        <v>5</v>
      </c>
      <c r="U18" s="22">
        <f t="shared" si="23"/>
        <v>881242.03125</v>
      </c>
      <c r="V18" s="22">
        <f t="shared" si="24"/>
        <v>881242.03125</v>
      </c>
      <c r="W18" s="32">
        <f t="shared" si="15"/>
        <v>0.78378378378378377</v>
      </c>
      <c r="X18" s="22">
        <f t="shared" si="16"/>
        <v>5549.5580740087426</v>
      </c>
      <c r="Y18" s="22">
        <f t="shared" si="17"/>
        <v>0</v>
      </c>
      <c r="AA18">
        <f t="shared" si="3"/>
        <v>42</v>
      </c>
      <c r="AB18">
        <v>1</v>
      </c>
      <c r="AC18" s="18">
        <f t="shared" si="4"/>
        <v>91162.96875</v>
      </c>
      <c r="AD18">
        <f t="shared" si="18"/>
        <v>5</v>
      </c>
      <c r="AE18" s="22">
        <f t="shared" si="25"/>
        <v>60775.3125</v>
      </c>
      <c r="AF18" s="22">
        <f t="shared" si="26"/>
        <v>60775.3125</v>
      </c>
      <c r="AH18" s="22">
        <f t="shared" si="27"/>
        <v>382.72814303508568</v>
      </c>
      <c r="AI18" s="22">
        <f t="shared" si="19"/>
        <v>0</v>
      </c>
    </row>
    <row r="19" spans="1:35" x14ac:dyDescent="0.2">
      <c r="A19">
        <f t="shared" si="20"/>
        <v>43</v>
      </c>
      <c r="B19">
        <f t="shared" si="21"/>
        <v>15</v>
      </c>
      <c r="C19" s="18">
        <f t="shared" si="22"/>
        <v>95721.1171875</v>
      </c>
      <c r="D19" s="18">
        <f t="shared" si="5"/>
        <v>95721.1171875</v>
      </c>
      <c r="E19">
        <v>6</v>
      </c>
      <c r="F19" s="18">
        <f t="shared" si="6"/>
        <v>1244374.5234375</v>
      </c>
      <c r="G19" s="22">
        <f t="shared" si="7"/>
        <v>1244374.5234375</v>
      </c>
      <c r="I19">
        <f t="shared" si="8"/>
        <v>1.06E-2</v>
      </c>
      <c r="J19">
        <f t="shared" si="0"/>
        <v>0</v>
      </c>
      <c r="K19">
        <f t="shared" si="9"/>
        <v>0.70397017673810625</v>
      </c>
      <c r="L19">
        <f t="shared" si="10"/>
        <v>0.66634222381651254</v>
      </c>
      <c r="N19" s="24">
        <f t="shared" si="11"/>
        <v>6187.4053872516397</v>
      </c>
      <c r="O19" s="24">
        <f t="shared" si="12"/>
        <v>0</v>
      </c>
      <c r="Q19">
        <f t="shared" si="1"/>
        <v>43</v>
      </c>
      <c r="R19">
        <f t="shared" si="13"/>
        <v>10</v>
      </c>
      <c r="S19">
        <f t="shared" si="2"/>
        <v>95721.1171875</v>
      </c>
      <c r="T19">
        <f t="shared" si="14"/>
        <v>6</v>
      </c>
      <c r="U19" s="22">
        <f t="shared" si="23"/>
        <v>925304.1328125</v>
      </c>
      <c r="V19" s="22">
        <f t="shared" si="24"/>
        <v>925304.1328125</v>
      </c>
      <c r="W19" s="32">
        <f t="shared" si="15"/>
        <v>0.74358974358974361</v>
      </c>
      <c r="X19" s="22">
        <f t="shared" si="16"/>
        <v>4600.8911853922446</v>
      </c>
      <c r="Y19" s="22">
        <f t="shared" si="17"/>
        <v>0</v>
      </c>
      <c r="AA19">
        <f t="shared" si="3"/>
        <v>43</v>
      </c>
      <c r="AB19">
        <v>1</v>
      </c>
      <c r="AC19" s="18">
        <f t="shared" si="4"/>
        <v>95721.1171875</v>
      </c>
      <c r="AD19">
        <f t="shared" si="18"/>
        <v>6</v>
      </c>
      <c r="AE19" s="22">
        <f t="shared" si="25"/>
        <v>63814.078125</v>
      </c>
      <c r="AF19" s="22">
        <f t="shared" si="26"/>
        <v>63814.078125</v>
      </c>
      <c r="AH19" s="22">
        <f t="shared" si="27"/>
        <v>317.30284037187897</v>
      </c>
      <c r="AI19" s="22">
        <f t="shared" si="19"/>
        <v>0</v>
      </c>
    </row>
    <row r="20" spans="1:35" x14ac:dyDescent="0.2">
      <c r="A20">
        <f t="shared" si="20"/>
        <v>44</v>
      </c>
      <c r="B20">
        <f t="shared" si="21"/>
        <v>16</v>
      </c>
      <c r="C20" s="18">
        <f t="shared" si="22"/>
        <v>100507.173046875</v>
      </c>
      <c r="D20" s="18">
        <f t="shared" si="5"/>
        <v>100507.173046875</v>
      </c>
      <c r="E20">
        <v>7</v>
      </c>
      <c r="F20" s="18">
        <f t="shared" si="6"/>
        <v>1373598.0316406251</v>
      </c>
      <c r="G20" s="22">
        <f t="shared" si="7"/>
        <v>1373598.0316406251</v>
      </c>
      <c r="I20">
        <f t="shared" si="8"/>
        <v>9.1999999999999998E-3</v>
      </c>
      <c r="J20">
        <f t="shared" si="0"/>
        <v>0</v>
      </c>
      <c r="K20">
        <f t="shared" si="9"/>
        <v>0.66572347703592494</v>
      </c>
      <c r="L20">
        <f t="shared" si="10"/>
        <v>0.62274974188459109</v>
      </c>
      <c r="N20" s="24">
        <f t="shared" si="11"/>
        <v>5239.0786254714903</v>
      </c>
      <c r="O20" s="24">
        <f t="shared" si="12"/>
        <v>0</v>
      </c>
      <c r="Q20">
        <f t="shared" si="1"/>
        <v>44</v>
      </c>
      <c r="R20">
        <f t="shared" si="13"/>
        <v>10</v>
      </c>
      <c r="S20">
        <f t="shared" si="2"/>
        <v>100507.173046875</v>
      </c>
      <c r="T20">
        <f t="shared" si="14"/>
        <v>7</v>
      </c>
      <c r="U20" s="22">
        <f t="shared" si="23"/>
        <v>971569.33945312514</v>
      </c>
      <c r="V20" s="22">
        <f t="shared" si="24"/>
        <v>971569.33945312514</v>
      </c>
      <c r="W20" s="32">
        <f t="shared" si="15"/>
        <v>0.70731707317073178</v>
      </c>
      <c r="X20" s="22">
        <f t="shared" si="16"/>
        <v>3705.6897594798347</v>
      </c>
      <c r="Y20" s="22">
        <f t="shared" si="17"/>
        <v>0</v>
      </c>
      <c r="AA20">
        <f t="shared" si="3"/>
        <v>44</v>
      </c>
      <c r="AB20">
        <v>1</v>
      </c>
      <c r="AC20" s="18">
        <f t="shared" si="4"/>
        <v>100507.173046875</v>
      </c>
      <c r="AD20">
        <f t="shared" si="18"/>
        <v>7</v>
      </c>
      <c r="AE20" s="22">
        <f t="shared" si="25"/>
        <v>67004.782031250012</v>
      </c>
      <c r="AF20" s="22">
        <f t="shared" si="26"/>
        <v>67004.782031250012</v>
      </c>
      <c r="AH20" s="22">
        <f t="shared" si="27"/>
        <v>255.56481099860932</v>
      </c>
      <c r="AI20" s="22">
        <f t="shared" si="19"/>
        <v>0</v>
      </c>
    </row>
    <row r="21" spans="1:35" x14ac:dyDescent="0.2">
      <c r="A21">
        <f t="shared" si="20"/>
        <v>45</v>
      </c>
      <c r="B21">
        <f t="shared" si="21"/>
        <v>17</v>
      </c>
      <c r="C21" s="18">
        <f t="shared" si="22"/>
        <v>105532.53169921876</v>
      </c>
      <c r="D21" s="18">
        <f t="shared" si="5"/>
        <v>105532.53169921876</v>
      </c>
      <c r="E21">
        <v>8</v>
      </c>
      <c r="F21" s="18">
        <f t="shared" si="6"/>
        <v>1512632.954355469</v>
      </c>
      <c r="G21" s="22">
        <f t="shared" si="7"/>
        <v>1512632.954355469</v>
      </c>
      <c r="I21">
        <f t="shared" si="8"/>
        <v>8.0000000000000002E-3</v>
      </c>
      <c r="J21">
        <f t="shared" si="0"/>
        <v>0</v>
      </c>
      <c r="K21">
        <f t="shared" si="9"/>
        <v>0.6335823475646305</v>
      </c>
      <c r="L21">
        <f t="shared" si="10"/>
        <v>0.5820091045650384</v>
      </c>
      <c r="N21" s="24">
        <f t="shared" si="11"/>
        <v>4462.2756228567168</v>
      </c>
      <c r="O21" s="24">
        <f t="shared" si="12"/>
        <v>0</v>
      </c>
      <c r="Q21">
        <f t="shared" si="1"/>
        <v>45</v>
      </c>
      <c r="R21">
        <f t="shared" si="13"/>
        <v>10</v>
      </c>
      <c r="S21">
        <f t="shared" si="2"/>
        <v>105532.53169921876</v>
      </c>
      <c r="T21">
        <f t="shared" si="14"/>
        <v>8</v>
      </c>
      <c r="U21" s="22">
        <f t="shared" si="23"/>
        <v>1020147.8064257813</v>
      </c>
      <c r="V21" s="22">
        <f t="shared" si="24"/>
        <v>1020147.8064257813</v>
      </c>
      <c r="W21" s="32">
        <f t="shared" si="15"/>
        <v>0.67441860465116277</v>
      </c>
      <c r="X21" s="22">
        <f t="shared" si="16"/>
        <v>3009.4416991359253</v>
      </c>
      <c r="Y21" s="22">
        <f t="shared" si="17"/>
        <v>0</v>
      </c>
      <c r="AA21">
        <f t="shared" si="3"/>
        <v>45</v>
      </c>
      <c r="AB21">
        <v>1</v>
      </c>
      <c r="AC21" s="18">
        <f t="shared" si="4"/>
        <v>105532.53169921876</v>
      </c>
      <c r="AD21">
        <f t="shared" si="18"/>
        <v>8</v>
      </c>
      <c r="AE21" s="22">
        <f t="shared" si="25"/>
        <v>70355.021132812515</v>
      </c>
      <c r="AF21" s="22">
        <f t="shared" si="26"/>
        <v>70355.021132812515</v>
      </c>
      <c r="AH21" s="22">
        <f t="shared" si="27"/>
        <v>207.54770338868451</v>
      </c>
      <c r="AI21" s="22">
        <f t="shared" si="19"/>
        <v>0</v>
      </c>
    </row>
    <row r="22" spans="1:35" x14ac:dyDescent="0.2">
      <c r="A22">
        <f t="shared" si="20"/>
        <v>46</v>
      </c>
      <c r="B22">
        <f t="shared" si="21"/>
        <v>18</v>
      </c>
      <c r="C22" s="18">
        <f t="shared" si="22"/>
        <v>110809.15828417971</v>
      </c>
      <c r="D22" s="18">
        <f t="shared" si="5"/>
        <v>110809.15828417971</v>
      </c>
      <c r="E22">
        <v>9</v>
      </c>
      <c r="F22" s="18">
        <f t="shared" si="6"/>
        <v>1662137.3742626954</v>
      </c>
      <c r="G22" s="22">
        <f t="shared" si="7"/>
        <v>1662137.3742626954</v>
      </c>
      <c r="I22">
        <f t="shared" si="8"/>
        <v>6.6000000000000008E-3</v>
      </c>
      <c r="J22">
        <f t="shared" si="0"/>
        <v>0</v>
      </c>
      <c r="K22">
        <f t="shared" si="9"/>
        <v>0.60612922444465511</v>
      </c>
      <c r="L22">
        <f t="shared" si="10"/>
        <v>0.54393374258414806</v>
      </c>
      <c r="N22" s="24">
        <f t="shared" si="11"/>
        <v>3616.7798573513992</v>
      </c>
      <c r="O22" s="24">
        <f t="shared" si="12"/>
        <v>0</v>
      </c>
      <c r="Q22">
        <f t="shared" si="1"/>
        <v>46</v>
      </c>
      <c r="R22">
        <f t="shared" si="13"/>
        <v>10</v>
      </c>
      <c r="S22">
        <f t="shared" si="2"/>
        <v>110809.15828417971</v>
      </c>
      <c r="T22">
        <f t="shared" si="14"/>
        <v>9</v>
      </c>
      <c r="U22" s="22">
        <f t="shared" si="23"/>
        <v>1071155.1967470704</v>
      </c>
      <c r="V22" s="22">
        <f t="shared" si="24"/>
        <v>1071155.1967470704</v>
      </c>
      <c r="W22" s="32">
        <f t="shared" si="15"/>
        <v>0.64444444444444449</v>
      </c>
      <c r="X22" s="22">
        <f t="shared" si="16"/>
        <v>2330.8136858486796</v>
      </c>
      <c r="Y22" s="22">
        <f t="shared" si="17"/>
        <v>0</v>
      </c>
      <c r="AA22">
        <f t="shared" si="3"/>
        <v>46</v>
      </c>
      <c r="AB22">
        <v>1</v>
      </c>
      <c r="AC22" s="18">
        <f t="shared" si="4"/>
        <v>110809.15828417971</v>
      </c>
      <c r="AD22">
        <f t="shared" si="18"/>
        <v>9</v>
      </c>
      <c r="AE22" s="22">
        <f t="shared" si="25"/>
        <v>73872.772189453128</v>
      </c>
      <c r="AF22" s="22">
        <f t="shared" si="26"/>
        <v>73872.772189453128</v>
      </c>
      <c r="AH22" s="22">
        <f t="shared" si="27"/>
        <v>160.74577143783995</v>
      </c>
      <c r="AI22" s="22">
        <f t="shared" si="19"/>
        <v>0</v>
      </c>
    </row>
    <row r="23" spans="1:35" x14ac:dyDescent="0.2">
      <c r="A23">
        <f t="shared" si="20"/>
        <v>47</v>
      </c>
      <c r="B23">
        <f t="shared" si="21"/>
        <v>19</v>
      </c>
      <c r="C23" s="18">
        <f t="shared" si="22"/>
        <v>116349.6161983887</v>
      </c>
      <c r="D23" s="18">
        <f t="shared" si="5"/>
        <v>116349.6161983887</v>
      </c>
      <c r="E23">
        <v>10</v>
      </c>
      <c r="F23" s="18">
        <f t="shared" si="6"/>
        <v>1822810.6537747562</v>
      </c>
      <c r="G23" s="22">
        <f t="shared" si="7"/>
        <v>1822810.6537747562</v>
      </c>
      <c r="I23">
        <f t="shared" si="8"/>
        <v>5.4000000000000003E-3</v>
      </c>
      <c r="J23">
        <f t="shared" si="0"/>
        <v>0</v>
      </c>
      <c r="K23">
        <f t="shared" si="9"/>
        <v>0.58335694948226946</v>
      </c>
      <c r="L23">
        <f t="shared" si="10"/>
        <v>0.5083492921347178</v>
      </c>
      <c r="N23" s="24">
        <f t="shared" si="11"/>
        <v>2918.9853622899477</v>
      </c>
      <c r="O23" s="24">
        <f t="shared" si="12"/>
        <v>0</v>
      </c>
      <c r="Q23">
        <f t="shared" si="1"/>
        <v>47</v>
      </c>
      <c r="R23">
        <f t="shared" si="13"/>
        <v>10</v>
      </c>
      <c r="S23">
        <f t="shared" si="2"/>
        <v>116349.6161983887</v>
      </c>
      <c r="T23">
        <f t="shared" si="14"/>
        <v>10</v>
      </c>
      <c r="U23" s="22">
        <f t="shared" si="23"/>
        <v>1124712.956584424</v>
      </c>
      <c r="V23" s="22">
        <f t="shared" si="24"/>
        <v>1124712.956584424</v>
      </c>
      <c r="W23" s="32">
        <f t="shared" si="15"/>
        <v>0.61702127659574468</v>
      </c>
      <c r="X23" s="22">
        <f t="shared" si="16"/>
        <v>1801.0760746044357</v>
      </c>
      <c r="Y23" s="22">
        <f t="shared" si="17"/>
        <v>0</v>
      </c>
      <c r="AA23">
        <f t="shared" si="3"/>
        <v>47</v>
      </c>
      <c r="AB23">
        <v>1</v>
      </c>
      <c r="AC23" s="18">
        <f t="shared" si="4"/>
        <v>116349.6161983887</v>
      </c>
      <c r="AD23">
        <f t="shared" si="18"/>
        <v>10</v>
      </c>
      <c r="AE23" s="22">
        <f t="shared" si="25"/>
        <v>77566.410798925805</v>
      </c>
      <c r="AF23" s="22">
        <f t="shared" si="26"/>
        <v>77566.410798925805</v>
      </c>
      <c r="AH23" s="22">
        <f t="shared" si="27"/>
        <v>124.21214307616799</v>
      </c>
      <c r="AI23" s="22">
        <f t="shared" si="19"/>
        <v>0</v>
      </c>
    </row>
    <row r="24" spans="1:35" x14ac:dyDescent="0.2">
      <c r="A24">
        <f t="shared" si="20"/>
        <v>48</v>
      </c>
      <c r="B24">
        <f t="shared" si="21"/>
        <v>20</v>
      </c>
      <c r="C24" s="18">
        <f t="shared" si="22"/>
        <v>122167.09700830813</v>
      </c>
      <c r="D24" s="18">
        <f t="shared" si="5"/>
        <v>122167.09700830813</v>
      </c>
      <c r="E24">
        <v>11</v>
      </c>
      <c r="F24" s="18">
        <f t="shared" si="6"/>
        <v>1995395.9178023662</v>
      </c>
      <c r="G24" s="22">
        <f t="shared" si="7"/>
        <v>1995395.9178023662</v>
      </c>
      <c r="I24">
        <f t="shared" si="8"/>
        <v>4.2000000000000006E-3</v>
      </c>
      <c r="J24">
        <f t="shared" si="0"/>
        <v>0</v>
      </c>
      <c r="K24">
        <f t="shared" si="9"/>
        <v>0.56421117440026136</v>
      </c>
      <c r="L24">
        <f t="shared" si="10"/>
        <v>0.47509279638758667</v>
      </c>
      <c r="N24" s="24">
        <f t="shared" si="11"/>
        <v>2246.4590093264796</v>
      </c>
      <c r="O24" s="24">
        <f t="shared" si="12"/>
        <v>0</v>
      </c>
      <c r="Q24">
        <f t="shared" si="1"/>
        <v>48</v>
      </c>
      <c r="R24">
        <f t="shared" si="13"/>
        <v>10</v>
      </c>
      <c r="S24">
        <f t="shared" si="2"/>
        <v>122167.09700830813</v>
      </c>
      <c r="T24">
        <f t="shared" si="14"/>
        <v>11</v>
      </c>
      <c r="U24" s="22">
        <f t="shared" si="23"/>
        <v>1180948.6044136453</v>
      </c>
      <c r="V24" s="22">
        <f t="shared" si="24"/>
        <v>1180948.6044136453</v>
      </c>
      <c r="W24" s="32">
        <f t="shared" si="15"/>
        <v>0.59183673469387754</v>
      </c>
      <c r="X24" s="22">
        <f t="shared" si="16"/>
        <v>1329.5369647034265</v>
      </c>
      <c r="Y24" s="22">
        <f t="shared" si="17"/>
        <v>0</v>
      </c>
      <c r="AA24">
        <f t="shared" si="3"/>
        <v>48</v>
      </c>
      <c r="AB24">
        <v>1</v>
      </c>
      <c r="AC24" s="18">
        <f t="shared" si="4"/>
        <v>122167.09700830813</v>
      </c>
      <c r="AD24">
        <f t="shared" si="18"/>
        <v>11</v>
      </c>
      <c r="AE24" s="22">
        <f t="shared" si="25"/>
        <v>81444.731338872094</v>
      </c>
      <c r="AF24" s="22">
        <f t="shared" si="26"/>
        <v>81444.731338872094</v>
      </c>
      <c r="AH24" s="22">
        <f t="shared" si="27"/>
        <v>91.69220446230527</v>
      </c>
      <c r="AI24" s="22">
        <f t="shared" si="19"/>
        <v>0</v>
      </c>
    </row>
    <row r="25" spans="1:35" x14ac:dyDescent="0.2">
      <c r="A25">
        <f t="shared" si="20"/>
        <v>49</v>
      </c>
      <c r="B25">
        <f t="shared" si="21"/>
        <v>21</v>
      </c>
      <c r="C25" s="18">
        <f t="shared" si="22"/>
        <v>128275.45185872355</v>
      </c>
      <c r="D25" s="18">
        <f t="shared" si="5"/>
        <v>128275.45185872355</v>
      </c>
      <c r="E25">
        <v>12</v>
      </c>
      <c r="F25" s="18">
        <f t="shared" si="6"/>
        <v>2180682.6815983006</v>
      </c>
      <c r="G25" s="22">
        <f t="shared" si="7"/>
        <v>2180682.6815983006</v>
      </c>
      <c r="I25">
        <f t="shared" si="8"/>
        <v>3.0000000000000001E-3</v>
      </c>
      <c r="J25">
        <f t="shared" si="0"/>
        <v>0</v>
      </c>
      <c r="K25">
        <f t="shared" si="9"/>
        <v>0.54831170350566205</v>
      </c>
      <c r="L25">
        <f t="shared" si="10"/>
        <v>0.44401195924073528</v>
      </c>
      <c r="N25" s="24">
        <f t="shared" si="11"/>
        <v>1592.7070882599655</v>
      </c>
      <c r="O25" s="24">
        <f t="shared" si="12"/>
        <v>0</v>
      </c>
      <c r="Q25">
        <f t="shared" si="1"/>
        <v>49</v>
      </c>
      <c r="R25">
        <f t="shared" si="13"/>
        <v>10</v>
      </c>
      <c r="S25">
        <f t="shared" si="2"/>
        <v>128275.45185872355</v>
      </c>
      <c r="T25">
        <f t="shared" si="14"/>
        <v>12</v>
      </c>
      <c r="U25" s="22">
        <f t="shared" si="23"/>
        <v>1239996.0346343277</v>
      </c>
      <c r="V25" s="22">
        <f t="shared" si="24"/>
        <v>1239996.0346343277</v>
      </c>
      <c r="W25" s="32">
        <f t="shared" si="15"/>
        <v>0.56862745098039214</v>
      </c>
      <c r="X25" s="22">
        <f t="shared" si="16"/>
        <v>905.65697175566663</v>
      </c>
      <c r="Y25" s="22">
        <f t="shared" si="17"/>
        <v>0</v>
      </c>
      <c r="AA25">
        <f t="shared" si="3"/>
        <v>49</v>
      </c>
      <c r="AB25">
        <v>1</v>
      </c>
      <c r="AC25" s="18">
        <f t="shared" si="4"/>
        <v>128275.45185872355</v>
      </c>
      <c r="AD25">
        <f t="shared" si="18"/>
        <v>12</v>
      </c>
      <c r="AE25" s="22">
        <f t="shared" si="25"/>
        <v>85516.967905815705</v>
      </c>
      <c r="AF25" s="22">
        <f t="shared" si="26"/>
        <v>85516.967905815705</v>
      </c>
      <c r="AH25" s="22">
        <f t="shared" si="27"/>
        <v>62.459101500390801</v>
      </c>
      <c r="AI25" s="22">
        <f t="shared" si="19"/>
        <v>0</v>
      </c>
    </row>
    <row r="26" spans="1:35" x14ac:dyDescent="0.2">
      <c r="A26">
        <f t="shared" si="20"/>
        <v>50</v>
      </c>
      <c r="B26">
        <f t="shared" si="21"/>
        <v>22</v>
      </c>
      <c r="C26" s="18">
        <f t="shared" si="22"/>
        <v>134689.22445165974</v>
      </c>
      <c r="D26" s="18">
        <f t="shared" si="5"/>
        <v>134689.22445165974</v>
      </c>
      <c r="E26">
        <v>13</v>
      </c>
      <c r="F26" s="18">
        <f t="shared" si="6"/>
        <v>2379509.6319793221</v>
      </c>
      <c r="G26" s="22">
        <f t="shared" si="7"/>
        <v>2379509.6319793221</v>
      </c>
      <c r="I26">
        <f t="shared" si="8"/>
        <v>2.2000000000000001E-3</v>
      </c>
      <c r="J26">
        <f t="shared" si="0"/>
        <v>0</v>
      </c>
      <c r="K26">
        <f t="shared" si="9"/>
        <v>0.53532768236664796</v>
      </c>
      <c r="L26">
        <f t="shared" si="10"/>
        <v>0.41496444788853759</v>
      </c>
      <c r="N26" s="24">
        <f t="shared" si="11"/>
        <v>1162.89563353071</v>
      </c>
      <c r="O26" s="24">
        <f t="shared" si="12"/>
        <v>0</v>
      </c>
      <c r="Q26">
        <f t="shared" si="1"/>
        <v>50</v>
      </c>
      <c r="R26">
        <f t="shared" si="13"/>
        <v>10</v>
      </c>
      <c r="S26">
        <f t="shared" si="2"/>
        <v>134689.22445165974</v>
      </c>
      <c r="T26">
        <f t="shared" si="14"/>
        <v>13</v>
      </c>
      <c r="U26" s="22">
        <f t="shared" si="23"/>
        <v>1301995.8363660441</v>
      </c>
      <c r="V26" s="22">
        <f t="shared" si="24"/>
        <v>1301995.8363660441</v>
      </c>
      <c r="W26" s="32">
        <f t="shared" si="15"/>
        <v>0.54716981132075471</v>
      </c>
      <c r="X26" s="22">
        <f t="shared" si="16"/>
        <v>636.30138438472807</v>
      </c>
      <c r="Y26" s="22">
        <f t="shared" si="17"/>
        <v>0</v>
      </c>
      <c r="AA26">
        <f t="shared" si="3"/>
        <v>50</v>
      </c>
      <c r="AB26">
        <v>1</v>
      </c>
      <c r="AC26" s="18">
        <f t="shared" si="4"/>
        <v>134689.22445165974</v>
      </c>
      <c r="AD26">
        <f t="shared" si="18"/>
        <v>13</v>
      </c>
      <c r="AE26" s="22">
        <f t="shared" si="25"/>
        <v>89792.81630110649</v>
      </c>
      <c r="AF26" s="22">
        <f t="shared" si="26"/>
        <v>89792.81630110649</v>
      </c>
      <c r="AH26" s="22">
        <f t="shared" si="27"/>
        <v>43.882854095498494</v>
      </c>
      <c r="AI26" s="22">
        <f t="shared" si="19"/>
        <v>0</v>
      </c>
    </row>
    <row r="27" spans="1:35" x14ac:dyDescent="0.2">
      <c r="A27">
        <f t="shared" si="20"/>
        <v>51</v>
      </c>
      <c r="B27">
        <f t="shared" si="21"/>
        <v>23</v>
      </c>
      <c r="C27" s="18">
        <f t="shared" si="22"/>
        <v>141423.68567424273</v>
      </c>
      <c r="D27" s="18">
        <f t="shared" si="5"/>
        <v>141423.68567424273</v>
      </c>
      <c r="E27">
        <v>14</v>
      </c>
      <c r="F27" s="18">
        <f t="shared" si="6"/>
        <v>2592767.5706944503</v>
      </c>
      <c r="G27" s="22">
        <f t="shared" si="7"/>
        <v>2592767.5706944503</v>
      </c>
      <c r="I27">
        <f t="shared" si="8"/>
        <v>2E-3</v>
      </c>
      <c r="J27">
        <f t="shared" si="0"/>
        <v>0</v>
      </c>
      <c r="K27">
        <f t="shared" si="9"/>
        <v>0.52400014860776967</v>
      </c>
      <c r="L27">
        <f t="shared" si="10"/>
        <v>0.3878172410173249</v>
      </c>
      <c r="N27" s="24">
        <f t="shared" si="11"/>
        <v>1053.7852230836363</v>
      </c>
      <c r="O27" s="24">
        <f t="shared" si="12"/>
        <v>0</v>
      </c>
      <c r="Q27">
        <f t="shared" si="1"/>
        <v>51</v>
      </c>
      <c r="R27">
        <f t="shared" si="13"/>
        <v>10</v>
      </c>
      <c r="S27">
        <f t="shared" si="2"/>
        <v>141423.68567424273</v>
      </c>
      <c r="T27">
        <f t="shared" si="14"/>
        <v>14</v>
      </c>
      <c r="U27" s="22">
        <f t="shared" si="23"/>
        <v>1367095.6281843465</v>
      </c>
      <c r="V27" s="22">
        <f t="shared" si="24"/>
        <v>1367095.6281843465</v>
      </c>
      <c r="W27" s="32">
        <f t="shared" si="15"/>
        <v>0.52727272727272723</v>
      </c>
      <c r="X27" s="22">
        <f t="shared" si="16"/>
        <v>555.63220853500843</v>
      </c>
      <c r="Y27" s="22">
        <f t="shared" si="17"/>
        <v>0</v>
      </c>
      <c r="AA27">
        <f t="shared" si="3"/>
        <v>51</v>
      </c>
      <c r="AB27">
        <v>1</v>
      </c>
      <c r="AC27" s="18">
        <f t="shared" si="4"/>
        <v>141423.68567424273</v>
      </c>
      <c r="AD27">
        <f t="shared" si="18"/>
        <v>14</v>
      </c>
      <c r="AE27" s="22">
        <f t="shared" si="25"/>
        <v>94282.457116161822</v>
      </c>
      <c r="AF27" s="22">
        <f t="shared" si="26"/>
        <v>94282.457116161822</v>
      </c>
      <c r="AH27" s="22">
        <f t="shared" si="27"/>
        <v>38.319462657586783</v>
      </c>
      <c r="AI27" s="22">
        <f t="shared" si="19"/>
        <v>0</v>
      </c>
    </row>
    <row r="28" spans="1:35" x14ac:dyDescent="0.2">
      <c r="A28">
        <f t="shared" si="20"/>
        <v>52</v>
      </c>
      <c r="B28">
        <f t="shared" si="21"/>
        <v>24</v>
      </c>
      <c r="C28" s="18">
        <f t="shared" si="22"/>
        <v>148494.86995795488</v>
      </c>
      <c r="D28" s="18">
        <f t="shared" si="5"/>
        <v>148494.86995795488</v>
      </c>
      <c r="E28">
        <v>15</v>
      </c>
      <c r="F28" s="18">
        <f t="shared" si="6"/>
        <v>2821402.529201143</v>
      </c>
      <c r="G28" s="22">
        <f t="shared" si="7"/>
        <v>2821402.529201143</v>
      </c>
      <c r="I28">
        <f t="shared" si="8"/>
        <v>1E-3</v>
      </c>
      <c r="J28">
        <f t="shared" si="0"/>
        <v>0</v>
      </c>
      <c r="K28">
        <f t="shared" si="9"/>
        <v>0.51270794540527231</v>
      </c>
      <c r="L28">
        <f t="shared" si="10"/>
        <v>0.36244601964235967</v>
      </c>
      <c r="N28" s="24">
        <f t="shared" si="11"/>
        <v>524.29828095872665</v>
      </c>
      <c r="O28" s="24">
        <f t="shared" si="12"/>
        <v>0</v>
      </c>
      <c r="Q28">
        <f t="shared" si="1"/>
        <v>52</v>
      </c>
      <c r="R28">
        <f t="shared" si="13"/>
        <v>10</v>
      </c>
      <c r="S28">
        <f t="shared" si="2"/>
        <v>148494.86995795488</v>
      </c>
      <c r="T28">
        <f t="shared" si="14"/>
        <v>15</v>
      </c>
      <c r="U28" s="22">
        <f t="shared" si="23"/>
        <v>1435450.409593564</v>
      </c>
      <c r="V28" s="22">
        <f t="shared" si="24"/>
        <v>1435450.409593564</v>
      </c>
      <c r="W28" s="32">
        <f t="shared" si="15"/>
        <v>0.50877192982456143</v>
      </c>
      <c r="X28" s="22">
        <f t="shared" si="16"/>
        <v>266.74824820707147</v>
      </c>
      <c r="Y28" s="22">
        <f t="shared" si="17"/>
        <v>0</v>
      </c>
      <c r="AA28">
        <f t="shared" si="3"/>
        <v>52</v>
      </c>
      <c r="AB28">
        <v>1</v>
      </c>
      <c r="AC28" s="18">
        <f t="shared" si="4"/>
        <v>148494.86995795488</v>
      </c>
      <c r="AD28">
        <f t="shared" si="18"/>
        <v>15</v>
      </c>
      <c r="AE28" s="22">
        <f t="shared" si="25"/>
        <v>98996.579971969928</v>
      </c>
      <c r="AF28" s="22">
        <f t="shared" si="26"/>
        <v>98996.579971969928</v>
      </c>
      <c r="AH28" s="22">
        <f t="shared" si="27"/>
        <v>18.396430910832514</v>
      </c>
      <c r="AI28" s="22">
        <f t="shared" si="19"/>
        <v>0</v>
      </c>
    </row>
    <row r="29" spans="1:35" x14ac:dyDescent="0.2">
      <c r="A29">
        <f t="shared" si="20"/>
        <v>53</v>
      </c>
      <c r="B29">
        <f t="shared" si="21"/>
        <v>25</v>
      </c>
      <c r="C29" s="18">
        <f t="shared" si="22"/>
        <v>155919.61345585264</v>
      </c>
      <c r="D29" s="18">
        <f t="shared" si="5"/>
        <v>155919.61345585264</v>
      </c>
      <c r="E29">
        <v>16</v>
      </c>
      <c r="F29" s="18">
        <f t="shared" si="6"/>
        <v>3066419.0646317685</v>
      </c>
      <c r="G29" s="22">
        <f t="shared" si="7"/>
        <v>3066419.0646317685</v>
      </c>
      <c r="I29">
        <f t="shared" si="8"/>
        <v>6.0000000000000006E-4</v>
      </c>
      <c r="J29">
        <f t="shared" si="0"/>
        <v>0</v>
      </c>
      <c r="K29">
        <f t="shared" si="9"/>
        <v>0.50321567050403904</v>
      </c>
      <c r="L29">
        <f t="shared" si="10"/>
        <v>0.33873459779659787</v>
      </c>
      <c r="N29" s="24">
        <f t="shared" si="11"/>
        <v>313.61474303142415</v>
      </c>
      <c r="O29" s="24">
        <f t="shared" si="12"/>
        <v>0</v>
      </c>
      <c r="Q29">
        <f t="shared" si="1"/>
        <v>53</v>
      </c>
      <c r="R29">
        <f t="shared" si="13"/>
        <v>10</v>
      </c>
      <c r="S29">
        <f t="shared" si="2"/>
        <v>155919.61345585264</v>
      </c>
      <c r="T29">
        <f t="shared" si="14"/>
        <v>16</v>
      </c>
      <c r="U29" s="22">
        <f t="shared" si="23"/>
        <v>1507222.9300732422</v>
      </c>
      <c r="V29" s="22">
        <f t="shared" si="24"/>
        <v>1507222.9300732422</v>
      </c>
      <c r="W29" s="32">
        <f t="shared" si="15"/>
        <v>0.49152542372881358</v>
      </c>
      <c r="X29" s="22">
        <f t="shared" si="16"/>
        <v>154.14961945612376</v>
      </c>
      <c r="Y29" s="22">
        <f t="shared" si="17"/>
        <v>0</v>
      </c>
      <c r="AA29">
        <f t="shared" si="3"/>
        <v>53</v>
      </c>
      <c r="AB29">
        <v>1</v>
      </c>
      <c r="AC29" s="18">
        <f t="shared" si="4"/>
        <v>155919.61345585264</v>
      </c>
      <c r="AD29">
        <f t="shared" si="18"/>
        <v>16</v>
      </c>
      <c r="AE29" s="22">
        <f t="shared" si="25"/>
        <v>103946.40897056843</v>
      </c>
      <c r="AF29" s="22">
        <f t="shared" si="26"/>
        <v>103946.40897056843</v>
      </c>
      <c r="AH29" s="22">
        <f t="shared" si="27"/>
        <v>10.631008238353362</v>
      </c>
      <c r="AI29" s="22">
        <f t="shared" si="19"/>
        <v>0</v>
      </c>
    </row>
    <row r="30" spans="1:35" x14ac:dyDescent="0.2">
      <c r="A30">
        <f t="shared" si="20"/>
        <v>54</v>
      </c>
      <c r="B30">
        <f t="shared" si="21"/>
        <v>26</v>
      </c>
      <c r="C30" s="18">
        <f t="shared" si="22"/>
        <v>163715.59412864529</v>
      </c>
      <c r="D30" s="18">
        <f t="shared" si="5"/>
        <v>163715.59412864529</v>
      </c>
      <c r="E30">
        <v>17</v>
      </c>
      <c r="F30" s="18">
        <f t="shared" si="6"/>
        <v>3328883.7472824538</v>
      </c>
      <c r="G30" s="22">
        <f t="shared" si="7"/>
        <v>3328883.7472824538</v>
      </c>
      <c r="I30">
        <f t="shared" si="8"/>
        <v>2.0000000000000001E-4</v>
      </c>
      <c r="J30">
        <f t="shared" si="0"/>
        <v>0</v>
      </c>
      <c r="K30">
        <f t="shared" si="9"/>
        <v>0.49393134138323957</v>
      </c>
      <c r="L30">
        <f t="shared" si="10"/>
        <v>0.31657439046411018</v>
      </c>
      <c r="N30" s="24">
        <f t="shared" si="11"/>
        <v>104.10485607999773</v>
      </c>
      <c r="O30" s="24">
        <f t="shared" si="12"/>
        <v>0</v>
      </c>
      <c r="Q30">
        <f t="shared" si="1"/>
        <v>54</v>
      </c>
      <c r="R30">
        <f t="shared" si="13"/>
        <v>10</v>
      </c>
      <c r="S30">
        <f t="shared" si="2"/>
        <v>163715.59412864529</v>
      </c>
      <c r="T30">
        <f t="shared" si="14"/>
        <v>17</v>
      </c>
      <c r="U30" s="22">
        <f t="shared" si="23"/>
        <v>1582584.0765769044</v>
      </c>
      <c r="V30" s="22">
        <f t="shared" si="24"/>
        <v>1582584.0765769044</v>
      </c>
      <c r="W30" s="32">
        <f t="shared" si="15"/>
        <v>0.4754098360655738</v>
      </c>
      <c r="X30" s="22">
        <f t="shared" si="16"/>
        <v>49.492472562621877</v>
      </c>
      <c r="Y30" s="22">
        <f t="shared" si="17"/>
        <v>0</v>
      </c>
      <c r="AA30">
        <f t="shared" si="3"/>
        <v>54</v>
      </c>
      <c r="AB30">
        <v>1</v>
      </c>
      <c r="AC30" s="18">
        <f t="shared" si="4"/>
        <v>163715.59412864529</v>
      </c>
      <c r="AD30">
        <f t="shared" si="18"/>
        <v>17</v>
      </c>
      <c r="AE30" s="22">
        <f t="shared" si="25"/>
        <v>109143.72941909685</v>
      </c>
      <c r="AF30" s="22">
        <f t="shared" si="26"/>
        <v>109143.72941909685</v>
      </c>
      <c r="AH30" s="22">
        <f t="shared" si="27"/>
        <v>3.4132739698359913</v>
      </c>
      <c r="AI30" s="22">
        <f t="shared" si="19"/>
        <v>0</v>
      </c>
    </row>
    <row r="31" spans="1:35" x14ac:dyDescent="0.2">
      <c r="A31">
        <f t="shared" si="20"/>
        <v>55</v>
      </c>
      <c r="B31">
        <f t="shared" si="21"/>
        <v>27</v>
      </c>
      <c r="C31" s="18">
        <f t="shared" si="22"/>
        <v>171901.37383507757</v>
      </c>
      <c r="D31" s="18">
        <f t="shared" si="5"/>
        <v>171901.37383507757</v>
      </c>
      <c r="E31">
        <v>18</v>
      </c>
      <c r="F31" s="18">
        <f t="shared" si="6"/>
        <v>3609928.8505366291</v>
      </c>
      <c r="G31" s="22">
        <f t="shared" si="7"/>
        <v>3609928.8505366291</v>
      </c>
      <c r="I31">
        <f t="shared" si="8"/>
        <v>0</v>
      </c>
      <c r="J31">
        <f t="shared" si="0"/>
        <v>0</v>
      </c>
      <c r="K31">
        <f t="shared" si="9"/>
        <v>0.48472940049326979</v>
      </c>
      <c r="L31">
        <f t="shared" si="10"/>
        <v>0.29586391632159825</v>
      </c>
      <c r="N31" s="24">
        <f t="shared" si="11"/>
        <v>0</v>
      </c>
      <c r="O31" s="24">
        <f t="shared" si="12"/>
        <v>0</v>
      </c>
      <c r="Q31">
        <f t="shared" si="1"/>
        <v>55</v>
      </c>
      <c r="R31">
        <f t="shared" si="13"/>
        <v>10</v>
      </c>
      <c r="S31">
        <f t="shared" si="2"/>
        <v>171901.37383507757</v>
      </c>
      <c r="T31">
        <f t="shared" si="14"/>
        <v>18</v>
      </c>
      <c r="U31" s="22">
        <f t="shared" si="23"/>
        <v>1661713.2804057498</v>
      </c>
      <c r="V31" s="22">
        <f t="shared" si="24"/>
        <v>1661713.2804057498</v>
      </c>
      <c r="W31" s="32">
        <f t="shared" si="15"/>
        <v>0.46031746031746029</v>
      </c>
      <c r="X31" s="22">
        <f t="shared" si="16"/>
        <v>0</v>
      </c>
      <c r="Y31" s="22">
        <f t="shared" si="17"/>
        <v>0</v>
      </c>
      <c r="AA31">
        <f t="shared" si="3"/>
        <v>55</v>
      </c>
      <c r="AB31">
        <v>1</v>
      </c>
      <c r="AC31" s="18">
        <f t="shared" si="4"/>
        <v>171901.37383507757</v>
      </c>
      <c r="AD31">
        <f t="shared" ref="AD31:AD50" si="28">E31</f>
        <v>18</v>
      </c>
      <c r="AE31" s="22">
        <f t="shared" ref="AE31:AE50" si="29">(20*AB31)*(AC31/30)</f>
        <v>114600.91589005171</v>
      </c>
      <c r="AF31" s="22">
        <f t="shared" si="26"/>
        <v>114600.91589005171</v>
      </c>
      <c r="AH31" s="22">
        <f t="shared" si="27"/>
        <v>0</v>
      </c>
      <c r="AI31" s="22">
        <f t="shared" si="19"/>
        <v>0</v>
      </c>
    </row>
    <row r="32" spans="1:35" x14ac:dyDescent="0.2">
      <c r="A32">
        <f t="shared" si="20"/>
        <v>56</v>
      </c>
      <c r="B32">
        <f t="shared" si="21"/>
        <v>28</v>
      </c>
      <c r="C32" s="18">
        <f t="shared" si="22"/>
        <v>180496.44252683147</v>
      </c>
      <c r="D32" s="18">
        <f t="shared" si="5"/>
        <v>180496.44252683147</v>
      </c>
      <c r="E32">
        <v>19</v>
      </c>
      <c r="F32" s="18">
        <f t="shared" si="6"/>
        <v>3910756.2547480152</v>
      </c>
      <c r="G32" s="22">
        <f t="shared" si="7"/>
        <v>3910756.2547480152</v>
      </c>
      <c r="I32">
        <f t="shared" si="8"/>
        <v>0</v>
      </c>
      <c r="J32">
        <f t="shared" si="0"/>
        <v>0</v>
      </c>
      <c r="K32">
        <f t="shared" si="9"/>
        <v>0.47502511789539448</v>
      </c>
      <c r="L32">
        <f t="shared" si="10"/>
        <v>0.27650833301083949</v>
      </c>
      <c r="N32" s="24">
        <f t="shared" si="11"/>
        <v>0</v>
      </c>
      <c r="O32" s="24">
        <f t="shared" si="12"/>
        <v>0</v>
      </c>
      <c r="Q32">
        <f t="shared" si="1"/>
        <v>56</v>
      </c>
      <c r="R32">
        <f t="shared" si="13"/>
        <v>10</v>
      </c>
      <c r="S32">
        <f t="shared" si="2"/>
        <v>180496.44252683147</v>
      </c>
      <c r="T32">
        <f t="shared" si="14"/>
        <v>19</v>
      </c>
      <c r="U32" s="22">
        <f t="shared" si="23"/>
        <v>1744798.9444260376</v>
      </c>
      <c r="V32" s="22">
        <f t="shared" si="24"/>
        <v>1744798.9444260376</v>
      </c>
      <c r="W32" s="32">
        <f t="shared" si="15"/>
        <v>0.44615384615384618</v>
      </c>
      <c r="X32" s="22">
        <f t="shared" si="16"/>
        <v>0</v>
      </c>
      <c r="Y32" s="22">
        <f t="shared" si="17"/>
        <v>0</v>
      </c>
      <c r="AA32">
        <f t="shared" si="3"/>
        <v>56</v>
      </c>
      <c r="AB32">
        <v>1</v>
      </c>
      <c r="AC32" s="18">
        <f t="shared" si="4"/>
        <v>180496.44252683147</v>
      </c>
      <c r="AD32">
        <f t="shared" si="28"/>
        <v>19</v>
      </c>
      <c r="AE32" s="22">
        <f t="shared" si="29"/>
        <v>120330.96168455432</v>
      </c>
      <c r="AF32" s="22">
        <f t="shared" si="26"/>
        <v>120330.96168455432</v>
      </c>
      <c r="AH32" s="22">
        <f t="shared" si="27"/>
        <v>0</v>
      </c>
      <c r="AI32" s="22">
        <f t="shared" si="19"/>
        <v>0</v>
      </c>
    </row>
    <row r="33" spans="1:35" x14ac:dyDescent="0.2">
      <c r="A33">
        <f t="shared" si="20"/>
        <v>57</v>
      </c>
      <c r="B33">
        <f t="shared" si="21"/>
        <v>29</v>
      </c>
      <c r="C33" s="18">
        <f t="shared" si="22"/>
        <v>189521.26465317304</v>
      </c>
      <c r="D33" s="18">
        <f t="shared" si="5"/>
        <v>189521.26465317304</v>
      </c>
      <c r="E33">
        <v>20</v>
      </c>
      <c r="F33" s="18">
        <f t="shared" si="6"/>
        <v>4232641.5772541976</v>
      </c>
      <c r="G33" s="22">
        <f t="shared" si="7"/>
        <v>4232641.5772541976</v>
      </c>
      <c r="I33">
        <f t="shared" si="8"/>
        <v>0</v>
      </c>
      <c r="J33">
        <f t="shared" si="0"/>
        <v>0</v>
      </c>
      <c r="K33">
        <f t="shared" si="9"/>
        <v>0.46428004972860065</v>
      </c>
      <c r="L33">
        <f t="shared" si="10"/>
        <v>0.2584190028138687</v>
      </c>
      <c r="N33" s="24">
        <f t="shared" si="11"/>
        <v>0</v>
      </c>
      <c r="O33" s="24">
        <f t="shared" si="12"/>
        <v>0</v>
      </c>
      <c r="Q33">
        <f t="shared" si="1"/>
        <v>57</v>
      </c>
      <c r="R33">
        <f t="shared" si="13"/>
        <v>10</v>
      </c>
      <c r="S33">
        <f t="shared" si="2"/>
        <v>189521.26465317304</v>
      </c>
      <c r="T33">
        <f t="shared" si="14"/>
        <v>20</v>
      </c>
      <c r="U33" s="22">
        <f t="shared" si="23"/>
        <v>1832038.8916473393</v>
      </c>
      <c r="V33" s="22">
        <f t="shared" si="24"/>
        <v>1832038.8916473393</v>
      </c>
      <c r="W33" s="32">
        <f t="shared" si="15"/>
        <v>0.43283582089552242</v>
      </c>
      <c r="X33" s="22">
        <f t="shared" si="16"/>
        <v>0</v>
      </c>
      <c r="Y33" s="22">
        <f t="shared" si="17"/>
        <v>0</v>
      </c>
      <c r="AA33">
        <f t="shared" si="3"/>
        <v>57</v>
      </c>
      <c r="AB33">
        <v>1</v>
      </c>
      <c r="AC33" s="18">
        <f t="shared" si="4"/>
        <v>189521.26465317304</v>
      </c>
      <c r="AD33">
        <f t="shared" si="28"/>
        <v>20</v>
      </c>
      <c r="AE33" s="22">
        <f t="shared" si="29"/>
        <v>126347.50976878202</v>
      </c>
      <c r="AF33" s="22">
        <f t="shared" si="26"/>
        <v>126347.50976878202</v>
      </c>
      <c r="AH33" s="22">
        <f t="shared" si="27"/>
        <v>0</v>
      </c>
      <c r="AI33" s="22">
        <f t="shared" si="19"/>
        <v>0</v>
      </c>
    </row>
    <row r="34" spans="1:35" x14ac:dyDescent="0.2">
      <c r="A34">
        <f t="shared" si="20"/>
        <v>58</v>
      </c>
      <c r="B34">
        <f t="shared" si="21"/>
        <v>30</v>
      </c>
      <c r="C34" s="18">
        <f t="shared" si="22"/>
        <v>198997.32788583171</v>
      </c>
      <c r="D34" s="18">
        <f t="shared" si="5"/>
        <v>198997.32788583171</v>
      </c>
      <c r="E34">
        <v>21</v>
      </c>
      <c r="F34" s="18">
        <f t="shared" si="6"/>
        <v>4576938.5413741292</v>
      </c>
      <c r="G34" s="22">
        <f t="shared" si="7"/>
        <v>4576938.5413741292</v>
      </c>
      <c r="I34">
        <f t="shared" si="8"/>
        <v>0</v>
      </c>
      <c r="J34">
        <f t="shared" si="0"/>
        <v>0</v>
      </c>
      <c r="K34">
        <f t="shared" si="9"/>
        <v>0.45241769445803498</v>
      </c>
      <c r="L34">
        <f t="shared" si="10"/>
        <v>0.24151308674193336</v>
      </c>
      <c r="N34" s="24">
        <f t="shared" si="11"/>
        <v>0</v>
      </c>
      <c r="O34" s="24">
        <f t="shared" si="12"/>
        <v>0</v>
      </c>
      <c r="Q34">
        <f t="shared" si="1"/>
        <v>58</v>
      </c>
      <c r="R34">
        <f t="shared" si="13"/>
        <v>10</v>
      </c>
      <c r="S34">
        <f t="shared" si="2"/>
        <v>198997.32788583171</v>
      </c>
      <c r="T34">
        <f t="shared" si="14"/>
        <v>21</v>
      </c>
      <c r="U34" s="22">
        <f t="shared" si="23"/>
        <v>1923640.8362297064</v>
      </c>
      <c r="V34" s="22">
        <f t="shared" si="24"/>
        <v>1923640.8362297064</v>
      </c>
      <c r="W34" s="32">
        <f t="shared" si="15"/>
        <v>0.42028985507246375</v>
      </c>
      <c r="X34" s="22">
        <f t="shared" si="16"/>
        <v>0</v>
      </c>
      <c r="Y34" s="22">
        <f t="shared" si="17"/>
        <v>0</v>
      </c>
      <c r="AA34">
        <f t="shared" si="3"/>
        <v>58</v>
      </c>
      <c r="AB34">
        <v>1</v>
      </c>
      <c r="AC34" s="18">
        <f t="shared" si="4"/>
        <v>198997.32788583171</v>
      </c>
      <c r="AD34">
        <f t="shared" si="28"/>
        <v>21</v>
      </c>
      <c r="AE34" s="22">
        <f t="shared" si="29"/>
        <v>132664.88525722115</v>
      </c>
      <c r="AF34" s="22">
        <f t="shared" si="26"/>
        <v>132664.88525722115</v>
      </c>
      <c r="AH34" s="22">
        <f t="shared" si="27"/>
        <v>0</v>
      </c>
      <c r="AI34" s="22">
        <f t="shared" si="19"/>
        <v>0</v>
      </c>
    </row>
    <row r="35" spans="1:35" x14ac:dyDescent="0.2">
      <c r="A35">
        <f t="shared" si="20"/>
        <v>59</v>
      </c>
      <c r="B35">
        <f t="shared" si="21"/>
        <v>31</v>
      </c>
      <c r="C35" s="18">
        <f t="shared" si="22"/>
        <v>208947.19428012331</v>
      </c>
      <c r="D35" s="18">
        <f t="shared" si="5"/>
        <v>208947.19428012331</v>
      </c>
      <c r="E35">
        <v>22</v>
      </c>
      <c r="F35" s="18">
        <f t="shared" si="6"/>
        <v>4945083.5979629178</v>
      </c>
      <c r="G35" s="22">
        <f t="shared" si="7"/>
        <v>4945083.5979629178</v>
      </c>
      <c r="I35">
        <f t="shared" si="8"/>
        <v>0</v>
      </c>
      <c r="J35">
        <f t="shared" si="0"/>
        <v>0</v>
      </c>
      <c r="K35">
        <f t="shared" si="9"/>
        <v>0.43938806485764353</v>
      </c>
      <c r="L35">
        <f t="shared" si="10"/>
        <v>0.22571316517937698</v>
      </c>
      <c r="N35" s="24">
        <f t="shared" si="11"/>
        <v>0</v>
      </c>
      <c r="O35" s="24">
        <f t="shared" si="12"/>
        <v>0</v>
      </c>
      <c r="Q35">
        <f t="shared" si="1"/>
        <v>59</v>
      </c>
      <c r="R35">
        <f t="shared" si="13"/>
        <v>10</v>
      </c>
      <c r="S35">
        <f t="shared" si="2"/>
        <v>208947.19428012331</v>
      </c>
      <c r="T35">
        <f t="shared" si="14"/>
        <v>22</v>
      </c>
      <c r="U35" s="22">
        <f t="shared" si="23"/>
        <v>2019822.878041192</v>
      </c>
      <c r="V35" s="22">
        <f t="shared" si="24"/>
        <v>2019822.878041192</v>
      </c>
      <c r="W35" s="32">
        <f t="shared" si="15"/>
        <v>0.40845070422535218</v>
      </c>
      <c r="X35" s="22">
        <f t="shared" si="16"/>
        <v>0</v>
      </c>
      <c r="Y35" s="22">
        <f t="shared" si="17"/>
        <v>0</v>
      </c>
      <c r="AA35">
        <f t="shared" si="3"/>
        <v>59</v>
      </c>
      <c r="AB35">
        <v>1</v>
      </c>
      <c r="AC35" s="18">
        <f t="shared" si="4"/>
        <v>208947.19428012331</v>
      </c>
      <c r="AD35">
        <f t="shared" si="28"/>
        <v>22</v>
      </c>
      <c r="AE35" s="22">
        <f t="shared" si="29"/>
        <v>139298.12952008221</v>
      </c>
      <c r="AF35" s="22">
        <f t="shared" si="26"/>
        <v>139298.12952008221</v>
      </c>
      <c r="AH35" s="22">
        <f t="shared" si="27"/>
        <v>0</v>
      </c>
      <c r="AI35" s="22">
        <f t="shared" si="19"/>
        <v>0</v>
      </c>
    </row>
    <row r="36" spans="1:35" x14ac:dyDescent="0.2">
      <c r="A36" s="38">
        <f t="shared" si="20"/>
        <v>60</v>
      </c>
      <c r="B36" s="38">
        <f t="shared" si="21"/>
        <v>32</v>
      </c>
      <c r="C36" s="39">
        <f t="shared" si="22"/>
        <v>219394.55399412947</v>
      </c>
      <c r="D36" s="39">
        <f t="shared" si="5"/>
        <v>219394.55399412947</v>
      </c>
      <c r="E36" s="38">
        <v>23</v>
      </c>
      <c r="F36" s="39">
        <f>(90+20*B36)*(D36/30)</f>
        <v>5338600.8138571503</v>
      </c>
      <c r="G36" s="40">
        <f t="shared" si="7"/>
        <v>5338600.8138571503</v>
      </c>
      <c r="H36" s="38"/>
      <c r="I36" s="38">
        <f t="shared" si="8"/>
        <v>0</v>
      </c>
      <c r="J36" s="38">
        <v>1</v>
      </c>
      <c r="K36" s="38">
        <f>VLOOKUP(A36, TablaDem,9,FALSE)/VLOOKUP($A$14,TablaDem,9,FALSE)</f>
        <v>0.42515628543690442</v>
      </c>
      <c r="L36" s="38">
        <f>POWER(1+$B$7,-E36)</f>
        <v>0.21094688334521211</v>
      </c>
      <c r="M36" s="38"/>
      <c r="N36" s="41">
        <f>F36*K36*I36*L35</f>
        <v>0</v>
      </c>
      <c r="O36" s="41">
        <f>L35*K36*J36*G36</f>
        <v>512310.12989042868</v>
      </c>
      <c r="P36" s="38"/>
      <c r="Q36" s="38">
        <f t="shared" si="1"/>
        <v>60</v>
      </c>
      <c r="R36" s="38">
        <f t="shared" si="13"/>
        <v>10</v>
      </c>
      <c r="S36" s="38">
        <f t="shared" si="2"/>
        <v>219394.55399412947</v>
      </c>
      <c r="T36" s="38">
        <f t="shared" si="14"/>
        <v>23</v>
      </c>
      <c r="U36" s="40">
        <f t="shared" si="23"/>
        <v>2120814.0219432516</v>
      </c>
      <c r="V36" s="40">
        <f t="shared" si="24"/>
        <v>2120814.0219432516</v>
      </c>
      <c r="W36" s="42">
        <f t="shared" si="15"/>
        <v>0.39726027397260277</v>
      </c>
      <c r="X36" s="40">
        <f>L35*K36*U36*I36</f>
        <v>0</v>
      </c>
      <c r="Y36" s="40">
        <f>V36*L35*K36*J36</f>
        <v>203520.46255921139</v>
      </c>
      <c r="AA36" s="38">
        <f t="shared" si="3"/>
        <v>60</v>
      </c>
      <c r="AB36" s="38">
        <v>1</v>
      </c>
      <c r="AC36" s="39">
        <f t="shared" si="4"/>
        <v>219394.55399412947</v>
      </c>
      <c r="AD36" s="38">
        <f t="shared" si="28"/>
        <v>23</v>
      </c>
      <c r="AE36" s="40">
        <f t="shared" si="29"/>
        <v>146263.03599608631</v>
      </c>
      <c r="AF36" s="40">
        <f t="shared" si="26"/>
        <v>146263.03599608631</v>
      </c>
      <c r="AG36" s="38"/>
      <c r="AH36" s="40">
        <f t="shared" si="27"/>
        <v>0</v>
      </c>
      <c r="AI36" s="40">
        <f t="shared" si="19"/>
        <v>13117.657915514752</v>
      </c>
    </row>
    <row r="37" spans="1:35" x14ac:dyDescent="0.2">
      <c r="A37">
        <f t="shared" si="20"/>
        <v>61</v>
      </c>
      <c r="B37">
        <f t="shared" si="21"/>
        <v>33</v>
      </c>
      <c r="C37" s="18">
        <f t="shared" si="22"/>
        <v>230364.28169383595</v>
      </c>
      <c r="D37" s="18">
        <f t="shared" si="5"/>
        <v>230364.28169383595</v>
      </c>
      <c r="E37">
        <v>24</v>
      </c>
      <c r="F37" s="18">
        <f t="shared" si="6"/>
        <v>5759107.0423458992</v>
      </c>
      <c r="G37" s="22">
        <f t="shared" si="7"/>
        <v>5759107.0423458992</v>
      </c>
      <c r="I37">
        <f t="shared" si="8"/>
        <v>0</v>
      </c>
      <c r="J37">
        <f t="shared" si="0"/>
        <v>0.1</v>
      </c>
      <c r="K37">
        <f t="shared" si="9"/>
        <v>0.3896259746629423</v>
      </c>
      <c r="L37">
        <f t="shared" si="10"/>
        <v>0.19714661994879637</v>
      </c>
      <c r="N37" s="24">
        <f t="shared" si="11"/>
        <v>0</v>
      </c>
      <c r="O37" s="24">
        <f t="shared" si="12"/>
        <v>44237.684599384149</v>
      </c>
      <c r="Q37">
        <f t="shared" si="1"/>
        <v>61</v>
      </c>
      <c r="R37">
        <f t="shared" si="13"/>
        <v>10</v>
      </c>
      <c r="S37">
        <f t="shared" si="2"/>
        <v>230364.28169383595</v>
      </c>
      <c r="T37">
        <f t="shared" si="14"/>
        <v>24</v>
      </c>
      <c r="U37" s="22">
        <f t="shared" si="23"/>
        <v>2226854.723040414</v>
      </c>
      <c r="V37" s="22">
        <f t="shared" si="24"/>
        <v>2226854.723040414</v>
      </c>
      <c r="W37" s="32">
        <f t="shared" si="15"/>
        <v>0.3866666666666666</v>
      </c>
      <c r="X37" s="22">
        <f t="shared" si="16"/>
        <v>0</v>
      </c>
      <c r="Y37" s="22">
        <f t="shared" si="17"/>
        <v>17105.238045095201</v>
      </c>
      <c r="AA37">
        <f t="shared" si="3"/>
        <v>61</v>
      </c>
      <c r="AB37">
        <v>1</v>
      </c>
      <c r="AC37" s="18">
        <f t="shared" si="4"/>
        <v>230364.28169383595</v>
      </c>
      <c r="AD37">
        <f t="shared" si="28"/>
        <v>24</v>
      </c>
      <c r="AE37" s="22">
        <f t="shared" si="29"/>
        <v>153576.18779589064</v>
      </c>
      <c r="AF37" s="22">
        <f t="shared" si="26"/>
        <v>153576.18779589064</v>
      </c>
      <c r="AH37" s="22">
        <f t="shared" si="27"/>
        <v>0</v>
      </c>
      <c r="AI37" s="22">
        <f t="shared" si="19"/>
        <v>1179.6715893169107</v>
      </c>
    </row>
    <row r="38" spans="1:35" x14ac:dyDescent="0.2">
      <c r="A38">
        <f t="shared" si="20"/>
        <v>62</v>
      </c>
      <c r="B38">
        <f t="shared" si="21"/>
        <v>34</v>
      </c>
      <c r="C38" s="18">
        <f t="shared" si="22"/>
        <v>241882.49577852775</v>
      </c>
      <c r="D38" s="18">
        <f t="shared" si="5"/>
        <v>241882.49577852775</v>
      </c>
      <c r="E38">
        <v>25</v>
      </c>
      <c r="F38" s="18">
        <f t="shared" si="6"/>
        <v>6208317.3916488793</v>
      </c>
      <c r="G38" s="22">
        <f t="shared" si="7"/>
        <v>6208317.3916488793</v>
      </c>
      <c r="I38">
        <f t="shared" si="8"/>
        <v>0</v>
      </c>
      <c r="J38">
        <f t="shared" si="0"/>
        <v>0.2</v>
      </c>
      <c r="K38">
        <f t="shared" si="9"/>
        <v>0.33708880823939114</v>
      </c>
      <c r="L38">
        <f t="shared" si="10"/>
        <v>0.18424917752223957</v>
      </c>
      <c r="N38" s="24">
        <f t="shared" si="11"/>
        <v>0</v>
      </c>
      <c r="O38" s="24">
        <f t="shared" si="12"/>
        <v>77117.652101359694</v>
      </c>
      <c r="Q38">
        <f t="shared" si="1"/>
        <v>62</v>
      </c>
      <c r="R38">
        <f t="shared" si="13"/>
        <v>10</v>
      </c>
      <c r="S38">
        <f t="shared" si="2"/>
        <v>241882.49577852775</v>
      </c>
      <c r="T38">
        <f t="shared" si="14"/>
        <v>25</v>
      </c>
      <c r="U38" s="22">
        <f t="shared" si="23"/>
        <v>2338197.4591924348</v>
      </c>
      <c r="V38" s="22">
        <f t="shared" si="24"/>
        <v>2338197.4591924348</v>
      </c>
      <c r="W38" s="32">
        <f t="shared" si="15"/>
        <v>0.37662337662337658</v>
      </c>
      <c r="X38" s="22">
        <f t="shared" si="16"/>
        <v>0</v>
      </c>
      <c r="Y38" s="22">
        <f t="shared" si="17"/>
        <v>29044.310531680916</v>
      </c>
      <c r="AA38">
        <f t="shared" si="3"/>
        <v>62</v>
      </c>
      <c r="AB38">
        <v>1</v>
      </c>
      <c r="AC38" s="18">
        <f t="shared" si="4"/>
        <v>241882.49577852775</v>
      </c>
      <c r="AD38">
        <f t="shared" si="28"/>
        <v>25</v>
      </c>
      <c r="AE38" s="22">
        <f t="shared" si="29"/>
        <v>161254.99718568518</v>
      </c>
      <c r="AF38" s="22">
        <f t="shared" si="26"/>
        <v>161254.99718568518</v>
      </c>
      <c r="AH38" s="22">
        <f t="shared" si="27"/>
        <v>0</v>
      </c>
      <c r="AI38" s="22">
        <f t="shared" si="19"/>
        <v>2003.0558987366153</v>
      </c>
    </row>
    <row r="39" spans="1:35" x14ac:dyDescent="0.2">
      <c r="A39">
        <f t="shared" si="20"/>
        <v>63</v>
      </c>
      <c r="B39">
        <f t="shared" si="21"/>
        <v>35</v>
      </c>
      <c r="C39" s="18">
        <f t="shared" si="22"/>
        <v>253976.62056745414</v>
      </c>
      <c r="D39" s="18">
        <f t="shared" si="5"/>
        <v>253976.62056745414</v>
      </c>
      <c r="E39">
        <v>26</v>
      </c>
      <c r="F39" s="18">
        <f t="shared" si="6"/>
        <v>6688051.0082762931</v>
      </c>
      <c r="G39" s="22">
        <f t="shared" si="7"/>
        <v>6688051.0082762931</v>
      </c>
      <c r="I39">
        <f t="shared" si="8"/>
        <v>0</v>
      </c>
      <c r="J39">
        <f t="shared" si="0"/>
        <v>0.3</v>
      </c>
      <c r="K39">
        <f t="shared" si="9"/>
        <v>0.25746168995708218</v>
      </c>
      <c r="L39">
        <f t="shared" si="10"/>
        <v>0.17219549301143888</v>
      </c>
      <c r="N39" s="24">
        <f t="shared" si="11"/>
        <v>0</v>
      </c>
      <c r="O39" s="24">
        <f t="shared" si="12"/>
        <v>88951.89963662978</v>
      </c>
      <c r="Q39">
        <f t="shared" si="1"/>
        <v>63</v>
      </c>
      <c r="R39">
        <f t="shared" si="13"/>
        <v>10</v>
      </c>
      <c r="S39">
        <f t="shared" si="2"/>
        <v>253976.62056745414</v>
      </c>
      <c r="T39">
        <f t="shared" si="14"/>
        <v>26</v>
      </c>
      <c r="U39" s="22">
        <f t="shared" si="23"/>
        <v>2455107.332152057</v>
      </c>
      <c r="V39" s="22">
        <f t="shared" si="24"/>
        <v>2455107.332152057</v>
      </c>
      <c r="W39" s="32">
        <f t="shared" si="15"/>
        <v>0.36708860759493672</v>
      </c>
      <c r="X39" s="22">
        <f t="shared" si="16"/>
        <v>0</v>
      </c>
      <c r="Y39" s="22">
        <f t="shared" si="17"/>
        <v>32653.228980534983</v>
      </c>
      <c r="AA39">
        <f t="shared" si="3"/>
        <v>63</v>
      </c>
      <c r="AB39">
        <v>1</v>
      </c>
      <c r="AC39" s="18">
        <f t="shared" si="4"/>
        <v>253976.62056745414</v>
      </c>
      <c r="AD39">
        <f t="shared" si="28"/>
        <v>26</v>
      </c>
      <c r="AE39" s="22">
        <f t="shared" si="29"/>
        <v>169317.74704496944</v>
      </c>
      <c r="AF39" s="22">
        <f t="shared" si="26"/>
        <v>169317.74704496944</v>
      </c>
      <c r="AH39" s="22">
        <f t="shared" si="27"/>
        <v>0</v>
      </c>
      <c r="AI39" s="22">
        <f t="shared" si="19"/>
        <v>2251.9468262437917</v>
      </c>
    </row>
    <row r="40" spans="1:35" x14ac:dyDescent="0.2">
      <c r="A40">
        <f t="shared" si="20"/>
        <v>64</v>
      </c>
      <c r="B40">
        <f t="shared" si="21"/>
        <v>36</v>
      </c>
      <c r="C40" s="18">
        <f t="shared" si="22"/>
        <v>266675.45159582683</v>
      </c>
      <c r="D40" s="18">
        <f t="shared" si="5"/>
        <v>266675.45159582683</v>
      </c>
      <c r="E40">
        <v>27</v>
      </c>
      <c r="F40" s="18">
        <f t="shared" si="6"/>
        <v>7200237.1930873254</v>
      </c>
      <c r="G40" s="22">
        <f t="shared" si="7"/>
        <v>7200237.1930873254</v>
      </c>
      <c r="I40">
        <f t="shared" si="8"/>
        <v>0</v>
      </c>
      <c r="J40">
        <f t="shared" si="0"/>
        <v>0.4</v>
      </c>
      <c r="K40">
        <f t="shared" si="9"/>
        <v>0.17051172802477638</v>
      </c>
      <c r="L40">
        <f t="shared" si="10"/>
        <v>0.16093036730041013</v>
      </c>
      <c r="N40" s="24">
        <f t="shared" si="11"/>
        <v>0</v>
      </c>
      <c r="O40" s="24">
        <f t="shared" si="12"/>
        <v>79031.286737948278</v>
      </c>
      <c r="Q40">
        <f t="shared" si="1"/>
        <v>64</v>
      </c>
      <c r="R40">
        <f t="shared" si="13"/>
        <v>10</v>
      </c>
      <c r="S40">
        <f t="shared" si="2"/>
        <v>266675.45159582683</v>
      </c>
      <c r="T40">
        <f t="shared" si="14"/>
        <v>27</v>
      </c>
      <c r="U40" s="22">
        <f t="shared" si="23"/>
        <v>2577862.6987596597</v>
      </c>
      <c r="V40" s="22">
        <f t="shared" si="24"/>
        <v>2577862.6987596597</v>
      </c>
      <c r="W40" s="32">
        <f t="shared" si="15"/>
        <v>0.35802469135802467</v>
      </c>
      <c r="X40" s="22">
        <f t="shared" si="16"/>
        <v>0</v>
      </c>
      <c r="Y40" s="22">
        <f t="shared" si="17"/>
        <v>28295.152041981481</v>
      </c>
      <c r="AA40">
        <f t="shared" si="3"/>
        <v>64</v>
      </c>
      <c r="AB40">
        <v>1</v>
      </c>
      <c r="AC40" s="18">
        <f t="shared" si="4"/>
        <v>266675.45159582683</v>
      </c>
      <c r="AD40">
        <f t="shared" si="28"/>
        <v>27</v>
      </c>
      <c r="AE40" s="22">
        <f t="shared" si="29"/>
        <v>177783.63439721789</v>
      </c>
      <c r="AF40" s="22">
        <f t="shared" si="26"/>
        <v>177783.63439721789</v>
      </c>
      <c r="AH40" s="22">
        <f t="shared" si="27"/>
        <v>0</v>
      </c>
      <c r="AI40" s="22">
        <f t="shared" si="19"/>
        <v>1951.3897959987225</v>
      </c>
    </row>
    <row r="41" spans="1:35" x14ac:dyDescent="0.2">
      <c r="A41">
        <f t="shared" si="20"/>
        <v>65</v>
      </c>
      <c r="B41">
        <f t="shared" si="21"/>
        <v>37</v>
      </c>
      <c r="C41" s="18">
        <f t="shared" si="22"/>
        <v>280009.2241756182</v>
      </c>
      <c r="D41" s="18">
        <f t="shared" si="5"/>
        <v>280009.2241756182</v>
      </c>
      <c r="E41">
        <v>28</v>
      </c>
      <c r="F41" s="18">
        <f t="shared" si="6"/>
        <v>7746921.8688587705</v>
      </c>
      <c r="G41" s="22">
        <f t="shared" si="7"/>
        <v>7746921.8688587705</v>
      </c>
      <c r="I41">
        <f t="shared" si="8"/>
        <v>0</v>
      </c>
      <c r="J41">
        <f t="shared" si="0"/>
        <v>1</v>
      </c>
      <c r="K41">
        <f t="shared" si="9"/>
        <v>9.559740031709088E-2</v>
      </c>
      <c r="L41">
        <f t="shared" si="10"/>
        <v>0.15040221243028987</v>
      </c>
      <c r="N41" s="24">
        <f t="shared" si="11"/>
        <v>0</v>
      </c>
      <c r="O41" s="24">
        <f t="shared" si="12"/>
        <v>111385.7113988207</v>
      </c>
      <c r="Q41">
        <f t="shared" si="1"/>
        <v>65</v>
      </c>
      <c r="R41">
        <f t="shared" si="13"/>
        <v>10</v>
      </c>
      <c r="S41">
        <f t="shared" si="2"/>
        <v>280009.2241756182</v>
      </c>
      <c r="T41">
        <f t="shared" si="14"/>
        <v>28</v>
      </c>
      <c r="U41" s="22">
        <f t="shared" si="23"/>
        <v>2706755.8336976427</v>
      </c>
      <c r="V41" s="22">
        <f t="shared" si="24"/>
        <v>2706755.8336976427</v>
      </c>
      <c r="W41" s="32">
        <f t="shared" si="15"/>
        <v>0.3493975903614458</v>
      </c>
      <c r="X41" s="22">
        <f t="shared" si="16"/>
        <v>0</v>
      </c>
      <c r="Y41" s="22">
        <f t="shared" si="17"/>
        <v>38917.899163443377</v>
      </c>
      <c r="AA41">
        <f t="shared" si="3"/>
        <v>65</v>
      </c>
      <c r="AB41">
        <v>1</v>
      </c>
      <c r="AC41" s="18">
        <f t="shared" si="4"/>
        <v>280009.2241756182</v>
      </c>
      <c r="AD41">
        <f t="shared" si="28"/>
        <v>28</v>
      </c>
      <c r="AE41" s="22">
        <f t="shared" si="29"/>
        <v>186672.81611707879</v>
      </c>
      <c r="AF41" s="22">
        <f t="shared" si="26"/>
        <v>186672.81611707879</v>
      </c>
      <c r="AH41" s="22">
        <f t="shared" si="27"/>
        <v>0</v>
      </c>
      <c r="AI41" s="22">
        <f t="shared" si="19"/>
        <v>2683.9930457547152</v>
      </c>
    </row>
    <row r="42" spans="1:35" x14ac:dyDescent="0.2">
      <c r="A42">
        <f t="shared" si="20"/>
        <v>66</v>
      </c>
      <c r="B42">
        <f t="shared" si="21"/>
        <v>38</v>
      </c>
      <c r="C42" s="18">
        <f t="shared" si="22"/>
        <v>294009.68538439914</v>
      </c>
      <c r="D42" s="18">
        <f t="shared" si="5"/>
        <v>294009.68538439914</v>
      </c>
      <c r="E42">
        <v>29</v>
      </c>
      <c r="F42" s="18">
        <f t="shared" si="6"/>
        <v>8330274.4192246431</v>
      </c>
      <c r="G42" s="22">
        <f t="shared" si="7"/>
        <v>8330274.4192246431</v>
      </c>
      <c r="I42">
        <f t="shared" si="8"/>
        <v>0</v>
      </c>
      <c r="J42">
        <f t="shared" si="0"/>
        <v>1</v>
      </c>
      <c r="K42">
        <f t="shared" si="9"/>
        <v>0</v>
      </c>
      <c r="L42">
        <f t="shared" si="10"/>
        <v>0.1405628153554111</v>
      </c>
      <c r="N42" s="24">
        <f t="shared" si="11"/>
        <v>0</v>
      </c>
      <c r="O42" s="24">
        <f t="shared" si="12"/>
        <v>0</v>
      </c>
      <c r="Q42">
        <f t="shared" si="1"/>
        <v>66</v>
      </c>
      <c r="R42">
        <f t="shared" si="13"/>
        <v>10</v>
      </c>
      <c r="S42">
        <f t="shared" si="2"/>
        <v>294009.68538439914</v>
      </c>
      <c r="T42">
        <f t="shared" si="14"/>
        <v>29</v>
      </c>
      <c r="U42" s="22">
        <f t="shared" si="23"/>
        <v>2842093.6253825254</v>
      </c>
      <c r="V42" s="22">
        <f t="shared" si="24"/>
        <v>2842093.6253825254</v>
      </c>
      <c r="W42" s="32">
        <f t="shared" si="15"/>
        <v>0.3411764705882353</v>
      </c>
      <c r="X42" s="22">
        <f t="shared" si="16"/>
        <v>0</v>
      </c>
      <c r="Y42" s="22">
        <f t="shared" si="17"/>
        <v>0</v>
      </c>
      <c r="AA42">
        <f t="shared" si="3"/>
        <v>66</v>
      </c>
      <c r="AB42">
        <v>1</v>
      </c>
      <c r="AC42" s="18">
        <f t="shared" si="4"/>
        <v>294009.68538439914</v>
      </c>
      <c r="AD42">
        <f t="shared" si="28"/>
        <v>29</v>
      </c>
      <c r="AE42" s="22">
        <f t="shared" si="29"/>
        <v>196006.45692293276</v>
      </c>
      <c r="AF42" s="22">
        <f t="shared" si="26"/>
        <v>196006.45692293276</v>
      </c>
      <c r="AH42" s="22">
        <f t="shared" si="27"/>
        <v>0</v>
      </c>
      <c r="AI42" s="22">
        <f t="shared" si="19"/>
        <v>0</v>
      </c>
    </row>
    <row r="43" spans="1:35" x14ac:dyDescent="0.2">
      <c r="A43">
        <f t="shared" si="20"/>
        <v>67</v>
      </c>
      <c r="B43">
        <f t="shared" si="21"/>
        <v>39</v>
      </c>
      <c r="C43" s="18">
        <f t="shared" si="22"/>
        <v>308710.16965361912</v>
      </c>
      <c r="D43" s="18">
        <f t="shared" si="5"/>
        <v>308710.16965361912</v>
      </c>
      <c r="E43">
        <v>30</v>
      </c>
      <c r="F43" s="18">
        <f t="shared" si="6"/>
        <v>8952594.9199549537</v>
      </c>
      <c r="G43" s="22">
        <f t="shared" si="7"/>
        <v>8952594.9199549537</v>
      </c>
      <c r="I43">
        <f t="shared" si="8"/>
        <v>0</v>
      </c>
      <c r="J43">
        <f t="shared" si="0"/>
        <v>1</v>
      </c>
      <c r="K43">
        <f t="shared" si="9"/>
        <v>0</v>
      </c>
      <c r="L43">
        <f t="shared" si="10"/>
        <v>0.13136711715458982</v>
      </c>
      <c r="N43" s="24">
        <f t="shared" si="11"/>
        <v>0</v>
      </c>
      <c r="O43" s="24">
        <f t="shared" si="12"/>
        <v>0</v>
      </c>
      <c r="Q43">
        <f t="shared" si="1"/>
        <v>67</v>
      </c>
      <c r="R43">
        <f t="shared" si="13"/>
        <v>10</v>
      </c>
      <c r="S43">
        <f t="shared" si="2"/>
        <v>308710.16965361912</v>
      </c>
      <c r="T43">
        <f t="shared" si="14"/>
        <v>30</v>
      </c>
      <c r="U43" s="22">
        <f t="shared" si="23"/>
        <v>2984198.3066516514</v>
      </c>
      <c r="V43" s="22">
        <f t="shared" si="24"/>
        <v>2984198.3066516514</v>
      </c>
      <c r="W43" s="32">
        <f t="shared" si="15"/>
        <v>0.33333333333333337</v>
      </c>
      <c r="X43" s="22">
        <f t="shared" si="16"/>
        <v>0</v>
      </c>
      <c r="Y43" s="22">
        <f t="shared" si="17"/>
        <v>0</v>
      </c>
      <c r="AA43">
        <f t="shared" si="3"/>
        <v>67</v>
      </c>
      <c r="AB43">
        <v>1</v>
      </c>
      <c r="AC43" s="18">
        <f t="shared" si="4"/>
        <v>308710.16965361912</v>
      </c>
      <c r="AD43">
        <f t="shared" si="28"/>
        <v>30</v>
      </c>
      <c r="AE43" s="22">
        <f t="shared" si="29"/>
        <v>205806.77976907941</v>
      </c>
      <c r="AF43" s="22">
        <f t="shared" si="26"/>
        <v>205806.77976907941</v>
      </c>
      <c r="AH43" s="22">
        <f t="shared" si="27"/>
        <v>0</v>
      </c>
      <c r="AI43" s="22">
        <f t="shared" si="19"/>
        <v>0</v>
      </c>
    </row>
    <row r="44" spans="1:35" x14ac:dyDescent="0.2">
      <c r="A44">
        <f t="shared" si="20"/>
        <v>68</v>
      </c>
      <c r="B44">
        <f t="shared" si="21"/>
        <v>40</v>
      </c>
      <c r="C44" s="18">
        <f t="shared" si="22"/>
        <v>324145.67813630006</v>
      </c>
      <c r="D44" s="18">
        <f t="shared" si="5"/>
        <v>324145.67813630006</v>
      </c>
      <c r="E44">
        <v>31</v>
      </c>
      <c r="F44" s="18">
        <f t="shared" si="6"/>
        <v>9616321.7847102359</v>
      </c>
      <c r="G44" s="22">
        <f t="shared" si="7"/>
        <v>9616321.7847102359</v>
      </c>
      <c r="I44">
        <f t="shared" si="8"/>
        <v>0</v>
      </c>
      <c r="J44">
        <f t="shared" si="0"/>
        <v>1</v>
      </c>
      <c r="K44">
        <f t="shared" si="9"/>
        <v>0</v>
      </c>
      <c r="L44">
        <f t="shared" si="10"/>
        <v>0.1227730066865325</v>
      </c>
      <c r="N44" s="24">
        <f t="shared" si="11"/>
        <v>0</v>
      </c>
      <c r="O44" s="24">
        <f t="shared" si="12"/>
        <v>0</v>
      </c>
      <c r="Q44">
        <f t="shared" si="1"/>
        <v>68</v>
      </c>
      <c r="R44">
        <f t="shared" si="13"/>
        <v>10</v>
      </c>
      <c r="S44">
        <f t="shared" si="2"/>
        <v>324145.67813630006</v>
      </c>
      <c r="T44">
        <f t="shared" si="14"/>
        <v>31</v>
      </c>
      <c r="U44" s="22">
        <f t="shared" si="23"/>
        <v>3133408.2219842342</v>
      </c>
      <c r="V44" s="22">
        <f t="shared" si="24"/>
        <v>3133408.2219842342</v>
      </c>
      <c r="W44" s="32">
        <f t="shared" si="15"/>
        <v>0.3258426966292135</v>
      </c>
      <c r="X44" s="22">
        <f t="shared" si="16"/>
        <v>0</v>
      </c>
      <c r="Y44" s="22">
        <f t="shared" si="17"/>
        <v>0</v>
      </c>
      <c r="AA44">
        <f t="shared" si="3"/>
        <v>68</v>
      </c>
      <c r="AB44">
        <v>1</v>
      </c>
      <c r="AC44" s="18">
        <f t="shared" si="4"/>
        <v>324145.67813630006</v>
      </c>
      <c r="AD44">
        <f t="shared" si="28"/>
        <v>31</v>
      </c>
      <c r="AE44" s="22">
        <f t="shared" si="29"/>
        <v>216097.11875753338</v>
      </c>
      <c r="AF44" s="22">
        <f t="shared" si="26"/>
        <v>216097.11875753338</v>
      </c>
      <c r="AH44" s="22">
        <f t="shared" si="27"/>
        <v>0</v>
      </c>
      <c r="AI44" s="22">
        <f t="shared" si="19"/>
        <v>0</v>
      </c>
    </row>
    <row r="45" spans="1:35" x14ac:dyDescent="0.2">
      <c r="A45">
        <f t="shared" si="20"/>
        <v>69</v>
      </c>
      <c r="B45">
        <f t="shared" si="21"/>
        <v>41</v>
      </c>
      <c r="C45" s="18">
        <f t="shared" si="22"/>
        <v>340352.96204311505</v>
      </c>
      <c r="D45" s="18">
        <f t="shared" si="5"/>
        <v>340352.96204311505</v>
      </c>
      <c r="E45">
        <v>32</v>
      </c>
      <c r="F45" s="18">
        <f t="shared" si="6"/>
        <v>10324039.848641155</v>
      </c>
      <c r="G45" s="22">
        <f t="shared" si="7"/>
        <v>10324039.848641155</v>
      </c>
      <c r="I45">
        <f t="shared" si="8"/>
        <v>0</v>
      </c>
      <c r="J45">
        <f t="shared" si="0"/>
        <v>1</v>
      </c>
      <c r="K45">
        <f t="shared" si="9"/>
        <v>0</v>
      </c>
      <c r="L45">
        <f t="shared" si="10"/>
        <v>0.11474112774442291</v>
      </c>
      <c r="N45" s="24">
        <f t="shared" si="11"/>
        <v>0</v>
      </c>
      <c r="O45" s="24">
        <f t="shared" si="12"/>
        <v>0</v>
      </c>
      <c r="Q45">
        <f t="shared" si="1"/>
        <v>69</v>
      </c>
      <c r="R45">
        <f t="shared" si="13"/>
        <v>10</v>
      </c>
      <c r="S45">
        <f t="shared" si="2"/>
        <v>340352.96204311505</v>
      </c>
      <c r="T45">
        <f t="shared" si="14"/>
        <v>32</v>
      </c>
      <c r="U45" s="22">
        <f t="shared" si="23"/>
        <v>3290078.6330834455</v>
      </c>
      <c r="V45" s="22">
        <f t="shared" si="24"/>
        <v>3290078.6330834455</v>
      </c>
      <c r="W45" s="32">
        <f t="shared" si="15"/>
        <v>0.31868131868131871</v>
      </c>
      <c r="X45" s="22">
        <f t="shared" si="16"/>
        <v>0</v>
      </c>
      <c r="Y45" s="22">
        <f t="shared" si="17"/>
        <v>0</v>
      </c>
      <c r="AA45">
        <f t="shared" si="3"/>
        <v>69</v>
      </c>
      <c r="AB45">
        <v>1</v>
      </c>
      <c r="AC45" s="18">
        <f t="shared" si="4"/>
        <v>340352.96204311505</v>
      </c>
      <c r="AD45">
        <f t="shared" si="28"/>
        <v>32</v>
      </c>
      <c r="AE45" s="22">
        <f t="shared" si="29"/>
        <v>226901.97469541003</v>
      </c>
      <c r="AF45" s="22">
        <f t="shared" si="26"/>
        <v>226901.97469541003</v>
      </c>
      <c r="AH45" s="22">
        <f t="shared" si="27"/>
        <v>0</v>
      </c>
      <c r="AI45" s="22">
        <f t="shared" si="19"/>
        <v>0</v>
      </c>
    </row>
    <row r="46" spans="1:35" x14ac:dyDescent="0.2">
      <c r="A46">
        <f t="shared" si="20"/>
        <v>70</v>
      </c>
      <c r="B46">
        <f t="shared" si="21"/>
        <v>42</v>
      </c>
      <c r="C46" s="18">
        <f t="shared" si="22"/>
        <v>357370.61014527082</v>
      </c>
      <c r="D46" s="18">
        <f t="shared" si="5"/>
        <v>357370.61014527082</v>
      </c>
      <c r="E46">
        <v>33</v>
      </c>
      <c r="F46" s="18">
        <f t="shared" si="6"/>
        <v>11078488.914503396</v>
      </c>
      <c r="G46" s="22">
        <f t="shared" si="7"/>
        <v>11078488.914503396</v>
      </c>
      <c r="I46">
        <f t="shared" si="8"/>
        <v>0</v>
      </c>
      <c r="J46">
        <f t="shared" si="0"/>
        <v>1</v>
      </c>
      <c r="K46">
        <f t="shared" si="9"/>
        <v>0</v>
      </c>
      <c r="L46">
        <f t="shared" si="10"/>
        <v>0.10723469882656347</v>
      </c>
      <c r="N46" s="24">
        <f t="shared" si="11"/>
        <v>0</v>
      </c>
      <c r="O46" s="24">
        <f t="shared" si="12"/>
        <v>0</v>
      </c>
      <c r="Q46">
        <f t="shared" si="1"/>
        <v>70</v>
      </c>
      <c r="R46">
        <f t="shared" si="13"/>
        <v>10</v>
      </c>
      <c r="S46">
        <f t="shared" si="2"/>
        <v>357370.61014527082</v>
      </c>
      <c r="T46">
        <f t="shared" si="14"/>
        <v>33</v>
      </c>
      <c r="U46" s="22">
        <f t="shared" si="23"/>
        <v>3454582.564737618</v>
      </c>
      <c r="V46" s="22">
        <f t="shared" si="24"/>
        <v>3454582.564737618</v>
      </c>
      <c r="W46" s="32">
        <f t="shared" si="15"/>
        <v>0.31182795698924731</v>
      </c>
      <c r="X46" s="22">
        <f t="shared" si="16"/>
        <v>0</v>
      </c>
      <c r="Y46" s="22">
        <f t="shared" si="17"/>
        <v>0</v>
      </c>
      <c r="AA46">
        <f t="shared" si="3"/>
        <v>70</v>
      </c>
      <c r="AB46">
        <v>1</v>
      </c>
      <c r="AC46" s="18">
        <f t="shared" si="4"/>
        <v>357370.61014527082</v>
      </c>
      <c r="AD46">
        <f t="shared" si="28"/>
        <v>33</v>
      </c>
      <c r="AE46" s="22">
        <f t="shared" si="29"/>
        <v>238247.07343018055</v>
      </c>
      <c r="AF46" s="22">
        <f t="shared" si="26"/>
        <v>238247.07343018055</v>
      </c>
      <c r="AH46" s="22">
        <f t="shared" si="27"/>
        <v>0</v>
      </c>
      <c r="AI46" s="22">
        <f t="shared" si="19"/>
        <v>0</v>
      </c>
    </row>
    <row r="47" spans="1:35" x14ac:dyDescent="0.2">
      <c r="A47">
        <f t="shared" si="20"/>
        <v>71</v>
      </c>
      <c r="B47">
        <f t="shared" si="21"/>
        <v>43</v>
      </c>
      <c r="C47" s="18">
        <f t="shared" si="22"/>
        <v>375239.14065253438</v>
      </c>
      <c r="D47" s="18">
        <f t="shared" si="5"/>
        <v>375239.14065253438</v>
      </c>
      <c r="E47">
        <v>34</v>
      </c>
      <c r="F47" s="18">
        <f t="shared" si="6"/>
        <v>11882572.787330255</v>
      </c>
      <c r="G47" s="22">
        <f t="shared" si="7"/>
        <v>11882572.787330255</v>
      </c>
      <c r="I47">
        <f t="shared" si="8"/>
        <v>0</v>
      </c>
      <c r="J47">
        <f t="shared" si="0"/>
        <v>1</v>
      </c>
      <c r="K47">
        <f t="shared" si="9"/>
        <v>0</v>
      </c>
      <c r="L47">
        <f t="shared" si="10"/>
        <v>0.10021934469772288</v>
      </c>
      <c r="N47" s="24">
        <f t="shared" si="11"/>
        <v>0</v>
      </c>
      <c r="O47" s="24">
        <f t="shared" si="12"/>
        <v>0</v>
      </c>
      <c r="Q47">
        <f t="shared" si="1"/>
        <v>71</v>
      </c>
      <c r="R47">
        <f t="shared" si="13"/>
        <v>10</v>
      </c>
      <c r="S47">
        <f t="shared" si="2"/>
        <v>375239.14065253438</v>
      </c>
      <c r="T47">
        <f t="shared" si="14"/>
        <v>34</v>
      </c>
      <c r="U47" s="22">
        <f t="shared" si="23"/>
        <v>3627311.692974499</v>
      </c>
      <c r="V47" s="22">
        <f t="shared" si="24"/>
        <v>3627311.692974499</v>
      </c>
      <c r="W47" s="32">
        <f t="shared" si="15"/>
        <v>0.30526315789473685</v>
      </c>
      <c r="X47" s="22">
        <f t="shared" si="16"/>
        <v>0</v>
      </c>
      <c r="Y47" s="22">
        <f t="shared" si="17"/>
        <v>0</v>
      </c>
      <c r="AA47">
        <f t="shared" si="3"/>
        <v>71</v>
      </c>
      <c r="AB47">
        <v>1</v>
      </c>
      <c r="AC47" s="18">
        <f t="shared" si="4"/>
        <v>375239.14065253438</v>
      </c>
      <c r="AD47">
        <f t="shared" si="28"/>
        <v>34</v>
      </c>
      <c r="AE47" s="22">
        <f t="shared" si="29"/>
        <v>250159.42710168957</v>
      </c>
      <c r="AF47" s="22">
        <f t="shared" si="26"/>
        <v>250159.42710168957</v>
      </c>
      <c r="AH47" s="22">
        <f t="shared" si="27"/>
        <v>0</v>
      </c>
      <c r="AI47" s="22">
        <f t="shared" si="19"/>
        <v>0</v>
      </c>
    </row>
    <row r="48" spans="1:35" x14ac:dyDescent="0.2">
      <c r="A48">
        <f>A47+1</f>
        <v>72</v>
      </c>
      <c r="B48">
        <f t="shared" si="21"/>
        <v>44</v>
      </c>
      <c r="C48" s="18">
        <f t="shared" si="22"/>
        <v>394001.0976851611</v>
      </c>
      <c r="D48" s="18">
        <f t="shared" si="5"/>
        <v>394001.0976851611</v>
      </c>
      <c r="E48">
        <v>35</v>
      </c>
      <c r="F48" s="18">
        <f t="shared" si="6"/>
        <v>12739368.825153543</v>
      </c>
      <c r="G48" s="22">
        <f t="shared" si="7"/>
        <v>12739368.825153543</v>
      </c>
      <c r="I48">
        <f t="shared" si="8"/>
        <v>0</v>
      </c>
      <c r="J48">
        <f t="shared" si="0"/>
        <v>1</v>
      </c>
      <c r="K48">
        <f t="shared" si="9"/>
        <v>0</v>
      </c>
      <c r="L48">
        <f t="shared" si="10"/>
        <v>9.366293896983445E-2</v>
      </c>
      <c r="N48" s="24">
        <f t="shared" si="11"/>
        <v>0</v>
      </c>
      <c r="O48" s="24">
        <f t="shared" si="12"/>
        <v>0</v>
      </c>
      <c r="Q48">
        <f t="shared" si="1"/>
        <v>72</v>
      </c>
      <c r="R48">
        <f t="shared" si="13"/>
        <v>10</v>
      </c>
      <c r="S48">
        <f t="shared" si="2"/>
        <v>394001.0976851611</v>
      </c>
      <c r="T48">
        <f t="shared" si="14"/>
        <v>35</v>
      </c>
      <c r="U48" s="22">
        <f t="shared" si="23"/>
        <v>3808677.2776232241</v>
      </c>
      <c r="V48" s="22">
        <f t="shared" si="24"/>
        <v>3808677.2776232241</v>
      </c>
      <c r="W48" s="32">
        <f t="shared" si="15"/>
        <v>0.29896907216494845</v>
      </c>
      <c r="X48" s="22">
        <f t="shared" si="16"/>
        <v>0</v>
      </c>
      <c r="Y48" s="22">
        <f t="shared" si="17"/>
        <v>0</v>
      </c>
      <c r="AA48">
        <f t="shared" si="3"/>
        <v>72</v>
      </c>
      <c r="AB48">
        <v>1</v>
      </c>
      <c r="AC48" s="18">
        <f t="shared" si="4"/>
        <v>394001.0976851611</v>
      </c>
      <c r="AD48">
        <f t="shared" si="28"/>
        <v>35</v>
      </c>
      <c r="AE48" s="22">
        <f t="shared" si="29"/>
        <v>262667.39845677407</v>
      </c>
      <c r="AF48" s="22">
        <f t="shared" si="26"/>
        <v>262667.39845677407</v>
      </c>
      <c r="AH48" s="22">
        <f t="shared" si="27"/>
        <v>0</v>
      </c>
      <c r="AI48" s="22">
        <f t="shared" si="19"/>
        <v>0</v>
      </c>
    </row>
    <row r="49" spans="1:35" x14ac:dyDescent="0.2">
      <c r="A49">
        <f t="shared" si="20"/>
        <v>73</v>
      </c>
      <c r="B49">
        <f t="shared" si="21"/>
        <v>45</v>
      </c>
      <c r="C49" s="18">
        <f t="shared" si="22"/>
        <v>413701.15256941918</v>
      </c>
      <c r="D49" s="18">
        <f t="shared" si="5"/>
        <v>413701.15256941918</v>
      </c>
      <c r="E49">
        <v>36</v>
      </c>
      <c r="F49" s="18">
        <f t="shared" si="6"/>
        <v>13652138.034790833</v>
      </c>
      <c r="G49" s="22">
        <f t="shared" si="7"/>
        <v>13652138.034790833</v>
      </c>
      <c r="I49">
        <f t="shared" si="8"/>
        <v>0</v>
      </c>
      <c r="J49">
        <f t="shared" si="0"/>
        <v>1</v>
      </c>
      <c r="K49">
        <f t="shared" si="9"/>
        <v>0</v>
      </c>
      <c r="L49">
        <f t="shared" si="10"/>
        <v>8.7535456981153698E-2</v>
      </c>
      <c r="N49" s="24">
        <f t="shared" si="11"/>
        <v>0</v>
      </c>
      <c r="O49" s="24">
        <f t="shared" si="12"/>
        <v>0</v>
      </c>
      <c r="Q49">
        <f t="shared" si="1"/>
        <v>73</v>
      </c>
      <c r="R49">
        <f t="shared" si="13"/>
        <v>10</v>
      </c>
      <c r="S49">
        <f t="shared" si="2"/>
        <v>413701.15256941918</v>
      </c>
      <c r="T49">
        <f t="shared" si="14"/>
        <v>36</v>
      </c>
      <c r="U49" s="22">
        <f t="shared" si="23"/>
        <v>3999111.1415043855</v>
      </c>
      <c r="V49" s="22">
        <f t="shared" si="24"/>
        <v>3999111.1415043855</v>
      </c>
      <c r="W49" s="32">
        <f t="shared" si="15"/>
        <v>0.29292929292929293</v>
      </c>
      <c r="X49" s="22">
        <f t="shared" si="16"/>
        <v>0</v>
      </c>
      <c r="Y49" s="22">
        <f t="shared" si="17"/>
        <v>0</v>
      </c>
      <c r="AA49">
        <f t="shared" si="3"/>
        <v>73</v>
      </c>
      <c r="AB49">
        <v>1</v>
      </c>
      <c r="AC49" s="18">
        <f t="shared" si="4"/>
        <v>413701.15256941918</v>
      </c>
      <c r="AD49">
        <f t="shared" si="28"/>
        <v>36</v>
      </c>
      <c r="AE49" s="22">
        <f t="shared" si="29"/>
        <v>275800.76837961277</v>
      </c>
      <c r="AF49" s="22">
        <f t="shared" si="26"/>
        <v>275800.76837961277</v>
      </c>
      <c r="AH49" s="22">
        <f t="shared" si="27"/>
        <v>0</v>
      </c>
      <c r="AI49" s="22">
        <f t="shared" si="19"/>
        <v>0</v>
      </c>
    </row>
    <row r="50" spans="1:35" x14ac:dyDescent="0.2">
      <c r="A50">
        <f t="shared" si="20"/>
        <v>74</v>
      </c>
      <c r="B50">
        <f t="shared" si="21"/>
        <v>46</v>
      </c>
      <c r="C50" s="18">
        <f t="shared" si="22"/>
        <v>434386.21019789018</v>
      </c>
      <c r="D50" s="18">
        <f t="shared" si="5"/>
        <v>434386.21019789018</v>
      </c>
      <c r="E50">
        <v>37</v>
      </c>
      <c r="F50" s="18">
        <f t="shared" si="6"/>
        <v>14624335.743328968</v>
      </c>
      <c r="G50" s="22">
        <f t="shared" si="7"/>
        <v>14624335.743328968</v>
      </c>
      <c r="I50">
        <f t="shared" si="8"/>
        <v>0</v>
      </c>
      <c r="J50">
        <f t="shared" si="0"/>
        <v>1</v>
      </c>
      <c r="K50">
        <f t="shared" si="9"/>
        <v>0</v>
      </c>
      <c r="L50">
        <f t="shared" si="10"/>
        <v>8.1808838300143641E-2</v>
      </c>
      <c r="N50" s="24">
        <f t="shared" si="11"/>
        <v>0</v>
      </c>
      <c r="O50" s="24">
        <f t="shared" si="12"/>
        <v>0</v>
      </c>
      <c r="Q50">
        <f t="shared" si="1"/>
        <v>74</v>
      </c>
      <c r="R50">
        <f t="shared" si="13"/>
        <v>10</v>
      </c>
      <c r="S50">
        <f t="shared" si="2"/>
        <v>434386.21019789018</v>
      </c>
      <c r="T50">
        <f t="shared" si="14"/>
        <v>37</v>
      </c>
      <c r="U50" s="22">
        <f t="shared" si="23"/>
        <v>4199066.6985796047</v>
      </c>
      <c r="V50" s="22">
        <f t="shared" si="24"/>
        <v>4199066.6985796047</v>
      </c>
      <c r="W50" s="32">
        <f t="shared" si="15"/>
        <v>0.28712871287128711</v>
      </c>
      <c r="X50" s="22">
        <f t="shared" si="16"/>
        <v>0</v>
      </c>
      <c r="Y50" s="22">
        <f t="shared" si="17"/>
        <v>0</v>
      </c>
      <c r="AA50">
        <f t="shared" si="3"/>
        <v>74</v>
      </c>
      <c r="AB50">
        <v>1</v>
      </c>
      <c r="AC50" s="18">
        <f t="shared" si="4"/>
        <v>434386.21019789018</v>
      </c>
      <c r="AD50">
        <f t="shared" si="28"/>
        <v>37</v>
      </c>
      <c r="AE50" s="22">
        <f t="shared" si="29"/>
        <v>289590.80679859343</v>
      </c>
      <c r="AF50" s="22">
        <f t="shared" si="26"/>
        <v>289590.80679859343</v>
      </c>
      <c r="AH50" s="22">
        <f t="shared" si="27"/>
        <v>0</v>
      </c>
      <c r="AI50" s="22">
        <f t="shared" si="19"/>
        <v>0</v>
      </c>
    </row>
    <row r="51" spans="1:35" x14ac:dyDescent="0.2">
      <c r="A51">
        <f t="shared" si="20"/>
        <v>75</v>
      </c>
      <c r="B51">
        <f t="shared" si="21"/>
        <v>47</v>
      </c>
      <c r="C51" s="18">
        <f t="shared" si="22"/>
        <v>456105.52070778469</v>
      </c>
      <c r="D51" s="18">
        <f t="shared" si="5"/>
        <v>456105.52070778469</v>
      </c>
      <c r="E51">
        <v>38</v>
      </c>
      <c r="F51" s="18">
        <f t="shared" si="6"/>
        <v>15659622.877633942</v>
      </c>
      <c r="G51" s="22">
        <f t="shared" si="7"/>
        <v>15659622.877633942</v>
      </c>
      <c r="I51">
        <f t="shared" si="8"/>
        <v>0</v>
      </c>
      <c r="J51">
        <f t="shared" si="0"/>
        <v>1</v>
      </c>
      <c r="K51">
        <f t="shared" si="9"/>
        <v>0</v>
      </c>
      <c r="L51">
        <f t="shared" si="10"/>
        <v>7.6456858224433308E-2</v>
      </c>
      <c r="N51" s="24">
        <f t="shared" si="11"/>
        <v>0</v>
      </c>
      <c r="O51" s="24">
        <f t="shared" si="12"/>
        <v>0</v>
      </c>
      <c r="Q51">
        <f t="shared" si="1"/>
        <v>75</v>
      </c>
      <c r="R51">
        <f t="shared" si="13"/>
        <v>10</v>
      </c>
      <c r="S51">
        <f t="shared" si="2"/>
        <v>456105.52070778469</v>
      </c>
      <c r="T51">
        <f t="shared" si="14"/>
        <v>38</v>
      </c>
      <c r="U51" s="22">
        <f t="shared" si="23"/>
        <v>4409020.0335085858</v>
      </c>
      <c r="V51" s="22">
        <f t="shared" si="24"/>
        <v>4409020.0335085858</v>
      </c>
      <c r="W51" s="32">
        <f t="shared" si="15"/>
        <v>0.28155339805825241</v>
      </c>
      <c r="X51" s="22">
        <f t="shared" si="16"/>
        <v>0</v>
      </c>
      <c r="Y51" s="22">
        <f t="shared" si="17"/>
        <v>0</v>
      </c>
      <c r="AA51">
        <f t="shared" si="3"/>
        <v>75</v>
      </c>
      <c r="AB51">
        <v>1</v>
      </c>
      <c r="AC51" s="18">
        <f t="shared" si="4"/>
        <v>456105.52070778469</v>
      </c>
      <c r="AD51">
        <f>E51</f>
        <v>38</v>
      </c>
      <c r="AE51" s="22">
        <f>(20*AB51)*(AC51/30)</f>
        <v>304070.34713852312</v>
      </c>
      <c r="AF51" s="22">
        <f t="shared" si="26"/>
        <v>304070.34713852312</v>
      </c>
      <c r="AH51" s="22">
        <f t="shared" si="27"/>
        <v>0</v>
      </c>
      <c r="AI51" s="22">
        <f t="shared" si="19"/>
        <v>0</v>
      </c>
    </row>
    <row r="52" spans="1:35" x14ac:dyDescent="0.2">
      <c r="A52">
        <f t="shared" si="20"/>
        <v>76</v>
      </c>
      <c r="B52">
        <f t="shared" si="21"/>
        <v>48</v>
      </c>
      <c r="C52" s="18">
        <f t="shared" si="22"/>
        <v>478910.79674317397</v>
      </c>
      <c r="D52" s="18">
        <f t="shared" si="5"/>
        <v>478910.79674317397</v>
      </c>
      <c r="E52">
        <v>39</v>
      </c>
      <c r="F52" s="18">
        <f t="shared" si="6"/>
        <v>16761877.886011088</v>
      </c>
      <c r="G52" s="22">
        <f t="shared" si="7"/>
        <v>16761877.886011088</v>
      </c>
      <c r="I52">
        <f t="shared" si="8"/>
        <v>0</v>
      </c>
      <c r="J52">
        <f t="shared" si="0"/>
        <v>1</v>
      </c>
      <c r="K52" t="e">
        <f t="shared" si="9"/>
        <v>#N/A</v>
      </c>
      <c r="L52">
        <f t="shared" si="10"/>
        <v>7.1455007686386268E-2</v>
      </c>
      <c r="N52" s="24" t="e">
        <f t="shared" si="11"/>
        <v>#N/A</v>
      </c>
      <c r="O52" s="24" t="e">
        <f t="shared" si="12"/>
        <v>#N/A</v>
      </c>
      <c r="Q52">
        <f t="shared" si="1"/>
        <v>76</v>
      </c>
      <c r="R52">
        <f t="shared" si="13"/>
        <v>10</v>
      </c>
      <c r="S52">
        <f t="shared" si="2"/>
        <v>478910.79674317397</v>
      </c>
      <c r="T52">
        <f t="shared" si="14"/>
        <v>39</v>
      </c>
      <c r="U52" s="22">
        <f t="shared" si="23"/>
        <v>4629471.0351840146</v>
      </c>
      <c r="V52" s="22">
        <f t="shared" si="24"/>
        <v>4629471.0351840146</v>
      </c>
      <c r="W52" s="32">
        <f t="shared" si="15"/>
        <v>0.27619047619047615</v>
      </c>
      <c r="X52" s="22" t="e">
        <f t="shared" si="16"/>
        <v>#N/A</v>
      </c>
      <c r="Y52" s="22" t="e">
        <f t="shared" si="17"/>
        <v>#N/A</v>
      </c>
      <c r="AA52">
        <f t="shared" si="3"/>
        <v>76</v>
      </c>
      <c r="AB52">
        <v>1</v>
      </c>
      <c r="AC52" s="18">
        <f t="shared" si="4"/>
        <v>478910.79674317397</v>
      </c>
      <c r="AD52">
        <f t="shared" ref="AD52:AD58" si="30">E52</f>
        <v>39</v>
      </c>
      <c r="AE52" s="22">
        <f t="shared" ref="AE52:AE58" si="31">(20*AB52)*(AC52/30)</f>
        <v>319273.86449544929</v>
      </c>
      <c r="AF52" s="22">
        <f t="shared" si="26"/>
        <v>319273.86449544929</v>
      </c>
      <c r="AH52" s="22" t="e">
        <f t="shared" si="27"/>
        <v>#N/A</v>
      </c>
      <c r="AI52" s="22" t="e">
        <f t="shared" si="19"/>
        <v>#N/A</v>
      </c>
    </row>
    <row r="53" spans="1:35" x14ac:dyDescent="0.2">
      <c r="A53">
        <f t="shared" si="20"/>
        <v>77</v>
      </c>
      <c r="B53">
        <f t="shared" si="21"/>
        <v>49</v>
      </c>
      <c r="C53" s="18">
        <f t="shared" si="22"/>
        <v>502856.33658033266</v>
      </c>
      <c r="D53" s="18">
        <f t="shared" si="5"/>
        <v>502856.33658033266</v>
      </c>
      <c r="E53">
        <v>40</v>
      </c>
      <c r="F53" s="18">
        <f t="shared" si="6"/>
        <v>17935209.338031862</v>
      </c>
      <c r="G53" s="22">
        <f t="shared" si="7"/>
        <v>17935209.338031862</v>
      </c>
      <c r="I53">
        <f t="shared" si="8"/>
        <v>0</v>
      </c>
      <c r="J53">
        <f t="shared" si="0"/>
        <v>1</v>
      </c>
      <c r="K53" t="e">
        <f t="shared" si="9"/>
        <v>#N/A</v>
      </c>
      <c r="L53">
        <f t="shared" si="10"/>
        <v>6.6780381015314264E-2</v>
      </c>
      <c r="N53" s="24" t="e">
        <f t="shared" si="11"/>
        <v>#N/A</v>
      </c>
      <c r="O53" s="24" t="e">
        <f t="shared" si="12"/>
        <v>#N/A</v>
      </c>
      <c r="Q53">
        <f t="shared" si="1"/>
        <v>77</v>
      </c>
      <c r="R53">
        <f t="shared" si="13"/>
        <v>10</v>
      </c>
      <c r="S53">
        <f t="shared" si="2"/>
        <v>502856.33658033266</v>
      </c>
      <c r="T53">
        <f t="shared" si="14"/>
        <v>40</v>
      </c>
      <c r="U53" s="22">
        <f t="shared" si="23"/>
        <v>4860944.5869432148</v>
      </c>
      <c r="V53" s="22">
        <f t="shared" si="24"/>
        <v>4860944.5869432148</v>
      </c>
      <c r="W53" s="32">
        <f t="shared" si="15"/>
        <v>0.27102803738317754</v>
      </c>
      <c r="X53" s="22" t="e">
        <f t="shared" si="16"/>
        <v>#N/A</v>
      </c>
      <c r="Y53" s="22" t="e">
        <f t="shared" si="17"/>
        <v>#N/A</v>
      </c>
      <c r="AA53">
        <f t="shared" si="3"/>
        <v>77</v>
      </c>
      <c r="AB53">
        <v>1</v>
      </c>
      <c r="AC53" s="18">
        <f t="shared" si="4"/>
        <v>502856.33658033266</v>
      </c>
      <c r="AD53">
        <f t="shared" si="30"/>
        <v>40</v>
      </c>
      <c r="AE53" s="22">
        <f t="shared" si="31"/>
        <v>335237.55772022175</v>
      </c>
      <c r="AF53" s="22">
        <f t="shared" si="26"/>
        <v>335237.55772022175</v>
      </c>
      <c r="AH53" s="22" t="e">
        <f t="shared" si="27"/>
        <v>#N/A</v>
      </c>
      <c r="AI53" s="22" t="e">
        <f t="shared" si="19"/>
        <v>#N/A</v>
      </c>
    </row>
    <row r="54" spans="1:35" x14ac:dyDescent="0.2">
      <c r="A54">
        <f t="shared" si="20"/>
        <v>78</v>
      </c>
      <c r="B54">
        <f t="shared" si="21"/>
        <v>50</v>
      </c>
      <c r="C54" s="18">
        <f t="shared" si="22"/>
        <v>527999.15340934927</v>
      </c>
      <c r="D54" s="18">
        <f t="shared" si="5"/>
        <v>527999.15340934927</v>
      </c>
      <c r="E54">
        <v>41</v>
      </c>
      <c r="F54" s="18">
        <f t="shared" si="6"/>
        <v>19183969.240539692</v>
      </c>
      <c r="G54" s="22">
        <f t="shared" si="7"/>
        <v>19183969.240539692</v>
      </c>
      <c r="I54">
        <f t="shared" si="8"/>
        <v>0</v>
      </c>
      <c r="J54">
        <f t="shared" si="0"/>
        <v>1</v>
      </c>
      <c r="K54" t="e">
        <f t="shared" si="9"/>
        <v>#N/A</v>
      </c>
      <c r="L54">
        <f t="shared" si="10"/>
        <v>6.2411571042349782E-2</v>
      </c>
      <c r="N54" s="24" t="e">
        <f t="shared" si="11"/>
        <v>#N/A</v>
      </c>
      <c r="O54" s="24" t="e">
        <f t="shared" si="12"/>
        <v>#N/A</v>
      </c>
      <c r="Q54">
        <f t="shared" si="1"/>
        <v>78</v>
      </c>
      <c r="R54">
        <f t="shared" si="13"/>
        <v>10</v>
      </c>
      <c r="S54">
        <f t="shared" si="2"/>
        <v>527999.15340934927</v>
      </c>
      <c r="T54">
        <f t="shared" si="14"/>
        <v>41</v>
      </c>
      <c r="U54" s="22">
        <f t="shared" si="23"/>
        <v>5103991.8162903767</v>
      </c>
      <c r="V54" s="22">
        <f t="shared" si="24"/>
        <v>5103991.8162903767</v>
      </c>
      <c r="W54" s="32">
        <f t="shared" si="15"/>
        <v>0.26605504587155965</v>
      </c>
      <c r="X54" s="22" t="e">
        <f t="shared" si="16"/>
        <v>#N/A</v>
      </c>
      <c r="Y54" s="22" t="e">
        <f t="shared" si="17"/>
        <v>#N/A</v>
      </c>
      <c r="AA54">
        <f t="shared" si="3"/>
        <v>78</v>
      </c>
      <c r="AB54">
        <v>1</v>
      </c>
      <c r="AC54" s="18">
        <f t="shared" si="4"/>
        <v>527999.15340934927</v>
      </c>
      <c r="AD54">
        <f t="shared" si="30"/>
        <v>41</v>
      </c>
      <c r="AE54" s="22">
        <f t="shared" si="31"/>
        <v>351999.43560623284</v>
      </c>
      <c r="AF54" s="22">
        <f t="shared" si="26"/>
        <v>351999.43560623284</v>
      </c>
      <c r="AH54" s="22" t="e">
        <f t="shared" si="27"/>
        <v>#N/A</v>
      </c>
      <c r="AI54" s="22" t="e">
        <f t="shared" si="19"/>
        <v>#N/A</v>
      </c>
    </row>
    <row r="55" spans="1:35" x14ac:dyDescent="0.2">
      <c r="A55">
        <f t="shared" si="20"/>
        <v>79</v>
      </c>
      <c r="B55">
        <f t="shared" si="21"/>
        <v>51</v>
      </c>
      <c r="C55" s="18">
        <f t="shared" si="22"/>
        <v>554399.11107981671</v>
      </c>
      <c r="D55" s="18">
        <f t="shared" si="5"/>
        <v>554399.11107981671</v>
      </c>
      <c r="E55">
        <v>42</v>
      </c>
      <c r="F55" s="18">
        <f t="shared" si="6"/>
        <v>20512767.109953217</v>
      </c>
      <c r="G55" s="22">
        <f t="shared" si="7"/>
        <v>20512767.109953217</v>
      </c>
      <c r="I55">
        <f t="shared" si="8"/>
        <v>0</v>
      </c>
      <c r="J55">
        <f t="shared" si="0"/>
        <v>1</v>
      </c>
      <c r="K55" t="e">
        <f t="shared" si="9"/>
        <v>#N/A</v>
      </c>
      <c r="L55">
        <f t="shared" si="10"/>
        <v>5.8328571067616623E-2</v>
      </c>
      <c r="N55" s="24" t="e">
        <f t="shared" si="11"/>
        <v>#N/A</v>
      </c>
      <c r="O55" s="24" t="e">
        <f t="shared" si="12"/>
        <v>#N/A</v>
      </c>
      <c r="Q55">
        <f t="shared" si="1"/>
        <v>79</v>
      </c>
      <c r="R55">
        <f t="shared" si="13"/>
        <v>10</v>
      </c>
      <c r="S55">
        <f t="shared" si="2"/>
        <v>554399.11107981671</v>
      </c>
      <c r="T55">
        <f t="shared" si="14"/>
        <v>42</v>
      </c>
      <c r="U55" s="22">
        <f t="shared" si="23"/>
        <v>5359191.4071048945</v>
      </c>
      <c r="V55" s="22">
        <f t="shared" si="24"/>
        <v>5359191.4071048945</v>
      </c>
      <c r="W55" s="32">
        <f t="shared" si="15"/>
        <v>0.26126126126126126</v>
      </c>
      <c r="X55" s="22" t="e">
        <f t="shared" si="16"/>
        <v>#N/A</v>
      </c>
      <c r="Y55" s="22" t="e">
        <f t="shared" si="17"/>
        <v>#N/A</v>
      </c>
      <c r="AA55">
        <f t="shared" si="3"/>
        <v>79</v>
      </c>
      <c r="AB55">
        <v>1</v>
      </c>
      <c r="AC55" s="18">
        <f t="shared" si="4"/>
        <v>554399.11107981671</v>
      </c>
      <c r="AD55">
        <f t="shared" si="30"/>
        <v>42</v>
      </c>
      <c r="AE55" s="22">
        <f t="shared" si="31"/>
        <v>369599.40738654451</v>
      </c>
      <c r="AF55" s="22">
        <f t="shared" si="26"/>
        <v>369599.40738654451</v>
      </c>
      <c r="AH55" s="22" t="e">
        <f t="shared" si="27"/>
        <v>#N/A</v>
      </c>
      <c r="AI55" s="22" t="e">
        <f t="shared" si="19"/>
        <v>#N/A</v>
      </c>
    </row>
    <row r="56" spans="1:35" x14ac:dyDescent="0.2">
      <c r="A56">
        <f t="shared" si="20"/>
        <v>80</v>
      </c>
      <c r="B56">
        <f t="shared" si="21"/>
        <v>52</v>
      </c>
      <c r="C56" s="18">
        <f t="shared" si="22"/>
        <v>582119.06663380761</v>
      </c>
      <c r="D56" s="18">
        <f t="shared" si="5"/>
        <v>582119.06663380761</v>
      </c>
      <c r="E56">
        <v>43</v>
      </c>
      <c r="F56" s="18">
        <f t="shared" si="6"/>
        <v>21926484.843206756</v>
      </c>
      <c r="G56" s="22">
        <f t="shared" si="7"/>
        <v>21926484.843206756</v>
      </c>
      <c r="I56">
        <f t="shared" si="8"/>
        <v>0</v>
      </c>
      <c r="J56">
        <f t="shared" si="0"/>
        <v>1</v>
      </c>
      <c r="K56" t="e">
        <f t="shared" si="9"/>
        <v>#N/A</v>
      </c>
      <c r="L56">
        <f t="shared" si="10"/>
        <v>5.4512683240763193E-2</v>
      </c>
      <c r="N56" s="24" t="e">
        <f t="shared" si="11"/>
        <v>#N/A</v>
      </c>
      <c r="O56" s="24" t="e">
        <f t="shared" si="12"/>
        <v>#N/A</v>
      </c>
      <c r="Q56">
        <f t="shared" si="1"/>
        <v>80</v>
      </c>
      <c r="R56">
        <f t="shared" si="13"/>
        <v>10</v>
      </c>
      <c r="S56">
        <f t="shared" si="2"/>
        <v>582119.06663380761</v>
      </c>
      <c r="T56">
        <f t="shared" si="14"/>
        <v>43</v>
      </c>
      <c r="U56" s="22">
        <f t="shared" si="23"/>
        <v>5627150.9774601404</v>
      </c>
      <c r="V56" s="22">
        <f t="shared" si="24"/>
        <v>5627150.9774601404</v>
      </c>
      <c r="W56" s="32">
        <f t="shared" si="15"/>
        <v>0.25663716814159288</v>
      </c>
      <c r="X56" s="22" t="e">
        <f t="shared" si="16"/>
        <v>#N/A</v>
      </c>
      <c r="Y56" s="22" t="e">
        <f t="shared" si="17"/>
        <v>#N/A</v>
      </c>
      <c r="AA56">
        <f t="shared" si="3"/>
        <v>80</v>
      </c>
      <c r="AB56">
        <v>1</v>
      </c>
      <c r="AC56" s="18">
        <f t="shared" si="4"/>
        <v>582119.06663380761</v>
      </c>
      <c r="AD56">
        <f t="shared" si="30"/>
        <v>43</v>
      </c>
      <c r="AE56" s="22">
        <f t="shared" si="31"/>
        <v>388079.37775587174</v>
      </c>
      <c r="AF56" s="22">
        <f t="shared" si="26"/>
        <v>388079.37775587174</v>
      </c>
      <c r="AH56" s="22" t="e">
        <f t="shared" si="27"/>
        <v>#N/A</v>
      </c>
      <c r="AI56" s="22" t="e">
        <f t="shared" si="19"/>
        <v>#N/A</v>
      </c>
    </row>
    <row r="57" spans="1:35" x14ac:dyDescent="0.2">
      <c r="A57">
        <f t="shared" si="20"/>
        <v>81</v>
      </c>
      <c r="B57">
        <f t="shared" si="21"/>
        <v>53</v>
      </c>
      <c r="C57" s="18">
        <f t="shared" si="22"/>
        <v>611225.01996549801</v>
      </c>
      <c r="D57" s="18">
        <f t="shared" si="5"/>
        <v>611225.01996549801</v>
      </c>
      <c r="E57">
        <v>44</v>
      </c>
      <c r="F57" s="18">
        <f t="shared" si="6"/>
        <v>23430292.432010759</v>
      </c>
      <c r="G57" s="22">
        <f t="shared" si="7"/>
        <v>23430292.432010759</v>
      </c>
      <c r="I57">
        <f t="shared" si="8"/>
        <v>0</v>
      </c>
      <c r="J57">
        <f t="shared" si="0"/>
        <v>1</v>
      </c>
      <c r="K57" t="e">
        <f t="shared" si="9"/>
        <v>#N/A</v>
      </c>
      <c r="L57">
        <f t="shared" si="10"/>
        <v>5.0946432935292711E-2</v>
      </c>
      <c r="N57" s="24" t="e">
        <f t="shared" si="11"/>
        <v>#N/A</v>
      </c>
      <c r="O57" s="24" t="e">
        <f t="shared" si="12"/>
        <v>#N/A</v>
      </c>
      <c r="Q57">
        <f t="shared" si="1"/>
        <v>81</v>
      </c>
      <c r="R57">
        <f t="shared" si="13"/>
        <v>10</v>
      </c>
      <c r="S57">
        <f t="shared" si="2"/>
        <v>611225.01996549801</v>
      </c>
      <c r="T57">
        <f t="shared" si="14"/>
        <v>44</v>
      </c>
      <c r="U57" s="22">
        <f t="shared" si="23"/>
        <v>5908508.5263331477</v>
      </c>
      <c r="V57" s="22">
        <f t="shared" si="24"/>
        <v>5908508.5263331477</v>
      </c>
      <c r="W57" s="32">
        <f t="shared" si="15"/>
        <v>0.25217391304347825</v>
      </c>
      <c r="X57" s="22" t="e">
        <f t="shared" si="16"/>
        <v>#N/A</v>
      </c>
      <c r="Y57" s="22" t="e">
        <f t="shared" si="17"/>
        <v>#N/A</v>
      </c>
      <c r="AA57">
        <f t="shared" si="3"/>
        <v>81</v>
      </c>
      <c r="AB57">
        <v>1</v>
      </c>
      <c r="AC57" s="18">
        <f t="shared" si="4"/>
        <v>611225.01996549801</v>
      </c>
      <c r="AD57">
        <f t="shared" si="30"/>
        <v>44</v>
      </c>
      <c r="AE57" s="22">
        <f t="shared" si="31"/>
        <v>407483.34664366534</v>
      </c>
      <c r="AF57" s="22">
        <f t="shared" si="26"/>
        <v>407483.34664366534</v>
      </c>
      <c r="AH57" s="22" t="e">
        <f t="shared" si="27"/>
        <v>#N/A</v>
      </c>
      <c r="AI57" s="22" t="e">
        <f t="shared" si="19"/>
        <v>#N/A</v>
      </c>
    </row>
    <row r="58" spans="1:35" x14ac:dyDescent="0.2">
      <c r="A58">
        <f>A57+1</f>
        <v>82</v>
      </c>
      <c r="B58">
        <f t="shared" si="21"/>
        <v>54</v>
      </c>
      <c r="C58" s="18">
        <f t="shared" si="22"/>
        <v>641786.2709637729</v>
      </c>
      <c r="D58" s="18">
        <f t="shared" si="5"/>
        <v>641786.2709637729</v>
      </c>
      <c r="E58" s="25">
        <v>45</v>
      </c>
      <c r="F58" s="18">
        <f t="shared" si="6"/>
        <v>25029664.567587145</v>
      </c>
      <c r="G58" s="22">
        <f t="shared" si="7"/>
        <v>25029664.567587145</v>
      </c>
      <c r="I58">
        <f t="shared" si="8"/>
        <v>0</v>
      </c>
      <c r="J58">
        <f t="shared" si="0"/>
        <v>1</v>
      </c>
      <c r="K58" t="e">
        <f t="shared" si="9"/>
        <v>#N/A</v>
      </c>
      <c r="L58">
        <f t="shared" si="10"/>
        <v>4.761348872457262E-2</v>
      </c>
      <c r="N58" s="24" t="e">
        <f t="shared" si="11"/>
        <v>#N/A</v>
      </c>
      <c r="O58" s="24" t="e">
        <f>L57*K58*J58*G58</f>
        <v>#N/A</v>
      </c>
      <c r="Q58">
        <f t="shared" si="1"/>
        <v>82</v>
      </c>
      <c r="R58">
        <f t="shared" si="13"/>
        <v>10</v>
      </c>
      <c r="S58">
        <f t="shared" si="2"/>
        <v>641786.2709637729</v>
      </c>
      <c r="T58">
        <f t="shared" si="14"/>
        <v>45</v>
      </c>
      <c r="U58" s="22">
        <f t="shared" si="23"/>
        <v>6203933.9526498048</v>
      </c>
      <c r="V58" s="22">
        <f t="shared" si="24"/>
        <v>6203933.9526498048</v>
      </c>
      <c r="W58" s="32">
        <f t="shared" si="15"/>
        <v>0.24786324786324784</v>
      </c>
      <c r="X58" s="22" t="e">
        <f t="shared" si="16"/>
        <v>#N/A</v>
      </c>
      <c r="Y58" s="22" t="e">
        <f t="shared" si="17"/>
        <v>#N/A</v>
      </c>
      <c r="AA58">
        <f t="shared" si="3"/>
        <v>82</v>
      </c>
      <c r="AB58">
        <v>1</v>
      </c>
      <c r="AC58" s="18">
        <f t="shared" si="4"/>
        <v>641786.2709637729</v>
      </c>
      <c r="AD58">
        <f t="shared" si="30"/>
        <v>45</v>
      </c>
      <c r="AE58" s="22">
        <f t="shared" si="31"/>
        <v>427857.51397584862</v>
      </c>
      <c r="AF58" s="22">
        <f t="shared" si="26"/>
        <v>427857.51397584862</v>
      </c>
      <c r="AH58" s="22" t="e">
        <f t="shared" si="27"/>
        <v>#N/A</v>
      </c>
      <c r="AI58" s="22" t="e">
        <f t="shared" si="19"/>
        <v>#N/A</v>
      </c>
    </row>
  </sheetData>
  <mergeCells count="7">
    <mergeCell ref="X10:Y10"/>
    <mergeCell ref="X6:Y6"/>
    <mergeCell ref="AH10:AI10"/>
    <mergeCell ref="A1:B1"/>
    <mergeCell ref="F12:G12"/>
    <mergeCell ref="N10:O10"/>
    <mergeCell ref="U12:V1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C1617-6C46-4438-9ED4-EE1EC18622C4}">
  <dimension ref="A1:AD58"/>
  <sheetViews>
    <sheetView topLeftCell="A5" zoomScale="55" zoomScaleNormal="55" workbookViewId="0">
      <selection activeCell="A14" sqref="A14"/>
    </sheetView>
  </sheetViews>
  <sheetFormatPr baseColWidth="10" defaultRowHeight="15" x14ac:dyDescent="0.2"/>
  <cols>
    <col min="1" max="1" width="18" bestFit="1" customWidth="1"/>
    <col min="3" max="3" width="12.21875" bestFit="1" customWidth="1"/>
    <col min="5" max="5" width="34.77734375" bestFit="1" customWidth="1"/>
    <col min="6" max="6" width="15.21875" customWidth="1"/>
    <col min="7" max="7" width="13" customWidth="1"/>
    <col min="8" max="8" width="13.88671875" customWidth="1"/>
    <col min="9" max="9" width="17.109375" customWidth="1"/>
    <col min="10" max="10" width="12.6640625" bestFit="1" customWidth="1"/>
    <col min="11" max="11" width="4.6640625" customWidth="1"/>
    <col min="12" max="12" width="15" customWidth="1"/>
    <col min="13" max="13" width="14.6640625" customWidth="1"/>
    <col min="14" max="14" width="14.109375" customWidth="1"/>
    <col min="15" max="15" width="20.5546875" customWidth="1"/>
    <col min="16" max="16" width="14.77734375" customWidth="1"/>
    <col min="17" max="17" width="18" customWidth="1"/>
    <col min="18" max="18" width="11.44140625" bestFit="1" customWidth="1"/>
  </cols>
  <sheetData>
    <row r="1" spans="1:30" ht="15.75" x14ac:dyDescent="0.2">
      <c r="A1" s="44" t="s">
        <v>0</v>
      </c>
      <c r="B1" s="44"/>
    </row>
    <row r="2" spans="1:30" ht="15.75" x14ac:dyDescent="0.25">
      <c r="A2" s="17" t="s">
        <v>1</v>
      </c>
      <c r="B2">
        <v>38</v>
      </c>
    </row>
    <row r="3" spans="1:30" ht="15.75" x14ac:dyDescent="0.25">
      <c r="A3" s="17" t="s">
        <v>2</v>
      </c>
      <c r="B3">
        <v>10</v>
      </c>
      <c r="E3" s="21" t="s">
        <v>44</v>
      </c>
    </row>
    <row r="4" spans="1:30" ht="15.75" x14ac:dyDescent="0.25">
      <c r="A4" s="17" t="s">
        <v>3</v>
      </c>
      <c r="B4" s="18">
        <v>75000</v>
      </c>
      <c r="E4" t="s">
        <v>45</v>
      </c>
    </row>
    <row r="5" spans="1:30" ht="15.75" x14ac:dyDescent="0.25">
      <c r="A5" s="17" t="s">
        <v>4</v>
      </c>
      <c r="B5">
        <v>141.69999999999999</v>
      </c>
      <c r="E5" s="21" t="s">
        <v>46</v>
      </c>
    </row>
    <row r="6" spans="1:30" ht="15.75" x14ac:dyDescent="0.25">
      <c r="A6" s="17" t="s">
        <v>5</v>
      </c>
      <c r="B6">
        <v>60</v>
      </c>
      <c r="E6" t="s">
        <v>47</v>
      </c>
    </row>
    <row r="7" spans="1:30" ht="15.75" x14ac:dyDescent="0.25">
      <c r="A7" s="17" t="s">
        <v>6</v>
      </c>
      <c r="B7" s="1">
        <v>7.0000000000000007E-2</v>
      </c>
      <c r="E7" t="s">
        <v>48</v>
      </c>
    </row>
    <row r="8" spans="1:30" ht="15.75" x14ac:dyDescent="0.25">
      <c r="A8" s="17" t="s">
        <v>7</v>
      </c>
      <c r="B8" s="1">
        <v>0.05</v>
      </c>
      <c r="E8" t="s">
        <v>49</v>
      </c>
    </row>
    <row r="9" spans="1:30" ht="15.75" x14ac:dyDescent="0.25">
      <c r="A9" s="17" t="s">
        <v>8</v>
      </c>
      <c r="B9" s="1">
        <v>3.5000000000000003E-2</v>
      </c>
      <c r="E9" t="s">
        <v>50</v>
      </c>
      <c r="F9" s="50" t="s">
        <v>51</v>
      </c>
      <c r="G9" s="50"/>
    </row>
    <row r="10" spans="1:30" ht="18" x14ac:dyDescent="0.25">
      <c r="A10" s="17" t="s">
        <v>9</v>
      </c>
      <c r="B10">
        <v>89.62</v>
      </c>
      <c r="E10" t="s">
        <v>52</v>
      </c>
      <c r="T10" s="46" t="s">
        <v>62</v>
      </c>
      <c r="U10" s="46"/>
      <c r="V10" s="46"/>
      <c r="W10" s="46"/>
      <c r="X10" s="46"/>
      <c r="Z10" s="49"/>
      <c r="AA10" s="49"/>
      <c r="AB10" s="49"/>
      <c r="AC10" s="49"/>
      <c r="AD10" s="49"/>
    </row>
    <row r="11" spans="1:30" ht="15.75" x14ac:dyDescent="0.25">
      <c r="A11" s="17" t="s">
        <v>10</v>
      </c>
      <c r="B11" s="1">
        <v>3.5000000000000003E-2</v>
      </c>
      <c r="E11" s="21" t="s">
        <v>11</v>
      </c>
      <c r="W11" s="35" t="s">
        <v>61</v>
      </c>
      <c r="X11" s="36" t="e">
        <f>SUM(T12:X12)</f>
        <v>#N/A</v>
      </c>
      <c r="Z11" s="25"/>
      <c r="AA11" s="25"/>
      <c r="AB11" s="25"/>
      <c r="AC11" s="25"/>
      <c r="AD11" s="25"/>
    </row>
    <row r="12" spans="1:30" ht="29.25" customHeight="1" x14ac:dyDescent="0.25">
      <c r="F12" s="27"/>
      <c r="G12" s="27"/>
      <c r="H12" s="27"/>
      <c r="I12" s="27"/>
      <c r="J12" s="27"/>
      <c r="L12" s="20" t="s">
        <v>42</v>
      </c>
      <c r="M12" s="20" t="s">
        <v>38</v>
      </c>
      <c r="N12" s="20" t="s">
        <v>18</v>
      </c>
      <c r="O12" s="20" t="s">
        <v>39</v>
      </c>
      <c r="P12" s="20" t="s">
        <v>19</v>
      </c>
      <c r="Q12" s="20" t="s">
        <v>21</v>
      </c>
      <c r="R12" s="20" t="s">
        <v>23</v>
      </c>
      <c r="T12" s="26" t="e">
        <f>SUM(T14:T58)</f>
        <v>#N/A</v>
      </c>
      <c r="U12" s="26" t="e">
        <f>SUM(U14:U58)</f>
        <v>#N/A</v>
      </c>
      <c r="V12" s="26" t="e">
        <f t="shared" ref="V12:X12" si="0">SUM(V14:V58)</f>
        <v>#N/A</v>
      </c>
      <c r="W12" s="26" t="e">
        <f t="shared" si="0"/>
        <v>#N/A</v>
      </c>
      <c r="X12" s="26" t="e">
        <f t="shared" si="0"/>
        <v>#N/A</v>
      </c>
      <c r="Z12" s="25"/>
      <c r="AA12" s="25"/>
      <c r="AB12" s="25"/>
      <c r="AC12" s="25"/>
      <c r="AD12" s="25"/>
    </row>
    <row r="13" spans="1:30" ht="45.75" customHeight="1" x14ac:dyDescent="0.2">
      <c r="A13" s="19" t="s">
        <v>1</v>
      </c>
      <c r="B13" s="19" t="s">
        <v>12</v>
      </c>
      <c r="C13" s="19" t="s">
        <v>13</v>
      </c>
      <c r="D13" s="19" t="s">
        <v>4</v>
      </c>
      <c r="E13" s="19" t="s">
        <v>14</v>
      </c>
      <c r="F13" s="19" t="s">
        <v>35</v>
      </c>
      <c r="G13" s="19" t="s">
        <v>36</v>
      </c>
      <c r="H13" s="19" t="s">
        <v>15</v>
      </c>
      <c r="I13" s="19" t="s">
        <v>37</v>
      </c>
      <c r="J13" s="19" t="s">
        <v>16</v>
      </c>
      <c r="K13" s="19"/>
      <c r="L13" s="19" t="s">
        <v>43</v>
      </c>
      <c r="M13" s="19" t="s">
        <v>41</v>
      </c>
      <c r="N13" s="19" t="s">
        <v>17</v>
      </c>
      <c r="O13" s="19" t="s">
        <v>40</v>
      </c>
      <c r="P13" s="19" t="s">
        <v>20</v>
      </c>
      <c r="Q13" s="19" t="s">
        <v>22</v>
      </c>
      <c r="R13" s="19" t="s">
        <v>24</v>
      </c>
      <c r="S13" s="19"/>
      <c r="T13" s="19" t="s">
        <v>15</v>
      </c>
      <c r="U13" s="19" t="s">
        <v>16</v>
      </c>
      <c r="V13" s="19" t="s">
        <v>37</v>
      </c>
      <c r="W13" s="19" t="s">
        <v>59</v>
      </c>
      <c r="X13" s="19" t="s">
        <v>60</v>
      </c>
      <c r="Z13" s="28"/>
      <c r="AA13" s="28"/>
      <c r="AB13" s="28"/>
      <c r="AC13" s="25"/>
      <c r="AD13" s="25"/>
    </row>
    <row r="14" spans="1:30" x14ac:dyDescent="0.2">
      <c r="A14">
        <f>B2</f>
        <v>38</v>
      </c>
      <c r="B14">
        <f>B3</f>
        <v>10</v>
      </c>
      <c r="C14" s="18">
        <f>B4</f>
        <v>75000</v>
      </c>
      <c r="D14" s="18">
        <f>B5*30</f>
        <v>4251</v>
      </c>
      <c r="E14">
        <v>1</v>
      </c>
      <c r="F14" s="24">
        <f t="shared" ref="F14:F58" si="1">MIN(C14/30,2*D14/30)*12*B14</f>
        <v>34008</v>
      </c>
      <c r="G14" s="24">
        <f>MIN(C14/30,2*D14/30)*12*B14</f>
        <v>34008</v>
      </c>
      <c r="H14" s="18">
        <f t="shared" ref="H14:H58" si="2">MIN(C14/30,2*D14/30)*12*B14</f>
        <v>34008</v>
      </c>
      <c r="I14" s="18">
        <f t="shared" ref="I14:I58" si="3">IF(B14&gt;=15,MIN(C14/30,2*D14/30)*12*B14,0)</f>
        <v>0</v>
      </c>
      <c r="J14" s="18">
        <f t="shared" ref="J14:J58" si="4">MIN(2*D14/30,C14/30)*12*B14</f>
        <v>34008</v>
      </c>
      <c r="L14">
        <f t="shared" ref="L14:L21" si="5">VLOOKUP(A14,TablaDem,2)</f>
        <v>2.98E-3</v>
      </c>
      <c r="M14">
        <f t="shared" ref="M14:M21" si="6">VLOOKUP(A14,TablaDem,3)</f>
        <v>1.17E-3</v>
      </c>
      <c r="N14">
        <f t="shared" ref="N14:N21" si="7">VLOOKUP(A14,TablaDem,4)</f>
        <v>1.5800000000000002E-2</v>
      </c>
      <c r="O14">
        <f t="shared" ref="O14:O21" si="8">VLOOKUP(A14,TablaDem,5)</f>
        <v>5.6880000000000007E-2</v>
      </c>
      <c r="P14">
        <f t="shared" ref="P14:P21" si="9">VLOOKUP(A14,TablaDem,6)</f>
        <v>0</v>
      </c>
      <c r="Q14">
        <v>1</v>
      </c>
      <c r="R14">
        <f>POWER(1+$B$7,-E14)</f>
        <v>0.93457943925233644</v>
      </c>
      <c r="T14" s="24">
        <f>H14*Q14*N14*R14</f>
        <v>502.17420560747667</v>
      </c>
      <c r="U14" s="24">
        <f>R14*Q14*P14*J14</f>
        <v>0</v>
      </c>
      <c r="V14" s="18">
        <f>R14*Q14*O14*I14</f>
        <v>0</v>
      </c>
      <c r="W14" s="22">
        <f>R14*Q14*L14*F14</f>
        <v>94.713869158878495</v>
      </c>
      <c r="X14" s="22">
        <f>G14*M14*Q14*R14</f>
        <v>37.186317757009348</v>
      </c>
    </row>
    <row r="15" spans="1:30" x14ac:dyDescent="0.2">
      <c r="A15">
        <f>A14+1</f>
        <v>39</v>
      </c>
      <c r="B15">
        <f>B14+1</f>
        <v>11</v>
      </c>
      <c r="C15" s="18">
        <f>C14*(1+$B$8)</f>
        <v>78750</v>
      </c>
      <c r="D15" s="18">
        <f>D14*(1+$B$9)</f>
        <v>4399.7849999999999</v>
      </c>
      <c r="E15">
        <v>2</v>
      </c>
      <c r="F15" s="24">
        <f t="shared" si="1"/>
        <v>38718.108000000007</v>
      </c>
      <c r="G15" s="24">
        <f t="shared" ref="G15:G58" si="10">MIN(C15/30.4,2*D15/30.4)*12*B15</f>
        <v>38208.659210526319</v>
      </c>
      <c r="H15" s="18">
        <f t="shared" si="2"/>
        <v>38718.108000000007</v>
      </c>
      <c r="I15" s="18">
        <f t="shared" si="3"/>
        <v>0</v>
      </c>
      <c r="J15" s="18">
        <f t="shared" si="4"/>
        <v>38718.108000000007</v>
      </c>
      <c r="L15">
        <f t="shared" si="5"/>
        <v>3.1700000000000001E-3</v>
      </c>
      <c r="M15">
        <f t="shared" si="6"/>
        <v>1.2099999999999999E-3</v>
      </c>
      <c r="N15">
        <f t="shared" si="7"/>
        <v>1.46E-2</v>
      </c>
      <c r="O15">
        <f t="shared" si="8"/>
        <v>5.2560000000000003E-2</v>
      </c>
      <c r="P15">
        <f t="shared" si="9"/>
        <v>0</v>
      </c>
      <c r="Q15">
        <f t="shared" ref="Q15:Q58" si="11">VLOOKUP(A15, TablaDem,9,FALSE)/VLOOKUP($A$14,TablaDem,9,FALSE)</f>
        <v>0.92317000000000005</v>
      </c>
      <c r="R15">
        <f t="shared" ref="R15:R58" si="12">POWER(1+$B$7,-E15)</f>
        <v>0.87343872827321156</v>
      </c>
      <c r="T15" s="24">
        <f t="shared" ref="T15:T58" si="13">H15*Q15*N15*R15</f>
        <v>455.80712562709061</v>
      </c>
      <c r="U15" s="24">
        <f t="shared" ref="U15:U57" si="14">R15*Q15*P15*J15</f>
        <v>0</v>
      </c>
      <c r="V15" s="18">
        <f t="shared" ref="V15:V58" si="15">R15*Q15*O15*I15</f>
        <v>0</v>
      </c>
      <c r="W15" s="22">
        <f t="shared" ref="W15:W58" si="16">R15*Q15*L15*F15</f>
        <v>98.966341660128592</v>
      </c>
      <c r="X15" s="22">
        <f t="shared" ref="X15:X58" si="17">G15*M15*Q15*R15</f>
        <v>37.278746080261776</v>
      </c>
    </row>
    <row r="16" spans="1:30" x14ac:dyDescent="0.2">
      <c r="A16">
        <f t="shared" ref="A16:A58" si="18">A15+1</f>
        <v>40</v>
      </c>
      <c r="B16">
        <f t="shared" ref="B16:B58" si="19">B15+1</f>
        <v>12</v>
      </c>
      <c r="C16" s="18">
        <f t="shared" ref="C16:C58" si="20">C15*(1+$B$8)</f>
        <v>82687.5</v>
      </c>
      <c r="D16" s="18">
        <f t="shared" ref="D16:D58" si="21">D15*(1+$B$9)</f>
        <v>4553.7774749999999</v>
      </c>
      <c r="E16">
        <v>3</v>
      </c>
      <c r="F16" s="24">
        <f t="shared" si="1"/>
        <v>43716.263760000002</v>
      </c>
      <c r="G16" s="24">
        <f t="shared" si="10"/>
        <v>43141.049763157891</v>
      </c>
      <c r="H16" s="18">
        <f t="shared" si="2"/>
        <v>43716.263760000002</v>
      </c>
      <c r="I16" s="18">
        <f t="shared" si="3"/>
        <v>0</v>
      </c>
      <c r="J16" s="18">
        <f t="shared" si="4"/>
        <v>43716.263760000002</v>
      </c>
      <c r="L16">
        <f t="shared" si="5"/>
        <v>3.3800000000000002E-3</v>
      </c>
      <c r="M16">
        <f t="shared" si="6"/>
        <v>1.2600000000000001E-3</v>
      </c>
      <c r="N16">
        <f t="shared" si="7"/>
        <v>1.3800000000000002E-2</v>
      </c>
      <c r="O16">
        <f t="shared" si="8"/>
        <v>4.9680000000000009E-2</v>
      </c>
      <c r="P16">
        <f t="shared" si="9"/>
        <v>0</v>
      </c>
      <c r="Q16">
        <f t="shared" si="11"/>
        <v>0.85712641820000002</v>
      </c>
      <c r="R16">
        <f t="shared" si="12"/>
        <v>0.81629787689085187</v>
      </c>
      <c r="T16" s="24">
        <f t="shared" si="13"/>
        <v>422.10031086010423</v>
      </c>
      <c r="U16" s="24">
        <f t="shared" si="14"/>
        <v>0</v>
      </c>
      <c r="V16" s="18">
        <f t="shared" si="15"/>
        <v>0</v>
      </c>
      <c r="W16" s="22">
        <f t="shared" si="16"/>
        <v>103.38398918167769</v>
      </c>
      <c r="X16" s="22">
        <f t="shared" si="17"/>
        <v>38.032493684477345</v>
      </c>
    </row>
    <row r="17" spans="1:24" x14ac:dyDescent="0.2">
      <c r="A17">
        <f t="shared" si="18"/>
        <v>41</v>
      </c>
      <c r="B17">
        <f t="shared" si="19"/>
        <v>13</v>
      </c>
      <c r="C17" s="18">
        <f t="shared" si="20"/>
        <v>86821.875</v>
      </c>
      <c r="D17" s="18">
        <f t="shared" si="21"/>
        <v>4713.1596866249993</v>
      </c>
      <c r="E17">
        <v>4</v>
      </c>
      <c r="F17" s="24">
        <f t="shared" si="1"/>
        <v>49016.860740899996</v>
      </c>
      <c r="G17" s="24">
        <f t="shared" si="10"/>
        <v>48371.902046940784</v>
      </c>
      <c r="H17" s="18">
        <f t="shared" si="2"/>
        <v>49016.860740899996</v>
      </c>
      <c r="I17" s="18">
        <f t="shared" si="3"/>
        <v>0</v>
      </c>
      <c r="J17" s="18">
        <f t="shared" si="4"/>
        <v>49016.860740899996</v>
      </c>
      <c r="L17">
        <f t="shared" si="5"/>
        <v>3.5999999999999999E-3</v>
      </c>
      <c r="M17">
        <f t="shared" si="6"/>
        <v>1.32E-3</v>
      </c>
      <c r="N17">
        <f t="shared" si="7"/>
        <v>1.26E-2</v>
      </c>
      <c r="O17">
        <f t="shared" si="8"/>
        <v>4.5360000000000004E-2</v>
      </c>
      <c r="P17">
        <f t="shared" si="9"/>
        <v>0</v>
      </c>
      <c r="Q17">
        <f t="shared" si="11"/>
        <v>0.79873896659221599</v>
      </c>
      <c r="R17">
        <f t="shared" si="12"/>
        <v>0.7628952120475252</v>
      </c>
      <c r="T17" s="24">
        <f t="shared" si="13"/>
        <v>376.3446963358096</v>
      </c>
      <c r="U17" s="24">
        <f t="shared" si="14"/>
        <v>0</v>
      </c>
      <c r="V17" s="18">
        <f t="shared" si="15"/>
        <v>0</v>
      </c>
      <c r="W17" s="22">
        <f t="shared" si="16"/>
        <v>107.52705609594562</v>
      </c>
      <c r="X17" s="22">
        <f t="shared" si="17"/>
        <v>38.907816350506636</v>
      </c>
    </row>
    <row r="18" spans="1:24" x14ac:dyDescent="0.2">
      <c r="A18">
        <f t="shared" si="18"/>
        <v>42</v>
      </c>
      <c r="B18">
        <f t="shared" si="19"/>
        <v>14</v>
      </c>
      <c r="C18" s="18">
        <f t="shared" si="20"/>
        <v>91162.96875</v>
      </c>
      <c r="D18" s="18">
        <f t="shared" si="21"/>
        <v>4878.1202756568737</v>
      </c>
      <c r="E18">
        <v>5</v>
      </c>
      <c r="F18" s="24">
        <f t="shared" si="1"/>
        <v>54634.947087356981</v>
      </c>
      <c r="G18" s="24">
        <f t="shared" si="10"/>
        <v>53916.066204628616</v>
      </c>
      <c r="H18" s="18">
        <f t="shared" si="2"/>
        <v>54634.947087356981</v>
      </c>
      <c r="I18" s="18">
        <f t="shared" si="3"/>
        <v>0</v>
      </c>
      <c r="J18" s="18">
        <f t="shared" si="4"/>
        <v>54634.947087356981</v>
      </c>
      <c r="L18">
        <f t="shared" si="5"/>
        <v>3.8400000000000001E-3</v>
      </c>
      <c r="M18">
        <f t="shared" si="6"/>
        <v>1.39E-3</v>
      </c>
      <c r="N18">
        <f t="shared" si="7"/>
        <v>1.18E-2</v>
      </c>
      <c r="O18">
        <f t="shared" si="8"/>
        <v>4.2479999999999997E-2</v>
      </c>
      <c r="P18">
        <f t="shared" si="9"/>
        <v>0</v>
      </c>
      <c r="Q18">
        <f t="shared" si="11"/>
        <v>0.74851426037289737</v>
      </c>
      <c r="R18">
        <f t="shared" si="12"/>
        <v>0.71298617948366838</v>
      </c>
      <c r="T18" s="24">
        <f t="shared" si="13"/>
        <v>344.05963512839691</v>
      </c>
      <c r="U18" s="24">
        <f t="shared" si="14"/>
        <v>0</v>
      </c>
      <c r="V18" s="18">
        <f t="shared" si="15"/>
        <v>0</v>
      </c>
      <c r="W18" s="22">
        <f t="shared" si="16"/>
        <v>111.96516939771561</v>
      </c>
      <c r="X18" s="22">
        <f t="shared" si="17"/>
        <v>39.995781625931521</v>
      </c>
    </row>
    <row r="19" spans="1:24" x14ac:dyDescent="0.2">
      <c r="A19">
        <f t="shared" si="18"/>
        <v>43</v>
      </c>
      <c r="B19">
        <f t="shared" si="19"/>
        <v>15</v>
      </c>
      <c r="C19" s="18">
        <f t="shared" si="20"/>
        <v>95721.1171875</v>
      </c>
      <c r="D19" s="18">
        <f t="shared" si="21"/>
        <v>5048.8544853048643</v>
      </c>
      <c r="E19">
        <v>6</v>
      </c>
      <c r="F19" s="24">
        <f t="shared" si="1"/>
        <v>60586.253823658371</v>
      </c>
      <c r="G19" s="24">
        <f t="shared" si="10"/>
        <v>59789.066273347082</v>
      </c>
      <c r="H19" s="18">
        <f t="shared" si="2"/>
        <v>60586.253823658371</v>
      </c>
      <c r="I19" s="18">
        <f>IF(B19&gt;=15,MIN(C19/30,2*D19/30)*12*B19,0)</f>
        <v>60586.253823658371</v>
      </c>
      <c r="J19" s="18">
        <f t="shared" si="4"/>
        <v>60586.253823658371</v>
      </c>
      <c r="L19">
        <f t="shared" si="5"/>
        <v>4.1099999999999999E-3</v>
      </c>
      <c r="M19">
        <f t="shared" si="6"/>
        <v>1.4599999999999999E-3</v>
      </c>
      <c r="N19">
        <f t="shared" si="7"/>
        <v>1.06E-2</v>
      </c>
      <c r="O19">
        <f t="shared" si="8"/>
        <v>3.8159999999999999E-2</v>
      </c>
      <c r="P19">
        <f t="shared" si="9"/>
        <v>0</v>
      </c>
      <c r="Q19">
        <f t="shared" si="11"/>
        <v>0.70397017673810625</v>
      </c>
      <c r="R19">
        <f t="shared" si="12"/>
        <v>0.66634222381651254</v>
      </c>
      <c r="T19" s="24">
        <f t="shared" si="13"/>
        <v>301.25312455476944</v>
      </c>
      <c r="U19" s="24">
        <f t="shared" si="14"/>
        <v>0</v>
      </c>
      <c r="V19" s="18">
        <f t="shared" si="15"/>
        <v>1084.51124839717</v>
      </c>
      <c r="W19" s="22">
        <f t="shared" si="16"/>
        <v>116.80663603019835</v>
      </c>
      <c r="X19" s="22">
        <f t="shared" si="17"/>
        <v>40.947389695565121</v>
      </c>
    </row>
    <row r="20" spans="1:24" x14ac:dyDescent="0.2">
      <c r="A20">
        <f t="shared" si="18"/>
        <v>44</v>
      </c>
      <c r="B20">
        <f t="shared" si="19"/>
        <v>16</v>
      </c>
      <c r="C20" s="18">
        <f t="shared" si="20"/>
        <v>100507.173046875</v>
      </c>
      <c r="D20" s="18">
        <f t="shared" si="21"/>
        <v>5225.5643922905338</v>
      </c>
      <c r="E20">
        <v>7</v>
      </c>
      <c r="F20" s="24">
        <f t="shared" si="1"/>
        <v>66887.224221318829</v>
      </c>
      <c r="G20" s="24">
        <f t="shared" si="10"/>
        <v>66007.129165775172</v>
      </c>
      <c r="H20" s="18">
        <f t="shared" si="2"/>
        <v>66887.224221318829</v>
      </c>
      <c r="I20" s="18">
        <f t="shared" si="3"/>
        <v>66887.224221318829</v>
      </c>
      <c r="J20" s="18">
        <f t="shared" si="4"/>
        <v>66887.224221318829</v>
      </c>
      <c r="L20">
        <f t="shared" si="5"/>
        <v>4.4000000000000003E-3</v>
      </c>
      <c r="M20">
        <f t="shared" si="6"/>
        <v>1.56E-3</v>
      </c>
      <c r="N20">
        <f t="shared" si="7"/>
        <v>9.1999999999999998E-3</v>
      </c>
      <c r="O20">
        <f t="shared" si="8"/>
        <v>3.3120000000000004E-2</v>
      </c>
      <c r="P20">
        <f t="shared" si="9"/>
        <v>0</v>
      </c>
      <c r="Q20">
        <f t="shared" si="11"/>
        <v>0.66572347703592494</v>
      </c>
      <c r="R20">
        <f t="shared" si="12"/>
        <v>0.62274974188459109</v>
      </c>
      <c r="T20" s="24">
        <f t="shared" si="13"/>
        <v>255.11643047164242</v>
      </c>
      <c r="U20" s="24">
        <f t="shared" si="14"/>
        <v>0</v>
      </c>
      <c r="V20" s="18">
        <f t="shared" si="15"/>
        <v>918.41914969791287</v>
      </c>
      <c r="W20" s="22">
        <f t="shared" si="16"/>
        <v>122.01220587774203</v>
      </c>
      <c r="X20" s="22">
        <f t="shared" si="17"/>
        <v>42.689677295741085</v>
      </c>
    </row>
    <row r="21" spans="1:24" x14ac:dyDescent="0.2">
      <c r="A21">
        <f t="shared" si="18"/>
        <v>45</v>
      </c>
      <c r="B21">
        <f t="shared" si="19"/>
        <v>17</v>
      </c>
      <c r="C21" s="18">
        <f t="shared" si="20"/>
        <v>105532.53169921876</v>
      </c>
      <c r="D21" s="18">
        <f t="shared" si="21"/>
        <v>5408.4591460207021</v>
      </c>
      <c r="E21">
        <v>8</v>
      </c>
      <c r="F21" s="24">
        <f t="shared" si="1"/>
        <v>73555.044385881556</v>
      </c>
      <c r="G21" s="24">
        <f t="shared" si="10"/>
        <v>72587.214854488368</v>
      </c>
      <c r="H21" s="18">
        <f t="shared" si="2"/>
        <v>73555.044385881556</v>
      </c>
      <c r="I21" s="18">
        <f t="shared" si="3"/>
        <v>73555.044385881556</v>
      </c>
      <c r="J21" s="18">
        <f t="shared" si="4"/>
        <v>73555.044385881556</v>
      </c>
      <c r="L21">
        <f t="shared" si="5"/>
        <v>4.7200000000000002E-3</v>
      </c>
      <c r="M21">
        <f t="shared" si="6"/>
        <v>1.81E-3</v>
      </c>
      <c r="N21">
        <f t="shared" si="7"/>
        <v>8.0000000000000002E-3</v>
      </c>
      <c r="O21">
        <f t="shared" si="8"/>
        <v>2.8800000000000003E-2</v>
      </c>
      <c r="P21">
        <f t="shared" si="9"/>
        <v>0</v>
      </c>
      <c r="Q21">
        <f t="shared" si="11"/>
        <v>0.6335823475646305</v>
      </c>
      <c r="R21">
        <f t="shared" si="12"/>
        <v>0.5820091045650384</v>
      </c>
      <c r="T21" s="24">
        <f t="shared" si="13"/>
        <v>216.98778977158963</v>
      </c>
      <c r="U21" s="24">
        <f t="shared" si="14"/>
        <v>0</v>
      </c>
      <c r="V21" s="18">
        <f t="shared" si="15"/>
        <v>781.15604317772284</v>
      </c>
      <c r="W21" s="22">
        <f t="shared" si="16"/>
        <v>128.02279596523789</v>
      </c>
      <c r="X21" s="22">
        <f t="shared" si="17"/>
        <v>48.447520495877122</v>
      </c>
    </row>
    <row r="22" spans="1:24" x14ac:dyDescent="0.2">
      <c r="A22">
        <f t="shared" si="18"/>
        <v>46</v>
      </c>
      <c r="B22">
        <f t="shared" si="19"/>
        <v>18</v>
      </c>
      <c r="C22" s="18">
        <f t="shared" si="20"/>
        <v>110809.15828417971</v>
      </c>
      <c r="D22" s="18">
        <f t="shared" si="21"/>
        <v>5597.7552161314261</v>
      </c>
      <c r="E22">
        <v>9</v>
      </c>
      <c r="F22" s="24">
        <f t="shared" si="1"/>
        <v>80607.675112292534</v>
      </c>
      <c r="G22" s="24">
        <f t="shared" si="10"/>
        <v>79547.047808183415</v>
      </c>
      <c r="H22" s="18">
        <f t="shared" si="2"/>
        <v>80607.675112292534</v>
      </c>
      <c r="I22" s="18">
        <f t="shared" si="3"/>
        <v>80607.675112292534</v>
      </c>
      <c r="J22" s="18">
        <f t="shared" si="4"/>
        <v>80607.675112292534</v>
      </c>
      <c r="L22">
        <f t="shared" ref="L22:L58" si="22">VLOOKUP(A22,TablaDem,2)</f>
        <v>5.0699999999999999E-3</v>
      </c>
      <c r="M22">
        <f t="shared" ref="M22:M58" si="23">VLOOKUP(A22,TablaDem,3)</f>
        <v>2.14E-3</v>
      </c>
      <c r="N22">
        <f t="shared" ref="N22:N58" si="24">VLOOKUP(A22,TablaDem,4)</f>
        <v>6.6000000000000008E-3</v>
      </c>
      <c r="O22">
        <f t="shared" ref="O22:O58" si="25">VLOOKUP(A22,TablaDem,5)</f>
        <v>2.3760000000000003E-2</v>
      </c>
      <c r="P22">
        <f t="shared" ref="P22:P58" si="26">VLOOKUP(A22,TablaDem,6)</f>
        <v>0</v>
      </c>
      <c r="Q22">
        <f t="shared" si="11"/>
        <v>0.60612922444465511</v>
      </c>
      <c r="R22">
        <f t="shared" si="12"/>
        <v>0.54393374258414806</v>
      </c>
      <c r="T22" s="24">
        <f t="shared" si="13"/>
        <v>175.40079430762401</v>
      </c>
      <c r="U22" s="24">
        <f t="shared" si="14"/>
        <v>0</v>
      </c>
      <c r="V22" s="18">
        <f t="shared" si="15"/>
        <v>631.44285950744643</v>
      </c>
      <c r="W22" s="22">
        <f t="shared" si="16"/>
        <v>134.7397010817657</v>
      </c>
      <c r="X22" s="22">
        <f t="shared" si="17"/>
        <v>56.124057987188294</v>
      </c>
    </row>
    <row r="23" spans="1:24" x14ac:dyDescent="0.2">
      <c r="A23">
        <f t="shared" si="18"/>
        <v>47</v>
      </c>
      <c r="B23">
        <f t="shared" si="19"/>
        <v>19</v>
      </c>
      <c r="C23" s="18">
        <f t="shared" si="20"/>
        <v>116349.6161983887</v>
      </c>
      <c r="D23" s="18">
        <f t="shared" si="21"/>
        <v>5793.6766486960259</v>
      </c>
      <c r="E23">
        <v>10</v>
      </c>
      <c r="F23" s="24">
        <f t="shared" si="1"/>
        <v>88063.885060179586</v>
      </c>
      <c r="G23" s="24">
        <f t="shared" si="10"/>
        <v>86905.149730440404</v>
      </c>
      <c r="H23" s="18">
        <f t="shared" si="2"/>
        <v>88063.885060179586</v>
      </c>
      <c r="I23" s="18">
        <f t="shared" si="3"/>
        <v>88063.885060179586</v>
      </c>
      <c r="J23" s="18">
        <f t="shared" si="4"/>
        <v>88063.885060179586</v>
      </c>
      <c r="L23">
        <f t="shared" si="22"/>
        <v>5.45E-3</v>
      </c>
      <c r="M23">
        <f t="shared" si="23"/>
        <v>2.5300000000000001E-3</v>
      </c>
      <c r="N23">
        <f t="shared" si="24"/>
        <v>5.4000000000000003E-3</v>
      </c>
      <c r="O23">
        <f t="shared" si="25"/>
        <v>1.9440000000000002E-2</v>
      </c>
      <c r="P23">
        <f t="shared" si="26"/>
        <v>0</v>
      </c>
      <c r="Q23">
        <f t="shared" si="11"/>
        <v>0.58335694948226946</v>
      </c>
      <c r="R23">
        <f t="shared" si="12"/>
        <v>0.5083492921347178</v>
      </c>
      <c r="T23" s="24">
        <f t="shared" si="13"/>
        <v>141.02243198146957</v>
      </c>
      <c r="U23" s="24">
        <f t="shared" si="14"/>
        <v>0</v>
      </c>
      <c r="V23" s="18">
        <f t="shared" si="15"/>
        <v>507.6807551332904</v>
      </c>
      <c r="W23" s="22">
        <f t="shared" si="16"/>
        <v>142.32819524055722</v>
      </c>
      <c r="X23" s="22">
        <f t="shared" si="17"/>
        <v>65.20225747681252</v>
      </c>
    </row>
    <row r="24" spans="1:24" x14ac:dyDescent="0.2">
      <c r="A24">
        <f t="shared" si="18"/>
        <v>48</v>
      </c>
      <c r="B24">
        <f t="shared" si="19"/>
        <v>20</v>
      </c>
      <c r="C24" s="18">
        <f t="shared" si="20"/>
        <v>122167.09700830813</v>
      </c>
      <c r="D24" s="18">
        <f t="shared" si="21"/>
        <v>5996.4553314003861</v>
      </c>
      <c r="E24">
        <v>11</v>
      </c>
      <c r="F24" s="24">
        <f t="shared" si="1"/>
        <v>95943.285302406177</v>
      </c>
      <c r="G24" s="24">
        <f t="shared" si="10"/>
        <v>94680.873653690302</v>
      </c>
      <c r="H24" s="18">
        <f t="shared" si="2"/>
        <v>95943.285302406177</v>
      </c>
      <c r="I24" s="18">
        <f t="shared" si="3"/>
        <v>95943.285302406177</v>
      </c>
      <c r="J24" s="18">
        <f t="shared" si="4"/>
        <v>95943.285302406177</v>
      </c>
      <c r="L24">
        <f t="shared" si="22"/>
        <v>5.8599999999999998E-3</v>
      </c>
      <c r="M24">
        <f t="shared" si="23"/>
        <v>3.0000000000000001E-3</v>
      </c>
      <c r="N24">
        <f t="shared" si="24"/>
        <v>4.2000000000000006E-3</v>
      </c>
      <c r="O24">
        <f t="shared" si="25"/>
        <v>1.5120000000000003E-2</v>
      </c>
      <c r="P24">
        <f t="shared" si="26"/>
        <v>0</v>
      </c>
      <c r="Q24">
        <f t="shared" si="11"/>
        <v>0.56421117440026136</v>
      </c>
      <c r="R24">
        <f t="shared" si="12"/>
        <v>0.47509279638758667</v>
      </c>
      <c r="T24" s="24">
        <f t="shared" si="13"/>
        <v>108.01498375788427</v>
      </c>
      <c r="U24" s="24">
        <f t="shared" si="14"/>
        <v>0</v>
      </c>
      <c r="V24" s="18">
        <f t="shared" si="15"/>
        <v>388.85394152838336</v>
      </c>
      <c r="W24" s="22">
        <f t="shared" si="16"/>
        <v>150.70662019552421</v>
      </c>
      <c r="X24" s="22">
        <f t="shared" si="17"/>
        <v>76.138381408283067</v>
      </c>
    </row>
    <row r="25" spans="1:24" x14ac:dyDescent="0.2">
      <c r="A25">
        <f t="shared" si="18"/>
        <v>49</v>
      </c>
      <c r="B25">
        <f t="shared" si="19"/>
        <v>21</v>
      </c>
      <c r="C25" s="18">
        <f t="shared" si="20"/>
        <v>128275.45185872355</v>
      </c>
      <c r="D25" s="18">
        <f t="shared" si="21"/>
        <v>6206.3312679993987</v>
      </c>
      <c r="E25">
        <v>12</v>
      </c>
      <c r="F25" s="24">
        <f t="shared" si="1"/>
        <v>104266.3653023899</v>
      </c>
      <c r="G25" s="24">
        <f t="shared" si="10"/>
        <v>102894.43944314792</v>
      </c>
      <c r="H25" s="18">
        <f t="shared" si="2"/>
        <v>104266.3653023899</v>
      </c>
      <c r="I25" s="18">
        <f t="shared" si="3"/>
        <v>104266.3653023899</v>
      </c>
      <c r="J25" s="18">
        <f t="shared" si="4"/>
        <v>104266.3653023899</v>
      </c>
      <c r="L25">
        <f t="shared" si="22"/>
        <v>6.3099999999999996E-3</v>
      </c>
      <c r="M25">
        <f t="shared" si="23"/>
        <v>3.5699999999999998E-3</v>
      </c>
      <c r="N25">
        <f t="shared" si="24"/>
        <v>3.0000000000000001E-3</v>
      </c>
      <c r="O25">
        <f t="shared" si="25"/>
        <v>1.0800000000000001E-2</v>
      </c>
      <c r="P25">
        <f t="shared" si="26"/>
        <v>0</v>
      </c>
      <c r="Q25">
        <f t="shared" si="11"/>
        <v>0.54831170350566205</v>
      </c>
      <c r="R25">
        <f t="shared" si="12"/>
        <v>0.44401195924073528</v>
      </c>
      <c r="T25" s="24">
        <f t="shared" si="13"/>
        <v>76.153115024742505</v>
      </c>
      <c r="U25" s="24">
        <f t="shared" si="14"/>
        <v>0</v>
      </c>
      <c r="V25" s="18">
        <f t="shared" si="15"/>
        <v>274.15121408907299</v>
      </c>
      <c r="W25" s="22">
        <f t="shared" si="16"/>
        <v>160.17538526870837</v>
      </c>
      <c r="X25" s="22">
        <f t="shared" si="17"/>
        <v>89.429809420503517</v>
      </c>
    </row>
    <row r="26" spans="1:24" x14ac:dyDescent="0.2">
      <c r="A26">
        <f t="shared" si="18"/>
        <v>50</v>
      </c>
      <c r="B26">
        <f t="shared" si="19"/>
        <v>22</v>
      </c>
      <c r="C26" s="18">
        <f t="shared" si="20"/>
        <v>134689.22445165974</v>
      </c>
      <c r="D26" s="18">
        <f t="shared" si="21"/>
        <v>6423.5528623793771</v>
      </c>
      <c r="E26">
        <v>13</v>
      </c>
      <c r="F26" s="24">
        <f t="shared" si="1"/>
        <v>113054.53037787703</v>
      </c>
      <c r="G26" s="24">
        <f t="shared" si="10"/>
        <v>111566.97076764182</v>
      </c>
      <c r="H26" s="18">
        <f t="shared" si="2"/>
        <v>113054.53037787703</v>
      </c>
      <c r="I26" s="18">
        <f t="shared" si="3"/>
        <v>113054.53037787703</v>
      </c>
      <c r="J26" s="18">
        <f t="shared" si="4"/>
        <v>113054.53037787703</v>
      </c>
      <c r="L26">
        <f t="shared" si="22"/>
        <v>6.7999999999999996E-3</v>
      </c>
      <c r="M26">
        <f t="shared" si="23"/>
        <v>4.2399999999999998E-3</v>
      </c>
      <c r="N26">
        <f t="shared" si="24"/>
        <v>2.2000000000000001E-3</v>
      </c>
      <c r="O26">
        <f t="shared" si="25"/>
        <v>7.92E-3</v>
      </c>
      <c r="P26">
        <f t="shared" si="26"/>
        <v>0</v>
      </c>
      <c r="Q26">
        <f t="shared" si="11"/>
        <v>0.53532768236664796</v>
      </c>
      <c r="R26">
        <f t="shared" si="12"/>
        <v>0.41496444788853759</v>
      </c>
      <c r="T26" s="24">
        <f t="shared" si="13"/>
        <v>55.251139966152778</v>
      </c>
      <c r="U26" s="24">
        <f t="shared" si="14"/>
        <v>0</v>
      </c>
      <c r="V26" s="18">
        <f t="shared" si="15"/>
        <v>198.90410387815001</v>
      </c>
      <c r="W26" s="22">
        <f t="shared" si="16"/>
        <v>170.7762508044722</v>
      </c>
      <c r="X26" s="22">
        <f t="shared" si="17"/>
        <v>105.08290974423794</v>
      </c>
    </row>
    <row r="27" spans="1:24" x14ac:dyDescent="0.2">
      <c r="A27">
        <f t="shared" si="18"/>
        <v>51</v>
      </c>
      <c r="B27">
        <f t="shared" si="19"/>
        <v>23</v>
      </c>
      <c r="C27" s="18">
        <f t="shared" si="20"/>
        <v>141423.68567424273</v>
      </c>
      <c r="D27" s="18">
        <f t="shared" si="21"/>
        <v>6648.3772125626547</v>
      </c>
      <c r="E27">
        <v>14</v>
      </c>
      <c r="F27" s="24">
        <f t="shared" si="1"/>
        <v>122330.14071115284</v>
      </c>
      <c r="G27" s="24">
        <f t="shared" si="10"/>
        <v>120720.53359653242</v>
      </c>
      <c r="H27" s="18">
        <f t="shared" si="2"/>
        <v>122330.14071115284</v>
      </c>
      <c r="I27" s="18">
        <f t="shared" si="3"/>
        <v>122330.14071115284</v>
      </c>
      <c r="J27" s="18">
        <f t="shared" si="4"/>
        <v>122330.14071115284</v>
      </c>
      <c r="L27">
        <f t="shared" si="22"/>
        <v>7.3099999999999997E-3</v>
      </c>
      <c r="M27">
        <f t="shared" si="23"/>
        <v>5.0400000000000002E-3</v>
      </c>
      <c r="N27">
        <f t="shared" si="24"/>
        <v>2E-3</v>
      </c>
      <c r="O27">
        <f t="shared" si="25"/>
        <v>7.2000000000000007E-3</v>
      </c>
      <c r="P27">
        <f t="shared" si="26"/>
        <v>0</v>
      </c>
      <c r="Q27">
        <f t="shared" si="11"/>
        <v>0.52400014860776967</v>
      </c>
      <c r="R27">
        <f t="shared" si="12"/>
        <v>0.3878172410173249</v>
      </c>
      <c r="T27" s="24">
        <f t="shared" si="13"/>
        <v>49.718955172147375</v>
      </c>
      <c r="U27" s="24">
        <f t="shared" si="14"/>
        <v>0</v>
      </c>
      <c r="V27" s="18">
        <f t="shared" si="15"/>
        <v>178.98823861973057</v>
      </c>
      <c r="W27" s="22">
        <f t="shared" si="16"/>
        <v>181.72278115419866</v>
      </c>
      <c r="X27" s="22">
        <f t="shared" si="17"/>
        <v>123.64319115178756</v>
      </c>
    </row>
    <row r="28" spans="1:24" x14ac:dyDescent="0.2">
      <c r="A28">
        <f t="shared" si="18"/>
        <v>52</v>
      </c>
      <c r="B28">
        <f t="shared" si="19"/>
        <v>24</v>
      </c>
      <c r="C28" s="18">
        <f t="shared" si="20"/>
        <v>148494.86995795488</v>
      </c>
      <c r="D28" s="18">
        <f t="shared" si="21"/>
        <v>6881.0704150023466</v>
      </c>
      <c r="E28">
        <v>15</v>
      </c>
      <c r="F28" s="24">
        <f t="shared" si="1"/>
        <v>132116.55196804504</v>
      </c>
      <c r="G28" s="24">
        <f t="shared" si="10"/>
        <v>130378.17628425498</v>
      </c>
      <c r="H28" s="18">
        <f t="shared" si="2"/>
        <v>132116.55196804504</v>
      </c>
      <c r="I28" s="18">
        <f t="shared" si="3"/>
        <v>132116.55196804504</v>
      </c>
      <c r="J28" s="18">
        <f t="shared" si="4"/>
        <v>132116.55196804504</v>
      </c>
      <c r="L28">
        <f t="shared" si="22"/>
        <v>7.9139999999999992E-3</v>
      </c>
      <c r="M28">
        <f t="shared" si="23"/>
        <v>6.0000000000000001E-3</v>
      </c>
      <c r="N28">
        <f t="shared" si="24"/>
        <v>1E-3</v>
      </c>
      <c r="O28">
        <f t="shared" si="25"/>
        <v>3.6000000000000003E-3</v>
      </c>
      <c r="P28">
        <f t="shared" si="26"/>
        <v>0</v>
      </c>
      <c r="Q28">
        <f t="shared" si="11"/>
        <v>0.51270794540527231</v>
      </c>
      <c r="R28">
        <f t="shared" si="12"/>
        <v>0.36244601964235967</v>
      </c>
      <c r="T28" s="24">
        <f t="shared" si="13"/>
        <v>24.551080665066632</v>
      </c>
      <c r="U28" s="24">
        <f t="shared" si="14"/>
        <v>0</v>
      </c>
      <c r="V28" s="18">
        <f t="shared" si="15"/>
        <v>88.383890394239899</v>
      </c>
      <c r="W28" s="22">
        <f t="shared" si="16"/>
        <v>194.29725238333734</v>
      </c>
      <c r="X28" s="22">
        <f t="shared" si="17"/>
        <v>145.36824077999981</v>
      </c>
    </row>
    <row r="29" spans="1:24" x14ac:dyDescent="0.2">
      <c r="A29">
        <f t="shared" si="18"/>
        <v>53</v>
      </c>
      <c r="B29">
        <f t="shared" si="19"/>
        <v>25</v>
      </c>
      <c r="C29" s="18">
        <f t="shared" si="20"/>
        <v>155919.61345585264</v>
      </c>
      <c r="D29" s="18">
        <f t="shared" si="21"/>
        <v>7121.9078795274281</v>
      </c>
      <c r="E29">
        <v>16</v>
      </c>
      <c r="F29" s="24">
        <f t="shared" si="1"/>
        <v>142438.15759054857</v>
      </c>
      <c r="G29" s="24">
        <f t="shared" si="10"/>
        <v>140563.97130646242</v>
      </c>
      <c r="H29" s="18">
        <f t="shared" si="2"/>
        <v>142438.15759054857</v>
      </c>
      <c r="I29" s="18">
        <f t="shared" si="3"/>
        <v>142438.15759054857</v>
      </c>
      <c r="J29" s="18">
        <f t="shared" si="4"/>
        <v>142438.15759054857</v>
      </c>
      <c r="L29">
        <f t="shared" si="22"/>
        <v>8.5500000000000003E-3</v>
      </c>
      <c r="M29">
        <f t="shared" si="23"/>
        <v>7.1399999999999996E-3</v>
      </c>
      <c r="N29">
        <f t="shared" si="24"/>
        <v>6.0000000000000006E-4</v>
      </c>
      <c r="O29">
        <f t="shared" si="25"/>
        <v>2.1600000000000005E-3</v>
      </c>
      <c r="P29">
        <f t="shared" si="26"/>
        <v>0</v>
      </c>
      <c r="Q29">
        <f t="shared" si="11"/>
        <v>0.50321567050403904</v>
      </c>
      <c r="R29">
        <f t="shared" si="12"/>
        <v>0.33873459779659787</v>
      </c>
      <c r="T29" s="24">
        <f t="shared" si="13"/>
        <v>14.567710821349751</v>
      </c>
      <c r="U29" s="24">
        <f t="shared" si="14"/>
        <v>0</v>
      </c>
      <c r="V29" s="18">
        <f t="shared" si="15"/>
        <v>52.443758956859106</v>
      </c>
      <c r="W29" s="22">
        <f t="shared" si="16"/>
        <v>207.58987920423391</v>
      </c>
      <c r="X29" s="22">
        <f t="shared" si="17"/>
        <v>171.07476194808754</v>
      </c>
    </row>
    <row r="30" spans="1:24" x14ac:dyDescent="0.2">
      <c r="A30">
        <f t="shared" si="18"/>
        <v>54</v>
      </c>
      <c r="B30">
        <f t="shared" si="19"/>
        <v>26</v>
      </c>
      <c r="C30" s="18">
        <f t="shared" si="20"/>
        <v>163715.59412864529</v>
      </c>
      <c r="D30" s="18">
        <f t="shared" si="21"/>
        <v>7371.1746553108878</v>
      </c>
      <c r="E30">
        <v>17</v>
      </c>
      <c r="F30" s="24">
        <f t="shared" si="1"/>
        <v>153320.43283046648</v>
      </c>
      <c r="G30" s="24">
        <f t="shared" si="10"/>
        <v>151303.05871427612</v>
      </c>
      <c r="H30" s="18">
        <f t="shared" si="2"/>
        <v>153320.43283046648</v>
      </c>
      <c r="I30" s="18">
        <f t="shared" si="3"/>
        <v>153320.43283046648</v>
      </c>
      <c r="J30" s="18">
        <f t="shared" si="4"/>
        <v>153320.43283046648</v>
      </c>
      <c r="L30">
        <f t="shared" si="22"/>
        <v>9.2399999999999999E-3</v>
      </c>
      <c r="M30">
        <f t="shared" si="23"/>
        <v>8.4700000000000001E-3</v>
      </c>
      <c r="N30">
        <f t="shared" si="24"/>
        <v>2.0000000000000001E-4</v>
      </c>
      <c r="O30">
        <f t="shared" si="25"/>
        <v>7.2000000000000005E-4</v>
      </c>
      <c r="P30">
        <f t="shared" si="26"/>
        <v>0</v>
      </c>
      <c r="Q30">
        <f t="shared" si="11"/>
        <v>0.49393134138323957</v>
      </c>
      <c r="R30">
        <f t="shared" si="12"/>
        <v>0.31657439046411018</v>
      </c>
      <c r="T30" s="24">
        <f t="shared" si="13"/>
        <v>4.7948209687312815</v>
      </c>
      <c r="U30" s="24">
        <f t="shared" si="14"/>
        <v>0</v>
      </c>
      <c r="V30" s="18">
        <f t="shared" si="15"/>
        <v>17.261355487432613</v>
      </c>
      <c r="W30" s="22">
        <f t="shared" si="16"/>
        <v>221.52072875538516</v>
      </c>
      <c r="X30" s="22">
        <f t="shared" si="17"/>
        <v>200.38881713069378</v>
      </c>
    </row>
    <row r="31" spans="1:24" x14ac:dyDescent="0.2">
      <c r="A31">
        <f t="shared" si="18"/>
        <v>55</v>
      </c>
      <c r="B31">
        <f t="shared" si="19"/>
        <v>27</v>
      </c>
      <c r="C31" s="18">
        <f t="shared" si="20"/>
        <v>171901.37383507757</v>
      </c>
      <c r="D31" s="18">
        <f t="shared" si="21"/>
        <v>7629.1657682467685</v>
      </c>
      <c r="E31">
        <v>18</v>
      </c>
      <c r="F31" s="24">
        <f t="shared" si="1"/>
        <v>164789.9805941302</v>
      </c>
      <c r="G31" s="24">
        <f t="shared" si="10"/>
        <v>162621.69137578638</v>
      </c>
      <c r="H31" s="18">
        <f t="shared" si="2"/>
        <v>164789.9805941302</v>
      </c>
      <c r="I31" s="18">
        <f t="shared" si="3"/>
        <v>164789.9805941302</v>
      </c>
      <c r="J31" s="18">
        <f t="shared" si="4"/>
        <v>164789.9805941302</v>
      </c>
      <c r="L31">
        <f t="shared" si="22"/>
        <v>0.01</v>
      </c>
      <c r="M31">
        <f t="shared" si="23"/>
        <v>1.0019999999999999E-2</v>
      </c>
      <c r="N31">
        <f t="shared" si="24"/>
        <v>0</v>
      </c>
      <c r="O31">
        <f t="shared" si="25"/>
        <v>0</v>
      </c>
      <c r="P31">
        <f t="shared" si="26"/>
        <v>0</v>
      </c>
      <c r="Q31">
        <f t="shared" si="11"/>
        <v>0.48472940049326979</v>
      </c>
      <c r="R31">
        <f t="shared" si="12"/>
        <v>0.29586391632159825</v>
      </c>
      <c r="T31" s="24">
        <f t="shared" si="13"/>
        <v>0</v>
      </c>
      <c r="U31" s="24">
        <f t="shared" si="14"/>
        <v>0</v>
      </c>
      <c r="V31" s="18">
        <f t="shared" si="15"/>
        <v>0</v>
      </c>
      <c r="W31" s="22">
        <f t="shared" si="16"/>
        <v>236.33180189498964</v>
      </c>
      <c r="X31" s="22">
        <f t="shared" si="17"/>
        <v>233.68861726853245</v>
      </c>
    </row>
    <row r="32" spans="1:24" x14ac:dyDescent="0.2">
      <c r="A32">
        <f t="shared" si="18"/>
        <v>56</v>
      </c>
      <c r="B32">
        <f t="shared" si="19"/>
        <v>28</v>
      </c>
      <c r="C32" s="18">
        <f t="shared" si="20"/>
        <v>180496.44252683147</v>
      </c>
      <c r="D32" s="18">
        <f t="shared" si="21"/>
        <v>7896.1865701354045</v>
      </c>
      <c r="E32">
        <v>19</v>
      </c>
      <c r="F32" s="24">
        <f t="shared" si="1"/>
        <v>176874.57917103302</v>
      </c>
      <c r="G32" s="24">
        <f t="shared" si="10"/>
        <v>174547.28207667737</v>
      </c>
      <c r="H32" s="18">
        <f t="shared" si="2"/>
        <v>176874.57917103302</v>
      </c>
      <c r="I32" s="18">
        <f t="shared" si="3"/>
        <v>176874.57917103302</v>
      </c>
      <c r="J32" s="18">
        <f t="shared" si="4"/>
        <v>176874.57917103302</v>
      </c>
      <c r="L32">
        <f t="shared" si="22"/>
        <v>1.082E-2</v>
      </c>
      <c r="M32">
        <f t="shared" si="23"/>
        <v>1.18E-2</v>
      </c>
      <c r="N32">
        <f t="shared" si="24"/>
        <v>0</v>
      </c>
      <c r="O32">
        <f t="shared" si="25"/>
        <v>0</v>
      </c>
      <c r="P32">
        <f t="shared" si="26"/>
        <v>0</v>
      </c>
      <c r="Q32">
        <f t="shared" si="11"/>
        <v>0.47502511789539448</v>
      </c>
      <c r="R32">
        <f t="shared" si="12"/>
        <v>0.27650833301083949</v>
      </c>
      <c r="T32" s="24">
        <f t="shared" si="13"/>
        <v>0</v>
      </c>
      <c r="U32" s="24">
        <f t="shared" si="14"/>
        <v>0</v>
      </c>
      <c r="V32" s="18">
        <f t="shared" si="15"/>
        <v>0</v>
      </c>
      <c r="W32" s="22">
        <f t="shared" si="16"/>
        <v>251.37233466159293</v>
      </c>
      <c r="X32" s="22">
        <f t="shared" si="17"/>
        <v>270.532780639544</v>
      </c>
    </row>
    <row r="33" spans="1:24" x14ac:dyDescent="0.2">
      <c r="A33">
        <f t="shared" si="18"/>
        <v>57</v>
      </c>
      <c r="B33">
        <f t="shared" si="19"/>
        <v>29</v>
      </c>
      <c r="C33" s="18">
        <f t="shared" si="20"/>
        <v>189521.26465317304</v>
      </c>
      <c r="D33" s="18">
        <f t="shared" si="21"/>
        <v>8172.5531000901428</v>
      </c>
      <c r="E33">
        <v>20</v>
      </c>
      <c r="F33" s="24">
        <f t="shared" si="1"/>
        <v>189603.23192209133</v>
      </c>
      <c r="G33" s="24">
        <f t="shared" si="10"/>
        <v>187108.45255469537</v>
      </c>
      <c r="H33" s="18">
        <f t="shared" si="2"/>
        <v>189603.23192209133</v>
      </c>
      <c r="I33" s="18">
        <f t="shared" si="3"/>
        <v>189603.23192209133</v>
      </c>
      <c r="J33" s="18">
        <f t="shared" si="4"/>
        <v>189603.23192209133</v>
      </c>
      <c r="L33">
        <f t="shared" si="22"/>
        <v>1.172E-2</v>
      </c>
      <c r="M33">
        <f t="shared" si="23"/>
        <v>1.383E-2</v>
      </c>
      <c r="N33">
        <f t="shared" si="24"/>
        <v>0</v>
      </c>
      <c r="O33">
        <f t="shared" si="25"/>
        <v>0</v>
      </c>
      <c r="P33">
        <f t="shared" si="26"/>
        <v>0</v>
      </c>
      <c r="Q33">
        <f t="shared" si="11"/>
        <v>0.46428004972860065</v>
      </c>
      <c r="R33">
        <f t="shared" si="12"/>
        <v>0.2584190028138687</v>
      </c>
      <c r="T33" s="24">
        <f t="shared" si="13"/>
        <v>0</v>
      </c>
      <c r="U33" s="24">
        <f t="shared" si="14"/>
        <v>0</v>
      </c>
      <c r="V33" s="18">
        <f t="shared" si="15"/>
        <v>0</v>
      </c>
      <c r="W33" s="22">
        <f t="shared" si="16"/>
        <v>266.61084797035966</v>
      </c>
      <c r="X33" s="22">
        <f t="shared" si="17"/>
        <v>310.47029600464293</v>
      </c>
    </row>
    <row r="34" spans="1:24" x14ac:dyDescent="0.2">
      <c r="A34">
        <f t="shared" si="18"/>
        <v>58</v>
      </c>
      <c r="B34">
        <f t="shared" si="19"/>
        <v>30</v>
      </c>
      <c r="C34" s="18">
        <f t="shared" si="20"/>
        <v>198997.32788583171</v>
      </c>
      <c r="D34" s="18">
        <f t="shared" si="21"/>
        <v>8458.5924585932971</v>
      </c>
      <c r="E34">
        <v>21</v>
      </c>
      <c r="F34" s="24">
        <f t="shared" si="1"/>
        <v>203006.21900623915</v>
      </c>
      <c r="G34" s="24">
        <f t="shared" si="10"/>
        <v>200335.08454563073</v>
      </c>
      <c r="H34" s="18">
        <f t="shared" si="2"/>
        <v>203006.21900623915</v>
      </c>
      <c r="I34" s="18">
        <f t="shared" si="3"/>
        <v>203006.21900623915</v>
      </c>
      <c r="J34" s="18">
        <f t="shared" si="4"/>
        <v>203006.21900623915</v>
      </c>
      <c r="L34">
        <f t="shared" si="22"/>
        <v>1.269E-2</v>
      </c>
      <c r="M34">
        <f t="shared" si="23"/>
        <v>1.6109999999999999E-2</v>
      </c>
      <c r="N34">
        <f t="shared" si="24"/>
        <v>0</v>
      </c>
      <c r="O34">
        <f t="shared" si="25"/>
        <v>0</v>
      </c>
      <c r="P34">
        <f t="shared" si="26"/>
        <v>0</v>
      </c>
      <c r="Q34">
        <f t="shared" si="11"/>
        <v>0.45241769445803498</v>
      </c>
      <c r="R34">
        <f t="shared" si="12"/>
        <v>0.24151308674193336</v>
      </c>
      <c r="T34" s="24">
        <f t="shared" si="13"/>
        <v>0</v>
      </c>
      <c r="U34" s="24">
        <f t="shared" si="14"/>
        <v>0</v>
      </c>
      <c r="V34" s="18">
        <f t="shared" si="15"/>
        <v>0</v>
      </c>
      <c r="W34" s="22">
        <f t="shared" si="16"/>
        <v>281.48238067286036</v>
      </c>
      <c r="X34" s="22">
        <f t="shared" si="17"/>
        <v>352.64100042302636</v>
      </c>
    </row>
    <row r="35" spans="1:24" x14ac:dyDescent="0.2">
      <c r="A35">
        <f t="shared" si="18"/>
        <v>59</v>
      </c>
      <c r="B35">
        <f t="shared" si="19"/>
        <v>31</v>
      </c>
      <c r="C35" s="18">
        <f t="shared" si="20"/>
        <v>208947.19428012331</v>
      </c>
      <c r="D35" s="18">
        <f t="shared" si="21"/>
        <v>8754.6431946440625</v>
      </c>
      <c r="E35">
        <v>22</v>
      </c>
      <c r="F35" s="24">
        <f t="shared" si="1"/>
        <v>217115.15122717276</v>
      </c>
      <c r="G35" s="24">
        <f t="shared" si="10"/>
        <v>214258.37292155207</v>
      </c>
      <c r="H35" s="18">
        <f t="shared" si="2"/>
        <v>217115.15122717276</v>
      </c>
      <c r="I35" s="18">
        <f t="shared" si="3"/>
        <v>217115.15122717276</v>
      </c>
      <c r="J35" s="18">
        <f t="shared" si="4"/>
        <v>217115.15122717276</v>
      </c>
      <c r="L35">
        <f t="shared" si="22"/>
        <v>1.376E-2</v>
      </c>
      <c r="M35">
        <f t="shared" si="23"/>
        <v>1.8630000000000001E-2</v>
      </c>
      <c r="N35">
        <f t="shared" si="24"/>
        <v>0</v>
      </c>
      <c r="O35">
        <f t="shared" si="25"/>
        <v>0</v>
      </c>
      <c r="P35">
        <f t="shared" si="26"/>
        <v>0</v>
      </c>
      <c r="Q35">
        <f t="shared" si="11"/>
        <v>0.43938806485764353</v>
      </c>
      <c r="R35">
        <f t="shared" si="12"/>
        <v>0.22571316517937698</v>
      </c>
      <c r="T35" s="24">
        <f t="shared" si="13"/>
        <v>0</v>
      </c>
      <c r="U35" s="24">
        <f t="shared" si="14"/>
        <v>0</v>
      </c>
      <c r="V35" s="18">
        <f t="shared" si="15"/>
        <v>0</v>
      </c>
      <c r="W35" s="22">
        <f t="shared" si="16"/>
        <v>296.28776109228198</v>
      </c>
      <c r="X35" s="22">
        <f t="shared" si="17"/>
        <v>395.87292895711346</v>
      </c>
    </row>
    <row r="36" spans="1:24" x14ac:dyDescent="0.2">
      <c r="A36">
        <f t="shared" si="18"/>
        <v>60</v>
      </c>
      <c r="B36">
        <f t="shared" si="19"/>
        <v>32</v>
      </c>
      <c r="C36" s="18">
        <f t="shared" si="20"/>
        <v>219394.55399412947</v>
      </c>
      <c r="D36" s="18">
        <f t="shared" si="21"/>
        <v>9061.0557064566037</v>
      </c>
      <c r="E36">
        <v>23</v>
      </c>
      <c r="F36" s="24">
        <f t="shared" si="1"/>
        <v>231963.02608528902</v>
      </c>
      <c r="G36" s="24">
        <f t="shared" si="10"/>
        <v>228910.88100521947</v>
      </c>
      <c r="H36" s="18">
        <f t="shared" si="2"/>
        <v>231963.02608528902</v>
      </c>
      <c r="I36" s="18">
        <f t="shared" si="3"/>
        <v>231963.02608528902</v>
      </c>
      <c r="J36" s="18">
        <f t="shared" si="4"/>
        <v>231963.02608528902</v>
      </c>
      <c r="L36">
        <f t="shared" si="22"/>
        <v>1.4919999999999999E-2</v>
      </c>
      <c r="M36">
        <f t="shared" si="23"/>
        <v>1.865E-2</v>
      </c>
      <c r="N36">
        <f t="shared" si="24"/>
        <v>0</v>
      </c>
      <c r="O36">
        <f t="shared" si="25"/>
        <v>0</v>
      </c>
      <c r="P36">
        <f t="shared" si="26"/>
        <v>0.05</v>
      </c>
      <c r="Q36">
        <f t="shared" si="11"/>
        <v>0.42515628543690442</v>
      </c>
      <c r="R36">
        <f t="shared" si="12"/>
        <v>0.21094688334521211</v>
      </c>
      <c r="T36" s="24">
        <f t="shared" si="13"/>
        <v>0</v>
      </c>
      <c r="U36" s="24">
        <f t="shared" si="14"/>
        <v>1040.1847618272691</v>
      </c>
      <c r="V36" s="18">
        <f t="shared" si="15"/>
        <v>0</v>
      </c>
      <c r="W36" s="22">
        <f t="shared" si="16"/>
        <v>310.39113292925703</v>
      </c>
      <c r="X36" s="22">
        <f t="shared" si="17"/>
        <v>382.88379884365594</v>
      </c>
    </row>
    <row r="37" spans="1:24" x14ac:dyDescent="0.2">
      <c r="A37">
        <f t="shared" si="18"/>
        <v>61</v>
      </c>
      <c r="B37">
        <f t="shared" si="19"/>
        <v>33</v>
      </c>
      <c r="C37" s="18">
        <f t="shared" si="20"/>
        <v>230364.28169383595</v>
      </c>
      <c r="D37" s="18">
        <f t="shared" si="21"/>
        <v>9378.192656182584</v>
      </c>
      <c r="E37">
        <v>24</v>
      </c>
      <c r="F37" s="24">
        <f t="shared" si="1"/>
        <v>247584.2861232202</v>
      </c>
      <c r="G37" s="24">
        <f t="shared" si="10"/>
        <v>244326.59814791472</v>
      </c>
      <c r="H37" s="18">
        <f t="shared" si="2"/>
        <v>247584.2861232202</v>
      </c>
      <c r="I37" s="18">
        <f t="shared" si="3"/>
        <v>247584.2861232202</v>
      </c>
      <c r="J37" s="18">
        <f t="shared" si="4"/>
        <v>247584.2861232202</v>
      </c>
      <c r="L37">
        <f t="shared" si="22"/>
        <v>1.619E-2</v>
      </c>
      <c r="M37">
        <f t="shared" si="23"/>
        <v>1.865E-2</v>
      </c>
      <c r="N37">
        <f t="shared" si="24"/>
        <v>0</v>
      </c>
      <c r="O37">
        <f t="shared" si="25"/>
        <v>0</v>
      </c>
      <c r="P37">
        <f t="shared" si="26"/>
        <v>0.1</v>
      </c>
      <c r="Q37">
        <f t="shared" si="11"/>
        <v>0.3896259746629423</v>
      </c>
      <c r="R37">
        <f t="shared" si="12"/>
        <v>0.19714661994879637</v>
      </c>
      <c r="T37" s="24">
        <f t="shared" si="13"/>
        <v>0</v>
      </c>
      <c r="U37" s="24">
        <f t="shared" si="14"/>
        <v>1901.7801684792637</v>
      </c>
      <c r="V37" s="18">
        <f t="shared" si="15"/>
        <v>0</v>
      </c>
      <c r="W37" s="22">
        <f t="shared" si="16"/>
        <v>307.89820927679273</v>
      </c>
      <c r="X37" s="22">
        <f t="shared" si="17"/>
        <v>350.01513298162763</v>
      </c>
    </row>
    <row r="38" spans="1:24" x14ac:dyDescent="0.2">
      <c r="A38">
        <f t="shared" si="18"/>
        <v>62</v>
      </c>
      <c r="B38">
        <f t="shared" si="19"/>
        <v>34</v>
      </c>
      <c r="C38" s="18">
        <f t="shared" si="20"/>
        <v>241882.49577852775</v>
      </c>
      <c r="D38" s="18">
        <f t="shared" si="21"/>
        <v>9706.429399148974</v>
      </c>
      <c r="E38">
        <v>25</v>
      </c>
      <c r="F38" s="24">
        <f t="shared" si="1"/>
        <v>264014.87965685211</v>
      </c>
      <c r="G38" s="24">
        <f t="shared" si="10"/>
        <v>260540.99966136721</v>
      </c>
      <c r="H38" s="18">
        <f t="shared" si="2"/>
        <v>264014.87965685211</v>
      </c>
      <c r="I38" s="18">
        <f t="shared" si="3"/>
        <v>264014.87965685211</v>
      </c>
      <c r="J38" s="18">
        <f t="shared" si="4"/>
        <v>264014.87965685211</v>
      </c>
      <c r="L38">
        <f t="shared" si="22"/>
        <v>1.7569999999999999E-2</v>
      </c>
      <c r="M38">
        <f t="shared" si="23"/>
        <v>1.865E-2</v>
      </c>
      <c r="N38">
        <f t="shared" si="24"/>
        <v>0</v>
      </c>
      <c r="O38">
        <f t="shared" si="25"/>
        <v>0</v>
      </c>
      <c r="P38">
        <f t="shared" si="26"/>
        <v>0.2</v>
      </c>
      <c r="Q38">
        <f t="shared" si="11"/>
        <v>0.33708880823939114</v>
      </c>
      <c r="R38">
        <f t="shared" si="12"/>
        <v>0.18424917752223957</v>
      </c>
      <c r="T38" s="24">
        <f t="shared" si="13"/>
        <v>0</v>
      </c>
      <c r="U38" s="24">
        <f t="shared" si="14"/>
        <v>3279.5049535236403</v>
      </c>
      <c r="V38" s="18">
        <f t="shared" si="15"/>
        <v>0</v>
      </c>
      <c r="W38" s="22">
        <f t="shared" si="16"/>
        <v>288.10451016705179</v>
      </c>
      <c r="X38" s="22">
        <f t="shared" si="17"/>
        <v>301.78997064086786</v>
      </c>
    </row>
    <row r="39" spans="1:24" x14ac:dyDescent="0.2">
      <c r="A39">
        <f t="shared" si="18"/>
        <v>63</v>
      </c>
      <c r="B39">
        <f t="shared" si="19"/>
        <v>35</v>
      </c>
      <c r="C39" s="18">
        <f t="shared" si="20"/>
        <v>253976.62056745414</v>
      </c>
      <c r="D39" s="18">
        <f t="shared" si="21"/>
        <v>10046.154428119187</v>
      </c>
      <c r="E39">
        <v>26</v>
      </c>
      <c r="F39" s="24">
        <f t="shared" si="1"/>
        <v>281292.32398733724</v>
      </c>
      <c r="G39" s="24">
        <f t="shared" si="10"/>
        <v>277591.1091980302</v>
      </c>
      <c r="H39" s="18">
        <f t="shared" si="2"/>
        <v>281292.32398733724</v>
      </c>
      <c r="I39" s="18">
        <f t="shared" si="3"/>
        <v>281292.32398733724</v>
      </c>
      <c r="J39" s="18">
        <f t="shared" si="4"/>
        <v>281292.32398733724</v>
      </c>
      <c r="L39">
        <f t="shared" si="22"/>
        <v>1.907E-2</v>
      </c>
      <c r="M39">
        <f t="shared" si="23"/>
        <v>1.865E-2</v>
      </c>
      <c r="N39">
        <f t="shared" si="24"/>
        <v>0</v>
      </c>
      <c r="O39">
        <f t="shared" si="25"/>
        <v>0</v>
      </c>
      <c r="P39">
        <f t="shared" si="26"/>
        <v>0.3</v>
      </c>
      <c r="Q39">
        <f t="shared" si="11"/>
        <v>0.25746168995708218</v>
      </c>
      <c r="R39">
        <f t="shared" si="12"/>
        <v>0.17219549301143888</v>
      </c>
      <c r="T39" s="24">
        <f t="shared" si="13"/>
        <v>0</v>
      </c>
      <c r="U39" s="24">
        <f t="shared" si="14"/>
        <v>3741.2224489485075</v>
      </c>
      <c r="V39" s="18">
        <f t="shared" si="15"/>
        <v>0</v>
      </c>
      <c r="W39" s="22">
        <f t="shared" si="16"/>
        <v>237.81704033816015</v>
      </c>
      <c r="X39" s="22">
        <f t="shared" si="17"/>
        <v>229.51907458187392</v>
      </c>
    </row>
    <row r="40" spans="1:24" x14ac:dyDescent="0.2">
      <c r="A40">
        <f t="shared" si="18"/>
        <v>64</v>
      </c>
      <c r="B40">
        <f t="shared" si="19"/>
        <v>36</v>
      </c>
      <c r="C40" s="18">
        <f t="shared" si="20"/>
        <v>266675.45159582683</v>
      </c>
      <c r="D40" s="18">
        <f t="shared" si="21"/>
        <v>10397.769833103359</v>
      </c>
      <c r="E40">
        <v>27</v>
      </c>
      <c r="F40" s="24">
        <f t="shared" si="1"/>
        <v>299455.77119337674</v>
      </c>
      <c r="G40" s="24">
        <f t="shared" si="10"/>
        <v>295515.56367767439</v>
      </c>
      <c r="H40" s="18">
        <f t="shared" si="2"/>
        <v>299455.77119337674</v>
      </c>
      <c r="I40" s="18">
        <f t="shared" si="3"/>
        <v>299455.77119337674</v>
      </c>
      <c r="J40" s="18">
        <f t="shared" si="4"/>
        <v>299455.77119337674</v>
      </c>
      <c r="L40">
        <f t="shared" si="22"/>
        <v>2.07E-2</v>
      </c>
      <c r="M40">
        <f t="shared" si="23"/>
        <v>1.865E-2</v>
      </c>
      <c r="N40">
        <f t="shared" si="24"/>
        <v>0</v>
      </c>
      <c r="O40">
        <f t="shared" si="25"/>
        <v>0</v>
      </c>
      <c r="P40">
        <f t="shared" si="26"/>
        <v>0.4</v>
      </c>
      <c r="Q40">
        <f t="shared" si="11"/>
        <v>0.17051172802477638</v>
      </c>
      <c r="R40">
        <f t="shared" si="12"/>
        <v>0.16093036730041013</v>
      </c>
      <c r="T40" s="24">
        <f t="shared" si="13"/>
        <v>0</v>
      </c>
      <c r="U40" s="24">
        <f t="shared" si="14"/>
        <v>3286.8882349095911</v>
      </c>
      <c r="V40" s="18">
        <f t="shared" si="15"/>
        <v>0</v>
      </c>
      <c r="W40" s="22">
        <f t="shared" si="16"/>
        <v>170.09646615657135</v>
      </c>
      <c r="X40" s="22">
        <f t="shared" si="17"/>
        <v>151.23470126907202</v>
      </c>
    </row>
    <row r="41" spans="1:24" x14ac:dyDescent="0.2">
      <c r="A41">
        <f t="shared" si="18"/>
        <v>65</v>
      </c>
      <c r="B41">
        <f t="shared" si="19"/>
        <v>37</v>
      </c>
      <c r="C41" s="18">
        <f t="shared" si="20"/>
        <v>280009.2241756182</v>
      </c>
      <c r="D41" s="18">
        <f t="shared" si="21"/>
        <v>10761.691777261976</v>
      </c>
      <c r="E41">
        <v>28</v>
      </c>
      <c r="F41" s="24">
        <f t="shared" si="1"/>
        <v>318546.07660695451</v>
      </c>
      <c r="G41" s="24">
        <f t="shared" si="10"/>
        <v>314354.68086212617</v>
      </c>
      <c r="H41" s="18">
        <f t="shared" si="2"/>
        <v>318546.07660695451</v>
      </c>
      <c r="I41" s="18">
        <f t="shared" si="3"/>
        <v>318546.07660695451</v>
      </c>
      <c r="J41" s="18">
        <f t="shared" si="4"/>
        <v>318546.07660695451</v>
      </c>
      <c r="L41">
        <f t="shared" si="22"/>
        <v>2.249E-2</v>
      </c>
      <c r="M41">
        <f t="shared" si="23"/>
        <v>1.865E-2</v>
      </c>
      <c r="N41">
        <f t="shared" si="24"/>
        <v>0</v>
      </c>
      <c r="O41">
        <f t="shared" si="25"/>
        <v>0</v>
      </c>
      <c r="P41">
        <f t="shared" si="26"/>
        <v>1</v>
      </c>
      <c r="Q41">
        <f t="shared" si="11"/>
        <v>9.559740031709088E-2</v>
      </c>
      <c r="R41">
        <f t="shared" si="12"/>
        <v>0.15040221243028987</v>
      </c>
      <c r="T41" s="24">
        <f t="shared" si="13"/>
        <v>0</v>
      </c>
      <c r="U41" s="24">
        <f t="shared" si="14"/>
        <v>4580.0747647653479</v>
      </c>
      <c r="V41" s="18">
        <f t="shared" si="15"/>
        <v>0</v>
      </c>
      <c r="W41" s="22">
        <f t="shared" si="16"/>
        <v>103.00588145957268</v>
      </c>
      <c r="X41" s="22">
        <f t="shared" si="17"/>
        <v>84.294468121256983</v>
      </c>
    </row>
    <row r="42" spans="1:24" x14ac:dyDescent="0.2">
      <c r="A42">
        <f t="shared" si="18"/>
        <v>66</v>
      </c>
      <c r="B42">
        <f t="shared" si="19"/>
        <v>38</v>
      </c>
      <c r="C42" s="18">
        <f t="shared" si="20"/>
        <v>294009.68538439914</v>
      </c>
      <c r="D42" s="18">
        <f t="shared" si="21"/>
        <v>11138.350989466144</v>
      </c>
      <c r="E42">
        <v>29</v>
      </c>
      <c r="F42" s="24">
        <f t="shared" si="1"/>
        <v>338605.8700797708</v>
      </c>
      <c r="G42" s="24">
        <f t="shared" si="10"/>
        <v>334150.52968398435</v>
      </c>
      <c r="H42" s="18">
        <f t="shared" si="2"/>
        <v>338605.8700797708</v>
      </c>
      <c r="I42" s="18">
        <f t="shared" si="3"/>
        <v>338605.8700797708</v>
      </c>
      <c r="J42" s="18">
        <f t="shared" si="4"/>
        <v>338605.8700797708</v>
      </c>
      <c r="L42">
        <f t="shared" si="22"/>
        <v>2.443E-2</v>
      </c>
      <c r="M42">
        <f t="shared" si="23"/>
        <v>0</v>
      </c>
      <c r="N42">
        <f t="shared" si="24"/>
        <v>0</v>
      </c>
      <c r="O42">
        <f t="shared" si="25"/>
        <v>0</v>
      </c>
      <c r="P42">
        <f t="shared" si="26"/>
        <v>1</v>
      </c>
      <c r="Q42">
        <f t="shared" si="11"/>
        <v>0</v>
      </c>
      <c r="R42">
        <f t="shared" si="12"/>
        <v>0.1405628153554111</v>
      </c>
      <c r="T42" s="24">
        <f t="shared" si="13"/>
        <v>0</v>
      </c>
      <c r="U42" s="24">
        <f t="shared" si="14"/>
        <v>0</v>
      </c>
      <c r="V42" s="18">
        <f t="shared" si="15"/>
        <v>0</v>
      </c>
      <c r="W42" s="22">
        <f t="shared" si="16"/>
        <v>0</v>
      </c>
      <c r="X42" s="22">
        <f t="shared" si="17"/>
        <v>0</v>
      </c>
    </row>
    <row r="43" spans="1:24" x14ac:dyDescent="0.2">
      <c r="A43">
        <f t="shared" si="18"/>
        <v>67</v>
      </c>
      <c r="B43">
        <f t="shared" si="19"/>
        <v>39</v>
      </c>
      <c r="C43" s="18">
        <f t="shared" si="20"/>
        <v>308710.16965361912</v>
      </c>
      <c r="D43" s="18">
        <f t="shared" si="21"/>
        <v>11528.193274097457</v>
      </c>
      <c r="E43">
        <v>30</v>
      </c>
      <c r="F43" s="24">
        <f t="shared" si="1"/>
        <v>359679.63015184068</v>
      </c>
      <c r="G43" s="24">
        <f t="shared" si="10"/>
        <v>354947.00343931641</v>
      </c>
      <c r="H43" s="18">
        <f t="shared" si="2"/>
        <v>359679.63015184068</v>
      </c>
      <c r="I43" s="18">
        <f t="shared" si="3"/>
        <v>359679.63015184068</v>
      </c>
      <c r="J43" s="18">
        <f t="shared" si="4"/>
        <v>359679.63015184068</v>
      </c>
      <c r="L43">
        <f t="shared" si="22"/>
        <v>2.6540000000000001E-2</v>
      </c>
      <c r="M43">
        <f t="shared" si="23"/>
        <v>0</v>
      </c>
      <c r="N43">
        <f t="shared" si="24"/>
        <v>0</v>
      </c>
      <c r="O43">
        <f t="shared" si="25"/>
        <v>0</v>
      </c>
      <c r="P43">
        <f t="shared" si="26"/>
        <v>1</v>
      </c>
      <c r="Q43">
        <f t="shared" si="11"/>
        <v>0</v>
      </c>
      <c r="R43">
        <f t="shared" si="12"/>
        <v>0.13136711715458982</v>
      </c>
      <c r="T43" s="24">
        <f t="shared" si="13"/>
        <v>0</v>
      </c>
      <c r="U43" s="24">
        <f t="shared" si="14"/>
        <v>0</v>
      </c>
      <c r="V43" s="18">
        <f t="shared" si="15"/>
        <v>0</v>
      </c>
      <c r="W43" s="22">
        <f t="shared" si="16"/>
        <v>0</v>
      </c>
      <c r="X43" s="22">
        <f t="shared" si="17"/>
        <v>0</v>
      </c>
    </row>
    <row r="44" spans="1:24" x14ac:dyDescent="0.2">
      <c r="A44">
        <f t="shared" si="18"/>
        <v>68</v>
      </c>
      <c r="B44">
        <f t="shared" si="19"/>
        <v>40</v>
      </c>
      <c r="C44" s="18">
        <f t="shared" si="20"/>
        <v>324145.67813630006</v>
      </c>
      <c r="D44" s="18">
        <f t="shared" si="21"/>
        <v>11931.680038690867</v>
      </c>
      <c r="E44">
        <v>31</v>
      </c>
      <c r="F44" s="24">
        <f t="shared" si="1"/>
        <v>381813.76123810769</v>
      </c>
      <c r="G44" s="24">
        <f t="shared" si="10"/>
        <v>376789.89595865895</v>
      </c>
      <c r="H44" s="18">
        <f t="shared" si="2"/>
        <v>381813.76123810769</v>
      </c>
      <c r="I44" s="18">
        <f t="shared" si="3"/>
        <v>381813.76123810769</v>
      </c>
      <c r="J44" s="18">
        <f t="shared" si="4"/>
        <v>381813.76123810769</v>
      </c>
      <c r="L44">
        <f t="shared" si="22"/>
        <v>2.8840000000000001E-2</v>
      </c>
      <c r="M44">
        <f t="shared" si="23"/>
        <v>0</v>
      </c>
      <c r="N44">
        <f t="shared" si="24"/>
        <v>0</v>
      </c>
      <c r="O44">
        <f t="shared" si="25"/>
        <v>0</v>
      </c>
      <c r="P44">
        <f t="shared" si="26"/>
        <v>1</v>
      </c>
      <c r="Q44">
        <f t="shared" si="11"/>
        <v>0</v>
      </c>
      <c r="R44">
        <f t="shared" si="12"/>
        <v>0.1227730066865325</v>
      </c>
      <c r="T44" s="24">
        <f t="shared" si="13"/>
        <v>0</v>
      </c>
      <c r="U44" s="24">
        <f t="shared" si="14"/>
        <v>0</v>
      </c>
      <c r="V44" s="18">
        <f t="shared" si="15"/>
        <v>0</v>
      </c>
      <c r="W44" s="22">
        <f t="shared" si="16"/>
        <v>0</v>
      </c>
      <c r="X44" s="22">
        <f t="shared" si="17"/>
        <v>0</v>
      </c>
    </row>
    <row r="45" spans="1:24" x14ac:dyDescent="0.2">
      <c r="A45">
        <f t="shared" si="18"/>
        <v>69</v>
      </c>
      <c r="B45">
        <f t="shared" si="19"/>
        <v>41</v>
      </c>
      <c r="C45" s="18">
        <f t="shared" si="20"/>
        <v>340352.96204311505</v>
      </c>
      <c r="D45" s="18">
        <f t="shared" si="21"/>
        <v>12349.288840045047</v>
      </c>
      <c r="E45">
        <v>32</v>
      </c>
      <c r="F45" s="24">
        <f t="shared" si="1"/>
        <v>405056.67395347753</v>
      </c>
      <c r="G45" s="24">
        <f t="shared" si="10"/>
        <v>399726.98087514227</v>
      </c>
      <c r="H45" s="18">
        <f t="shared" si="2"/>
        <v>405056.67395347753</v>
      </c>
      <c r="I45" s="18">
        <f t="shared" si="3"/>
        <v>405056.67395347753</v>
      </c>
      <c r="J45" s="18">
        <f t="shared" si="4"/>
        <v>405056.67395347753</v>
      </c>
      <c r="L45">
        <f t="shared" si="22"/>
        <v>3.134E-2</v>
      </c>
      <c r="M45">
        <f t="shared" si="23"/>
        <v>0</v>
      </c>
      <c r="N45">
        <f t="shared" si="24"/>
        <v>0</v>
      </c>
      <c r="O45">
        <f t="shared" si="25"/>
        <v>0</v>
      </c>
      <c r="P45">
        <f t="shared" si="26"/>
        <v>1</v>
      </c>
      <c r="Q45">
        <f t="shared" si="11"/>
        <v>0</v>
      </c>
      <c r="R45">
        <f t="shared" si="12"/>
        <v>0.11474112774442291</v>
      </c>
      <c r="T45" s="24">
        <f t="shared" si="13"/>
        <v>0</v>
      </c>
      <c r="U45" s="24">
        <f t="shared" si="14"/>
        <v>0</v>
      </c>
      <c r="V45" s="18">
        <f t="shared" si="15"/>
        <v>0</v>
      </c>
      <c r="W45" s="22">
        <f t="shared" si="16"/>
        <v>0</v>
      </c>
      <c r="X45" s="22">
        <f t="shared" si="17"/>
        <v>0</v>
      </c>
    </row>
    <row r="46" spans="1:24" x14ac:dyDescent="0.2">
      <c r="A46">
        <f t="shared" si="18"/>
        <v>70</v>
      </c>
      <c r="B46">
        <f t="shared" si="19"/>
        <v>42</v>
      </c>
      <c r="C46" s="18">
        <f t="shared" si="20"/>
        <v>357370.61014527082</v>
      </c>
      <c r="D46" s="18">
        <f t="shared" si="21"/>
        <v>12781.513949446622</v>
      </c>
      <c r="E46">
        <v>33</v>
      </c>
      <c r="F46" s="24">
        <f t="shared" si="1"/>
        <v>429458.86870140646</v>
      </c>
      <c r="G46" s="24">
        <f t="shared" si="10"/>
        <v>423808.09411323012</v>
      </c>
      <c r="H46" s="18">
        <f t="shared" si="2"/>
        <v>429458.86870140646</v>
      </c>
      <c r="I46" s="18">
        <f t="shared" si="3"/>
        <v>429458.86870140646</v>
      </c>
      <c r="J46" s="18">
        <f t="shared" si="4"/>
        <v>429458.86870140646</v>
      </c>
      <c r="L46">
        <f t="shared" si="22"/>
        <v>3.406E-2</v>
      </c>
      <c r="M46">
        <f t="shared" si="23"/>
        <v>0</v>
      </c>
      <c r="N46">
        <f t="shared" si="24"/>
        <v>0</v>
      </c>
      <c r="O46">
        <f t="shared" si="25"/>
        <v>0</v>
      </c>
      <c r="P46">
        <f t="shared" si="26"/>
        <v>1</v>
      </c>
      <c r="Q46">
        <f t="shared" si="11"/>
        <v>0</v>
      </c>
      <c r="R46">
        <f t="shared" si="12"/>
        <v>0.10723469882656347</v>
      </c>
      <c r="T46" s="24">
        <f t="shared" si="13"/>
        <v>0</v>
      </c>
      <c r="U46" s="24">
        <f t="shared" si="14"/>
        <v>0</v>
      </c>
      <c r="V46" s="18">
        <f t="shared" si="15"/>
        <v>0</v>
      </c>
      <c r="W46" s="22">
        <f t="shared" si="16"/>
        <v>0</v>
      </c>
      <c r="X46" s="22">
        <f t="shared" si="17"/>
        <v>0</v>
      </c>
    </row>
    <row r="47" spans="1:24" x14ac:dyDescent="0.2">
      <c r="A47">
        <f t="shared" si="18"/>
        <v>71</v>
      </c>
      <c r="B47">
        <f t="shared" si="19"/>
        <v>43</v>
      </c>
      <c r="C47" s="18">
        <f t="shared" si="20"/>
        <v>375239.14065253438</v>
      </c>
      <c r="D47" s="18">
        <f t="shared" si="21"/>
        <v>13228.866937677252</v>
      </c>
      <c r="E47">
        <v>34</v>
      </c>
      <c r="F47" s="24">
        <f t="shared" si="1"/>
        <v>455073.02265609748</v>
      </c>
      <c r="G47" s="24">
        <f t="shared" si="10"/>
        <v>449085.21972641203</v>
      </c>
      <c r="H47" s="18">
        <f t="shared" si="2"/>
        <v>455073.02265609748</v>
      </c>
      <c r="I47" s="18">
        <f t="shared" si="3"/>
        <v>455073.02265609748</v>
      </c>
      <c r="J47" s="18">
        <f t="shared" si="4"/>
        <v>455073.02265609748</v>
      </c>
      <c r="L47">
        <f t="shared" si="22"/>
        <v>3.7019999999999997E-2</v>
      </c>
      <c r="M47">
        <f t="shared" si="23"/>
        <v>0</v>
      </c>
      <c r="N47">
        <f t="shared" si="24"/>
        <v>0</v>
      </c>
      <c r="O47">
        <f t="shared" si="25"/>
        <v>0</v>
      </c>
      <c r="P47">
        <f t="shared" si="26"/>
        <v>1</v>
      </c>
      <c r="Q47">
        <f t="shared" si="11"/>
        <v>0</v>
      </c>
      <c r="R47">
        <f t="shared" si="12"/>
        <v>0.10021934469772288</v>
      </c>
      <c r="T47" s="24">
        <f t="shared" si="13"/>
        <v>0</v>
      </c>
      <c r="U47" s="24">
        <f t="shared" si="14"/>
        <v>0</v>
      </c>
      <c r="V47" s="18">
        <f t="shared" si="15"/>
        <v>0</v>
      </c>
      <c r="W47" s="22">
        <f t="shared" si="16"/>
        <v>0</v>
      </c>
      <c r="X47" s="22">
        <f t="shared" si="17"/>
        <v>0</v>
      </c>
    </row>
    <row r="48" spans="1:24" x14ac:dyDescent="0.2">
      <c r="A48">
        <f t="shared" si="18"/>
        <v>72</v>
      </c>
      <c r="B48">
        <f t="shared" si="19"/>
        <v>44</v>
      </c>
      <c r="C48" s="18">
        <f t="shared" si="20"/>
        <v>394001.0976851611</v>
      </c>
      <c r="D48" s="18">
        <f t="shared" si="21"/>
        <v>13691.877280495955</v>
      </c>
      <c r="E48">
        <v>35</v>
      </c>
      <c r="F48" s="24">
        <f t="shared" si="1"/>
        <v>481954.08027345763</v>
      </c>
      <c r="G48" s="24">
        <f t="shared" si="10"/>
        <v>475612.57921722787</v>
      </c>
      <c r="H48" s="18">
        <f t="shared" si="2"/>
        <v>481954.08027345763</v>
      </c>
      <c r="I48" s="18">
        <f t="shared" si="3"/>
        <v>481954.08027345763</v>
      </c>
      <c r="J48" s="18">
        <f t="shared" si="4"/>
        <v>481954.08027345763</v>
      </c>
      <c r="L48">
        <f t="shared" si="22"/>
        <v>4.0239999999999998E-2</v>
      </c>
      <c r="M48">
        <f t="shared" si="23"/>
        <v>0</v>
      </c>
      <c r="N48">
        <f t="shared" si="24"/>
        <v>0</v>
      </c>
      <c r="O48">
        <f t="shared" si="25"/>
        <v>0</v>
      </c>
      <c r="P48">
        <f t="shared" si="26"/>
        <v>1</v>
      </c>
      <c r="Q48">
        <f t="shared" si="11"/>
        <v>0</v>
      </c>
      <c r="R48">
        <f t="shared" si="12"/>
        <v>9.366293896983445E-2</v>
      </c>
      <c r="T48" s="24">
        <f t="shared" si="13"/>
        <v>0</v>
      </c>
      <c r="U48" s="24">
        <f t="shared" si="14"/>
        <v>0</v>
      </c>
      <c r="V48" s="18">
        <f t="shared" si="15"/>
        <v>0</v>
      </c>
      <c r="W48" s="22">
        <f t="shared" si="16"/>
        <v>0</v>
      </c>
      <c r="X48" s="22">
        <f t="shared" si="17"/>
        <v>0</v>
      </c>
    </row>
    <row r="49" spans="1:24" x14ac:dyDescent="0.2">
      <c r="A49">
        <f t="shared" si="18"/>
        <v>73</v>
      </c>
      <c r="B49">
        <f t="shared" si="19"/>
        <v>45</v>
      </c>
      <c r="C49" s="18">
        <f t="shared" si="20"/>
        <v>413701.15256941918</v>
      </c>
      <c r="D49" s="18">
        <f t="shared" si="21"/>
        <v>14171.092985313313</v>
      </c>
      <c r="E49">
        <v>36</v>
      </c>
      <c r="F49" s="24">
        <f t="shared" si="1"/>
        <v>510159.34747127921</v>
      </c>
      <c r="G49" s="24">
        <f t="shared" si="10"/>
        <v>503446.72447823611</v>
      </c>
      <c r="H49" s="18">
        <f t="shared" si="2"/>
        <v>510159.34747127921</v>
      </c>
      <c r="I49" s="18">
        <f t="shared" si="3"/>
        <v>510159.34747127921</v>
      </c>
      <c r="J49" s="18">
        <f t="shared" si="4"/>
        <v>510159.34747127921</v>
      </c>
      <c r="L49">
        <f t="shared" si="22"/>
        <v>4.3749999999999997E-2</v>
      </c>
      <c r="M49">
        <f t="shared" si="23"/>
        <v>0</v>
      </c>
      <c r="N49">
        <f t="shared" si="24"/>
        <v>0</v>
      </c>
      <c r="O49">
        <f t="shared" si="25"/>
        <v>0</v>
      </c>
      <c r="P49">
        <f t="shared" si="26"/>
        <v>1</v>
      </c>
      <c r="Q49">
        <f t="shared" si="11"/>
        <v>0</v>
      </c>
      <c r="R49">
        <f t="shared" si="12"/>
        <v>8.7535456981153698E-2</v>
      </c>
      <c r="T49" s="24">
        <f t="shared" si="13"/>
        <v>0</v>
      </c>
      <c r="U49" s="24">
        <f t="shared" si="14"/>
        <v>0</v>
      </c>
      <c r="V49" s="18">
        <f t="shared" si="15"/>
        <v>0</v>
      </c>
      <c r="W49" s="22">
        <f t="shared" si="16"/>
        <v>0</v>
      </c>
      <c r="X49" s="22">
        <f t="shared" si="17"/>
        <v>0</v>
      </c>
    </row>
    <row r="50" spans="1:24" x14ac:dyDescent="0.2">
      <c r="A50">
        <f t="shared" si="18"/>
        <v>74</v>
      </c>
      <c r="B50">
        <f t="shared" si="19"/>
        <v>46</v>
      </c>
      <c r="C50" s="18">
        <f t="shared" si="20"/>
        <v>434386.21019789018</v>
      </c>
      <c r="D50" s="18">
        <f t="shared" si="21"/>
        <v>14667.081239799278</v>
      </c>
      <c r="E50">
        <v>37</v>
      </c>
      <c r="F50" s="24">
        <f t="shared" si="1"/>
        <v>539748.58962461341</v>
      </c>
      <c r="G50" s="24">
        <f t="shared" si="10"/>
        <v>532646.63449797372</v>
      </c>
      <c r="H50" s="18">
        <f t="shared" si="2"/>
        <v>539748.58962461341</v>
      </c>
      <c r="I50" s="18">
        <f t="shared" si="3"/>
        <v>539748.58962461341</v>
      </c>
      <c r="J50" s="18">
        <f t="shared" si="4"/>
        <v>539748.58962461341</v>
      </c>
      <c r="L50">
        <f t="shared" si="22"/>
        <v>4.7550000000000002E-2</v>
      </c>
      <c r="M50">
        <f t="shared" si="23"/>
        <v>0</v>
      </c>
      <c r="N50">
        <f t="shared" si="24"/>
        <v>0</v>
      </c>
      <c r="O50">
        <f t="shared" si="25"/>
        <v>0</v>
      </c>
      <c r="P50">
        <f t="shared" si="26"/>
        <v>1</v>
      </c>
      <c r="Q50">
        <f t="shared" si="11"/>
        <v>0</v>
      </c>
      <c r="R50">
        <f t="shared" si="12"/>
        <v>8.1808838300143641E-2</v>
      </c>
      <c r="T50" s="24">
        <f t="shared" si="13"/>
        <v>0</v>
      </c>
      <c r="U50" s="24">
        <f t="shared" si="14"/>
        <v>0</v>
      </c>
      <c r="V50" s="18">
        <f t="shared" si="15"/>
        <v>0</v>
      </c>
      <c r="W50" s="22">
        <f t="shared" si="16"/>
        <v>0</v>
      </c>
      <c r="X50" s="22">
        <f t="shared" si="17"/>
        <v>0</v>
      </c>
    </row>
    <row r="51" spans="1:24" x14ac:dyDescent="0.2">
      <c r="A51">
        <f t="shared" si="18"/>
        <v>75</v>
      </c>
      <c r="B51">
        <f t="shared" si="19"/>
        <v>47</v>
      </c>
      <c r="C51" s="18">
        <f t="shared" si="20"/>
        <v>456105.52070778469</v>
      </c>
      <c r="D51" s="18">
        <f t="shared" si="21"/>
        <v>15180.429083192252</v>
      </c>
      <c r="E51">
        <v>38</v>
      </c>
      <c r="F51" s="24">
        <f t="shared" si="1"/>
        <v>570784.13352802861</v>
      </c>
      <c r="G51" s="24">
        <f t="shared" si="10"/>
        <v>563273.8159816073</v>
      </c>
      <c r="H51" s="18">
        <f t="shared" si="2"/>
        <v>570784.13352802861</v>
      </c>
      <c r="I51" s="18">
        <f t="shared" si="3"/>
        <v>570784.13352802861</v>
      </c>
      <c r="J51" s="18">
        <f t="shared" si="4"/>
        <v>570784.13352802861</v>
      </c>
      <c r="L51">
        <f t="shared" si="22"/>
        <v>5.169E-2</v>
      </c>
      <c r="M51">
        <f t="shared" si="23"/>
        <v>0</v>
      </c>
      <c r="N51">
        <f t="shared" si="24"/>
        <v>0</v>
      </c>
      <c r="O51">
        <f t="shared" si="25"/>
        <v>0</v>
      </c>
      <c r="P51">
        <f t="shared" si="26"/>
        <v>1</v>
      </c>
      <c r="Q51">
        <f t="shared" si="11"/>
        <v>0</v>
      </c>
      <c r="R51">
        <f t="shared" si="12"/>
        <v>7.6456858224433308E-2</v>
      </c>
      <c r="T51" s="24">
        <f t="shared" si="13"/>
        <v>0</v>
      </c>
      <c r="U51" s="24">
        <f t="shared" si="14"/>
        <v>0</v>
      </c>
      <c r="V51" s="18">
        <f t="shared" si="15"/>
        <v>0</v>
      </c>
      <c r="W51" s="22">
        <f t="shared" si="16"/>
        <v>0</v>
      </c>
      <c r="X51" s="22">
        <f t="shared" si="17"/>
        <v>0</v>
      </c>
    </row>
    <row r="52" spans="1:24" x14ac:dyDescent="0.2">
      <c r="A52">
        <f t="shared" si="18"/>
        <v>76</v>
      </c>
      <c r="B52">
        <f t="shared" si="19"/>
        <v>48</v>
      </c>
      <c r="C52" s="18">
        <f t="shared" si="20"/>
        <v>478910.79674317397</v>
      </c>
      <c r="D52" s="18">
        <f t="shared" si="21"/>
        <v>15711.744101103979</v>
      </c>
      <c r="E52">
        <v>39</v>
      </c>
      <c r="F52" s="24">
        <f t="shared" si="1"/>
        <v>603330.97348239296</v>
      </c>
      <c r="G52" s="24">
        <f t="shared" si="10"/>
        <v>595392.40804183495</v>
      </c>
      <c r="H52" s="18">
        <f t="shared" si="2"/>
        <v>603330.97348239296</v>
      </c>
      <c r="I52" s="18">
        <f t="shared" si="3"/>
        <v>603330.97348239296</v>
      </c>
      <c r="J52" s="18">
        <f t="shared" si="4"/>
        <v>603330.97348239296</v>
      </c>
      <c r="L52">
        <f t="shared" si="22"/>
        <v>5.169E-2</v>
      </c>
      <c r="M52">
        <f t="shared" si="23"/>
        <v>0</v>
      </c>
      <c r="N52">
        <f t="shared" si="24"/>
        <v>0</v>
      </c>
      <c r="O52">
        <f t="shared" si="25"/>
        <v>0</v>
      </c>
      <c r="P52">
        <f t="shared" si="26"/>
        <v>1</v>
      </c>
      <c r="Q52" t="e">
        <f t="shared" si="11"/>
        <v>#N/A</v>
      </c>
      <c r="R52">
        <f t="shared" si="12"/>
        <v>7.1455007686386268E-2</v>
      </c>
      <c r="T52" s="24" t="e">
        <f t="shared" si="13"/>
        <v>#N/A</v>
      </c>
      <c r="U52" s="24" t="e">
        <f t="shared" si="14"/>
        <v>#N/A</v>
      </c>
      <c r="V52" s="18" t="e">
        <f t="shared" si="15"/>
        <v>#N/A</v>
      </c>
      <c r="W52" s="22" t="e">
        <f t="shared" si="16"/>
        <v>#N/A</v>
      </c>
      <c r="X52" s="22" t="e">
        <f t="shared" si="17"/>
        <v>#N/A</v>
      </c>
    </row>
    <row r="53" spans="1:24" x14ac:dyDescent="0.2">
      <c r="A53">
        <f t="shared" si="18"/>
        <v>77</v>
      </c>
      <c r="B53">
        <f t="shared" si="19"/>
        <v>49</v>
      </c>
      <c r="C53" s="18">
        <f t="shared" si="20"/>
        <v>502856.33658033266</v>
      </c>
      <c r="D53" s="18">
        <f t="shared" si="21"/>
        <v>16261.655144642617</v>
      </c>
      <c r="E53">
        <v>40</v>
      </c>
      <c r="F53" s="24">
        <f t="shared" si="1"/>
        <v>637456.8816699906</v>
      </c>
      <c r="G53" s="24">
        <f t="shared" si="10"/>
        <v>629069.29112170124</v>
      </c>
      <c r="H53" s="18">
        <f t="shared" si="2"/>
        <v>637456.8816699906</v>
      </c>
      <c r="I53" s="18">
        <f t="shared" si="3"/>
        <v>637456.8816699906</v>
      </c>
      <c r="J53" s="18">
        <f t="shared" si="4"/>
        <v>637456.8816699906</v>
      </c>
      <c r="L53">
        <f t="shared" si="22"/>
        <v>5.169E-2</v>
      </c>
      <c r="M53">
        <f t="shared" si="23"/>
        <v>0</v>
      </c>
      <c r="N53">
        <f t="shared" si="24"/>
        <v>0</v>
      </c>
      <c r="O53">
        <f t="shared" si="25"/>
        <v>0</v>
      </c>
      <c r="P53">
        <f t="shared" si="26"/>
        <v>1</v>
      </c>
      <c r="Q53" t="e">
        <f t="shared" si="11"/>
        <v>#N/A</v>
      </c>
      <c r="R53">
        <f t="shared" si="12"/>
        <v>6.6780381015314264E-2</v>
      </c>
      <c r="T53" s="24" t="e">
        <f t="shared" si="13"/>
        <v>#N/A</v>
      </c>
      <c r="U53" s="24" t="e">
        <f t="shared" si="14"/>
        <v>#N/A</v>
      </c>
      <c r="V53" s="18" t="e">
        <f t="shared" si="15"/>
        <v>#N/A</v>
      </c>
      <c r="W53" s="22" t="e">
        <f t="shared" si="16"/>
        <v>#N/A</v>
      </c>
      <c r="X53" s="22" t="e">
        <f t="shared" si="17"/>
        <v>#N/A</v>
      </c>
    </row>
    <row r="54" spans="1:24" x14ac:dyDescent="0.2">
      <c r="A54">
        <f t="shared" si="18"/>
        <v>78</v>
      </c>
      <c r="B54">
        <f t="shared" si="19"/>
        <v>50</v>
      </c>
      <c r="C54" s="18">
        <f t="shared" si="20"/>
        <v>527999.15340934927</v>
      </c>
      <c r="D54" s="18">
        <f t="shared" si="21"/>
        <v>16830.813074705107</v>
      </c>
      <c r="E54">
        <v>41</v>
      </c>
      <c r="F54" s="24">
        <f t="shared" si="1"/>
        <v>673232.52298820426</v>
      </c>
      <c r="G54" s="24">
        <f t="shared" si="10"/>
        <v>664374.20031730691</v>
      </c>
      <c r="H54" s="18">
        <f t="shared" si="2"/>
        <v>673232.52298820426</v>
      </c>
      <c r="I54" s="18">
        <f t="shared" si="3"/>
        <v>673232.52298820426</v>
      </c>
      <c r="J54" s="18">
        <f t="shared" si="4"/>
        <v>673232.52298820426</v>
      </c>
      <c r="L54">
        <f t="shared" si="22"/>
        <v>5.169E-2</v>
      </c>
      <c r="M54">
        <f t="shared" si="23"/>
        <v>0</v>
      </c>
      <c r="N54">
        <f t="shared" si="24"/>
        <v>0</v>
      </c>
      <c r="O54">
        <f t="shared" si="25"/>
        <v>0</v>
      </c>
      <c r="P54">
        <f t="shared" si="26"/>
        <v>1</v>
      </c>
      <c r="Q54" t="e">
        <f t="shared" si="11"/>
        <v>#N/A</v>
      </c>
      <c r="R54">
        <f t="shared" si="12"/>
        <v>6.2411571042349782E-2</v>
      </c>
      <c r="T54" s="24" t="e">
        <f t="shared" si="13"/>
        <v>#N/A</v>
      </c>
      <c r="U54" s="24" t="e">
        <f t="shared" si="14"/>
        <v>#N/A</v>
      </c>
      <c r="V54" s="18" t="e">
        <f t="shared" si="15"/>
        <v>#N/A</v>
      </c>
      <c r="W54" s="22" t="e">
        <f t="shared" si="16"/>
        <v>#N/A</v>
      </c>
      <c r="X54" s="22" t="e">
        <f t="shared" si="17"/>
        <v>#N/A</v>
      </c>
    </row>
    <row r="55" spans="1:24" x14ac:dyDescent="0.2">
      <c r="A55">
        <f t="shared" si="18"/>
        <v>79</v>
      </c>
      <c r="B55">
        <f t="shared" si="19"/>
        <v>51</v>
      </c>
      <c r="C55" s="18">
        <f t="shared" si="20"/>
        <v>554399.11107981671</v>
      </c>
      <c r="D55" s="18">
        <f t="shared" si="21"/>
        <v>17419.891532319783</v>
      </c>
      <c r="E55">
        <v>42</v>
      </c>
      <c r="F55" s="24">
        <f t="shared" si="1"/>
        <v>710731.57451864716</v>
      </c>
      <c r="G55" s="24">
        <f t="shared" si="10"/>
        <v>701379.84327498078</v>
      </c>
      <c r="H55" s="18">
        <f t="shared" si="2"/>
        <v>710731.57451864716</v>
      </c>
      <c r="I55" s="18">
        <f t="shared" si="3"/>
        <v>710731.57451864716</v>
      </c>
      <c r="J55" s="18">
        <f t="shared" si="4"/>
        <v>710731.57451864716</v>
      </c>
      <c r="L55">
        <f t="shared" si="22"/>
        <v>5.169E-2</v>
      </c>
      <c r="M55">
        <f t="shared" si="23"/>
        <v>0</v>
      </c>
      <c r="N55">
        <f t="shared" si="24"/>
        <v>0</v>
      </c>
      <c r="O55">
        <f t="shared" si="25"/>
        <v>0</v>
      </c>
      <c r="P55">
        <f t="shared" si="26"/>
        <v>1</v>
      </c>
      <c r="Q55" t="e">
        <f t="shared" si="11"/>
        <v>#N/A</v>
      </c>
      <c r="R55">
        <f t="shared" si="12"/>
        <v>5.8328571067616623E-2</v>
      </c>
      <c r="T55" s="24" t="e">
        <f t="shared" si="13"/>
        <v>#N/A</v>
      </c>
      <c r="U55" s="24" t="e">
        <f t="shared" si="14"/>
        <v>#N/A</v>
      </c>
      <c r="V55" s="18" t="e">
        <f t="shared" si="15"/>
        <v>#N/A</v>
      </c>
      <c r="W55" s="22" t="e">
        <f t="shared" si="16"/>
        <v>#N/A</v>
      </c>
      <c r="X55" s="22" t="e">
        <f t="shared" si="17"/>
        <v>#N/A</v>
      </c>
    </row>
    <row r="56" spans="1:24" x14ac:dyDescent="0.2">
      <c r="A56">
        <f t="shared" si="18"/>
        <v>80</v>
      </c>
      <c r="B56">
        <f t="shared" si="19"/>
        <v>52</v>
      </c>
      <c r="C56" s="18">
        <f t="shared" si="20"/>
        <v>582119.06663380761</v>
      </c>
      <c r="D56" s="18">
        <f t="shared" si="21"/>
        <v>18029.587735950976</v>
      </c>
      <c r="E56">
        <v>43</v>
      </c>
      <c r="F56" s="24">
        <f t="shared" si="1"/>
        <v>750030.8498155605</v>
      </c>
      <c r="G56" s="24">
        <f t="shared" si="10"/>
        <v>740162.02284430317</v>
      </c>
      <c r="H56" s="18">
        <f t="shared" si="2"/>
        <v>750030.8498155605</v>
      </c>
      <c r="I56" s="18">
        <f t="shared" si="3"/>
        <v>750030.8498155605</v>
      </c>
      <c r="J56" s="18">
        <f t="shared" si="4"/>
        <v>750030.8498155605</v>
      </c>
      <c r="L56">
        <f t="shared" si="22"/>
        <v>5.169E-2</v>
      </c>
      <c r="M56">
        <f t="shared" si="23"/>
        <v>0</v>
      </c>
      <c r="N56">
        <f t="shared" si="24"/>
        <v>0</v>
      </c>
      <c r="O56">
        <f t="shared" si="25"/>
        <v>0</v>
      </c>
      <c r="P56">
        <f t="shared" si="26"/>
        <v>1</v>
      </c>
      <c r="Q56" t="e">
        <f t="shared" si="11"/>
        <v>#N/A</v>
      </c>
      <c r="R56">
        <f t="shared" si="12"/>
        <v>5.4512683240763193E-2</v>
      </c>
      <c r="T56" s="24" t="e">
        <f t="shared" si="13"/>
        <v>#N/A</v>
      </c>
      <c r="U56" s="24" t="e">
        <f t="shared" si="14"/>
        <v>#N/A</v>
      </c>
      <c r="V56" s="18" t="e">
        <f t="shared" si="15"/>
        <v>#N/A</v>
      </c>
      <c r="W56" s="22" t="e">
        <f t="shared" si="16"/>
        <v>#N/A</v>
      </c>
      <c r="X56" s="22" t="e">
        <f t="shared" si="17"/>
        <v>#N/A</v>
      </c>
    </row>
    <row r="57" spans="1:24" x14ac:dyDescent="0.2">
      <c r="A57">
        <f t="shared" si="18"/>
        <v>81</v>
      </c>
      <c r="B57">
        <f t="shared" si="19"/>
        <v>53</v>
      </c>
      <c r="C57" s="18">
        <f t="shared" si="20"/>
        <v>611225.01996549801</v>
      </c>
      <c r="D57" s="18">
        <f t="shared" si="21"/>
        <v>18660.623306709258</v>
      </c>
      <c r="E57">
        <v>44</v>
      </c>
      <c r="F57" s="24">
        <f t="shared" si="1"/>
        <v>791210.42820447253</v>
      </c>
      <c r="G57" s="24">
        <f t="shared" si="10"/>
        <v>780799.76467546634</v>
      </c>
      <c r="H57" s="18">
        <f t="shared" si="2"/>
        <v>791210.42820447253</v>
      </c>
      <c r="I57" s="18">
        <f t="shared" si="3"/>
        <v>791210.42820447253</v>
      </c>
      <c r="J57" s="18">
        <f t="shared" si="4"/>
        <v>791210.42820447253</v>
      </c>
      <c r="L57">
        <f t="shared" si="22"/>
        <v>5.169E-2</v>
      </c>
      <c r="M57">
        <f t="shared" si="23"/>
        <v>0</v>
      </c>
      <c r="N57">
        <f t="shared" si="24"/>
        <v>0</v>
      </c>
      <c r="O57">
        <f t="shared" si="25"/>
        <v>0</v>
      </c>
      <c r="P57">
        <f t="shared" si="26"/>
        <v>1</v>
      </c>
      <c r="Q57" t="e">
        <f t="shared" si="11"/>
        <v>#N/A</v>
      </c>
      <c r="R57">
        <f t="shared" si="12"/>
        <v>5.0946432935292711E-2</v>
      </c>
      <c r="T57" s="24" t="e">
        <f t="shared" si="13"/>
        <v>#N/A</v>
      </c>
      <c r="U57" s="24" t="e">
        <f t="shared" si="14"/>
        <v>#N/A</v>
      </c>
      <c r="V57" s="18" t="e">
        <f t="shared" si="15"/>
        <v>#N/A</v>
      </c>
      <c r="W57" s="22" t="e">
        <f t="shared" si="16"/>
        <v>#N/A</v>
      </c>
      <c r="X57" s="22" t="e">
        <f t="shared" si="17"/>
        <v>#N/A</v>
      </c>
    </row>
    <row r="58" spans="1:24" x14ac:dyDescent="0.2">
      <c r="A58">
        <f t="shared" si="18"/>
        <v>82</v>
      </c>
      <c r="B58">
        <f t="shared" si="19"/>
        <v>54</v>
      </c>
      <c r="C58" s="18">
        <f t="shared" si="20"/>
        <v>641786.2709637729</v>
      </c>
      <c r="D58" s="18">
        <f t="shared" si="21"/>
        <v>19313.745122444081</v>
      </c>
      <c r="E58" s="25">
        <v>45</v>
      </c>
      <c r="F58" s="24">
        <f t="shared" si="1"/>
        <v>834353.78928958427</v>
      </c>
      <c r="G58" s="24">
        <f t="shared" si="10"/>
        <v>823375.44995682663</v>
      </c>
      <c r="H58" s="18">
        <f t="shared" si="2"/>
        <v>834353.78928958427</v>
      </c>
      <c r="I58" s="18">
        <f t="shared" si="3"/>
        <v>834353.78928958427</v>
      </c>
      <c r="J58" s="18">
        <f t="shared" si="4"/>
        <v>834353.78928958427</v>
      </c>
      <c r="L58">
        <f t="shared" si="22"/>
        <v>5.169E-2</v>
      </c>
      <c r="M58">
        <f t="shared" si="23"/>
        <v>0</v>
      </c>
      <c r="N58">
        <f t="shared" si="24"/>
        <v>0</v>
      </c>
      <c r="O58">
        <f t="shared" si="25"/>
        <v>0</v>
      </c>
      <c r="P58">
        <f t="shared" si="26"/>
        <v>1</v>
      </c>
      <c r="Q58" t="e">
        <f t="shared" si="11"/>
        <v>#N/A</v>
      </c>
      <c r="R58">
        <f t="shared" si="12"/>
        <v>4.761348872457262E-2</v>
      </c>
      <c r="T58" s="24" t="e">
        <f t="shared" si="13"/>
        <v>#N/A</v>
      </c>
      <c r="U58" s="24" t="e">
        <f>R57*Q58*P58*J58</f>
        <v>#N/A</v>
      </c>
      <c r="V58" s="18" t="e">
        <f t="shared" si="15"/>
        <v>#N/A</v>
      </c>
      <c r="W58" s="22" t="e">
        <f t="shared" si="16"/>
        <v>#N/A</v>
      </c>
      <c r="X58" s="22" t="e">
        <f t="shared" si="17"/>
        <v>#N/A</v>
      </c>
    </row>
  </sheetData>
  <mergeCells count="4">
    <mergeCell ref="Z10:AD10"/>
    <mergeCell ref="A1:B1"/>
    <mergeCell ref="F9:G9"/>
    <mergeCell ref="T10:X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957-420F-460F-B033-15168B21EF12}">
  <dimension ref="A2:B82"/>
  <sheetViews>
    <sheetView workbookViewId="0">
      <selection activeCell="B12" sqref="B12"/>
    </sheetView>
  </sheetViews>
  <sheetFormatPr baseColWidth="10" defaultRowHeight="15" x14ac:dyDescent="0.2"/>
  <cols>
    <col min="1" max="1" width="19" customWidth="1"/>
    <col min="2" max="2" width="11.6640625" customWidth="1"/>
  </cols>
  <sheetData>
    <row r="2" spans="1:2" x14ac:dyDescent="0.2">
      <c r="A2" s="23" t="s">
        <v>57</v>
      </c>
      <c r="B2" s="23" t="s">
        <v>58</v>
      </c>
    </row>
    <row r="3" spans="1:2" x14ac:dyDescent="0.2">
      <c r="A3" s="23">
        <v>0</v>
      </c>
      <c r="B3" s="23">
        <v>0</v>
      </c>
    </row>
    <row r="4" spans="1:2" x14ac:dyDescent="0.2">
      <c r="A4" s="23">
        <f>A3+1</f>
        <v>1</v>
      </c>
      <c r="B4" s="23">
        <v>6</v>
      </c>
    </row>
    <row r="5" spans="1:2" x14ac:dyDescent="0.2">
      <c r="A5" s="23">
        <f t="shared" ref="A5:A68" si="0">A4+1</f>
        <v>2</v>
      </c>
      <c r="B5" s="23">
        <f>B4+2</f>
        <v>8</v>
      </c>
    </row>
    <row r="6" spans="1:2" x14ac:dyDescent="0.2">
      <c r="A6" s="23">
        <f t="shared" si="0"/>
        <v>3</v>
      </c>
      <c r="B6" s="23">
        <f t="shared" ref="B6:B8" si="1">B5+2</f>
        <v>10</v>
      </c>
    </row>
    <row r="7" spans="1:2" x14ac:dyDescent="0.2">
      <c r="A7" s="23">
        <f t="shared" si="0"/>
        <v>4</v>
      </c>
      <c r="B7" s="23">
        <f t="shared" si="1"/>
        <v>12</v>
      </c>
    </row>
    <row r="8" spans="1:2" x14ac:dyDescent="0.2">
      <c r="A8" s="23">
        <f t="shared" si="0"/>
        <v>5</v>
      </c>
      <c r="B8" s="23">
        <f t="shared" si="1"/>
        <v>14</v>
      </c>
    </row>
    <row r="9" spans="1:2" x14ac:dyDescent="0.2">
      <c r="A9" s="23">
        <f t="shared" si="0"/>
        <v>6</v>
      </c>
      <c r="B9" s="23">
        <f>B8</f>
        <v>14</v>
      </c>
    </row>
    <row r="10" spans="1:2" x14ac:dyDescent="0.2">
      <c r="A10" s="23">
        <f t="shared" si="0"/>
        <v>7</v>
      </c>
      <c r="B10" s="23">
        <f>B8</f>
        <v>14</v>
      </c>
    </row>
    <row r="11" spans="1:2" x14ac:dyDescent="0.2">
      <c r="A11" s="23">
        <f t="shared" si="0"/>
        <v>8</v>
      </c>
      <c r="B11" s="23">
        <f>B9</f>
        <v>14</v>
      </c>
    </row>
    <row r="12" spans="1:2" x14ac:dyDescent="0.2">
      <c r="A12" s="23">
        <f t="shared" si="0"/>
        <v>9</v>
      </c>
      <c r="B12" s="23">
        <f>B10</f>
        <v>14</v>
      </c>
    </row>
    <row r="13" spans="1:2" x14ac:dyDescent="0.2">
      <c r="A13" s="23">
        <f t="shared" si="0"/>
        <v>10</v>
      </c>
      <c r="B13" s="23">
        <f>B8+2</f>
        <v>16</v>
      </c>
    </row>
    <row r="14" spans="1:2" x14ac:dyDescent="0.2">
      <c r="A14" s="23">
        <f t="shared" si="0"/>
        <v>11</v>
      </c>
      <c r="B14" s="23">
        <f>B9+2</f>
        <v>16</v>
      </c>
    </row>
    <row r="15" spans="1:2" x14ac:dyDescent="0.2">
      <c r="A15" s="23">
        <f t="shared" si="0"/>
        <v>12</v>
      </c>
      <c r="B15" s="23">
        <f>B10+2</f>
        <v>16</v>
      </c>
    </row>
    <row r="16" spans="1:2" x14ac:dyDescent="0.2">
      <c r="A16" s="23">
        <f t="shared" si="0"/>
        <v>13</v>
      </c>
      <c r="B16" s="23">
        <f>B11+2</f>
        <v>16</v>
      </c>
    </row>
    <row r="17" spans="1:2" x14ac:dyDescent="0.2">
      <c r="A17" s="23">
        <f t="shared" si="0"/>
        <v>14</v>
      </c>
      <c r="B17" s="23">
        <f>B12+2</f>
        <v>16</v>
      </c>
    </row>
    <row r="18" spans="1:2" x14ac:dyDescent="0.2">
      <c r="A18" s="23">
        <f t="shared" si="0"/>
        <v>15</v>
      </c>
      <c r="B18" s="23">
        <f t="shared" ref="B18:B53" si="2">B17+2</f>
        <v>18</v>
      </c>
    </row>
    <row r="19" spans="1:2" x14ac:dyDescent="0.2">
      <c r="A19" s="23">
        <f t="shared" si="0"/>
        <v>16</v>
      </c>
      <c r="B19" s="23">
        <f t="shared" ref="B19" si="3">B18</f>
        <v>18</v>
      </c>
    </row>
    <row r="20" spans="1:2" x14ac:dyDescent="0.2">
      <c r="A20" s="23">
        <f t="shared" si="0"/>
        <v>17</v>
      </c>
      <c r="B20" s="23">
        <f t="shared" ref="B20:B22" si="4">B18</f>
        <v>18</v>
      </c>
    </row>
    <row r="21" spans="1:2" x14ac:dyDescent="0.2">
      <c r="A21" s="23">
        <f t="shared" si="0"/>
        <v>18</v>
      </c>
      <c r="B21" s="23">
        <f t="shared" si="4"/>
        <v>18</v>
      </c>
    </row>
    <row r="22" spans="1:2" x14ac:dyDescent="0.2">
      <c r="A22" s="23">
        <f t="shared" si="0"/>
        <v>19</v>
      </c>
      <c r="B22" s="23">
        <f t="shared" si="4"/>
        <v>18</v>
      </c>
    </row>
    <row r="23" spans="1:2" x14ac:dyDescent="0.2">
      <c r="A23" s="23">
        <f t="shared" si="0"/>
        <v>20</v>
      </c>
      <c r="B23" s="23">
        <f t="shared" ref="B23:B27" si="5">B18+2</f>
        <v>20</v>
      </c>
    </row>
    <row r="24" spans="1:2" x14ac:dyDescent="0.2">
      <c r="A24" s="23">
        <f t="shared" si="0"/>
        <v>21</v>
      </c>
      <c r="B24" s="23">
        <f t="shared" si="5"/>
        <v>20</v>
      </c>
    </row>
    <row r="25" spans="1:2" x14ac:dyDescent="0.2">
      <c r="A25" s="23">
        <f t="shared" si="0"/>
        <v>22</v>
      </c>
      <c r="B25" s="23">
        <f t="shared" si="5"/>
        <v>20</v>
      </c>
    </row>
    <row r="26" spans="1:2" x14ac:dyDescent="0.2">
      <c r="A26" s="23">
        <f t="shared" si="0"/>
        <v>23</v>
      </c>
      <c r="B26" s="23">
        <f t="shared" si="5"/>
        <v>20</v>
      </c>
    </row>
    <row r="27" spans="1:2" x14ac:dyDescent="0.2">
      <c r="A27" s="23">
        <f t="shared" si="0"/>
        <v>24</v>
      </c>
      <c r="B27" s="23">
        <f t="shared" si="5"/>
        <v>20</v>
      </c>
    </row>
    <row r="28" spans="1:2" x14ac:dyDescent="0.2">
      <c r="A28" s="23">
        <f t="shared" si="0"/>
        <v>25</v>
      </c>
      <c r="B28" s="23">
        <f>B23+2</f>
        <v>22</v>
      </c>
    </row>
    <row r="29" spans="1:2" x14ac:dyDescent="0.2">
      <c r="A29" s="23">
        <f t="shared" si="0"/>
        <v>26</v>
      </c>
      <c r="B29" s="23">
        <f>B24+2</f>
        <v>22</v>
      </c>
    </row>
    <row r="30" spans="1:2" x14ac:dyDescent="0.2">
      <c r="A30" s="23">
        <f t="shared" si="0"/>
        <v>27</v>
      </c>
      <c r="B30" s="23">
        <f>B25+2</f>
        <v>22</v>
      </c>
    </row>
    <row r="31" spans="1:2" x14ac:dyDescent="0.2">
      <c r="A31" s="23">
        <f t="shared" si="0"/>
        <v>28</v>
      </c>
      <c r="B31" s="23">
        <f>B26+2</f>
        <v>22</v>
      </c>
    </row>
    <row r="32" spans="1:2" x14ac:dyDescent="0.2">
      <c r="A32" s="23">
        <f t="shared" si="0"/>
        <v>29</v>
      </c>
      <c r="B32" s="23">
        <f>B27+2</f>
        <v>22</v>
      </c>
    </row>
    <row r="33" spans="1:2" x14ac:dyDescent="0.2">
      <c r="A33" s="23">
        <f t="shared" si="0"/>
        <v>30</v>
      </c>
      <c r="B33" s="23">
        <f t="shared" si="2"/>
        <v>24</v>
      </c>
    </row>
    <row r="34" spans="1:2" x14ac:dyDescent="0.2">
      <c r="A34" s="23">
        <f t="shared" si="0"/>
        <v>31</v>
      </c>
      <c r="B34" s="23">
        <f t="shared" ref="B34:B82" si="6">B29+2</f>
        <v>24</v>
      </c>
    </row>
    <row r="35" spans="1:2" x14ac:dyDescent="0.2">
      <c r="A35" s="23">
        <f t="shared" si="0"/>
        <v>32</v>
      </c>
      <c r="B35" s="23">
        <f t="shared" si="6"/>
        <v>24</v>
      </c>
    </row>
    <row r="36" spans="1:2" x14ac:dyDescent="0.2">
      <c r="A36" s="23">
        <f t="shared" si="0"/>
        <v>33</v>
      </c>
      <c r="B36" s="23">
        <f t="shared" si="6"/>
        <v>24</v>
      </c>
    </row>
    <row r="37" spans="1:2" x14ac:dyDescent="0.2">
      <c r="A37" s="23">
        <f t="shared" si="0"/>
        <v>34</v>
      </c>
      <c r="B37" s="23">
        <f t="shared" si="6"/>
        <v>24</v>
      </c>
    </row>
    <row r="38" spans="1:2" x14ac:dyDescent="0.2">
      <c r="A38" s="23">
        <f t="shared" si="0"/>
        <v>35</v>
      </c>
      <c r="B38" s="23">
        <f t="shared" si="6"/>
        <v>26</v>
      </c>
    </row>
    <row r="39" spans="1:2" x14ac:dyDescent="0.2">
      <c r="A39" s="23">
        <f t="shared" si="0"/>
        <v>36</v>
      </c>
      <c r="B39" s="23">
        <f t="shared" si="6"/>
        <v>26</v>
      </c>
    </row>
    <row r="40" spans="1:2" x14ac:dyDescent="0.2">
      <c r="A40" s="23">
        <f t="shared" si="0"/>
        <v>37</v>
      </c>
      <c r="B40" s="23">
        <f t="shared" si="6"/>
        <v>26</v>
      </c>
    </row>
    <row r="41" spans="1:2" x14ac:dyDescent="0.2">
      <c r="A41" s="23">
        <f t="shared" si="0"/>
        <v>38</v>
      </c>
      <c r="B41" s="23">
        <f t="shared" si="6"/>
        <v>26</v>
      </c>
    </row>
    <row r="42" spans="1:2" x14ac:dyDescent="0.2">
      <c r="A42" s="23">
        <f t="shared" si="0"/>
        <v>39</v>
      </c>
      <c r="B42" s="23">
        <f t="shared" si="6"/>
        <v>26</v>
      </c>
    </row>
    <row r="43" spans="1:2" x14ac:dyDescent="0.2">
      <c r="A43" s="23">
        <f t="shared" si="0"/>
        <v>40</v>
      </c>
      <c r="B43" s="23">
        <f t="shared" si="2"/>
        <v>28</v>
      </c>
    </row>
    <row r="44" spans="1:2" x14ac:dyDescent="0.2">
      <c r="A44" s="23">
        <f t="shared" si="0"/>
        <v>41</v>
      </c>
      <c r="B44" s="23">
        <f t="shared" si="6"/>
        <v>28</v>
      </c>
    </row>
    <row r="45" spans="1:2" x14ac:dyDescent="0.2">
      <c r="A45" s="23">
        <f t="shared" si="0"/>
        <v>42</v>
      </c>
      <c r="B45" s="23">
        <f t="shared" si="6"/>
        <v>28</v>
      </c>
    </row>
    <row r="46" spans="1:2" x14ac:dyDescent="0.2">
      <c r="A46" s="23">
        <f t="shared" si="0"/>
        <v>43</v>
      </c>
      <c r="B46" s="23">
        <f t="shared" si="6"/>
        <v>28</v>
      </c>
    </row>
    <row r="47" spans="1:2" x14ac:dyDescent="0.2">
      <c r="A47" s="23">
        <f t="shared" si="0"/>
        <v>44</v>
      </c>
      <c r="B47" s="23">
        <f t="shared" si="6"/>
        <v>28</v>
      </c>
    </row>
    <row r="48" spans="1:2" x14ac:dyDescent="0.2">
      <c r="A48" s="23">
        <f t="shared" si="0"/>
        <v>45</v>
      </c>
      <c r="B48" s="23">
        <f t="shared" si="6"/>
        <v>30</v>
      </c>
    </row>
    <row r="49" spans="1:2" x14ac:dyDescent="0.2">
      <c r="A49" s="23">
        <f t="shared" si="0"/>
        <v>46</v>
      </c>
      <c r="B49" s="23">
        <f t="shared" si="6"/>
        <v>30</v>
      </c>
    </row>
    <row r="50" spans="1:2" x14ac:dyDescent="0.2">
      <c r="A50" s="23">
        <f t="shared" si="0"/>
        <v>47</v>
      </c>
      <c r="B50" s="23">
        <f t="shared" si="6"/>
        <v>30</v>
      </c>
    </row>
    <row r="51" spans="1:2" x14ac:dyDescent="0.2">
      <c r="A51" s="23">
        <f t="shared" si="0"/>
        <v>48</v>
      </c>
      <c r="B51" s="23">
        <f t="shared" si="6"/>
        <v>30</v>
      </c>
    </row>
    <row r="52" spans="1:2" x14ac:dyDescent="0.2">
      <c r="A52" s="23">
        <f t="shared" si="0"/>
        <v>49</v>
      </c>
      <c r="B52" s="23">
        <f t="shared" si="6"/>
        <v>30</v>
      </c>
    </row>
    <row r="53" spans="1:2" x14ac:dyDescent="0.2">
      <c r="A53" s="23">
        <f t="shared" si="0"/>
        <v>50</v>
      </c>
      <c r="B53" s="23">
        <f t="shared" si="2"/>
        <v>32</v>
      </c>
    </row>
    <row r="54" spans="1:2" x14ac:dyDescent="0.2">
      <c r="A54" s="23">
        <f t="shared" si="0"/>
        <v>51</v>
      </c>
      <c r="B54" s="23">
        <f t="shared" si="6"/>
        <v>32</v>
      </c>
    </row>
    <row r="55" spans="1:2" x14ac:dyDescent="0.2">
      <c r="A55" s="23">
        <f t="shared" si="0"/>
        <v>52</v>
      </c>
      <c r="B55" s="23">
        <f t="shared" si="6"/>
        <v>32</v>
      </c>
    </row>
    <row r="56" spans="1:2" x14ac:dyDescent="0.2">
      <c r="A56" s="23">
        <f t="shared" si="0"/>
        <v>53</v>
      </c>
      <c r="B56" s="23">
        <f t="shared" si="6"/>
        <v>32</v>
      </c>
    </row>
    <row r="57" spans="1:2" x14ac:dyDescent="0.2">
      <c r="A57" s="23">
        <f t="shared" si="0"/>
        <v>54</v>
      </c>
      <c r="B57" s="23">
        <f t="shared" si="6"/>
        <v>32</v>
      </c>
    </row>
    <row r="58" spans="1:2" x14ac:dyDescent="0.2">
      <c r="A58" s="23">
        <f t="shared" si="0"/>
        <v>55</v>
      </c>
      <c r="B58" s="23">
        <f t="shared" si="6"/>
        <v>34</v>
      </c>
    </row>
    <row r="59" spans="1:2" x14ac:dyDescent="0.2">
      <c r="A59" s="23">
        <f t="shared" si="0"/>
        <v>56</v>
      </c>
      <c r="B59" s="23">
        <f t="shared" si="6"/>
        <v>34</v>
      </c>
    </row>
    <row r="60" spans="1:2" x14ac:dyDescent="0.2">
      <c r="A60" s="23">
        <f t="shared" si="0"/>
        <v>57</v>
      </c>
      <c r="B60" s="23">
        <f t="shared" si="6"/>
        <v>34</v>
      </c>
    </row>
    <row r="61" spans="1:2" x14ac:dyDescent="0.2">
      <c r="A61" s="23">
        <f t="shared" si="0"/>
        <v>58</v>
      </c>
      <c r="B61" s="23">
        <f t="shared" si="6"/>
        <v>34</v>
      </c>
    </row>
    <row r="62" spans="1:2" x14ac:dyDescent="0.2">
      <c r="A62" s="23">
        <f t="shared" si="0"/>
        <v>59</v>
      </c>
      <c r="B62" s="23">
        <f t="shared" si="6"/>
        <v>34</v>
      </c>
    </row>
    <row r="63" spans="1:2" x14ac:dyDescent="0.2">
      <c r="A63" s="23">
        <f t="shared" si="0"/>
        <v>60</v>
      </c>
      <c r="B63" s="23">
        <f t="shared" ref="B63" si="7">B62+2</f>
        <v>36</v>
      </c>
    </row>
    <row r="64" spans="1:2" x14ac:dyDescent="0.2">
      <c r="A64" s="23">
        <f t="shared" si="0"/>
        <v>61</v>
      </c>
      <c r="B64" s="23">
        <f t="shared" si="6"/>
        <v>36</v>
      </c>
    </row>
    <row r="65" spans="1:2" x14ac:dyDescent="0.2">
      <c r="A65" s="23">
        <f t="shared" si="0"/>
        <v>62</v>
      </c>
      <c r="B65" s="23">
        <f t="shared" si="6"/>
        <v>36</v>
      </c>
    </row>
    <row r="66" spans="1:2" x14ac:dyDescent="0.2">
      <c r="A66" s="23">
        <f t="shared" si="0"/>
        <v>63</v>
      </c>
      <c r="B66" s="23">
        <f t="shared" si="6"/>
        <v>36</v>
      </c>
    </row>
    <row r="67" spans="1:2" x14ac:dyDescent="0.2">
      <c r="A67" s="23">
        <f t="shared" si="0"/>
        <v>64</v>
      </c>
      <c r="B67" s="23">
        <f t="shared" si="6"/>
        <v>36</v>
      </c>
    </row>
    <row r="68" spans="1:2" x14ac:dyDescent="0.2">
      <c r="A68" s="23">
        <f t="shared" si="0"/>
        <v>65</v>
      </c>
      <c r="B68" s="23">
        <f t="shared" si="6"/>
        <v>38</v>
      </c>
    </row>
    <row r="69" spans="1:2" x14ac:dyDescent="0.2">
      <c r="A69" s="23">
        <f t="shared" ref="A69:A82" si="8">A68+1</f>
        <v>66</v>
      </c>
      <c r="B69" s="23">
        <f t="shared" si="6"/>
        <v>38</v>
      </c>
    </row>
    <row r="70" spans="1:2" x14ac:dyDescent="0.2">
      <c r="A70" s="23">
        <f t="shared" si="8"/>
        <v>67</v>
      </c>
      <c r="B70" s="23">
        <f t="shared" si="6"/>
        <v>38</v>
      </c>
    </row>
    <row r="71" spans="1:2" x14ac:dyDescent="0.2">
      <c r="A71" s="23">
        <f t="shared" si="8"/>
        <v>68</v>
      </c>
      <c r="B71" s="23">
        <f t="shared" si="6"/>
        <v>38</v>
      </c>
    </row>
    <row r="72" spans="1:2" x14ac:dyDescent="0.2">
      <c r="A72" s="23">
        <f t="shared" si="8"/>
        <v>69</v>
      </c>
      <c r="B72" s="23">
        <f t="shared" si="6"/>
        <v>38</v>
      </c>
    </row>
    <row r="73" spans="1:2" x14ac:dyDescent="0.2">
      <c r="A73" s="23">
        <f t="shared" si="8"/>
        <v>70</v>
      </c>
      <c r="B73" s="23">
        <f t="shared" ref="B73" si="9">B72+2</f>
        <v>40</v>
      </c>
    </row>
    <row r="74" spans="1:2" x14ac:dyDescent="0.2">
      <c r="A74" s="23">
        <f t="shared" si="8"/>
        <v>71</v>
      </c>
      <c r="B74" s="23">
        <f t="shared" si="6"/>
        <v>40</v>
      </c>
    </row>
    <row r="75" spans="1:2" x14ac:dyDescent="0.2">
      <c r="A75" s="23">
        <f t="shared" si="8"/>
        <v>72</v>
      </c>
      <c r="B75" s="23">
        <f t="shared" si="6"/>
        <v>40</v>
      </c>
    </row>
    <row r="76" spans="1:2" x14ac:dyDescent="0.2">
      <c r="A76" s="23">
        <f t="shared" si="8"/>
        <v>73</v>
      </c>
      <c r="B76" s="23">
        <f t="shared" si="6"/>
        <v>40</v>
      </c>
    </row>
    <row r="77" spans="1:2" x14ac:dyDescent="0.2">
      <c r="A77" s="23">
        <f t="shared" si="8"/>
        <v>74</v>
      </c>
      <c r="B77" s="23">
        <f t="shared" si="6"/>
        <v>40</v>
      </c>
    </row>
    <row r="78" spans="1:2" x14ac:dyDescent="0.2">
      <c r="A78" s="23">
        <f t="shared" si="8"/>
        <v>75</v>
      </c>
      <c r="B78" s="23">
        <f t="shared" si="6"/>
        <v>42</v>
      </c>
    </row>
    <row r="79" spans="1:2" x14ac:dyDescent="0.2">
      <c r="A79" s="23">
        <f t="shared" si="8"/>
        <v>76</v>
      </c>
      <c r="B79" s="23">
        <f t="shared" si="6"/>
        <v>42</v>
      </c>
    </row>
    <row r="80" spans="1:2" x14ac:dyDescent="0.2">
      <c r="A80" s="23">
        <f t="shared" si="8"/>
        <v>77</v>
      </c>
      <c r="B80" s="23">
        <f t="shared" si="6"/>
        <v>42</v>
      </c>
    </row>
    <row r="81" spans="1:2" x14ac:dyDescent="0.2">
      <c r="A81" s="23">
        <f t="shared" si="8"/>
        <v>78</v>
      </c>
      <c r="B81" s="23">
        <f t="shared" si="6"/>
        <v>42</v>
      </c>
    </row>
    <row r="82" spans="1:2" x14ac:dyDescent="0.2">
      <c r="A82" s="23">
        <f t="shared" si="8"/>
        <v>79</v>
      </c>
      <c r="B82" s="23">
        <f t="shared" si="6"/>
        <v>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hipotesis demograficas</vt:lpstr>
      <vt:lpstr>IC calculos simple</vt:lpstr>
      <vt:lpstr>IC calculos obligaciones comp</vt:lpstr>
      <vt:lpstr>IC calculos obligaciones simple</vt:lpstr>
      <vt:lpstr>PA calculados</vt:lpstr>
      <vt:lpstr>parametros</vt:lpstr>
      <vt:lpstr>'IC calculos obligaciones comp'!parametros</vt:lpstr>
      <vt:lpstr>'IC calculos simple'!parametros</vt:lpstr>
      <vt:lpstr>parametros</vt:lpstr>
      <vt:lpstr>TablaDem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Villareal Duarte</dc:creator>
  <cp:lastModifiedBy>cecilia Villareal Duarte</cp:lastModifiedBy>
  <dcterms:created xsi:type="dcterms:W3CDTF">2021-09-07T22:56:55Z</dcterms:created>
  <dcterms:modified xsi:type="dcterms:W3CDTF">2021-11-10T01:49:00Z</dcterms:modified>
</cp:coreProperties>
</file>