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8vo sem/Finanzas Corporativas/Avance Proyecto/Soporte/"/>
    </mc:Choice>
  </mc:AlternateContent>
  <xr:revisionPtr revIDLastSave="546" documentId="8_{A1D54267-CCD7-4BE1-90B4-E789EE8C7777}" xr6:coauthVersionLast="47" xr6:coauthVersionMax="47" xr10:uidLastSave="{2D9FB023-5305-4CAA-A2E3-15BB907532D8}"/>
  <bookViews>
    <workbookView xWindow="-120" yWindow="-120" windowWidth="20730" windowHeight="11160" xr2:uid="{F2CD6B4E-25C8-4468-9184-E148E46331A4}"/>
  </bookViews>
  <sheets>
    <sheet name="Valuaciones" sheetId="1" r:id="rId1"/>
  </sheets>
  <definedNames>
    <definedName name="solver_adj" localSheetId="0" hidden="1">Valuaciones!$G$25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Valuaciones!$G$22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9" i="1"/>
  <c r="G2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H25" i="1"/>
  <c r="C20" i="1"/>
  <c r="G22" i="1" l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H29" i="1" l="1"/>
  <c r="G25" i="1"/>
  <c r="A7" i="1" l="1"/>
  <c r="A8" i="1" l="1"/>
  <c r="A9" i="1" l="1"/>
  <c r="A10" i="1" l="1"/>
  <c r="A11" i="1" l="1"/>
  <c r="A12" i="1"/>
  <c r="A13" i="1" l="1"/>
  <c r="A14" i="1" l="1"/>
  <c r="A15" i="1" l="1"/>
  <c r="A16" i="1" l="1"/>
  <c r="A17" i="1" l="1"/>
  <c r="A18" i="1" l="1"/>
  <c r="A19" i="1" l="1"/>
  <c r="G23" i="1" l="1"/>
  <c r="A20" i="1"/>
  <c r="A21" i="1" l="1"/>
  <c r="D20" i="1" l="1"/>
  <c r="A22" i="1"/>
  <c r="C21" i="1"/>
  <c r="A23" i="1" l="1"/>
  <c r="C22" i="1"/>
  <c r="D21" i="1"/>
  <c r="A24" i="1" l="1"/>
  <c r="C23" i="1"/>
  <c r="D23" i="1" s="1"/>
  <c r="D22" i="1"/>
  <c r="A25" i="1" l="1"/>
  <c r="C25" i="1" s="1"/>
  <c r="C24" i="1"/>
  <c r="D25" i="1" s="1"/>
  <c r="D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tc={D6F168F7-1EDB-475A-833B-927AD7127FCB}</author>
    <author>tc={9782B8BC-E685-4846-9C6C-40AE3CB716E8}</author>
    <author>tc={EB0AC391-3263-4349-B83A-F6636F4CE030}</author>
    <author>tc={11B495BD-EB59-4996-8BDA-67BE660CD803}</author>
    <author>tc={234E6AD0-25EE-4E24-9407-CE7DFABA489E}</author>
    <author>tc={050B3603-9A9A-4744-AD93-82D243F5A5FC}</author>
  </authors>
  <commentList>
    <comment ref="A5" authorId="0" shapeId="0" xr:uid="{D6F168F7-1EDB-475A-833B-927AD7127F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Trimestral</t>
      </text>
    </comment>
    <comment ref="C6" authorId="1" shapeId="0" xr:uid="{9782B8BC-E685-4846-9C6C-40AE3CB71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VL 2021</t>
      </text>
    </comment>
    <comment ref="G25" authorId="2" shapeId="0" xr:uid="{EB0AC391-3263-4349-B83A-F6636F4CE0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bono de gobierno de México a 3 años efectiva anual</t>
      </text>
    </comment>
    <comment ref="H25" authorId="3" shapeId="0" xr:uid="{11B495BD-EB59-4996-8BDA-67BE660CD8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de bono convertible trimestral</t>
      </text>
    </comment>
    <comment ref="G29" authorId="4" shapeId="0" xr:uid="{234E6AD0-25EE-4E24-9407-CE7DFABA48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Tasa efectiva anual</t>
      </text>
    </comment>
    <comment ref="H29" authorId="5" shapeId="0" xr:uid="{050B3603-9A9A-4744-AD93-82D243F5A5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TIIE a 13 semanas (efectiva trimestral)</t>
      </text>
    </comment>
  </commentList>
</comments>
</file>

<file path=xl/sharedStrings.xml><?xml version="1.0" encoding="utf-8"?>
<sst xmlns="http://schemas.openxmlformats.org/spreadsheetml/2006/main" count="33" uniqueCount="33">
  <si>
    <t>Datos</t>
  </si>
  <si>
    <t>Tiempo</t>
  </si>
  <si>
    <t>Inversión</t>
  </si>
  <si>
    <t>Flujo 1</t>
  </si>
  <si>
    <t>Flujo 2</t>
  </si>
  <si>
    <t>Flujo 3</t>
  </si>
  <si>
    <t>Flujo 4</t>
  </si>
  <si>
    <t>Flujo 5</t>
  </si>
  <si>
    <t>Flujo 6</t>
  </si>
  <si>
    <t>Flujo 7</t>
  </si>
  <si>
    <t>Flujo 8</t>
  </si>
  <si>
    <t>Flujo 9</t>
  </si>
  <si>
    <t>Flujo 10</t>
  </si>
  <si>
    <t>Flujo 11</t>
  </si>
  <si>
    <t>Flujo 12</t>
  </si>
  <si>
    <t>(millones de pesos Mexicanos)</t>
  </si>
  <si>
    <t>Flujo 13</t>
  </si>
  <si>
    <t>TIR</t>
  </si>
  <si>
    <t>TIRM</t>
  </si>
  <si>
    <t>Tasa</t>
  </si>
  <si>
    <t>Suma</t>
  </si>
  <si>
    <t>IR</t>
  </si>
  <si>
    <t>TIIE</t>
  </si>
  <si>
    <t>Flujo 14</t>
  </si>
  <si>
    <t>Flujo 15</t>
  </si>
  <si>
    <t>Flujo 16</t>
  </si>
  <si>
    <t>Flujo 17</t>
  </si>
  <si>
    <t>Flujo 18</t>
  </si>
  <si>
    <t>Flujo 19</t>
  </si>
  <si>
    <t>Dato</t>
  </si>
  <si>
    <t>Valores</t>
  </si>
  <si>
    <t>VPN flujos (2021)</t>
  </si>
  <si>
    <t xml:space="preserve">Recuperación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</si>
</sst>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0.000%"/>
    <numFmt numFmtId="166" formatCode="_-&quot;$&quot;* #,##0.000_-;\-&quot;$&quot;* #,##0.000_-;_-&quot;$&quot;* &quot;-&quot;???_-;_-@_-"/>
  </numFmts>
  <fonts count="1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2" tint="-0.249977111117893"/>
      </left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/>
    <xf numFmtId="164" fontId="4" fillId="0" borderId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0" fontId="8" fillId="3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4" borderId="0" xfId="4" quotePrefix="1" applyNumberFormat="1" applyFont="1" applyFill="1" applyAlignment="1">
      <alignment horizontal="center" vertical="center"/>
    </xf>
    <xf numFmtId="44" fontId="5" fillId="2" borderId="2" xfId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>
      <alignment horizontal="right"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166" fontId="0" fillId="0" borderId="0" xfId="0" applyNumberFormat="1"/>
    <xf numFmtId="2" fontId="5" fillId="2" borderId="2" xfId="1" applyNumberFormat="1" applyFont="1" applyFill="1" applyBorder="1" applyAlignment="1">
      <alignment horizontal="center" vertical="center"/>
    </xf>
    <xf numFmtId="44" fontId="0" fillId="0" borderId="0" xfId="0" applyNumberFormat="1"/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</cellXfs>
  <cellStyles count="5">
    <cellStyle name="Moneda" xfId="1" builtinId="4"/>
    <cellStyle name="Normal" xfId="0" builtinId="0"/>
    <cellStyle name="Normal 4" xfId="3" xr:uid="{D731F9F1-D065-42CC-AE96-FDC45512F3E3}"/>
    <cellStyle name="Normal 6" xfId="4" xr:uid="{AD3F8BC4-5253-416C-9726-D21E538D9326}"/>
    <cellStyle name="Porcentaje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5C7B9054-9271-4FE6-B8B6-48526B17FD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rgbClr val="C00000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noFill/>
              </a:ln>
              <a:effectLst/>
            </c:spPr>
            <c:trendlineType val="exp"/>
            <c:dispRSqr val="0"/>
            <c:dispEq val="0"/>
          </c:trendline>
          <c:trendline>
            <c:spPr>
              <a:ln w="12700" cap="rnd">
                <a:noFill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397443637469026E-2"/>
                  <c:y val="0.2711537019411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Valuaciones!$C$7:$C$19</c:f>
              <c:numCache>
                <c:formatCode>_("$"* #,##0.00_);_("$"* \(#,##0.00\);_("$"* "-"??_);_(@_)</c:formatCode>
                <c:ptCount val="13"/>
                <c:pt idx="0">
                  <c:v>7540</c:v>
                </c:pt>
                <c:pt idx="1">
                  <c:v>7203</c:v>
                </c:pt>
                <c:pt idx="2">
                  <c:v>6811</c:v>
                </c:pt>
                <c:pt idx="3">
                  <c:v>6272</c:v>
                </c:pt>
                <c:pt idx="4">
                  <c:v>8091</c:v>
                </c:pt>
                <c:pt idx="5">
                  <c:v>8024</c:v>
                </c:pt>
                <c:pt idx="6">
                  <c:v>8016</c:v>
                </c:pt>
                <c:pt idx="7">
                  <c:v>6637</c:v>
                </c:pt>
                <c:pt idx="8">
                  <c:v>8235</c:v>
                </c:pt>
                <c:pt idx="9">
                  <c:v>8642</c:v>
                </c:pt>
                <c:pt idx="10">
                  <c:v>8633</c:v>
                </c:pt>
                <c:pt idx="11">
                  <c:v>7681</c:v>
                </c:pt>
                <c:pt idx="12">
                  <c:v>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266-9AB6-C34D3906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28192"/>
        <c:axId val="846130688"/>
      </c:lineChart>
      <c:catAx>
        <c:axId val="8461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Trimestres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130688"/>
        <c:crosses val="autoZero"/>
        <c:auto val="1"/>
        <c:lblAlgn val="ctr"/>
        <c:lblOffset val="100"/>
        <c:noMultiLvlLbl val="0"/>
      </c:catAx>
      <c:valAx>
        <c:axId val="846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Flujo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1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400155</xdr:colOff>
      <xdr:row>3</xdr:row>
      <xdr:rowOff>45246</xdr:rowOff>
    </xdr:from>
    <xdr:to>
      <xdr:col>13</xdr:col>
      <xdr:colOff>624675</xdr:colOff>
      <xdr:row>20</xdr:row>
      <xdr:rowOff>166689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5BB7E-B418-480F-85A6-B688371A9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cilia Villareal Duarte" id="{C43D7496-5624-47E2-8951-85011D797466}" userId="f4f6e04a260043c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1-11-15T22:50:43.64" personId="{C43D7496-5624-47E2-8951-85011D797466}" id="{D6F168F7-1EDB-475A-833B-927AD7127FCB}">
    <text>Trimestral</text>
  </threadedComment>
  <threadedComment ref="C6" dT="2021-11-16T22:13:02.12" personId="{C43D7496-5624-47E2-8951-85011D797466}" id="{9782B8BC-E685-4846-9C6C-40AE3CB716E8}">
    <text>VL 2021</text>
  </threadedComment>
  <threadedComment ref="G25" dT="2021-11-16T00:36:42.60" personId="{C43D7496-5624-47E2-8951-85011D797466}" id="{EB0AC391-3263-4349-B83A-F6636F4CE030}">
    <text>tasa bono de gobierno de México a 3 años efectiva anual</text>
  </threadedComment>
  <threadedComment ref="H25" dT="2021-11-17T21:14:01.98" personId="{C43D7496-5624-47E2-8951-85011D797466}" id="{11B495BD-EB59-4996-8BDA-67BE660CD803}">
    <text>Tasa de bono convertible trimestral</text>
  </threadedComment>
  <threadedComment ref="G29" dT="2021-11-18T01:39:56.20" personId="{C43D7496-5624-47E2-8951-85011D797466}" id="{234E6AD0-25EE-4E24-9407-CE7DFABA489E}">
    <text>Tasa efectiva anual</text>
  </threadedComment>
  <threadedComment ref="H29" dT="2021-11-17T13:30:19.38" personId="{C43D7496-5624-47E2-8951-85011D797466}" id="{050B3603-9A9A-4744-AD93-82D243F5A5FC}">
    <text>TIIE a 13 semanas (efectiva trimestral)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C154-4C7F-42ED-A3C9-220CFF17DC85}">
  <dimension ref="A2:O29"/>
  <sheetViews>
    <sheetView showGridLines="0" tabSelected="1" topLeftCell="A4" zoomScale="70" zoomScaleNormal="70" workbookViewId="0">
      <selection activeCell="C29" sqref="C29"/>
    </sheetView>
  </sheetViews>
  <sheetFormatPr baseColWidth="10" defaultRowHeight="15" x14ac:dyDescent="0.2"/>
  <cols>
    <col min="1" max="1" width="6.6640625" bestFit="1" customWidth="1"/>
    <col min="2" max="2" width="8.33203125" bestFit="1" customWidth="1"/>
    <col min="3" max="3" width="10.6640625" bestFit="1" customWidth="1"/>
    <col min="4" max="4" width="12.33203125" bestFit="1" customWidth="1"/>
    <col min="5" max="5" width="5.77734375" bestFit="1" customWidth="1"/>
    <col min="6" max="6" width="14.44140625" bestFit="1" customWidth="1"/>
    <col min="8" max="8" width="12.6640625" bestFit="1" customWidth="1"/>
    <col min="15" max="15" width="13.6640625" bestFit="1" customWidth="1"/>
  </cols>
  <sheetData>
    <row r="2" spans="1:15" ht="15.75" x14ac:dyDescent="0.25">
      <c r="A2" s="14" t="s">
        <v>0</v>
      </c>
      <c r="B2" s="14"/>
      <c r="C2" s="14"/>
      <c r="D2" s="14"/>
    </row>
    <row r="3" spans="1:15" ht="15" customHeight="1" x14ac:dyDescent="0.2">
      <c r="A3" s="15" t="s">
        <v>15</v>
      </c>
      <c r="B3" s="15"/>
      <c r="C3" s="15"/>
      <c r="D3" s="15"/>
    </row>
    <row r="4" spans="1:15" s="2" customFormat="1" ht="8.25" customHeight="1" x14ac:dyDescent="0.25">
      <c r="B4" s="1"/>
      <c r="C4" s="1"/>
    </row>
    <row r="5" spans="1:15" x14ac:dyDescent="0.2">
      <c r="A5" s="5" t="s">
        <v>1</v>
      </c>
      <c r="B5" s="5" t="s">
        <v>29</v>
      </c>
      <c r="C5" s="5" t="s">
        <v>30</v>
      </c>
      <c r="D5" s="5" t="s">
        <v>32</v>
      </c>
      <c r="E5" s="4"/>
      <c r="F5" s="5" t="s">
        <v>31</v>
      </c>
      <c r="O5" s="11"/>
    </row>
    <row r="6" spans="1:15" x14ac:dyDescent="0.2">
      <c r="A6" s="5">
        <v>0</v>
      </c>
      <c r="B6" s="3" t="s">
        <v>2</v>
      </c>
      <c r="C6" s="6">
        <v>-145372</v>
      </c>
      <c r="D6" s="6"/>
      <c r="F6" s="12">
        <f>C6/(1+$G$25)^(A6/4)</f>
        <v>-145372</v>
      </c>
      <c r="O6" s="11"/>
    </row>
    <row r="7" spans="1:15" x14ac:dyDescent="0.2">
      <c r="A7" s="5">
        <f>A6+1</f>
        <v>1</v>
      </c>
      <c r="B7" s="3" t="s">
        <v>3</v>
      </c>
      <c r="C7" s="6">
        <v>7540</v>
      </c>
      <c r="D7" s="6">
        <f>SUM($C$7:C7)</f>
        <v>7540</v>
      </c>
      <c r="F7" s="12">
        <f t="shared" ref="F7:F19" si="0">C7/(1+$G$25)^(A7/4)</f>
        <v>7412.6701961718009</v>
      </c>
      <c r="O7" s="11"/>
    </row>
    <row r="8" spans="1:15" x14ac:dyDescent="0.2">
      <c r="A8" s="5">
        <f t="shared" ref="A8:A25" si="1">A7+1</f>
        <v>2</v>
      </c>
      <c r="B8" s="3" t="s">
        <v>4</v>
      </c>
      <c r="C8" s="6">
        <v>7203</v>
      </c>
      <c r="D8" s="6">
        <f>SUM($C$7:C8)</f>
        <v>14743</v>
      </c>
      <c r="F8" s="12">
        <f t="shared" si="0"/>
        <v>6961.7765372698441</v>
      </c>
      <c r="O8" s="11"/>
    </row>
    <row r="9" spans="1:15" x14ac:dyDescent="0.2">
      <c r="A9" s="5">
        <f t="shared" si="1"/>
        <v>3</v>
      </c>
      <c r="B9" s="3" t="s">
        <v>5</v>
      </c>
      <c r="C9" s="6">
        <v>6811</v>
      </c>
      <c r="D9" s="6">
        <f>SUM($C$7:C9)</f>
        <v>21554</v>
      </c>
      <c r="F9" s="12">
        <f t="shared" si="0"/>
        <v>6471.7372467761361</v>
      </c>
      <c r="O9" s="11"/>
    </row>
    <row r="10" spans="1:15" x14ac:dyDescent="0.2">
      <c r="A10" s="5">
        <f t="shared" si="1"/>
        <v>4</v>
      </c>
      <c r="B10" s="3" t="s">
        <v>6</v>
      </c>
      <c r="C10" s="6">
        <v>6272</v>
      </c>
      <c r="D10" s="6">
        <f>SUM($C$7:C10)</f>
        <v>27826</v>
      </c>
      <c r="F10" s="12">
        <f t="shared" si="0"/>
        <v>5858.9444184960303</v>
      </c>
      <c r="O10" s="11"/>
    </row>
    <row r="11" spans="1:15" x14ac:dyDescent="0.2">
      <c r="A11" s="5">
        <f t="shared" si="1"/>
        <v>5</v>
      </c>
      <c r="B11" s="3" t="s">
        <v>7</v>
      </c>
      <c r="C11" s="6">
        <v>8091</v>
      </c>
      <c r="D11" s="6">
        <f>SUM($C$7:C11)</f>
        <v>35917</v>
      </c>
      <c r="F11" s="12">
        <f t="shared" si="0"/>
        <v>7430.5140830378778</v>
      </c>
      <c r="O11" s="11"/>
    </row>
    <row r="12" spans="1:15" x14ac:dyDescent="0.2">
      <c r="A12" s="5">
        <f t="shared" si="1"/>
        <v>6</v>
      </c>
      <c r="B12" s="3" t="s">
        <v>8</v>
      </c>
      <c r="C12" s="6">
        <v>8024</v>
      </c>
      <c r="D12" s="6">
        <f>SUM($C$7:C12)</f>
        <v>43941</v>
      </c>
      <c r="F12" s="12">
        <f t="shared" si="0"/>
        <v>7244.5416328817309</v>
      </c>
      <c r="O12" s="11"/>
    </row>
    <row r="13" spans="1:15" x14ac:dyDescent="0.2">
      <c r="A13" s="5">
        <f t="shared" si="1"/>
        <v>7</v>
      </c>
      <c r="B13" s="3" t="s">
        <v>9</v>
      </c>
      <c r="C13" s="6">
        <v>8016</v>
      </c>
      <c r="D13" s="6">
        <f>SUM($C$7:C13)</f>
        <v>51957</v>
      </c>
      <c r="F13" s="12">
        <f t="shared" si="0"/>
        <v>7115.1004073564691</v>
      </c>
      <c r="O13" s="11"/>
    </row>
    <row r="14" spans="1:15" x14ac:dyDescent="0.2">
      <c r="A14" s="5">
        <f t="shared" si="1"/>
        <v>8</v>
      </c>
      <c r="B14" s="3" t="s">
        <v>10</v>
      </c>
      <c r="C14" s="6">
        <v>6637</v>
      </c>
      <c r="D14" s="6">
        <f>SUM($C$7:C14)</f>
        <v>58594</v>
      </c>
      <c r="F14" s="12">
        <f t="shared" si="0"/>
        <v>5791.5988656773598</v>
      </c>
      <c r="O14" s="11"/>
    </row>
    <row r="15" spans="1:15" x14ac:dyDescent="0.2">
      <c r="A15" s="5">
        <f t="shared" si="1"/>
        <v>9</v>
      </c>
      <c r="B15" s="3" t="s">
        <v>11</v>
      </c>
      <c r="C15" s="6">
        <v>8235</v>
      </c>
      <c r="D15" s="6">
        <f>SUM($C$7:C15)</f>
        <v>66829</v>
      </c>
      <c r="F15" s="12">
        <f t="shared" si="0"/>
        <v>7064.6978515020937</v>
      </c>
      <c r="O15" s="11"/>
    </row>
    <row r="16" spans="1:15" x14ac:dyDescent="0.2">
      <c r="A16" s="5">
        <f t="shared" si="1"/>
        <v>10</v>
      </c>
      <c r="B16" s="3" t="s">
        <v>12</v>
      </c>
      <c r="C16" s="6">
        <v>8642</v>
      </c>
      <c r="D16" s="6">
        <f>SUM($C$7:C16)</f>
        <v>75471</v>
      </c>
      <c r="F16" s="12">
        <f t="shared" si="0"/>
        <v>7288.6581720699551</v>
      </c>
      <c r="O16" s="11"/>
    </row>
    <row r="17" spans="1:15" x14ac:dyDescent="0.2">
      <c r="A17" s="5">
        <f t="shared" si="1"/>
        <v>11</v>
      </c>
      <c r="B17" s="3" t="s">
        <v>13</v>
      </c>
      <c r="C17" s="6">
        <v>8633</v>
      </c>
      <c r="D17" s="6">
        <f>SUM($C$7:C17)</f>
        <v>84104</v>
      </c>
      <c r="F17" s="12">
        <f t="shared" si="0"/>
        <v>7158.1104275228618</v>
      </c>
      <c r="O17" s="11"/>
    </row>
    <row r="18" spans="1:15" x14ac:dyDescent="0.2">
      <c r="A18" s="5">
        <f t="shared" si="1"/>
        <v>12</v>
      </c>
      <c r="B18" s="3" t="s">
        <v>14</v>
      </c>
      <c r="C18" s="6">
        <v>7681</v>
      </c>
      <c r="D18" s="6">
        <f>SUM($C$7:C18)</f>
        <v>91785</v>
      </c>
      <c r="F18" s="12">
        <f t="shared" si="0"/>
        <v>6261.2025034900589</v>
      </c>
      <c r="O18" s="11"/>
    </row>
    <row r="19" spans="1:15" x14ac:dyDescent="0.2">
      <c r="A19" s="5">
        <f t="shared" si="1"/>
        <v>13</v>
      </c>
      <c r="B19" s="3" t="s">
        <v>16</v>
      </c>
      <c r="C19" s="6">
        <v>9399</v>
      </c>
      <c r="D19" s="6">
        <f>SUM($C$7:C19)</f>
        <v>101184</v>
      </c>
      <c r="F19" s="12">
        <f t="shared" si="0"/>
        <v>7532.2541749318098</v>
      </c>
      <c r="H19" s="13"/>
      <c r="O19" s="11"/>
    </row>
    <row r="20" spans="1:15" x14ac:dyDescent="0.2">
      <c r="A20" s="5">
        <f t="shared" si="1"/>
        <v>14</v>
      </c>
      <c r="B20" s="3" t="s">
        <v>23</v>
      </c>
      <c r="C20" s="6">
        <f>(0.138*(A20^6)-5.85*(A20^5)+97.529*(A20^4)-810.23*(A20^3)+3486.9*(A20^2)-7049.8*(A20))</f>
        <v>943.71199999966484</v>
      </c>
      <c r="D20" s="6">
        <f>SUM($C$7:C20)</f>
        <v>102127.71199999966</v>
      </c>
      <c r="O20" s="11"/>
    </row>
    <row r="21" spans="1:15" x14ac:dyDescent="0.2">
      <c r="A21" s="5">
        <f t="shared" si="1"/>
        <v>15</v>
      </c>
      <c r="B21" s="3" t="s">
        <v>24</v>
      </c>
      <c r="C21" s="6">
        <f t="shared" ref="C21:C25" si="2">(0.138*(A21^6)-5.85*(A21^5)+97.529*(A21^4)-810.23*(A21^3)+3486.9*(A21^2)-7049.8*(A21))</f>
        <v>11247.375</v>
      </c>
      <c r="D21" s="6">
        <f>SUM($C$7:C21)</f>
        <v>113375.08699999966</v>
      </c>
      <c r="O21" s="11"/>
    </row>
    <row r="22" spans="1:15" x14ac:dyDescent="0.2">
      <c r="A22" s="5">
        <f t="shared" si="1"/>
        <v>16</v>
      </c>
      <c r="B22" s="3" t="s">
        <v>25</v>
      </c>
      <c r="C22" s="6">
        <f t="shared" si="2"/>
        <v>33894.272000000274</v>
      </c>
      <c r="D22" s="6">
        <f>SUM($C$7:C22)</f>
        <v>147269.35899999994</v>
      </c>
      <c r="F22" s="9" t="s">
        <v>20</v>
      </c>
      <c r="G22" s="6">
        <f>SUM(F6:F19)</f>
        <v>-55780.193482815979</v>
      </c>
    </row>
    <row r="23" spans="1:15" x14ac:dyDescent="0.2">
      <c r="A23" s="5">
        <f t="shared" si="1"/>
        <v>17</v>
      </c>
      <c r="B23" s="3" t="s">
        <v>26</v>
      </c>
      <c r="C23" s="6">
        <f t="shared" si="2"/>
        <v>77748.190999999613</v>
      </c>
      <c r="D23" s="6">
        <f>SUM($C$7:C23)</f>
        <v>225017.54999999955</v>
      </c>
      <c r="F23" s="10" t="s">
        <v>21</v>
      </c>
      <c r="G23" s="7">
        <f>SUM(F7:F19)/-F6</f>
        <v>0.61629341631940149</v>
      </c>
    </row>
    <row r="24" spans="1:15" x14ac:dyDescent="0.2">
      <c r="A24" s="5">
        <f t="shared" si="1"/>
        <v>18</v>
      </c>
      <c r="B24" s="3" t="s">
        <v>27</v>
      </c>
      <c r="C24" s="6">
        <f t="shared" si="2"/>
        <v>155516.25600000087</v>
      </c>
      <c r="D24" s="6">
        <f>SUM($C$7:C24)</f>
        <v>380533.80600000045</v>
      </c>
    </row>
    <row r="25" spans="1:15" x14ac:dyDescent="0.2">
      <c r="A25" s="5">
        <f t="shared" si="1"/>
        <v>19</v>
      </c>
      <c r="B25" s="3" t="s">
        <v>28</v>
      </c>
      <c r="C25" s="6">
        <f t="shared" si="2"/>
        <v>284686.36700000236</v>
      </c>
      <c r="D25" s="6">
        <f>SUM($C$7:C25)</f>
        <v>665220.17300000275</v>
      </c>
      <c r="F25" s="9" t="s">
        <v>19</v>
      </c>
      <c r="G25" s="8">
        <f>0.0705</f>
        <v>7.0499999999999993E-2</v>
      </c>
      <c r="H25" s="8">
        <f>(((1+G25)^(1/4))-1)*4</f>
        <v>6.8709277741215047E-2</v>
      </c>
    </row>
    <row r="26" spans="1:15" x14ac:dyDescent="0.2">
      <c r="F26" s="10" t="s">
        <v>17</v>
      </c>
      <c r="G26" s="8">
        <f>IRR(C6:C19)</f>
        <v>-4.6555690123666782E-2</v>
      </c>
    </row>
    <row r="27" spans="1:15" x14ac:dyDescent="0.2">
      <c r="F27" s="9" t="s">
        <v>18</v>
      </c>
      <c r="G27" s="8">
        <f>MIRR(C6:C19,H29,H25)</f>
        <v>3.8617543396672893E-3</v>
      </c>
    </row>
    <row r="29" spans="1:15" x14ac:dyDescent="0.2">
      <c r="F29" s="9" t="s">
        <v>22</v>
      </c>
      <c r="G29" s="8">
        <f>((1+(H29/4))^4)-1</f>
        <v>5.4490330348868188E-2</v>
      </c>
      <c r="H29" s="8">
        <f>5.3411/100</f>
        <v>5.3411E-2</v>
      </c>
    </row>
  </sheetData>
  <mergeCells count="2">
    <mergeCell ref="A2:D2"/>
    <mergeCell ref="A3:D3"/>
  </mergeCells>
  <phoneticPr fontId="3" type="noConversion"/>
  <conditionalFormatting sqref="D7">
    <cfRule type="cellIs" dxfId="2" priority="5" operator="greaterThan">
      <formula>-$C$6</formula>
    </cfRule>
  </conditionalFormatting>
  <conditionalFormatting sqref="D7:D25">
    <cfRule type="cellIs" dxfId="1" priority="3" operator="lessThan">
      <formula>-$C$6</formula>
    </cfRule>
    <cfRule type="cellIs" dxfId="0" priority="4" operator="greaterThan">
      <formula>-$C$6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40C21F4077B54686684F2D3F52B825" ma:contentTypeVersion="9" ma:contentTypeDescription="Crear nuevo documento." ma:contentTypeScope="" ma:versionID="d4f6ab55cc6ec53b29349f09ee39c1b2">
  <xsd:schema xmlns:xsd="http://www.w3.org/2001/XMLSchema" xmlns:xs="http://www.w3.org/2001/XMLSchema" xmlns:p="http://schemas.microsoft.com/office/2006/metadata/properties" xmlns:ns2="d024b884-3099-459c-a88e-5d4af564eefd" targetNamespace="http://schemas.microsoft.com/office/2006/metadata/properties" ma:root="true" ma:fieldsID="964330095b5bd83aa4c12ecf127f4c6a" ns2:_="">
    <xsd:import namespace="d024b884-3099-459c-a88e-5d4af564ee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4b884-3099-459c-a88e-5d4af564ee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E2E835-3C9C-4985-A96E-FE0F0F163F12}"/>
</file>

<file path=customXml/itemProps2.xml><?xml version="1.0" encoding="utf-8"?>
<ds:datastoreItem xmlns:ds="http://schemas.openxmlformats.org/officeDocument/2006/customXml" ds:itemID="{D9B3FEEA-FC8C-4F7B-B734-0169CB0F7BAA}"/>
</file>

<file path=customXml/itemProps3.xml><?xml version="1.0" encoding="utf-8"?>
<ds:datastoreItem xmlns:ds="http://schemas.openxmlformats.org/officeDocument/2006/customXml" ds:itemID="{5ACA79FC-5BC3-4961-8079-1766D47D4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2021-11-15T20:09:27Z</dcterms:created>
  <dcterms:modified xsi:type="dcterms:W3CDTF">2021-11-19T03:14:00Z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0x010100FE40C21F4077B54686684F2D3F52B825</vt:lpwstr>
  </property>
</Properties>
</file>