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6e04a260043c7/Documentos/cosas uni/8vo sem/Finanzas Corporativas/Avance Proyecto/Soporte/"/>
    </mc:Choice>
  </mc:AlternateContent>
  <xr:revisionPtr revIDLastSave="582" documentId="8_{1765C35B-3A35-4C2A-B359-61E73CA04969}" xr6:coauthVersionLast="47" xr6:coauthVersionMax="47" xr10:uidLastSave="{966B5E61-B9B8-4646-9303-44356210034D}"/>
  <bookViews>
    <workbookView xWindow="-120" yWindow="-120" windowWidth="20730" windowHeight="11160" xr2:uid="{C2A4EEA3-DA6C-4FD5-8AF4-F460C9705B8E}"/>
  </bookViews>
  <sheets>
    <sheet name="FE" sheetId="5" r:id="rId1"/>
    <sheet name="BG" sheetId="2" r:id="rId2"/>
    <sheet name="ER " sheetId="1" r:id="rId3"/>
    <sheet name="Ratios" sheetId="3" r:id="rId4"/>
  </sheets>
  <externalReferences>
    <externalReference r:id="rId5"/>
    <externalReference r:id="rId6"/>
    <externalReference r:id="rId7"/>
  </externalReferences>
  <definedNames>
    <definedName name="MesSel">[1]Generales!$C$38</definedName>
    <definedName name="Trim1">[2]Generales!$C$79</definedName>
    <definedName name="Trim2">[2]Generales!$C$80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J22" i="1"/>
  <c r="J23" i="1"/>
  <c r="J26" i="1"/>
  <c r="J27" i="1"/>
  <c r="J28" i="1"/>
  <c r="J31" i="1"/>
  <c r="J33" i="1"/>
  <c r="J36" i="1"/>
  <c r="J11" i="1"/>
  <c r="I33" i="1"/>
  <c r="I36" i="1"/>
  <c r="I31" i="1"/>
  <c r="I23" i="1"/>
  <c r="L39" i="2"/>
  <c r="I11" i="1" l="1"/>
  <c r="J10" i="1"/>
  <c r="I10" i="1"/>
  <c r="C23" i="3" l="1"/>
  <c r="H26" i="1" l="1"/>
  <c r="L44" i="2"/>
  <c r="L45" i="2"/>
  <c r="L46" i="2"/>
  <c r="L48" i="2"/>
  <c r="L49" i="2"/>
  <c r="L43" i="2"/>
  <c r="L27" i="2"/>
  <c r="L28" i="2"/>
  <c r="L29" i="2"/>
  <c r="L30" i="2"/>
  <c r="L31" i="2"/>
  <c r="L32" i="2"/>
  <c r="L33" i="2"/>
  <c r="L35" i="2"/>
  <c r="L36" i="2"/>
  <c r="L37" i="2"/>
  <c r="L38" i="2"/>
  <c r="L40" i="2"/>
  <c r="L41" i="2"/>
  <c r="L26" i="2"/>
  <c r="L10" i="2"/>
  <c r="L11" i="2"/>
  <c r="L12" i="2"/>
  <c r="L13" i="2"/>
  <c r="L14" i="2"/>
  <c r="L15" i="2"/>
  <c r="L17" i="2"/>
  <c r="L18" i="2"/>
  <c r="L19" i="2"/>
  <c r="L20" i="2"/>
  <c r="L21" i="2"/>
  <c r="L22" i="2"/>
  <c r="L23" i="2"/>
  <c r="L24" i="2"/>
  <c r="L9" i="2"/>
  <c r="G9" i="1"/>
  <c r="H9" i="1"/>
  <c r="I9" i="1"/>
  <c r="J9" i="1"/>
  <c r="G11" i="1"/>
  <c r="H11" i="1"/>
  <c r="G12" i="1"/>
  <c r="H12" i="1"/>
  <c r="G15" i="1"/>
  <c r="H15" i="1"/>
  <c r="I15" i="1"/>
  <c r="J15" i="1"/>
  <c r="G16" i="1"/>
  <c r="H16" i="1"/>
  <c r="I16" i="1"/>
  <c r="J16" i="1"/>
  <c r="E17" i="1"/>
  <c r="F17" i="1"/>
  <c r="G17" i="1"/>
  <c r="H17" i="1"/>
  <c r="G20" i="1"/>
  <c r="H20" i="1"/>
  <c r="G22" i="1"/>
  <c r="H22" i="1"/>
  <c r="I22" i="1"/>
  <c r="G23" i="1"/>
  <c r="H23" i="1"/>
  <c r="G26" i="1"/>
  <c r="I26" i="1"/>
  <c r="G27" i="1"/>
  <c r="H27" i="1"/>
  <c r="I27" i="1"/>
  <c r="G28" i="1"/>
  <c r="H28" i="1"/>
  <c r="G30" i="1"/>
  <c r="H30" i="1"/>
  <c r="G31" i="1"/>
  <c r="H31" i="1"/>
  <c r="G33" i="1"/>
  <c r="H33" i="1"/>
  <c r="G34" i="1"/>
  <c r="H34" i="1"/>
  <c r="G36" i="1"/>
  <c r="H36" i="1"/>
  <c r="D25" i="3"/>
  <c r="E25" i="3" s="1"/>
  <c r="D24" i="3"/>
  <c r="E24" i="3" s="1"/>
  <c r="D23" i="3"/>
  <c r="E23" i="3" s="1"/>
  <c r="E5" i="3"/>
  <c r="E7" i="3"/>
  <c r="E8" i="3"/>
  <c r="E9" i="3"/>
  <c r="E10" i="3"/>
  <c r="E12" i="3"/>
  <c r="E14" i="3"/>
  <c r="E16" i="3"/>
  <c r="E17" i="3"/>
  <c r="E19" i="3"/>
  <c r="E20" i="3"/>
  <c r="E21" i="3"/>
  <c r="E4" i="3"/>
  <c r="D12" i="3"/>
  <c r="D13" i="3" s="1"/>
  <c r="D10" i="3"/>
  <c r="D9" i="3"/>
  <c r="K4" i="3"/>
  <c r="D21" i="3"/>
  <c r="D20" i="3"/>
  <c r="D19" i="3"/>
  <c r="D17" i="3"/>
  <c r="D16" i="3"/>
  <c r="D14" i="3"/>
  <c r="D15" i="3" s="1"/>
  <c r="D8" i="3"/>
  <c r="D7" i="3"/>
  <c r="D5" i="3"/>
  <c r="D4" i="3"/>
  <c r="C8" i="3"/>
  <c r="C9" i="3"/>
  <c r="C12" i="3"/>
  <c r="C13" i="3" s="1"/>
  <c r="E13" i="3" s="1"/>
  <c r="C14" i="3"/>
  <c r="C10" i="3" l="1"/>
  <c r="C24" i="3"/>
  <c r="C21" i="3"/>
  <c r="C20" i="3"/>
  <c r="C19" i="3"/>
  <c r="C15" i="3"/>
  <c r="E15" i="3" s="1"/>
  <c r="C17" i="3"/>
  <c r="C16" i="3"/>
  <c r="C7" i="3"/>
  <c r="C5" i="3"/>
  <c r="C4" i="3"/>
  <c r="J4" i="3"/>
  <c r="C25" i="3" s="1"/>
  <c r="K44" i="2"/>
  <c r="K45" i="2"/>
  <c r="K46" i="2"/>
  <c r="K47" i="2"/>
  <c r="K48" i="2"/>
  <c r="K49" i="2"/>
  <c r="I47" i="2"/>
  <c r="I49" i="2"/>
  <c r="H44" i="2"/>
  <c r="I44" i="2" s="1"/>
  <c r="H45" i="2"/>
  <c r="I45" i="2" s="1"/>
  <c r="H46" i="2"/>
  <c r="I46" i="2" s="1"/>
  <c r="H47" i="2"/>
  <c r="H48" i="2"/>
  <c r="I48" i="2" s="1"/>
  <c r="H49" i="2"/>
  <c r="K36" i="2"/>
  <c r="K37" i="2"/>
  <c r="K38" i="2"/>
  <c r="K39" i="2"/>
  <c r="K40" i="2"/>
  <c r="K41" i="2"/>
  <c r="I39" i="2"/>
  <c r="I41" i="2"/>
  <c r="H36" i="2"/>
  <c r="I36" i="2" s="1"/>
  <c r="H37" i="2"/>
  <c r="I37" i="2" s="1"/>
  <c r="H38" i="2"/>
  <c r="I38" i="2" s="1"/>
  <c r="H39" i="2"/>
  <c r="H40" i="2"/>
  <c r="I40" i="2" s="1"/>
  <c r="H41" i="2"/>
  <c r="K27" i="2"/>
  <c r="K28" i="2"/>
  <c r="K29" i="2"/>
  <c r="K30" i="2"/>
  <c r="K31" i="2"/>
  <c r="K32" i="2"/>
  <c r="K33" i="2"/>
  <c r="I27" i="2"/>
  <c r="I28" i="2"/>
  <c r="I29" i="2"/>
  <c r="I30" i="2"/>
  <c r="I31" i="2"/>
  <c r="I32" i="2"/>
  <c r="I33" i="2"/>
  <c r="H27" i="2"/>
  <c r="H28" i="2"/>
  <c r="H29" i="2"/>
  <c r="H30" i="2"/>
  <c r="H31" i="2"/>
  <c r="H32" i="2"/>
  <c r="H33" i="2"/>
  <c r="I10" i="2"/>
  <c r="I11" i="2"/>
  <c r="I12" i="2"/>
  <c r="I13" i="2"/>
  <c r="I14" i="2"/>
  <c r="I15" i="2"/>
  <c r="K10" i="2"/>
  <c r="K11" i="2"/>
  <c r="K12" i="2"/>
  <c r="K13" i="2"/>
  <c r="K14" i="2"/>
  <c r="K15" i="2"/>
  <c r="K18" i="2"/>
  <c r="K19" i="2"/>
  <c r="K20" i="2"/>
  <c r="K21" i="2"/>
  <c r="K22" i="2"/>
  <c r="K23" i="2"/>
  <c r="K24" i="2"/>
  <c r="I18" i="2"/>
  <c r="I19" i="2"/>
  <c r="I20" i="2"/>
  <c r="I21" i="2"/>
  <c r="I22" i="2"/>
  <c r="I23" i="2"/>
  <c r="I24" i="2"/>
  <c r="H18" i="2"/>
  <c r="H19" i="2"/>
  <c r="H20" i="2"/>
  <c r="H21" i="2"/>
  <c r="H22" i="2"/>
  <c r="H23" i="2"/>
  <c r="H24" i="2"/>
  <c r="K43" i="2" l="1"/>
  <c r="H43" i="2"/>
  <c r="I43" i="2" s="1"/>
  <c r="K35" i="2"/>
  <c r="H35" i="2"/>
  <c r="I35" i="2" s="1"/>
  <c r="K26" i="2"/>
  <c r="H26" i="2"/>
  <c r="I26" i="2" s="1"/>
  <c r="K17" i="2"/>
  <c r="H17" i="2"/>
  <c r="I17" i="2" s="1"/>
  <c r="H15" i="2"/>
  <c r="H14" i="2"/>
  <c r="H12" i="2"/>
  <c r="H10" i="2"/>
  <c r="K9" i="2"/>
  <c r="H9" i="2"/>
  <c r="I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tc={4EA8CDB5-10AF-4F9D-BA99-1B3E9243195F}</author>
  </authors>
  <commentList>
    <comment ref="C10" authorId="0" shapeId="0" xr:uid="{4EA8CDB5-10AF-4F9D-BA99-1B3E924319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Utilidad de la operación entre los intereses cobrados del flujo de efectivo</t>
      </text>
    </comment>
  </commentList>
</comments>
</file>

<file path=xl/sharedStrings.xml><?xml version="1.0" encoding="utf-8"?>
<sst xmlns="http://schemas.openxmlformats.org/spreadsheetml/2006/main" count="188" uniqueCount="142">
  <si>
    <t>Arca Continental, S.A.B. de C.V. y Subsidiarias</t>
  </si>
  <si>
    <t xml:space="preserve">Estado Consolidado de Resultados </t>
  </si>
  <si>
    <t>(millones de pesos Mexicanos)</t>
  </si>
  <si>
    <t>Variación</t>
  </si>
  <si>
    <t>MM MXP</t>
  </si>
  <si>
    <t>%</t>
  </si>
  <si>
    <t>Ventas Netas</t>
  </si>
  <si>
    <t>Costo de Ventas</t>
  </si>
  <si>
    <t>Utilidad Bruta</t>
  </si>
  <si>
    <t>Gastos de Venta</t>
  </si>
  <si>
    <t>Gastos de Administración</t>
  </si>
  <si>
    <t>Total de Gastos</t>
  </si>
  <si>
    <r>
      <t xml:space="preserve">Otros ingresos (Gastos) </t>
    </r>
    <r>
      <rPr>
        <vertAlign val="superscript"/>
        <sz val="11"/>
        <color theme="1" tint="0.34998626667073579"/>
        <rFont val="Arial"/>
        <family val="2"/>
      </rPr>
      <t>1,2</t>
    </r>
  </si>
  <si>
    <t>Utilidad de operación</t>
  </si>
  <si>
    <t>Costo Integral de Financiamiento</t>
  </si>
  <si>
    <r>
      <t xml:space="preserve">Participación en utilidades netas de asociadas </t>
    </r>
    <r>
      <rPr>
        <vertAlign val="superscript"/>
        <sz val="11"/>
        <color theme="1" tint="0.34998626667073579"/>
        <rFont val="Arial"/>
        <family val="2"/>
      </rPr>
      <t>3</t>
    </r>
  </si>
  <si>
    <t>Utilidad antes de impuestos</t>
  </si>
  <si>
    <t>Impuesto a la Utilidad</t>
  </si>
  <si>
    <t>Participación no controladora</t>
  </si>
  <si>
    <t>Utilidad Neta</t>
  </si>
  <si>
    <t>Balance General Consolidado</t>
  </si>
  <si>
    <t>Diciembre 31</t>
  </si>
  <si>
    <t>Análisis Vertical</t>
  </si>
  <si>
    <t>ACTIVO</t>
  </si>
  <si>
    <t>Efectivo e inversiones temporales</t>
  </si>
  <si>
    <t>Clientes y cuentas por cobrar</t>
  </si>
  <si>
    <t>Inventarios</t>
  </si>
  <si>
    <t>Pagos anticipados y mercancía en tránsito</t>
  </si>
  <si>
    <t>Suma de Activo Circulante</t>
  </si>
  <si>
    <t>Inversiones en acciones y otras</t>
  </si>
  <si>
    <t>Inmuebles, planta y equipo</t>
  </si>
  <si>
    <t>Activos por derecho de uso</t>
  </si>
  <si>
    <t>Otros activos</t>
  </si>
  <si>
    <t>Suma de Activo Total</t>
  </si>
  <si>
    <t>PASIVO</t>
  </si>
  <si>
    <t>Proveedores y cuentas por pagar</t>
  </si>
  <si>
    <t>Pasivos por arrendamiento C.P.</t>
  </si>
  <si>
    <t>Pasivo de Corto Plazo</t>
  </si>
  <si>
    <t xml:space="preserve">Documentos por pagar de Largo plazo </t>
  </si>
  <si>
    <t>Pasivos por arrendamiento L.P.</t>
  </si>
  <si>
    <t>ISR diferido y otros</t>
  </si>
  <si>
    <t xml:space="preserve">Total de Pasivo </t>
  </si>
  <si>
    <t>CAPITAL CONTABLE</t>
  </si>
  <si>
    <t xml:space="preserve">Utilidades retenidas </t>
  </si>
  <si>
    <t>Utilidad o (pérdida) neta</t>
  </si>
  <si>
    <t>Suma de Capital Contable</t>
  </si>
  <si>
    <t xml:space="preserve">Suma de Pasivo y Capital </t>
  </si>
  <si>
    <t>Razones Financieras</t>
  </si>
  <si>
    <t>Prueba Ácida</t>
  </si>
  <si>
    <t xml:space="preserve">Valor en libros </t>
  </si>
  <si>
    <t>Razón de efectivo</t>
  </si>
  <si>
    <t>Razón de deuda total</t>
  </si>
  <si>
    <t>Multiplicador de Capital</t>
  </si>
  <si>
    <t>Razones de veces ganado el interés</t>
  </si>
  <si>
    <t>Rotación de inventario</t>
  </si>
  <si>
    <t>Rotación de activos totales</t>
  </si>
  <si>
    <t>Intensidad del capital</t>
  </si>
  <si>
    <t>Margen de utilidad</t>
  </si>
  <si>
    <t>Múltiplo VE</t>
  </si>
  <si>
    <t>(miles de pesos Mexicanos)</t>
  </si>
  <si>
    <t>Partes relacionadas</t>
  </si>
  <si>
    <t>Instrumentos financieros derivados</t>
  </si>
  <si>
    <t>Crédito mercantil y activos intangibles, neto</t>
  </si>
  <si>
    <t>Impuestos a la utilidad diferidos</t>
  </si>
  <si>
    <t>Otros pasivos</t>
  </si>
  <si>
    <t>Impuesto a la utilidad por pagar</t>
  </si>
  <si>
    <t>Prima en emisión de acciones</t>
  </si>
  <si>
    <t>Capital social</t>
  </si>
  <si>
    <t>Total parcticipación controladora</t>
  </si>
  <si>
    <t>Documentos por pagar corto plazo</t>
  </si>
  <si>
    <t>Beneficio a empleados</t>
  </si>
  <si>
    <t>Ingresos por NPSG</t>
  </si>
  <si>
    <t>Gastos financieros</t>
  </si>
  <si>
    <t>Ingresos financieros</t>
  </si>
  <si>
    <t xml:space="preserve">Participación en las utilidades netas de asociadas estratégicas </t>
  </si>
  <si>
    <t xml:space="preserve">Participación controladora </t>
  </si>
  <si>
    <t>Utilidad por acción básica, en pesos</t>
  </si>
  <si>
    <t>Promedio ponderado de acciones en circulación (miles)</t>
  </si>
  <si>
    <t>Razón deuda a capital (D/C):</t>
  </si>
  <si>
    <t>Valor en libros por acción</t>
  </si>
  <si>
    <t>Acciones promedio en circulación miles</t>
  </si>
  <si>
    <t>Precio por acción</t>
  </si>
  <si>
    <t>Utilidades por acción</t>
  </si>
  <si>
    <t>Precio sobre Valor en libros (PVL)</t>
  </si>
  <si>
    <t>Precios/Utilidad (P/U)</t>
  </si>
  <si>
    <t>Rotación de Cuentas por Cobrar</t>
  </si>
  <si>
    <t>Rendimientos sobre los activos (ROA)</t>
  </si>
  <si>
    <t>Rendimientos sobre el capital (ROE)</t>
  </si>
  <si>
    <r>
      <rPr>
        <sz val="8"/>
        <rFont val="Arial Narrow"/>
        <family val="2"/>
      </rPr>
      <t>Utilidad antes de impuestos</t>
    </r>
  </si>
  <si>
    <r>
      <rPr>
        <sz val="8"/>
        <rFont val="Arial Narrow"/>
        <family val="2"/>
      </rPr>
      <t>Ajustes por:</t>
    </r>
  </si>
  <si>
    <r>
      <rPr>
        <sz val="8"/>
        <rFont val="Arial Narrow"/>
        <family val="2"/>
      </rPr>
      <t>Depreciación y amortización</t>
    </r>
  </si>
  <si>
    <r>
      <rPr>
        <sz val="8"/>
        <rFont val="Arial Narrow"/>
        <family val="2"/>
      </rPr>
      <t>Bajas de propiedad, planta y equipo</t>
    </r>
  </si>
  <si>
    <r>
      <rPr>
        <sz val="8"/>
        <rFont val="Arial Narrow"/>
        <family val="2"/>
      </rPr>
      <t>Deterioro de clientes</t>
    </r>
  </si>
  <si>
    <r>
      <rPr>
        <sz val="8"/>
        <rFont val="Arial Narrow"/>
        <family val="2"/>
      </rPr>
      <t>Utilidad en venta de propiedad, planta y equipo</t>
    </r>
  </si>
  <si>
    <r>
      <rPr>
        <sz val="8"/>
        <rFont val="Arial Narrow"/>
        <family val="2"/>
      </rPr>
      <t>Costos relacionados con beneficios a los empleados</t>
    </r>
  </si>
  <si>
    <r>
      <rPr>
        <sz val="8"/>
        <rFont val="Arial Narrow"/>
        <family val="2"/>
      </rPr>
      <t>Participación en las utilidades netas de asociadas</t>
    </r>
  </si>
  <si>
    <r>
      <rPr>
        <sz val="8"/>
        <rFont val="Arial Narrow"/>
        <family val="2"/>
      </rPr>
      <t>Resultado financiero, neto</t>
    </r>
  </si>
  <si>
    <r>
      <rPr>
        <sz val="8"/>
        <rFont val="Arial Narrow"/>
        <family val="2"/>
      </rPr>
      <t>Cambios en el capital de trabajo:</t>
    </r>
  </si>
  <si>
    <r>
      <rPr>
        <sz val="8"/>
        <rFont val="Arial Narrow"/>
        <family val="2"/>
      </rPr>
      <t>Clientes y otras cuentas por cobrar, neto</t>
    </r>
  </si>
  <si>
    <r>
      <rPr>
        <sz val="8"/>
        <rFont val="Arial Narrow"/>
        <family val="2"/>
      </rPr>
      <t>Inventarios</t>
    </r>
  </si>
  <si>
    <r>
      <rPr>
        <sz val="8"/>
        <rFont val="Arial Narrow"/>
        <family val="2"/>
      </rPr>
      <t>Proveedores, partes relacionadas</t>
    </r>
  </si>
  <si>
    <r>
      <rPr>
        <sz val="8"/>
        <rFont val="Arial Narrow"/>
        <family val="2"/>
      </rPr>
      <t>Instrumentos financieros derivados</t>
    </r>
  </si>
  <si>
    <r>
      <rPr>
        <sz val="8"/>
        <rFont val="Arial Narrow"/>
        <family val="2"/>
      </rPr>
      <t>Beneficios a los empleados</t>
    </r>
  </si>
  <si>
    <r>
      <rPr>
        <sz val="8"/>
        <rFont val="Arial Narrow"/>
        <family val="2"/>
      </rPr>
      <t>Otros pasivos</t>
    </r>
  </si>
  <si>
    <r>
      <rPr>
        <sz val="8"/>
        <rFont val="Arial Narrow"/>
        <family val="2"/>
      </rPr>
      <t>Impuestos a la utilidad pagados</t>
    </r>
  </si>
  <si>
    <r>
      <rPr>
        <sz val="8"/>
        <rFont val="Arial Narrow"/>
        <family val="2"/>
      </rPr>
      <t>Flujo neto de efectivo generado por actividades de operación</t>
    </r>
  </si>
  <si>
    <r>
      <rPr>
        <sz val="8"/>
        <rFont val="Arial Narrow"/>
        <family val="2"/>
      </rPr>
      <t>Actividades de inversión</t>
    </r>
  </si>
  <si>
    <r>
      <rPr>
        <sz val="8"/>
        <rFont val="Arial Narrow"/>
        <family val="2"/>
      </rPr>
      <t>Adquisiciones de propiedades, planta y equipo</t>
    </r>
  </si>
  <si>
    <r>
      <rPr>
        <sz val="8"/>
        <rFont val="Arial Narrow"/>
        <family val="2"/>
      </rPr>
      <t>Disposición de propiedades, planta y equipo</t>
    </r>
  </si>
  <si>
    <r>
      <rPr>
        <sz val="8"/>
        <rFont val="Arial Narrow"/>
        <family val="2"/>
      </rPr>
      <t>Adquisición de activos intangibles</t>
    </r>
  </si>
  <si>
    <r>
      <rPr>
        <sz val="8"/>
        <rFont val="Arial Narrow"/>
        <family val="2"/>
      </rPr>
      <t>Inversión en acciones de compañías asociadas</t>
    </r>
  </si>
  <si>
    <r>
      <rPr>
        <sz val="8"/>
        <rFont val="Arial Narrow"/>
        <family val="2"/>
      </rPr>
      <t>Dividendos cobrados de compañías asociadas</t>
    </r>
  </si>
  <si>
    <r>
      <rPr>
        <sz val="8"/>
        <rFont val="Arial Narrow"/>
        <family val="2"/>
      </rPr>
      <t>Intereses cobrados y otros ingresos financieros</t>
    </r>
  </si>
  <si>
    <r>
      <rPr>
        <sz val="8"/>
        <rFont val="Arial Narrow"/>
        <family val="2"/>
      </rPr>
      <t>Flujo neto de efectivo utilizado en actividades de inversión</t>
    </r>
  </si>
  <si>
    <r>
      <rPr>
        <sz val="8"/>
        <rFont val="Arial Narrow"/>
        <family val="2"/>
      </rPr>
      <t>Actividades de financiamiento</t>
    </r>
  </si>
  <si>
    <r>
      <rPr>
        <sz val="8"/>
        <rFont val="Arial Narrow"/>
        <family val="2"/>
      </rPr>
      <t>Obtención de deuda circulante y no circulante</t>
    </r>
  </si>
  <si>
    <r>
      <rPr>
        <sz val="8"/>
        <rFont val="Arial Narrow"/>
        <family val="2"/>
      </rPr>
      <t>Pago de deuda circulante y no circulante</t>
    </r>
  </si>
  <si>
    <r>
      <rPr>
        <sz val="8"/>
        <rFont val="Arial Narrow"/>
        <family val="2"/>
      </rPr>
      <t>Operaciones de factoraje</t>
    </r>
  </si>
  <si>
    <r>
      <rPr>
        <b/>
        <sz val="8"/>
        <rFont val="Liberation Sans Narrow"/>
        <family val="2"/>
      </rPr>
      <t>-</t>
    </r>
  </si>
  <si>
    <r>
      <rPr>
        <sz val="8"/>
        <rFont val="Arial Narrow"/>
        <family val="2"/>
      </rPr>
      <t>Intereses pagados y otros gastos financieros</t>
    </r>
  </si>
  <si>
    <r>
      <rPr>
        <sz val="8"/>
        <rFont val="Arial Narrow"/>
        <family val="2"/>
      </rPr>
      <t>Recompra de acciones propias</t>
    </r>
  </si>
  <si>
    <r>
      <rPr>
        <sz val="8"/>
        <rFont val="Arial Narrow"/>
        <family val="2"/>
      </rPr>
      <t>Porción de principal de pagos por arrendamientos</t>
    </r>
  </si>
  <si>
    <r>
      <rPr>
        <sz val="8"/>
        <rFont val="Arial Narrow"/>
        <family val="2"/>
      </rPr>
      <t>Dividendos pagados a la participación no controladora</t>
    </r>
  </si>
  <si>
    <r>
      <rPr>
        <sz val="8"/>
        <rFont val="Arial Narrow"/>
        <family val="2"/>
      </rPr>
      <t>-</t>
    </r>
  </si>
  <si>
    <r>
      <rPr>
        <sz val="8"/>
        <rFont val="Arial Narrow"/>
        <family val="2"/>
      </rPr>
      <t>Dividendos pagados a la participación controladora</t>
    </r>
  </si>
  <si>
    <r>
      <rPr>
        <sz val="8"/>
        <rFont val="Arial Narrow"/>
        <family val="2"/>
      </rPr>
      <t>Flujo neto de efectivo utilizado en actividades de financiamiento</t>
    </r>
  </si>
  <si>
    <r>
      <rPr>
        <sz val="8"/>
        <rFont val="Arial Narrow"/>
        <family val="2"/>
      </rPr>
      <t>Aumento neto en efectivo y equivalentes de efectivo</t>
    </r>
  </si>
  <si>
    <r>
      <rPr>
        <sz val="8"/>
        <rFont val="Arial Narrow"/>
        <family val="2"/>
      </rPr>
      <t>Fluctuación cambiaria del efectivo y equivalentes de efectivo</t>
    </r>
  </si>
  <si>
    <r>
      <rPr>
        <sz val="8"/>
        <rFont val="Arial Narrow"/>
        <family val="2"/>
      </rPr>
      <t>Efectivo y equivalentes al efectivo al inicio del año</t>
    </r>
  </si>
  <si>
    <r>
      <rPr>
        <sz val="8"/>
        <rFont val="Arial Narrow"/>
        <family val="2"/>
      </rPr>
      <t>Efectivo y equivalentes al efectivo al final del año</t>
    </r>
  </si>
  <si>
    <r>
      <rPr>
        <sz val="8"/>
        <rFont val="Arial Narrow"/>
        <family val="2"/>
      </rPr>
      <t>Transacciones que no han requerido flujo de efectivo:</t>
    </r>
  </si>
  <si>
    <r>
      <rPr>
        <b/>
        <sz val="8"/>
        <rFont val="Arial"/>
        <family val="2"/>
      </rPr>
      <t>Adquisición de activos por derecho de uso</t>
    </r>
  </si>
  <si>
    <r>
      <rPr>
        <b/>
        <sz val="12"/>
        <color theme="0"/>
        <rFont val="Arial Narrow"/>
        <family val="2"/>
      </rPr>
      <t>Estados Consolidados de Flujos de Efectivo
Por los años terminados al 31 de diciembre de 2020 y 2019 (En miles de pesos mexicanos)</t>
    </r>
  </si>
  <si>
    <t xml:space="preserve">Utilidad por acción diluida, en pesos </t>
  </si>
  <si>
    <t>Bueno</t>
  </si>
  <si>
    <t>Cuidado</t>
  </si>
  <si>
    <t>Días de venta en rotación de Cuentas por Cobrar</t>
  </si>
  <si>
    <t>Días de ventas en el inventario</t>
  </si>
  <si>
    <t>Observación 2020</t>
  </si>
  <si>
    <t>Observación 2019</t>
  </si>
  <si>
    <t>Precaución</t>
  </si>
  <si>
    <t>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</si>
</sst>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[$€-2]* #,##0.00_-;\-[$€-2]* #,##0.00_-;_-[$€-2]* &quot;-&quot;??_-"/>
    <numFmt numFmtId="167" formatCode="0.0%"/>
    <numFmt numFmtId="168" formatCode="#,##0.0000"/>
    <numFmt numFmtId="169" formatCode="#,##0.000"/>
    <numFmt numFmtId="170" formatCode="_-* #,##0_-;\-* #,##0_-;_-* &quot;-&quot;??_-;_-@_-"/>
    <numFmt numFmtId="171" formatCode="0.0"/>
    <numFmt numFmtId="172" formatCode="_(* #,##0.0_);_(* \(#,##0.0\);_(* &quot;-&quot;??_);_(@_)"/>
    <numFmt numFmtId="173" formatCode="0.000%"/>
    <numFmt numFmtId="174" formatCode="0.0000%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b/>
      <sz val="14"/>
      <color rgb="FF723202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</font>
    <font>
      <b/>
      <sz val="12"/>
      <color rgb="FF783706"/>
      <name val="Arial"/>
      <family val="2"/>
    </font>
    <font>
      <b/>
      <sz val="11"/>
      <color theme="1"/>
      <name val="Arial"/>
      <family val="2"/>
    </font>
    <font>
      <i/>
      <sz val="12"/>
      <name val="Arial"/>
      <family val="2"/>
    </font>
    <font>
      <sz val="11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b/>
      <sz val="11"/>
      <name val="Arial"/>
      <family val="2"/>
    </font>
    <font>
      <b/>
      <sz val="12"/>
      <color theme="1" tint="0.34998626667073579"/>
      <name val="Arial"/>
      <family val="2"/>
    </font>
    <font>
      <vertAlign val="superscript"/>
      <sz val="11"/>
      <color theme="1" tint="0.34998626667073579"/>
      <name val="Arial"/>
      <family val="2"/>
    </font>
    <font>
      <sz val="12"/>
      <color theme="1" tint="0.34998626667073579"/>
      <name val="Arial"/>
      <family val="2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723202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b/>
      <sz val="8"/>
      <name val="Liberation Sans Narrow"/>
      <family val="2"/>
    </font>
    <font>
      <sz val="7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6000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dashed">
        <color rgb="FFBDB7AD"/>
      </right>
      <top style="dashed">
        <color rgb="FFBDB7AD"/>
      </top>
      <bottom style="dashed">
        <color rgb="FFBDB7AD"/>
      </bottom>
      <diagonal/>
    </border>
    <border>
      <left/>
      <right style="dotted">
        <color indexed="64"/>
      </right>
      <top style="dashed">
        <color rgb="FFBDB7AD"/>
      </top>
      <bottom style="dashed">
        <color rgb="FFBDB7AD"/>
      </bottom>
      <diagonal/>
    </border>
    <border>
      <left/>
      <right style="dotted">
        <color auto="1"/>
      </right>
      <top/>
      <bottom style="dashed">
        <color rgb="FFBDB7AD"/>
      </bottom>
      <diagonal/>
    </border>
    <border>
      <left/>
      <right/>
      <top/>
      <bottom style="thin">
        <color theme="0"/>
      </bottom>
      <diagonal/>
    </border>
    <border>
      <left/>
      <right/>
      <top style="dashed">
        <color rgb="FFBDB7AD"/>
      </top>
      <bottom style="dashed">
        <color rgb="FFBDB7AD"/>
      </bottom>
      <diagonal/>
    </border>
    <border>
      <left/>
      <right/>
      <top style="thin">
        <color theme="0"/>
      </top>
      <bottom/>
      <diagonal/>
    </border>
    <border>
      <left/>
      <right style="dotted">
        <color theme="0" tint="-0.249977111117893"/>
      </right>
      <top/>
      <bottom/>
      <diagonal/>
    </border>
    <border>
      <left/>
      <right style="dotted">
        <color auto="1"/>
      </right>
      <top style="dashed">
        <color rgb="FFBDB7AD"/>
      </top>
      <bottom/>
      <diagonal/>
    </border>
    <border>
      <left/>
      <right style="dashed">
        <color rgb="FFBDB7AD"/>
      </right>
      <top/>
      <bottom style="dashed">
        <color rgb="FFBDB7AD"/>
      </bottom>
      <diagonal/>
    </border>
    <border>
      <left/>
      <right/>
      <top/>
      <bottom style="thin">
        <color rgb="FFCE171E"/>
      </bottom>
      <diagonal/>
    </border>
  </borders>
  <cellStyleXfs count="11">
    <xf numFmtId="0" fontId="0" fillId="0" borderId="0"/>
    <xf numFmtId="16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166" fontId="4" fillId="0" borderId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6" fontId="4" fillId="0" borderId="0"/>
  </cellStyleXfs>
  <cellXfs count="147">
    <xf numFmtId="0" fontId="0" fillId="0" borderId="0" xfId="0"/>
    <xf numFmtId="0" fontId="8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3" borderId="0" xfId="0" applyFont="1" applyFill="1"/>
    <xf numFmtId="0" fontId="10" fillId="3" borderId="0" xfId="0" applyFont="1" applyFill="1"/>
    <xf numFmtId="0" fontId="3" fillId="3" borderId="0" xfId="5" applyFont="1" applyFill="1"/>
    <xf numFmtId="165" fontId="2" fillId="3" borderId="3" xfId="4" applyNumberFormat="1" applyFont="1" applyFill="1" applyBorder="1" applyAlignment="1">
      <alignment horizontal="center" vertical="center"/>
    </xf>
    <xf numFmtId="165" fontId="2" fillId="3" borderId="4" xfId="4" applyNumberFormat="1" applyFont="1" applyFill="1" applyBorder="1" applyAlignment="1">
      <alignment horizontal="center" vertical="center"/>
    </xf>
    <xf numFmtId="0" fontId="13" fillId="0" borderId="0" xfId="5" applyFont="1"/>
    <xf numFmtId="0" fontId="12" fillId="0" borderId="0" xfId="0" applyFont="1" applyAlignment="1">
      <alignment horizontal="center" vertical="center"/>
    </xf>
    <xf numFmtId="165" fontId="14" fillId="4" borderId="3" xfId="4" applyNumberFormat="1" applyFont="1" applyFill="1" applyBorder="1" applyAlignment="1">
      <alignment horizontal="center" vertical="center"/>
    </xf>
    <xf numFmtId="165" fontId="14" fillId="4" borderId="4" xfId="4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0" fontId="15" fillId="4" borderId="5" xfId="6" applyFont="1" applyFill="1" applyBorder="1" applyAlignment="1">
      <alignment vertical="center"/>
    </xf>
    <xf numFmtId="10" fontId="16" fillId="4" borderId="4" xfId="3" applyNumberFormat="1" applyFont="1" applyFill="1" applyBorder="1" applyAlignment="1">
      <alignment horizontal="center" vertical="center"/>
    </xf>
    <xf numFmtId="0" fontId="17" fillId="4" borderId="5" xfId="6" applyFont="1" applyFill="1" applyBorder="1" applyAlignment="1">
      <alignment vertical="center"/>
    </xf>
    <xf numFmtId="0" fontId="18" fillId="4" borderId="5" xfId="6" applyFont="1" applyFill="1" applyBorder="1" applyAlignment="1">
      <alignment vertical="center"/>
    </xf>
    <xf numFmtId="166" fontId="17" fillId="4" borderId="5" xfId="7" applyFont="1" applyFill="1" applyBorder="1" applyAlignment="1">
      <alignment vertical="center"/>
    </xf>
    <xf numFmtId="10" fontId="17" fillId="4" borderId="5" xfId="3" applyNumberFormat="1" applyFont="1" applyFill="1" applyBorder="1" applyAlignment="1">
      <alignment vertical="center"/>
    </xf>
    <xf numFmtId="0" fontId="19" fillId="4" borderId="5" xfId="6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20" fillId="4" borderId="0" xfId="6" applyFont="1" applyFill="1" applyAlignment="1">
      <alignment vertical="center"/>
    </xf>
    <xf numFmtId="166" fontId="17" fillId="4" borderId="0" xfId="7" applyFont="1" applyFill="1" applyAlignment="1">
      <alignment vertical="center"/>
    </xf>
    <xf numFmtId="0" fontId="17" fillId="4" borderId="0" xfId="6" applyFont="1" applyFill="1" applyAlignment="1">
      <alignment vertical="center"/>
    </xf>
    <xf numFmtId="0" fontId="22" fillId="4" borderId="0" xfId="6" applyFont="1" applyFill="1" applyAlignment="1">
      <alignment vertical="center"/>
    </xf>
    <xf numFmtId="166" fontId="23" fillId="0" borderId="0" xfId="7" applyFont="1"/>
    <xf numFmtId="166" fontId="9" fillId="0" borderId="0" xfId="7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vertical="center"/>
    </xf>
    <xf numFmtId="10" fontId="9" fillId="0" borderId="0" xfId="0" applyNumberFormat="1" applyFont="1" applyAlignment="1">
      <alignment horizontal="center"/>
    </xf>
    <xf numFmtId="165" fontId="9" fillId="0" borderId="0" xfId="1" applyNumberFormat="1" applyFont="1" applyAlignment="1">
      <alignment horizontal="center"/>
    </xf>
    <xf numFmtId="165" fontId="9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9" fillId="0" borderId="0" xfId="3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24" fillId="0" borderId="0" xfId="3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6" fontId="25" fillId="0" borderId="0" xfId="10" applyFont="1" applyAlignment="1">
      <alignment horizontal="left" vertical="top"/>
    </xf>
    <xf numFmtId="166" fontId="9" fillId="0" borderId="0" xfId="10" applyFont="1"/>
    <xf numFmtId="166" fontId="9" fillId="0" borderId="0" xfId="10" applyFont="1" applyAlignment="1">
      <alignment horizontal="center"/>
    </xf>
    <xf numFmtId="166" fontId="9" fillId="3" borderId="0" xfId="10" applyFont="1" applyFill="1"/>
    <xf numFmtId="49" fontId="12" fillId="3" borderId="0" xfId="10" applyNumberFormat="1" applyFont="1" applyFill="1" applyAlignment="1">
      <alignment horizontal="center" vertical="center"/>
    </xf>
    <xf numFmtId="166" fontId="10" fillId="3" borderId="0" xfId="10" applyFont="1" applyFill="1" applyAlignment="1">
      <alignment vertical="center"/>
    </xf>
    <xf numFmtId="0" fontId="12" fillId="3" borderId="0" xfId="10" quotePrefix="1" applyNumberFormat="1" applyFont="1" applyFill="1" applyAlignment="1">
      <alignment horizontal="center" vertical="center"/>
    </xf>
    <xf numFmtId="166" fontId="12" fillId="3" borderId="0" xfId="10" applyFont="1" applyFill="1" applyAlignment="1">
      <alignment vertical="center"/>
    </xf>
    <xf numFmtId="166" fontId="12" fillId="3" borderId="3" xfId="10" applyFont="1" applyFill="1" applyBorder="1" applyAlignment="1">
      <alignment horizontal="center" vertical="center"/>
    </xf>
    <xf numFmtId="166" fontId="12" fillId="3" borderId="4" xfId="10" applyFont="1" applyFill="1" applyBorder="1" applyAlignment="1">
      <alignment horizontal="center" vertical="center"/>
    </xf>
    <xf numFmtId="166" fontId="9" fillId="0" borderId="9" xfId="10" applyFont="1" applyBorder="1" applyAlignment="1">
      <alignment vertical="center"/>
    </xf>
    <xf numFmtId="166" fontId="18" fillId="0" borderId="9" xfId="10" applyFont="1" applyBorder="1" applyAlignment="1">
      <alignment vertical="center"/>
    </xf>
    <xf numFmtId="166" fontId="17" fillId="0" borderId="9" xfId="10" applyFont="1" applyBorder="1" applyAlignment="1">
      <alignment vertical="center"/>
    </xf>
    <xf numFmtId="166" fontId="9" fillId="0" borderId="0" xfId="10" applyFont="1" applyAlignment="1">
      <alignment vertical="center"/>
    </xf>
    <xf numFmtId="166" fontId="12" fillId="0" borderId="0" xfId="10" applyFont="1" applyAlignment="1">
      <alignment vertical="center"/>
    </xf>
    <xf numFmtId="166" fontId="15" fillId="4" borderId="3" xfId="10" applyFont="1" applyFill="1" applyBorder="1" applyAlignment="1">
      <alignment horizontal="center" vertical="center"/>
    </xf>
    <xf numFmtId="166" fontId="15" fillId="4" borderId="4" xfId="10" applyFont="1" applyFill="1" applyBorder="1" applyAlignment="1">
      <alignment horizontal="center" vertical="center"/>
    </xf>
    <xf numFmtId="166" fontId="9" fillId="4" borderId="5" xfId="10" applyFont="1" applyFill="1" applyBorder="1" applyAlignment="1">
      <alignment vertical="center"/>
    </xf>
    <xf numFmtId="166" fontId="17" fillId="4" borderId="5" xfId="10" applyFont="1" applyFill="1" applyBorder="1" applyAlignment="1">
      <alignment vertical="center"/>
    </xf>
    <xf numFmtId="9" fontId="27" fillId="4" borderId="4" xfId="3" applyFont="1" applyFill="1" applyBorder="1" applyAlignment="1">
      <alignment horizontal="center" vertical="center"/>
    </xf>
    <xf numFmtId="167" fontId="27" fillId="4" borderId="4" xfId="3" applyNumberFormat="1" applyFont="1" applyFill="1" applyBorder="1" applyAlignment="1">
      <alignment horizontal="center" vertical="center"/>
    </xf>
    <xf numFmtId="166" fontId="15" fillId="4" borderId="5" xfId="10" applyFont="1" applyFill="1" applyBorder="1" applyAlignment="1">
      <alignment vertical="center"/>
    </xf>
    <xf numFmtId="166" fontId="9" fillId="4" borderId="0" xfId="10" applyFont="1" applyFill="1" applyAlignment="1">
      <alignment vertical="center"/>
    </xf>
    <xf numFmtId="166" fontId="17" fillId="4" borderId="0" xfId="10" applyFont="1" applyFill="1" applyAlignment="1">
      <alignment vertical="center"/>
    </xf>
    <xf numFmtId="37" fontId="0" fillId="0" borderId="0" xfId="0" applyNumberFormat="1"/>
    <xf numFmtId="166" fontId="9" fillId="4" borderId="11" xfId="10" applyFont="1" applyFill="1" applyBorder="1" applyAlignment="1">
      <alignment vertical="center"/>
    </xf>
    <xf numFmtId="166" fontId="17" fillId="4" borderId="11" xfId="10" applyFont="1" applyFill="1" applyBorder="1" applyAlignment="1">
      <alignment vertical="center"/>
    </xf>
    <xf numFmtId="166" fontId="15" fillId="4" borderId="11" xfId="10" applyFont="1" applyFill="1" applyBorder="1" applyAlignment="1">
      <alignment vertical="center"/>
    </xf>
    <xf numFmtId="166" fontId="9" fillId="0" borderId="3" xfId="10" applyFont="1" applyBorder="1"/>
    <xf numFmtId="166" fontId="17" fillId="4" borderId="9" xfId="10" applyFont="1" applyFill="1" applyBorder="1" applyAlignment="1">
      <alignment vertical="center"/>
    </xf>
    <xf numFmtId="166" fontId="18" fillId="0" borderId="5" xfId="10" applyFont="1" applyBorder="1" applyAlignment="1">
      <alignment vertical="center"/>
    </xf>
    <xf numFmtId="0" fontId="17" fillId="4" borderId="5" xfId="0" applyFont="1" applyFill="1" applyBorder="1" applyAlignment="1">
      <alignment vertical="center"/>
    </xf>
    <xf numFmtId="166" fontId="0" fillId="0" borderId="0" xfId="10" applyFont="1"/>
    <xf numFmtId="170" fontId="0" fillId="0" borderId="0" xfId="0" applyNumberFormat="1"/>
    <xf numFmtId="171" fontId="24" fillId="0" borderId="0" xfId="10" applyNumberFormat="1" applyFont="1" applyAlignment="1">
      <alignment horizontal="center"/>
    </xf>
    <xf numFmtId="43" fontId="0" fillId="0" borderId="0" xfId="0" applyNumberFormat="1"/>
    <xf numFmtId="172" fontId="0" fillId="0" borderId="0" xfId="1" applyNumberFormat="1" applyFont="1"/>
    <xf numFmtId="164" fontId="0" fillId="0" borderId="0" xfId="1" applyFont="1"/>
    <xf numFmtId="0" fontId="29" fillId="0" borderId="0" xfId="0" applyFont="1" applyAlignment="1">
      <alignment horizontal="center"/>
    </xf>
    <xf numFmtId="0" fontId="30" fillId="4" borderId="5" xfId="0" applyFont="1" applyFill="1" applyBorder="1" applyAlignment="1">
      <alignment vertical="center"/>
    </xf>
    <xf numFmtId="168" fontId="9" fillId="0" borderId="14" xfId="0" applyNumberFormat="1" applyFont="1" applyBorder="1" applyAlignment="1">
      <alignment horizontal="center" vertical="center"/>
    </xf>
    <xf numFmtId="0" fontId="30" fillId="4" borderId="11" xfId="0" applyFont="1" applyFill="1" applyBorder="1" applyAlignment="1">
      <alignment vertical="center"/>
    </xf>
    <xf numFmtId="0" fontId="30" fillId="0" borderId="0" xfId="0" applyFont="1" applyAlignment="1">
      <alignment vertical="center"/>
    </xf>
    <xf numFmtId="168" fontId="9" fillId="0" borderId="0" xfId="0" applyNumberFormat="1" applyFont="1" applyAlignment="1">
      <alignment horizontal="center" vertical="center"/>
    </xf>
    <xf numFmtId="0" fontId="30" fillId="4" borderId="9" xfId="0" applyFont="1" applyFill="1" applyBorder="1" applyAlignment="1">
      <alignment vertical="center"/>
    </xf>
    <xf numFmtId="0" fontId="30" fillId="4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31" fillId="0" borderId="15" xfId="0" applyFont="1" applyBorder="1" applyAlignment="1">
      <alignment horizontal="right" vertical="top" wrapText="1" indent="2"/>
    </xf>
    <xf numFmtId="0" fontId="35" fillId="0" borderId="0" xfId="0" applyFont="1" applyAlignment="1">
      <alignment vertical="top" wrapText="1"/>
    </xf>
    <xf numFmtId="0" fontId="28" fillId="5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44" fontId="26" fillId="0" borderId="6" xfId="2" applyFont="1" applyFill="1" applyBorder="1" applyAlignment="1">
      <alignment horizontal="center" vertical="center"/>
    </xf>
    <xf numFmtId="44" fontId="26" fillId="0" borderId="7" xfId="2" applyFont="1" applyFill="1" applyBorder="1" applyAlignment="1">
      <alignment horizontal="center" vertical="center"/>
    </xf>
    <xf numFmtId="44" fontId="9" fillId="0" borderId="0" xfId="2" applyFont="1" applyAlignment="1">
      <alignment horizontal="center" vertical="center"/>
    </xf>
    <xf numFmtId="44" fontId="9" fillId="4" borderId="3" xfId="2" applyFont="1" applyFill="1" applyBorder="1" applyAlignment="1">
      <alignment horizontal="center" vertical="center"/>
    </xf>
    <xf numFmtId="44" fontId="19" fillId="0" borderId="6" xfId="2" applyFont="1" applyFill="1" applyBorder="1" applyAlignment="1">
      <alignment horizontal="center" vertical="center"/>
    </xf>
    <xf numFmtId="44" fontId="19" fillId="0" borderId="7" xfId="2" applyFont="1" applyFill="1" applyBorder="1" applyAlignment="1">
      <alignment horizontal="center" vertical="center"/>
    </xf>
    <xf numFmtId="44" fontId="9" fillId="0" borderId="10" xfId="2" applyFont="1" applyBorder="1" applyAlignment="1">
      <alignment horizontal="center" vertical="center"/>
    </xf>
    <xf numFmtId="44" fontId="9" fillId="0" borderId="7" xfId="2" applyFont="1" applyBorder="1" applyAlignment="1">
      <alignment horizontal="center" vertical="center"/>
    </xf>
    <xf numFmtId="44" fontId="9" fillId="0" borderId="12" xfId="2" applyFont="1" applyBorder="1" applyAlignment="1">
      <alignment horizontal="center" vertical="center"/>
    </xf>
    <xf numFmtId="44" fontId="9" fillId="0" borderId="13" xfId="2" applyFont="1" applyBorder="1" applyAlignment="1">
      <alignment horizontal="center" vertical="center"/>
    </xf>
    <xf numFmtId="44" fontId="9" fillId="0" borderId="4" xfId="2" applyFont="1" applyBorder="1" applyAlignment="1">
      <alignment horizontal="center" vertical="center"/>
    </xf>
    <xf numFmtId="44" fontId="9" fillId="0" borderId="8" xfId="2" applyFont="1" applyBorder="1" applyAlignment="1">
      <alignment horizontal="center" vertical="center"/>
    </xf>
    <xf numFmtId="44" fontId="9" fillId="0" borderId="0" xfId="2" applyFont="1" applyBorder="1" applyAlignment="1">
      <alignment horizontal="center" vertical="center"/>
    </xf>
    <xf numFmtId="44" fontId="9" fillId="0" borderId="0" xfId="2" applyFont="1" applyFill="1" applyBorder="1" applyAlignment="1">
      <alignment horizontal="center" vertical="center"/>
    </xf>
    <xf numFmtId="44" fontId="9" fillId="0" borderId="4" xfId="2" applyFont="1" applyFill="1" applyBorder="1" applyAlignment="1">
      <alignment horizontal="center" vertical="center"/>
    </xf>
    <xf numFmtId="44" fontId="26" fillId="0" borderId="7" xfId="2" applyFont="1" applyFill="1" applyBorder="1" applyAlignment="1">
      <alignment horizontal="right" vertical="center"/>
    </xf>
    <xf numFmtId="44" fontId="19" fillId="0" borderId="7" xfId="2" applyFont="1" applyFill="1" applyBorder="1" applyAlignment="1">
      <alignment horizontal="right" vertical="center"/>
    </xf>
    <xf numFmtId="44" fontId="13" fillId="4" borderId="3" xfId="2" applyFont="1" applyFill="1" applyBorder="1" applyAlignment="1">
      <alignment horizontal="center" vertical="center"/>
    </xf>
    <xf numFmtId="168" fontId="9" fillId="0" borderId="0" xfId="0" applyNumberFormat="1" applyFont="1" applyBorder="1" applyAlignment="1">
      <alignment horizontal="center" vertical="center"/>
    </xf>
    <xf numFmtId="168" fontId="12" fillId="5" borderId="0" xfId="0" applyNumberFormat="1" applyFont="1" applyFill="1" applyBorder="1" applyAlignment="1">
      <alignment horizontal="center" vertical="center"/>
    </xf>
    <xf numFmtId="168" fontId="10" fillId="6" borderId="0" xfId="0" applyNumberFormat="1" applyFont="1" applyFill="1" applyBorder="1" applyAlignment="1">
      <alignment horizontal="center" vertical="center"/>
    </xf>
    <xf numFmtId="0" fontId="28" fillId="5" borderId="0" xfId="0" applyFont="1" applyFill="1" applyAlignment="1"/>
    <xf numFmtId="168" fontId="9" fillId="0" borderId="0" xfId="0" applyNumberFormat="1" applyFont="1" applyFill="1" applyAlignment="1">
      <alignment horizontal="center" vertical="center"/>
    </xf>
    <xf numFmtId="0" fontId="30" fillId="0" borderId="5" xfId="0" applyFont="1" applyFill="1" applyBorder="1" applyAlignment="1">
      <alignment vertical="center"/>
    </xf>
    <xf numFmtId="168" fontId="10" fillId="7" borderId="0" xfId="0" applyNumberFormat="1" applyFont="1" applyFill="1" applyBorder="1" applyAlignment="1">
      <alignment horizontal="center" vertical="center"/>
    </xf>
    <xf numFmtId="10" fontId="9" fillId="0" borderId="14" xfId="3" applyNumberFormat="1" applyFont="1" applyBorder="1" applyAlignment="1">
      <alignment horizontal="center" vertical="center"/>
    </xf>
    <xf numFmtId="10" fontId="0" fillId="0" borderId="0" xfId="0" applyNumberFormat="1"/>
    <xf numFmtId="174" fontId="27" fillId="4" borderId="4" xfId="3" applyNumberFormat="1" applyFont="1" applyFill="1" applyBorder="1" applyAlignment="1">
      <alignment horizontal="center" vertical="center"/>
    </xf>
    <xf numFmtId="174" fontId="30" fillId="4" borderId="4" xfId="3" applyNumberFormat="1" applyFont="1" applyFill="1" applyBorder="1" applyAlignment="1">
      <alignment horizontal="center" vertical="center"/>
    </xf>
    <xf numFmtId="173" fontId="16" fillId="4" borderId="4" xfId="3" applyNumberFormat="1" applyFont="1" applyFill="1" applyBorder="1" applyAlignment="1">
      <alignment horizontal="center" vertical="center"/>
    </xf>
    <xf numFmtId="44" fontId="0" fillId="0" borderId="0" xfId="0" applyNumberFormat="1"/>
    <xf numFmtId="44" fontId="9" fillId="0" borderId="14" xfId="2" applyFont="1" applyBorder="1" applyAlignment="1">
      <alignment horizontal="right" vertical="center"/>
    </xf>
    <xf numFmtId="0" fontId="0" fillId="0" borderId="0" xfId="0" applyAlignment="1">
      <alignment horizontal="right"/>
    </xf>
    <xf numFmtId="169" fontId="9" fillId="0" borderId="14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right"/>
    </xf>
    <xf numFmtId="3" fontId="9" fillId="0" borderId="14" xfId="0" applyNumberFormat="1" applyFont="1" applyBorder="1" applyAlignment="1">
      <alignment horizontal="right" vertical="center"/>
    </xf>
    <xf numFmtId="44" fontId="26" fillId="0" borderId="6" xfId="2" applyFont="1" applyFill="1" applyBorder="1" applyAlignment="1">
      <alignment horizontal="right" vertical="center"/>
    </xf>
    <xf numFmtId="0" fontId="28" fillId="5" borderId="0" xfId="0" applyFont="1" applyFill="1" applyAlignment="1">
      <alignment horizontal="center" vertical="center"/>
    </xf>
    <xf numFmtId="0" fontId="34" fillId="0" borderId="0" xfId="0" applyFont="1" applyAlignment="1">
      <alignment horizontal="left" vertical="top" wrapText="1" indent="8"/>
    </xf>
    <xf numFmtId="0" fontId="0" fillId="0" borderId="0" xfId="0" applyAlignment="1">
      <alignment horizontal="center" vertical="top" wrapText="1"/>
    </xf>
    <xf numFmtId="0" fontId="36" fillId="5" borderId="0" xfId="0" applyFont="1" applyFill="1" applyAlignment="1">
      <alignment horizontal="center" vertical="top" wrapText="1"/>
    </xf>
    <xf numFmtId="166" fontId="10" fillId="3" borderId="1" xfId="10" applyFont="1" applyFill="1" applyBorder="1" applyAlignment="1">
      <alignment horizontal="center" vertical="center"/>
    </xf>
    <xf numFmtId="166" fontId="10" fillId="3" borderId="2" xfId="10" applyFont="1" applyFill="1" applyBorder="1" applyAlignment="1">
      <alignment horizontal="center" vertical="center"/>
    </xf>
    <xf numFmtId="166" fontId="10" fillId="3" borderId="3" xfId="10" applyFont="1" applyFill="1" applyBorder="1" applyAlignment="1">
      <alignment horizontal="center" vertical="center"/>
    </xf>
    <xf numFmtId="166" fontId="10" fillId="3" borderId="0" xfId="10" applyFont="1" applyFill="1" applyBorder="1" applyAlignment="1">
      <alignment horizontal="center" vertical="center"/>
    </xf>
    <xf numFmtId="166" fontId="7" fillId="2" borderId="0" xfId="10" applyFont="1" applyFill="1" applyAlignment="1">
      <alignment horizontal="center" vertical="top"/>
    </xf>
    <xf numFmtId="166" fontId="6" fillId="2" borderId="0" xfId="10" applyFont="1" applyFill="1" applyAlignment="1">
      <alignment horizontal="center" vertical="top"/>
    </xf>
    <xf numFmtId="166" fontId="5" fillId="2" borderId="0" xfId="10" applyFont="1" applyFill="1" applyAlignment="1">
      <alignment horizontal="center" vertical="top"/>
    </xf>
    <xf numFmtId="165" fontId="2" fillId="3" borderId="1" xfId="4" applyNumberFormat="1" applyFont="1" applyFill="1" applyBorder="1" applyAlignment="1">
      <alignment horizontal="center" vertical="center"/>
    </xf>
    <xf numFmtId="165" fontId="2" fillId="3" borderId="2" xfId="4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29" fillId="0" borderId="0" xfId="0" applyFont="1" applyAlignment="1">
      <alignment horizontal="center"/>
    </xf>
    <xf numFmtId="173" fontId="13" fillId="4" borderId="3" xfId="2" applyNumberFormat="1" applyFont="1" applyFill="1" applyBorder="1" applyAlignment="1">
      <alignment horizontal="center" vertical="center"/>
    </xf>
  </cellXfs>
  <cellStyles count="11">
    <cellStyle name="Millares" xfId="1" builtinId="3"/>
    <cellStyle name="Millares 2" xfId="4" xr:uid="{8677F562-FC37-4845-8658-40013FAE5C3C}"/>
    <cellStyle name="Millares 2 2" xfId="9" xr:uid="{79BE6BA3-E7B9-4997-84E1-E84EEF277DDF}"/>
    <cellStyle name="Moneda" xfId="2" builtinId="4"/>
    <cellStyle name="Normal" xfId="0" builtinId="0"/>
    <cellStyle name="Normal 2" xfId="5" xr:uid="{10484853-F61E-402B-804F-9D3B3FAC8961}"/>
    <cellStyle name="Normal 2 4" xfId="6" xr:uid="{C816086F-89D7-4283-90D2-8AFC65DABF9A}"/>
    <cellStyle name="Normal 4" xfId="7" xr:uid="{4FC5BE07-1709-48F6-9B0F-00E06FB0444C}"/>
    <cellStyle name="Normal 6" xfId="10" xr:uid="{85B11A4D-EE6C-4BD9-9473-26AC31EB778B}"/>
    <cellStyle name="Porcentaje" xfId="3" builtinId="5"/>
    <cellStyle name="Porcentual 2 2" xfId="8" xr:uid="{372EB16D-BF91-42E1-AB00-8C782DD11B19}"/>
  </cellStyles>
  <dxfs count="0"/>
  <tableStyles count="1" defaultTableStyle="TableStyleMedium2" defaultPivotStyle="PivotStyleLight16">
    <tableStyle name="Invisible" pivot="0" table="0" count="0" xr9:uid="{C19FC761-8B28-4A44-AE8D-BF8C49C5E161}"/>
  </tableStyles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0</xdr:rowOff>
    </xdr:from>
    <xdr:to>
      <xdr:col>4</xdr:col>
      <xdr:colOff>279400</xdr:colOff>
      <xdr:row>6</xdr:row>
      <xdr:rowOff>12700</xdr:rowOff>
    </xdr:to>
    <xdr:sp macro="[3]!dp_core.gridDP_Click" textlink="">
      <xdr:nvSpPr>
        <xdr:cNvPr id="7" name="Rectángulo 6">
          <a:extLst>
            <a:ext uri="{FF2B5EF4-FFF2-40B4-BE49-F238E27FC236}">
              <a16:creationId xmlns:a16="http://schemas.microsoft.com/office/drawing/2014/main" id="{D7E7A11E-63F5-4D5A-8935-94F28663F2E8}"/>
            </a:ext>
          </a:extLst>
        </xdr:cNvPr>
        <xdr:cNvSpPr/>
      </xdr:nvSpPr>
      <xdr:spPr>
        <a:xfrm>
          <a:off x="4185557" y="89807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76200</xdr:colOff>
      <xdr:row>5</xdr:row>
      <xdr:rowOff>0</xdr:rowOff>
    </xdr:from>
    <xdr:to>
      <xdr:col>10</xdr:col>
      <xdr:colOff>279400</xdr:colOff>
      <xdr:row>6</xdr:row>
      <xdr:rowOff>12700</xdr:rowOff>
    </xdr:to>
    <xdr:sp macro="[3]!dp_core.gridDP_Click" textlink="">
      <xdr:nvSpPr>
        <xdr:cNvPr id="4" name="Rectángulo 3">
          <a:extLst>
            <a:ext uri="{FF2B5EF4-FFF2-40B4-BE49-F238E27FC236}">
              <a16:creationId xmlns:a16="http://schemas.microsoft.com/office/drawing/2014/main" id="{DF46B1B2-CA8C-4C02-8580-A4BEAF8D273B}"/>
            </a:ext>
          </a:extLst>
        </xdr:cNvPr>
        <xdr:cNvSpPr/>
      </xdr:nvSpPr>
      <xdr:spPr>
        <a:xfrm>
          <a:off x="3477986" y="898071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0</xdr:rowOff>
    </xdr:from>
    <xdr:to>
      <xdr:col>4</xdr:col>
      <xdr:colOff>279400</xdr:colOff>
      <xdr:row>6</xdr:row>
      <xdr:rowOff>12700</xdr:rowOff>
    </xdr:to>
    <xdr:sp macro="[3]!dp_core.gridDP_Click" textlink="">
      <xdr:nvSpPr>
        <xdr:cNvPr id="16" name="Rectángulo 15">
          <a:extLst>
            <a:ext uri="{FF2B5EF4-FFF2-40B4-BE49-F238E27FC236}">
              <a16:creationId xmlns:a16="http://schemas.microsoft.com/office/drawing/2014/main" id="{5B553278-384A-4361-9367-46C6C40B02DF}"/>
            </a:ext>
          </a:extLst>
        </xdr:cNvPr>
        <xdr:cNvSpPr/>
      </xdr:nvSpPr>
      <xdr:spPr>
        <a:xfrm>
          <a:off x="3095625" y="8763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76200</xdr:colOff>
      <xdr:row>5</xdr:row>
      <xdr:rowOff>0</xdr:rowOff>
    </xdr:from>
    <xdr:to>
      <xdr:col>8</xdr:col>
      <xdr:colOff>279400</xdr:colOff>
      <xdr:row>6</xdr:row>
      <xdr:rowOff>12700</xdr:rowOff>
    </xdr:to>
    <xdr:sp macro="[3]!dp_core.gridDP_Click" textlink="">
      <xdr:nvSpPr>
        <xdr:cNvPr id="3" name="Rectángulo 2">
          <a:extLst>
            <a:ext uri="{FF2B5EF4-FFF2-40B4-BE49-F238E27FC236}">
              <a16:creationId xmlns:a16="http://schemas.microsoft.com/office/drawing/2014/main" id="{E93FDAC1-97E6-4B13-A248-75E8660D4E87}"/>
            </a:ext>
          </a:extLst>
        </xdr:cNvPr>
        <xdr:cNvSpPr/>
      </xdr:nvSpPr>
      <xdr:spPr>
        <a:xfrm>
          <a:off x="4323229" y="851647"/>
          <a:ext cx="203200" cy="214406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/Conference%20Call/4Q16/Reportes%20Edo%20Res%202016%20IFRS%20AC%20Diciembre%20final%20pwc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C/Reporte%20Ejecutivo/Septiembre/Reportes%20Edo%20Res%202014%20IFRS%20AC%20Septiembre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samradapps_datepicke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s"/>
      <sheetName val="TipoCambio"/>
      <sheetName val="Real"/>
      <sheetName val="2015"/>
      <sheetName val="PpttoC"/>
      <sheetName val="PpttoC2015"/>
      <sheetName val="RevPpttoC15"/>
      <sheetName val="ERxEmp"/>
      <sheetName val="Resumen-Mes"/>
      <sheetName val="Comparativo"/>
      <sheetName val="AC-SinToni"/>
      <sheetName val="ComparaEstimados"/>
      <sheetName val="VarER"/>
      <sheetName val="VarER Trim"/>
      <sheetName val="ERvsAñoAnt"/>
      <sheetName val="ERvsPptto"/>
      <sheetName val="AC-SinPeruyE"/>
      <sheetName val="AC-SinPeru"/>
      <sheetName val="RealAbs"/>
      <sheetName val="2015Abs"/>
      <sheetName val="ERxEmpABS"/>
      <sheetName val="EBITDA"/>
      <sheetName val="GrafxConcepto"/>
      <sheetName val="GrafxEmp"/>
      <sheetName val="GtoVarVta"/>
      <sheetName val="Datos-BPC"/>
      <sheetName val="Objetivos"/>
      <sheetName val="ROIC"/>
      <sheetName val="Sheet1"/>
    </sheetNames>
    <sheetDataSet>
      <sheetData sheetId="0" refreshError="1">
        <row r="38">
          <cell r="C38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s"/>
      <sheetName val="TipoCambio"/>
      <sheetName val="Real"/>
      <sheetName val="Ecu-ToniCorp"/>
      <sheetName val="2013"/>
      <sheetName val="PpttoC"/>
      <sheetName val="PpttoC2015"/>
      <sheetName val="RevPpttoC15"/>
      <sheetName val="ERxEmp"/>
      <sheetName val="AC-SinToni"/>
      <sheetName val="ComparaEstimados"/>
      <sheetName val="VarER"/>
      <sheetName val="VarER Trim"/>
      <sheetName val="ERvsAñoAnt"/>
      <sheetName val="ERvsPptto"/>
      <sheetName val="RealAbs"/>
      <sheetName val="2012Abs"/>
      <sheetName val="ERxEmpABS"/>
      <sheetName val="EBITDA"/>
      <sheetName val="GrafxConcepto"/>
      <sheetName val="GrafxEmp"/>
      <sheetName val="GtoVarVta"/>
      <sheetName val="Datos-BPC"/>
      <sheetName val="Objetivos"/>
      <sheetName val="ROIC"/>
      <sheetName val="Sheet1"/>
    </sheetNames>
    <sheetDataSet>
      <sheetData sheetId="0" refreshError="1">
        <row r="79">
          <cell r="C79">
            <v>3</v>
          </cell>
        </row>
        <row r="80">
          <cell r="C80">
            <v>3</v>
          </cell>
        </row>
      </sheetData>
      <sheetData sheetId="1" refreshError="1"/>
      <sheetData sheetId="2">
        <row r="5">
          <cell r="K5">
            <v>71867834.4552809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p_core.gridDP_Click"/>
    </defined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ecilia Villareal Duarte" id="{19273735-FF35-49A3-A9C8-4B1D49878E79}" userId="f4f6e04a260043c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1-11-17T17:56:00.86" personId="{19273735-FF35-49A3-A9C8-4B1D49878E79}" id="{4EA8CDB5-10AF-4F9D-BA99-1B3E9243195F}">
    <text>Utilidad de la operación entre los intereses cobrados del flujo de efectivo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92F36-CCC5-4C2D-85A7-ACC69A64086F}">
  <dimension ref="B2:E49"/>
  <sheetViews>
    <sheetView showGridLines="0" tabSelected="1" zoomScale="87" zoomScaleNormal="87" workbookViewId="0">
      <selection activeCell="E42" sqref="E42"/>
    </sheetView>
  </sheetViews>
  <sheetFormatPr baseColWidth="10" defaultRowHeight="15" x14ac:dyDescent="0.25"/>
  <cols>
    <col min="2" max="2" width="45" bestFit="1" customWidth="1"/>
    <col min="3" max="3" width="16.85546875" bestFit="1" customWidth="1"/>
    <col min="4" max="4" width="16.85546875" customWidth="1"/>
  </cols>
  <sheetData>
    <row r="2" spans="2:5" ht="51.75" customHeight="1" x14ac:dyDescent="0.25">
      <c r="B2" s="132" t="s">
        <v>132</v>
      </c>
      <c r="C2" s="132"/>
      <c r="D2" s="132"/>
      <c r="E2" s="89"/>
    </row>
    <row r="3" spans="2:5" x14ac:dyDescent="0.25">
      <c r="B3" s="88"/>
      <c r="C3" s="47">
        <v>2020</v>
      </c>
      <c r="D3" s="47">
        <v>2019</v>
      </c>
      <c r="E3" s="87"/>
    </row>
    <row r="4" spans="2:5" ht="18" customHeight="1" x14ac:dyDescent="0.25">
      <c r="B4" s="59" t="s">
        <v>88</v>
      </c>
      <c r="C4" s="107">
        <v>18000738</v>
      </c>
      <c r="D4" s="107">
        <v>16775683</v>
      </c>
      <c r="E4" s="87"/>
    </row>
    <row r="5" spans="2:5" x14ac:dyDescent="0.25">
      <c r="B5" s="59" t="s">
        <v>89</v>
      </c>
      <c r="C5" s="107"/>
      <c r="D5" s="107"/>
      <c r="E5" s="87"/>
    </row>
    <row r="6" spans="2:5" ht="12.75" customHeight="1" x14ac:dyDescent="0.25">
      <c r="B6" s="59" t="s">
        <v>90</v>
      </c>
      <c r="C6" s="107">
        <v>9623648</v>
      </c>
      <c r="D6" s="107">
        <v>8937393</v>
      </c>
      <c r="E6" s="87"/>
    </row>
    <row r="7" spans="2:5" x14ac:dyDescent="0.25">
      <c r="B7" s="59" t="s">
        <v>91</v>
      </c>
      <c r="C7" s="107">
        <v>1384241</v>
      </c>
      <c r="D7" s="107">
        <v>1168405</v>
      </c>
      <c r="E7" s="87"/>
    </row>
    <row r="8" spans="2:5" x14ac:dyDescent="0.25">
      <c r="B8" s="59" t="s">
        <v>92</v>
      </c>
      <c r="C8" s="107">
        <v>90700</v>
      </c>
      <c r="D8" s="107">
        <v>102350</v>
      </c>
      <c r="E8" s="87"/>
    </row>
    <row r="9" spans="2:5" x14ac:dyDescent="0.25">
      <c r="B9" s="59" t="s">
        <v>93</v>
      </c>
      <c r="C9" s="107">
        <v>-119723</v>
      </c>
      <c r="D9" s="107">
        <v>-87261</v>
      </c>
      <c r="E9" s="87"/>
    </row>
    <row r="10" spans="2:5" x14ac:dyDescent="0.25">
      <c r="B10" s="59" t="s">
        <v>94</v>
      </c>
      <c r="C10" s="107">
        <v>644872</v>
      </c>
      <c r="D10" s="107">
        <v>496344</v>
      </c>
      <c r="E10" s="87"/>
    </row>
    <row r="11" spans="2:5" x14ac:dyDescent="0.25">
      <c r="B11" s="59" t="s">
        <v>95</v>
      </c>
      <c r="C11" s="107">
        <v>-66208</v>
      </c>
      <c r="D11" s="107">
        <v>-225547</v>
      </c>
      <c r="E11" s="87"/>
    </row>
    <row r="12" spans="2:5" x14ac:dyDescent="0.25">
      <c r="B12" s="59" t="s">
        <v>96</v>
      </c>
      <c r="C12" s="107">
        <v>3214678</v>
      </c>
      <c r="D12" s="107">
        <v>3393080</v>
      </c>
      <c r="E12" s="87"/>
    </row>
    <row r="13" spans="2:5" x14ac:dyDescent="0.25">
      <c r="B13" s="59"/>
      <c r="C13" s="107">
        <v>32772946</v>
      </c>
      <c r="D13" s="107">
        <v>30560447</v>
      </c>
      <c r="E13" s="87"/>
    </row>
    <row r="14" spans="2:5" x14ac:dyDescent="0.25">
      <c r="B14" s="59" t="s">
        <v>97</v>
      </c>
      <c r="C14" s="107"/>
      <c r="D14" s="107"/>
      <c r="E14" s="87"/>
    </row>
    <row r="15" spans="2:5" x14ac:dyDescent="0.25">
      <c r="B15" s="59" t="s">
        <v>98</v>
      </c>
      <c r="C15" s="107">
        <v>190342</v>
      </c>
      <c r="D15" s="107">
        <v>196894</v>
      </c>
      <c r="E15" s="87"/>
    </row>
    <row r="16" spans="2:5" x14ac:dyDescent="0.25">
      <c r="B16" s="59" t="s">
        <v>99</v>
      </c>
      <c r="C16" s="107">
        <v>-365762</v>
      </c>
      <c r="D16" s="107">
        <v>-671153</v>
      </c>
      <c r="E16" s="87"/>
    </row>
    <row r="17" spans="2:5" x14ac:dyDescent="0.25">
      <c r="B17" s="59" t="s">
        <v>100</v>
      </c>
      <c r="C17" s="107">
        <v>433923</v>
      </c>
      <c r="D17" s="107">
        <v>-110996</v>
      </c>
      <c r="E17" s="87"/>
    </row>
    <row r="18" spans="2:5" x14ac:dyDescent="0.25">
      <c r="B18" s="59" t="s">
        <v>101</v>
      </c>
      <c r="C18" s="107">
        <v>-420033</v>
      </c>
      <c r="D18" s="107">
        <v>196531</v>
      </c>
      <c r="E18" s="87"/>
    </row>
    <row r="19" spans="2:5" x14ac:dyDescent="0.25">
      <c r="B19" s="59" t="s">
        <v>102</v>
      </c>
      <c r="C19" s="107">
        <v>978132</v>
      </c>
      <c r="D19" s="107">
        <v>244327</v>
      </c>
      <c r="E19" s="87"/>
    </row>
    <row r="20" spans="2:5" x14ac:dyDescent="0.25">
      <c r="B20" s="59" t="s">
        <v>103</v>
      </c>
      <c r="C20" s="107">
        <v>975081</v>
      </c>
      <c r="D20" s="107">
        <v>127086</v>
      </c>
      <c r="E20" s="87"/>
    </row>
    <row r="21" spans="2:5" x14ac:dyDescent="0.25">
      <c r="B21" s="59"/>
      <c r="C21" s="107">
        <v>1791683</v>
      </c>
      <c r="D21" s="107">
        <v>-17311</v>
      </c>
      <c r="E21" s="87"/>
    </row>
    <row r="22" spans="2:5" x14ac:dyDescent="0.25">
      <c r="B22" s="59" t="s">
        <v>104</v>
      </c>
      <c r="C22" s="107">
        <v>-5533277</v>
      </c>
      <c r="D22" s="107">
        <v>-2884467</v>
      </c>
      <c r="E22" s="87"/>
    </row>
    <row r="23" spans="2:5" x14ac:dyDescent="0.25">
      <c r="B23" s="59" t="s">
        <v>105</v>
      </c>
      <c r="C23" s="107">
        <v>29031352</v>
      </c>
      <c r="D23" s="107">
        <v>27658669</v>
      </c>
      <c r="E23" s="87"/>
    </row>
    <row r="24" spans="2:5" x14ac:dyDescent="0.25">
      <c r="B24" s="59" t="s">
        <v>106</v>
      </c>
      <c r="C24" s="107"/>
      <c r="D24" s="107"/>
      <c r="E24" s="87"/>
    </row>
    <row r="25" spans="2:5" x14ac:dyDescent="0.25">
      <c r="B25" s="59" t="s">
        <v>107</v>
      </c>
      <c r="C25" s="107">
        <v>-6723110</v>
      </c>
      <c r="D25" s="107">
        <v>-11568233</v>
      </c>
      <c r="E25" s="87"/>
    </row>
    <row r="26" spans="2:5" x14ac:dyDescent="0.25">
      <c r="B26" s="59" t="s">
        <v>108</v>
      </c>
      <c r="C26" s="107">
        <v>376698</v>
      </c>
      <c r="D26" s="107">
        <v>1813017</v>
      </c>
      <c r="E26" s="87"/>
    </row>
    <row r="27" spans="2:5" x14ac:dyDescent="0.25">
      <c r="B27" s="59" t="s">
        <v>109</v>
      </c>
      <c r="C27" s="107">
        <v>-172550</v>
      </c>
      <c r="D27" s="107">
        <v>-453505</v>
      </c>
      <c r="E27" s="87"/>
    </row>
    <row r="28" spans="2:5" x14ac:dyDescent="0.25">
      <c r="B28" s="59" t="s">
        <v>110</v>
      </c>
      <c r="C28" s="107">
        <v>-316665</v>
      </c>
      <c r="D28" s="107">
        <v>-1146591</v>
      </c>
      <c r="E28" s="87"/>
    </row>
    <row r="29" spans="2:5" x14ac:dyDescent="0.25">
      <c r="B29" s="59" t="s">
        <v>111</v>
      </c>
      <c r="C29" s="107">
        <v>34216</v>
      </c>
      <c r="D29" s="107">
        <v>47938</v>
      </c>
      <c r="E29" s="87"/>
    </row>
    <row r="30" spans="2:5" x14ac:dyDescent="0.25">
      <c r="B30" s="59" t="s">
        <v>112</v>
      </c>
      <c r="C30" s="107">
        <v>977794</v>
      </c>
      <c r="D30" s="107">
        <v>909364</v>
      </c>
      <c r="E30" s="87"/>
    </row>
    <row r="31" spans="2:5" x14ac:dyDescent="0.25">
      <c r="B31" s="59" t="s">
        <v>113</v>
      </c>
      <c r="C31" s="107">
        <v>-5823617</v>
      </c>
      <c r="D31" s="107">
        <v>-10398010</v>
      </c>
      <c r="E31" s="87"/>
    </row>
    <row r="32" spans="2:5" x14ac:dyDescent="0.25">
      <c r="B32" s="59" t="s">
        <v>114</v>
      </c>
      <c r="C32" s="107"/>
      <c r="D32" s="107"/>
      <c r="E32" s="87"/>
    </row>
    <row r="33" spans="2:5" x14ac:dyDescent="0.25">
      <c r="B33" s="59" t="s">
        <v>115</v>
      </c>
      <c r="C33" s="107">
        <v>4089303</v>
      </c>
      <c r="D33" s="107">
        <v>1398729</v>
      </c>
      <c r="E33" s="87"/>
    </row>
    <row r="34" spans="2:5" x14ac:dyDescent="0.25">
      <c r="B34" s="59" t="s">
        <v>116</v>
      </c>
      <c r="C34" s="107">
        <v>-8329158</v>
      </c>
      <c r="D34" s="107">
        <v>-2803364</v>
      </c>
      <c r="E34" s="87"/>
    </row>
    <row r="35" spans="2:5" x14ac:dyDescent="0.25">
      <c r="B35" s="59" t="s">
        <v>117</v>
      </c>
      <c r="C35" s="107" t="s">
        <v>118</v>
      </c>
      <c r="D35" s="107">
        <v>-811.50099999999998</v>
      </c>
      <c r="E35" s="87"/>
    </row>
    <row r="36" spans="2:5" x14ac:dyDescent="0.25">
      <c r="B36" s="59" t="s">
        <v>119</v>
      </c>
      <c r="C36" s="107">
        <v>-3856613</v>
      </c>
      <c r="D36" s="107">
        <v>-3982796</v>
      </c>
      <c r="E36" s="87"/>
    </row>
    <row r="37" spans="2:5" x14ac:dyDescent="0.25">
      <c r="B37" s="59" t="s">
        <v>120</v>
      </c>
      <c r="C37" s="107">
        <v>-107850</v>
      </c>
      <c r="D37" s="107">
        <v>-84658</v>
      </c>
      <c r="E37" s="87"/>
    </row>
    <row r="38" spans="2:5" x14ac:dyDescent="0.25">
      <c r="B38" s="59" t="s">
        <v>121</v>
      </c>
      <c r="C38" s="107">
        <v>-616055</v>
      </c>
      <c r="D38" s="107">
        <v>-517189</v>
      </c>
      <c r="E38" s="87"/>
    </row>
    <row r="39" spans="2:5" x14ac:dyDescent="0.25">
      <c r="B39" s="59" t="s">
        <v>122</v>
      </c>
      <c r="C39" s="107">
        <v>-821516</v>
      </c>
      <c r="D39" s="107" t="s">
        <v>123</v>
      </c>
      <c r="E39" s="87"/>
    </row>
    <row r="40" spans="2:5" x14ac:dyDescent="0.25">
      <c r="B40" s="59" t="s">
        <v>124</v>
      </c>
      <c r="C40" s="107">
        <v>-8680273</v>
      </c>
      <c r="D40" s="107">
        <v>-4057851</v>
      </c>
      <c r="E40" s="87"/>
    </row>
    <row r="41" spans="2:5" x14ac:dyDescent="0.25">
      <c r="B41" s="59" t="s">
        <v>125</v>
      </c>
      <c r="C41" s="107">
        <v>-18322162</v>
      </c>
      <c r="D41" s="107">
        <v>-10858630</v>
      </c>
      <c r="E41" s="87"/>
    </row>
    <row r="42" spans="2:5" x14ac:dyDescent="0.25">
      <c r="B42" s="59" t="s">
        <v>126</v>
      </c>
      <c r="C42" s="107">
        <v>4885573</v>
      </c>
      <c r="D42" s="107">
        <v>6402029</v>
      </c>
      <c r="E42" s="87"/>
    </row>
    <row r="43" spans="2:5" x14ac:dyDescent="0.25">
      <c r="B43" s="59" t="s">
        <v>127</v>
      </c>
      <c r="C43" s="107">
        <v>398849</v>
      </c>
      <c r="D43" s="107">
        <v>-291616</v>
      </c>
      <c r="E43" s="87"/>
    </row>
    <row r="44" spans="2:5" x14ac:dyDescent="0.25">
      <c r="B44" s="59" t="s">
        <v>128</v>
      </c>
      <c r="C44" s="107">
        <v>22051280</v>
      </c>
      <c r="D44" s="107">
        <v>15940867</v>
      </c>
      <c r="E44" s="87"/>
    </row>
    <row r="45" spans="2:5" x14ac:dyDescent="0.25">
      <c r="B45" s="59" t="s">
        <v>129</v>
      </c>
      <c r="C45" s="107">
        <v>27335702</v>
      </c>
      <c r="D45" s="107">
        <v>22051280</v>
      </c>
      <c r="E45" s="87"/>
    </row>
    <row r="46" spans="2:5" x14ac:dyDescent="0.25">
      <c r="B46" s="59" t="s">
        <v>130</v>
      </c>
      <c r="C46" s="107"/>
      <c r="D46" s="107"/>
      <c r="E46" s="87"/>
    </row>
    <row r="47" spans="2:5" x14ac:dyDescent="0.25">
      <c r="B47" s="59" t="s">
        <v>131</v>
      </c>
      <c r="C47" s="108">
        <v>875097</v>
      </c>
      <c r="D47" s="108">
        <v>1630743</v>
      </c>
      <c r="E47" s="87"/>
    </row>
    <row r="48" spans="2:5" x14ac:dyDescent="0.25">
      <c r="B48" s="130"/>
      <c r="C48" s="130"/>
      <c r="D48" s="130"/>
      <c r="E48" s="130"/>
    </row>
    <row r="49" spans="2:5" x14ac:dyDescent="0.25">
      <c r="B49" s="131"/>
      <c r="C49" s="131"/>
      <c r="D49" s="131"/>
      <c r="E49" s="131"/>
    </row>
  </sheetData>
  <mergeCells count="3">
    <mergeCell ref="B48:E48"/>
    <mergeCell ref="B49:E49"/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F792-CAEF-457C-8062-F0947506F1A7}">
  <dimension ref="B1:L68"/>
  <sheetViews>
    <sheetView showGridLines="0" topLeftCell="A34" zoomScale="70" zoomScaleNormal="70" zoomScalePageLayoutView="90" workbookViewId="0">
      <selection activeCell="D44" sqref="D44"/>
    </sheetView>
  </sheetViews>
  <sheetFormatPr baseColWidth="10" defaultColWidth="11.42578125" defaultRowHeight="15" x14ac:dyDescent="0.25"/>
  <cols>
    <col min="1" max="1" width="5.140625" customWidth="1"/>
    <col min="2" max="2" width="1.28515625" customWidth="1"/>
    <col min="3" max="3" width="6.85546875" customWidth="1"/>
    <col min="4" max="4" width="37.7109375" customWidth="1"/>
    <col min="5" max="5" width="24" customWidth="1"/>
    <col min="6" max="6" width="24.85546875" bestFit="1" customWidth="1"/>
    <col min="7" max="7" width="2.140625" customWidth="1"/>
    <col min="8" max="8" width="18.7109375" bestFit="1" customWidth="1"/>
    <col min="10" max="10" width="1.28515625" customWidth="1"/>
    <col min="11" max="11" width="16" bestFit="1" customWidth="1"/>
    <col min="12" max="12" width="15.28515625" bestFit="1" customWidth="1"/>
  </cols>
  <sheetData>
    <row r="1" spans="2:12" ht="23.25" x14ac:dyDescent="0.25">
      <c r="B1" s="139" t="s">
        <v>0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2:12" ht="18.75" customHeight="1" x14ac:dyDescent="0.25">
      <c r="B2" s="138" t="s">
        <v>20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</row>
    <row r="3" spans="2:12" ht="18.75" customHeight="1" x14ac:dyDescent="0.25">
      <c r="B3" s="137" t="s">
        <v>59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</row>
    <row r="4" spans="2:12" ht="7.5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2"/>
    </row>
    <row r="5" spans="2:12" ht="0.95" customHeight="1" x14ac:dyDescent="0.25">
      <c r="B5" s="42"/>
      <c r="C5" s="42"/>
      <c r="D5" s="42"/>
      <c r="E5" s="42"/>
      <c r="F5" s="42"/>
      <c r="G5" s="42"/>
      <c r="H5" s="42"/>
      <c r="I5" s="43"/>
      <c r="J5" s="42"/>
      <c r="K5" s="42"/>
    </row>
    <row r="6" spans="2:12" x14ac:dyDescent="0.25">
      <c r="B6" s="44"/>
      <c r="C6" s="44"/>
      <c r="D6" s="44"/>
      <c r="E6" s="45" t="s">
        <v>21</v>
      </c>
      <c r="F6" s="45" t="s">
        <v>21</v>
      </c>
      <c r="G6" s="46"/>
      <c r="H6" s="133" t="s">
        <v>3</v>
      </c>
      <c r="I6" s="134"/>
      <c r="J6" s="42"/>
      <c r="K6" s="135" t="s">
        <v>22</v>
      </c>
      <c r="L6" s="136"/>
    </row>
    <row r="7" spans="2:12" x14ac:dyDescent="0.25">
      <c r="B7" s="44"/>
      <c r="C7" s="44"/>
      <c r="D7" s="44"/>
      <c r="E7" s="47">
        <v>2020</v>
      </c>
      <c r="F7" s="47">
        <v>2019</v>
      </c>
      <c r="G7" s="48"/>
      <c r="H7" s="49" t="s">
        <v>4</v>
      </c>
      <c r="I7" s="50" t="s">
        <v>5</v>
      </c>
      <c r="J7" s="42"/>
      <c r="K7" s="47">
        <v>2020</v>
      </c>
      <c r="L7" s="47">
        <v>2019</v>
      </c>
    </row>
    <row r="8" spans="2:12" ht="21" customHeight="1" x14ac:dyDescent="0.25">
      <c r="B8" s="51"/>
      <c r="C8" s="52" t="s">
        <v>23</v>
      </c>
      <c r="D8" s="53"/>
      <c r="E8" s="54"/>
      <c r="F8" s="54"/>
      <c r="G8" s="55"/>
      <c r="H8" s="56"/>
      <c r="I8" s="57"/>
      <c r="J8" s="42"/>
      <c r="K8" s="57"/>
      <c r="L8" s="57"/>
    </row>
    <row r="9" spans="2:12" ht="15" customHeight="1" x14ac:dyDescent="0.25">
      <c r="B9" s="58"/>
      <c r="C9" s="59" t="s">
        <v>24</v>
      </c>
      <c r="D9" s="59"/>
      <c r="E9" s="92">
        <v>27335702</v>
      </c>
      <c r="F9" s="93">
        <v>22051280</v>
      </c>
      <c r="G9" s="94"/>
      <c r="H9" s="95">
        <f>E9-F9</f>
        <v>5284422</v>
      </c>
      <c r="I9" s="60">
        <f>H9/F9</f>
        <v>0.23964241531557351</v>
      </c>
      <c r="J9" s="42"/>
      <c r="K9" s="119">
        <f>E9/$E$24</f>
        <v>0.1111326486493945</v>
      </c>
      <c r="L9" s="119">
        <f>F9/$F$24</f>
        <v>9.2478818484380026E-2</v>
      </c>
    </row>
    <row r="10" spans="2:12" ht="14.1" customHeight="1" x14ac:dyDescent="0.25">
      <c r="B10" s="58"/>
      <c r="C10" s="59" t="s">
        <v>25</v>
      </c>
      <c r="D10" s="59"/>
      <c r="E10" s="92">
        <v>9212914</v>
      </c>
      <c r="F10" s="93">
        <v>10455167</v>
      </c>
      <c r="G10" s="94"/>
      <c r="H10" s="95">
        <f t="shared" ref="H10:H49" si="0">E10-F10</f>
        <v>-1242253</v>
      </c>
      <c r="I10" s="60">
        <f t="shared" ref="I10:I15" si="1">H10/F10</f>
        <v>-0.11881713606296293</v>
      </c>
      <c r="J10" s="42"/>
      <c r="K10" s="119">
        <f t="shared" ref="K10:K15" si="2">E10/$E$24</f>
        <v>3.7454883529206152E-2</v>
      </c>
      <c r="L10" s="119">
        <f t="shared" ref="L10:L24" si="3">F10/$F$24</f>
        <v>4.3846955424668321E-2</v>
      </c>
    </row>
    <row r="11" spans="2:12" ht="14.1" customHeight="1" x14ac:dyDescent="0.25">
      <c r="B11" s="58"/>
      <c r="C11" s="59" t="s">
        <v>60</v>
      </c>
      <c r="D11" s="59"/>
      <c r="E11" s="92">
        <v>977695</v>
      </c>
      <c r="F11" s="93">
        <v>230941</v>
      </c>
      <c r="G11" s="94"/>
      <c r="H11" s="95"/>
      <c r="I11" s="60">
        <f t="shared" si="1"/>
        <v>0</v>
      </c>
      <c r="J11" s="42"/>
      <c r="K11" s="119">
        <f t="shared" si="2"/>
        <v>3.9747958520059135E-3</v>
      </c>
      <c r="L11" s="119">
        <f t="shared" si="3"/>
        <v>9.6852204586768691E-4</v>
      </c>
    </row>
    <row r="12" spans="2:12" x14ac:dyDescent="0.25">
      <c r="B12" s="58"/>
      <c r="C12" s="59" t="s">
        <v>26</v>
      </c>
      <c r="D12" s="59"/>
      <c r="E12" s="92">
        <v>8250619</v>
      </c>
      <c r="F12" s="93">
        <v>7948144</v>
      </c>
      <c r="G12" s="94"/>
      <c r="H12" s="95">
        <f t="shared" si="0"/>
        <v>302475</v>
      </c>
      <c r="I12" s="60">
        <f t="shared" si="1"/>
        <v>3.8056054344259488E-2</v>
      </c>
      <c r="J12" s="42"/>
      <c r="K12" s="119">
        <f t="shared" si="2"/>
        <v>3.3542696012234058E-2</v>
      </c>
      <c r="L12" s="119">
        <f t="shared" si="3"/>
        <v>3.3332984128980912E-2</v>
      </c>
    </row>
    <row r="13" spans="2:12" x14ac:dyDescent="0.25">
      <c r="B13" s="58"/>
      <c r="C13" s="59" t="s">
        <v>61</v>
      </c>
      <c r="D13" s="59"/>
      <c r="E13" s="92">
        <v>871339</v>
      </c>
      <c r="F13" s="93">
        <v>110232</v>
      </c>
      <c r="G13" s="94"/>
      <c r="H13" s="95"/>
      <c r="I13" s="60">
        <f t="shared" si="1"/>
        <v>0</v>
      </c>
      <c r="J13" s="42"/>
      <c r="K13" s="119">
        <f t="shared" si="2"/>
        <v>3.5424080545476662E-3</v>
      </c>
      <c r="L13" s="119">
        <f t="shared" si="3"/>
        <v>4.6229176352439311E-4</v>
      </c>
    </row>
    <row r="14" spans="2:12" x14ac:dyDescent="0.25">
      <c r="B14" s="58"/>
      <c r="C14" s="59" t="s">
        <v>27</v>
      </c>
      <c r="D14" s="59"/>
      <c r="E14" s="92">
        <v>451010</v>
      </c>
      <c r="F14" s="93">
        <v>561072</v>
      </c>
      <c r="G14" s="94"/>
      <c r="H14" s="95">
        <f t="shared" si="0"/>
        <v>-110062</v>
      </c>
      <c r="I14" s="60">
        <f t="shared" si="1"/>
        <v>-0.19616377220748851</v>
      </c>
      <c r="J14" s="42"/>
      <c r="K14" s="119">
        <f t="shared" si="2"/>
        <v>1.8335704664677501E-3</v>
      </c>
      <c r="L14" s="119">
        <f t="shared" si="3"/>
        <v>2.3530278353305601E-3</v>
      </c>
    </row>
    <row r="15" spans="2:12" x14ac:dyDescent="0.25">
      <c r="B15" s="58"/>
      <c r="C15" s="59"/>
      <c r="D15" s="62" t="s">
        <v>28</v>
      </c>
      <c r="E15" s="96">
        <v>47099279</v>
      </c>
      <c r="F15" s="97">
        <v>41356836</v>
      </c>
      <c r="G15" s="94"/>
      <c r="H15" s="95">
        <f t="shared" si="0"/>
        <v>5742443</v>
      </c>
      <c r="I15" s="60">
        <f t="shared" si="1"/>
        <v>0.13885112004216182</v>
      </c>
      <c r="J15" s="42"/>
      <c r="K15" s="119">
        <f t="shared" si="2"/>
        <v>0.19148100256385603</v>
      </c>
      <c r="L15" s="119">
        <f t="shared" si="3"/>
        <v>0.17344259968275191</v>
      </c>
    </row>
    <row r="16" spans="2:12" x14ac:dyDescent="0.25">
      <c r="B16" s="63"/>
      <c r="C16" s="64"/>
      <c r="D16" s="64"/>
      <c r="E16" s="98"/>
      <c r="F16" s="99"/>
      <c r="G16" s="94"/>
      <c r="H16" s="95"/>
      <c r="I16" s="61"/>
      <c r="J16" s="42"/>
      <c r="K16" s="119"/>
      <c r="L16" s="119"/>
    </row>
    <row r="17" spans="2:12" x14ac:dyDescent="0.25">
      <c r="B17" s="58"/>
      <c r="C17" s="59" t="s">
        <v>29</v>
      </c>
      <c r="D17" s="59"/>
      <c r="E17" s="92">
        <v>8308209</v>
      </c>
      <c r="F17" s="92">
        <v>8168311</v>
      </c>
      <c r="G17" s="94"/>
      <c r="H17" s="95">
        <f t="shared" si="0"/>
        <v>139898</v>
      </c>
      <c r="I17" s="61">
        <f t="shared" ref="I17:I49" si="4">H17/F17</f>
        <v>1.7126918894248763E-2</v>
      </c>
      <c r="J17" s="42"/>
      <c r="K17" s="119">
        <f>E17/$E$24</f>
        <v>3.3776826792402743E-2</v>
      </c>
      <c r="L17" s="119">
        <f t="shared" si="3"/>
        <v>3.4256322095269062E-2</v>
      </c>
    </row>
    <row r="18" spans="2:12" x14ac:dyDescent="0.25">
      <c r="B18" s="58"/>
      <c r="C18" s="59" t="s">
        <v>62</v>
      </c>
      <c r="D18" s="59"/>
      <c r="E18" s="92">
        <v>116424326</v>
      </c>
      <c r="F18" s="92">
        <v>113417537</v>
      </c>
      <c r="G18" s="94"/>
      <c r="H18" s="95">
        <f t="shared" si="0"/>
        <v>3006789</v>
      </c>
      <c r="I18" s="61">
        <f t="shared" si="4"/>
        <v>2.65107943580189E-2</v>
      </c>
      <c r="J18" s="42"/>
      <c r="K18" s="119">
        <f t="shared" ref="K18:K24" si="5">E18/$E$24</f>
        <v>0.47332033820095659</v>
      </c>
      <c r="L18" s="119">
        <f t="shared" si="3"/>
        <v>0.47565129176938736</v>
      </c>
    </row>
    <row r="19" spans="2:12" x14ac:dyDescent="0.25">
      <c r="B19" s="58"/>
      <c r="C19" s="59" t="s">
        <v>30</v>
      </c>
      <c r="D19" s="59"/>
      <c r="E19" s="92">
        <v>69658796</v>
      </c>
      <c r="F19" s="92">
        <v>71937106</v>
      </c>
      <c r="G19" s="94"/>
      <c r="H19" s="95">
        <f t="shared" si="0"/>
        <v>-2278310</v>
      </c>
      <c r="I19" s="61">
        <f t="shared" si="4"/>
        <v>-3.1670859820243535E-2</v>
      </c>
      <c r="J19" s="42"/>
      <c r="K19" s="119">
        <f t="shared" si="5"/>
        <v>0.28319618428704874</v>
      </c>
      <c r="L19" s="119">
        <f t="shared" si="3"/>
        <v>0.30169035847649683</v>
      </c>
    </row>
    <row r="20" spans="2:12" x14ac:dyDescent="0.25">
      <c r="B20" s="58"/>
      <c r="C20" s="59" t="s">
        <v>63</v>
      </c>
      <c r="D20" s="59"/>
      <c r="E20" s="92">
        <v>1189996</v>
      </c>
      <c r="F20" s="92">
        <v>1177018</v>
      </c>
      <c r="G20" s="94"/>
      <c r="H20" s="95">
        <f t="shared" si="0"/>
        <v>12978</v>
      </c>
      <c r="I20" s="61">
        <f t="shared" si="4"/>
        <v>1.1026169523320799E-2</v>
      </c>
      <c r="J20" s="42"/>
      <c r="K20" s="119">
        <f t="shared" si="5"/>
        <v>4.8379005361627392E-3</v>
      </c>
      <c r="L20" s="119">
        <f t="shared" si="3"/>
        <v>4.9361866510627961E-3</v>
      </c>
    </row>
    <row r="21" spans="2:12" x14ac:dyDescent="0.25">
      <c r="B21" s="58"/>
      <c r="C21" s="59" t="s">
        <v>61</v>
      </c>
      <c r="D21" s="59"/>
      <c r="E21" s="92">
        <v>2590689</v>
      </c>
      <c r="F21" s="92">
        <v>1691427</v>
      </c>
      <c r="G21" s="94"/>
      <c r="H21" s="95">
        <f t="shared" si="0"/>
        <v>899262</v>
      </c>
      <c r="I21" s="61">
        <f t="shared" si="4"/>
        <v>0.53165877096676362</v>
      </c>
      <c r="J21" s="42"/>
      <c r="K21" s="119">
        <f t="shared" si="5"/>
        <v>1.0532384732495664E-2</v>
      </c>
      <c r="L21" s="119">
        <f t="shared" si="3"/>
        <v>7.0935188575257059E-3</v>
      </c>
    </row>
    <row r="22" spans="2:12" x14ac:dyDescent="0.25">
      <c r="B22" s="58"/>
      <c r="C22" s="59" t="s">
        <v>31</v>
      </c>
      <c r="D22" s="59"/>
      <c r="E22" s="92">
        <v>1189996</v>
      </c>
      <c r="F22" s="92">
        <v>1177018</v>
      </c>
      <c r="G22" s="94"/>
      <c r="H22" s="95">
        <f t="shared" si="0"/>
        <v>12978</v>
      </c>
      <c r="I22" s="61">
        <f t="shared" si="4"/>
        <v>1.1026169523320799E-2</v>
      </c>
      <c r="J22" s="42"/>
      <c r="K22" s="119">
        <f t="shared" si="5"/>
        <v>4.8379005361627392E-3</v>
      </c>
      <c r="L22" s="119">
        <f t="shared" si="3"/>
        <v>4.9361866510627961E-3</v>
      </c>
    </row>
    <row r="23" spans="2:12" x14ac:dyDescent="0.25">
      <c r="B23" s="58"/>
      <c r="C23" s="59" t="s">
        <v>32</v>
      </c>
      <c r="D23" s="59"/>
      <c r="E23" s="92">
        <v>117920</v>
      </c>
      <c r="F23" s="92">
        <v>119717</v>
      </c>
      <c r="G23" s="94"/>
      <c r="H23" s="95">
        <f t="shared" si="0"/>
        <v>-1797</v>
      </c>
      <c r="I23" s="61">
        <f t="shared" si="4"/>
        <v>-1.501039952554775E-2</v>
      </c>
      <c r="J23" s="42"/>
      <c r="K23" s="119">
        <f t="shared" si="5"/>
        <v>4.7940096540182505E-4</v>
      </c>
      <c r="L23" s="119">
        <f t="shared" si="3"/>
        <v>5.0207002552661454E-4</v>
      </c>
    </row>
    <row r="24" spans="2:12" x14ac:dyDescent="0.25">
      <c r="B24" s="66"/>
      <c r="C24" s="67"/>
      <c r="D24" s="68" t="s">
        <v>33</v>
      </c>
      <c r="E24" s="96">
        <v>245973639</v>
      </c>
      <c r="F24" s="97">
        <v>238446818</v>
      </c>
      <c r="G24" s="94"/>
      <c r="H24" s="95">
        <f t="shared" si="0"/>
        <v>7526821</v>
      </c>
      <c r="I24" s="61">
        <f t="shared" si="4"/>
        <v>3.1566036666507327E-2</v>
      </c>
      <c r="J24" s="42"/>
      <c r="K24" s="120">
        <f t="shared" si="5"/>
        <v>1</v>
      </c>
      <c r="L24" s="120">
        <f t="shared" si="3"/>
        <v>1</v>
      </c>
    </row>
    <row r="25" spans="2:12" ht="16.5" customHeight="1" x14ac:dyDescent="0.25">
      <c r="B25" s="54"/>
      <c r="C25" s="52" t="s">
        <v>34</v>
      </c>
      <c r="D25" s="53"/>
      <c r="E25" s="94"/>
      <c r="F25" s="100"/>
      <c r="G25" s="94"/>
      <c r="H25" s="95"/>
      <c r="I25" s="61"/>
      <c r="J25" s="69"/>
      <c r="K25" s="119"/>
      <c r="L25" s="119"/>
    </row>
    <row r="26" spans="2:12" x14ac:dyDescent="0.25">
      <c r="B26" s="58"/>
      <c r="C26" s="70" t="s">
        <v>69</v>
      </c>
      <c r="D26" s="59"/>
      <c r="E26" s="92">
        <v>9367</v>
      </c>
      <c r="F26" s="93">
        <v>7132</v>
      </c>
      <c r="G26" s="101"/>
      <c r="H26" s="95">
        <f t="shared" si="0"/>
        <v>2235</v>
      </c>
      <c r="I26" s="61">
        <f t="shared" si="4"/>
        <v>0.31337633202467752</v>
      </c>
      <c r="J26" s="42"/>
      <c r="K26" s="119">
        <f>E26/$E$41</f>
        <v>9.5044871589984925E-5</v>
      </c>
      <c r="L26" s="119">
        <f>F26/$F$41</f>
        <v>7.348021470523106E-5</v>
      </c>
    </row>
    <row r="27" spans="2:12" x14ac:dyDescent="0.25">
      <c r="B27" s="58"/>
      <c r="C27" s="59" t="s">
        <v>35</v>
      </c>
      <c r="D27" s="59"/>
      <c r="E27" s="92">
        <v>8028352</v>
      </c>
      <c r="F27" s="92">
        <v>7544940</v>
      </c>
      <c r="G27" s="102"/>
      <c r="H27" s="95">
        <f t="shared" si="0"/>
        <v>483412</v>
      </c>
      <c r="I27" s="61">
        <f t="shared" si="4"/>
        <v>6.4071019782794822E-2</v>
      </c>
      <c r="J27" s="42"/>
      <c r="K27" s="119">
        <f t="shared" ref="K27:K33" si="6">E27/$E$41</f>
        <v>8.1461907218874627E-2</v>
      </c>
      <c r="L27" s="119">
        <f t="shared" ref="L27:L41" si="7">F27/$F$41</f>
        <v>7.7734690288570676E-2</v>
      </c>
    </row>
    <row r="28" spans="2:12" x14ac:dyDescent="0.25">
      <c r="B28" s="58"/>
      <c r="C28" s="70" t="s">
        <v>60</v>
      </c>
      <c r="D28" s="59"/>
      <c r="E28" s="92">
        <v>2649481</v>
      </c>
      <c r="F28" s="92">
        <v>2725735</v>
      </c>
      <c r="G28" s="102"/>
      <c r="H28" s="95">
        <f t="shared" si="0"/>
        <v>-76254</v>
      </c>
      <c r="I28" s="61">
        <f t="shared" si="4"/>
        <v>-2.7975573560892749E-2</v>
      </c>
      <c r="J28" s="42"/>
      <c r="K28" s="119">
        <f t="shared" si="6"/>
        <v>2.6883696106021655E-2</v>
      </c>
      <c r="L28" s="119">
        <f t="shared" si="7"/>
        <v>2.8082949106781125E-2</v>
      </c>
    </row>
    <row r="29" spans="2:12" x14ac:dyDescent="0.25">
      <c r="B29" s="58"/>
      <c r="C29" s="70" t="s">
        <v>61</v>
      </c>
      <c r="D29" s="59"/>
      <c r="E29" s="92">
        <v>334987</v>
      </c>
      <c r="F29" s="92">
        <v>125219</v>
      </c>
      <c r="G29" s="102"/>
      <c r="H29" s="95">
        <f t="shared" si="0"/>
        <v>209768</v>
      </c>
      <c r="I29" s="61">
        <f t="shared" si="4"/>
        <v>1.67520903377283</v>
      </c>
      <c r="J29" s="42"/>
      <c r="K29" s="119">
        <f t="shared" si="6"/>
        <v>3.3990387956991867E-3</v>
      </c>
      <c r="L29" s="119">
        <f t="shared" si="7"/>
        <v>1.2901176395365014E-3</v>
      </c>
    </row>
    <row r="30" spans="2:12" x14ac:dyDescent="0.25">
      <c r="B30" s="58"/>
      <c r="C30" s="70" t="s">
        <v>65</v>
      </c>
      <c r="D30" s="59"/>
      <c r="E30" s="92">
        <v>1328360</v>
      </c>
      <c r="F30" s="92">
        <v>1015863</v>
      </c>
      <c r="G30" s="102"/>
      <c r="H30" s="95">
        <f t="shared" si="0"/>
        <v>312497</v>
      </c>
      <c r="I30" s="61">
        <f t="shared" si="4"/>
        <v>0.30761726728899469</v>
      </c>
      <c r="J30" s="42"/>
      <c r="K30" s="119">
        <f t="shared" si="6"/>
        <v>1.3478574316779372E-2</v>
      </c>
      <c r="L30" s="119">
        <f t="shared" si="7"/>
        <v>1.0466325203463283E-2</v>
      </c>
    </row>
    <row r="31" spans="2:12" x14ac:dyDescent="0.25">
      <c r="B31" s="58"/>
      <c r="C31" s="59" t="s">
        <v>36</v>
      </c>
      <c r="D31" s="59"/>
      <c r="E31" s="92">
        <v>358034</v>
      </c>
      <c r="F31" s="92">
        <v>247892</v>
      </c>
      <c r="G31" s="102"/>
      <c r="H31" s="95">
        <f t="shared" si="0"/>
        <v>110142</v>
      </c>
      <c r="I31" s="61">
        <f t="shared" si="4"/>
        <v>0.44431445952269538</v>
      </c>
      <c r="J31" s="42"/>
      <c r="K31" s="119">
        <f t="shared" si="6"/>
        <v>3.6328915933435107E-3</v>
      </c>
      <c r="L31" s="119">
        <f t="shared" si="7"/>
        <v>2.5540041199816513E-3</v>
      </c>
    </row>
    <row r="32" spans="2:12" x14ac:dyDescent="0.25">
      <c r="B32" s="58"/>
      <c r="C32" s="59" t="s">
        <v>64</v>
      </c>
      <c r="D32" s="59"/>
      <c r="E32" s="92">
        <v>10947623</v>
      </c>
      <c r="F32" s="92">
        <v>9330432</v>
      </c>
      <c r="G32" s="102"/>
      <c r="H32" s="95">
        <f t="shared" si="0"/>
        <v>1617191</v>
      </c>
      <c r="I32" s="61">
        <f t="shared" si="4"/>
        <v>0.17332434339588992</v>
      </c>
      <c r="J32" s="42"/>
      <c r="K32" s="119">
        <f t="shared" si="6"/>
        <v>0.11108310262096355</v>
      </c>
      <c r="L32" s="119">
        <f t="shared" si="7"/>
        <v>9.6130418767885362E-2</v>
      </c>
    </row>
    <row r="33" spans="2:12" x14ac:dyDescent="0.25">
      <c r="B33" s="58"/>
      <c r="C33" s="59"/>
      <c r="D33" s="62" t="s">
        <v>37</v>
      </c>
      <c r="E33" s="96">
        <v>30778973</v>
      </c>
      <c r="F33" s="97">
        <v>27751119</v>
      </c>
      <c r="G33" s="103"/>
      <c r="H33" s="95">
        <f t="shared" si="0"/>
        <v>3027854</v>
      </c>
      <c r="I33" s="61">
        <f t="shared" si="4"/>
        <v>0.10910745617140699</v>
      </c>
      <c r="J33" s="42"/>
      <c r="K33" s="119">
        <f t="shared" si="6"/>
        <v>0.31230741288103053</v>
      </c>
      <c r="L33" s="119">
        <f t="shared" si="7"/>
        <v>0.28591673898351333</v>
      </c>
    </row>
    <row r="34" spans="2:12" x14ac:dyDescent="0.25">
      <c r="B34" s="63"/>
      <c r="C34" s="64"/>
      <c r="D34" s="64"/>
      <c r="E34" s="104"/>
      <c r="F34" s="102"/>
      <c r="G34" s="94"/>
      <c r="H34" s="95"/>
      <c r="I34" s="61"/>
      <c r="J34" s="42"/>
      <c r="K34" s="119"/>
      <c r="L34" s="119"/>
    </row>
    <row r="35" spans="2:12" x14ac:dyDescent="0.25">
      <c r="B35" s="58"/>
      <c r="C35" s="59" t="s">
        <v>38</v>
      </c>
      <c r="D35" s="59"/>
      <c r="E35" s="92">
        <v>43444973</v>
      </c>
      <c r="F35" s="92">
        <v>46500428</v>
      </c>
      <c r="G35" s="94"/>
      <c r="H35" s="95">
        <f t="shared" si="0"/>
        <v>-3055455</v>
      </c>
      <c r="I35" s="61">
        <f t="shared" si="4"/>
        <v>-6.5708104880238954E-2</v>
      </c>
      <c r="J35" s="42"/>
      <c r="K35" s="119">
        <f>E35/$E$41</f>
        <v>0.44082650581993832</v>
      </c>
      <c r="L35" s="119">
        <f t="shared" si="7"/>
        <v>0.47908881566533063</v>
      </c>
    </row>
    <row r="36" spans="2:12" x14ac:dyDescent="0.25">
      <c r="B36" s="58"/>
      <c r="C36" s="59" t="s">
        <v>39</v>
      </c>
      <c r="D36" s="59"/>
      <c r="E36" s="92">
        <v>853223</v>
      </c>
      <c r="F36" s="92">
        <v>46500428</v>
      </c>
      <c r="G36" s="94"/>
      <c r="H36" s="95">
        <f t="shared" si="0"/>
        <v>-45647205</v>
      </c>
      <c r="I36" s="61">
        <f t="shared" si="4"/>
        <v>-0.98165128716664718</v>
      </c>
      <c r="J36" s="42"/>
      <c r="K36" s="119">
        <f t="shared" ref="K36:K41" si="8">E36/$E$41</f>
        <v>8.6574645534986342E-3</v>
      </c>
      <c r="L36" s="119">
        <f t="shared" si="7"/>
        <v>0.47908881566533063</v>
      </c>
    </row>
    <row r="37" spans="2:12" x14ac:dyDescent="0.25">
      <c r="B37" s="58"/>
      <c r="C37" s="59" t="s">
        <v>70</v>
      </c>
      <c r="D37" s="59"/>
      <c r="E37" s="92">
        <v>5249179</v>
      </c>
      <c r="F37" s="92">
        <v>4390019</v>
      </c>
      <c r="G37" s="94"/>
      <c r="H37" s="95">
        <f t="shared" si="0"/>
        <v>859160</v>
      </c>
      <c r="I37" s="61">
        <f t="shared" si="4"/>
        <v>0.19570758122003573</v>
      </c>
      <c r="J37" s="42"/>
      <c r="K37" s="119">
        <f t="shared" si="8"/>
        <v>5.3262255151899807E-2</v>
      </c>
      <c r="L37" s="119">
        <f t="shared" si="7"/>
        <v>4.5229884840163173E-2</v>
      </c>
    </row>
    <row r="38" spans="2:12" x14ac:dyDescent="0.25">
      <c r="B38" s="58"/>
      <c r="C38" s="70" t="s">
        <v>61</v>
      </c>
      <c r="D38" s="59"/>
      <c r="E38" s="92">
        <v>357150</v>
      </c>
      <c r="F38" s="92">
        <v>225843</v>
      </c>
      <c r="G38" s="94"/>
      <c r="H38" s="95">
        <f t="shared" si="0"/>
        <v>131307</v>
      </c>
      <c r="I38" s="61">
        <f t="shared" si="4"/>
        <v>0.58140832348135651</v>
      </c>
      <c r="J38" s="42"/>
      <c r="K38" s="119">
        <f t="shared" si="8"/>
        <v>3.6239218413967244E-3</v>
      </c>
      <c r="L38" s="119">
        <f t="shared" si="7"/>
        <v>2.3268356884006587E-3</v>
      </c>
    </row>
    <row r="39" spans="2:12" x14ac:dyDescent="0.25">
      <c r="B39" s="58"/>
      <c r="C39" s="59" t="s">
        <v>40</v>
      </c>
      <c r="D39" s="59"/>
      <c r="E39" s="92">
        <v>17039846</v>
      </c>
      <c r="F39" s="92">
        <v>16559266</v>
      </c>
      <c r="G39" s="94"/>
      <c r="H39" s="95">
        <f t="shared" si="0"/>
        <v>480580</v>
      </c>
      <c r="I39" s="61">
        <f t="shared" si="4"/>
        <v>2.9021817754482596E-2</v>
      </c>
      <c r="J39" s="42"/>
      <c r="K39" s="119">
        <f t="shared" si="8"/>
        <v>0.17289953827085708</v>
      </c>
      <c r="L39" s="119">
        <f t="shared" si="7"/>
        <v>0.17060830356716666</v>
      </c>
    </row>
    <row r="40" spans="2:12" x14ac:dyDescent="0.25">
      <c r="B40" s="58"/>
      <c r="C40" s="59" t="s">
        <v>64</v>
      </c>
      <c r="D40" s="59"/>
      <c r="E40" s="92">
        <v>830106</v>
      </c>
      <c r="F40" s="92">
        <v>698730</v>
      </c>
      <c r="G40" s="94"/>
      <c r="H40" s="95">
        <f t="shared" si="0"/>
        <v>131376</v>
      </c>
      <c r="I40" s="61">
        <f t="shared" si="4"/>
        <v>0.1880211240393285</v>
      </c>
      <c r="J40" s="42"/>
      <c r="K40" s="119">
        <f t="shared" si="8"/>
        <v>8.4229014813788864E-3</v>
      </c>
      <c r="L40" s="119">
        <f t="shared" si="7"/>
        <v>7.1989386456794867E-3</v>
      </c>
    </row>
    <row r="41" spans="2:12" ht="17.45" customHeight="1" x14ac:dyDescent="0.25">
      <c r="B41" s="58"/>
      <c r="C41" s="59"/>
      <c r="D41" s="62" t="s">
        <v>41</v>
      </c>
      <c r="E41" s="96">
        <v>98553450</v>
      </c>
      <c r="F41" s="97">
        <v>97060141</v>
      </c>
      <c r="G41" s="94"/>
      <c r="H41" s="95">
        <f t="shared" si="0"/>
        <v>1493309</v>
      </c>
      <c r="I41" s="61">
        <f t="shared" si="4"/>
        <v>1.5385399038313782E-2</v>
      </c>
      <c r="J41" s="42"/>
      <c r="K41" s="120">
        <f t="shared" si="8"/>
        <v>1</v>
      </c>
      <c r="L41" s="120">
        <f t="shared" si="7"/>
        <v>1</v>
      </c>
    </row>
    <row r="42" spans="2:12" ht="19.5" customHeight="1" x14ac:dyDescent="0.25">
      <c r="B42" s="54"/>
      <c r="C42" s="71" t="s">
        <v>42</v>
      </c>
      <c r="D42" s="71"/>
      <c r="E42" s="104"/>
      <c r="F42" s="93"/>
      <c r="G42" s="94"/>
      <c r="H42" s="95"/>
      <c r="I42" s="61"/>
      <c r="J42" s="42"/>
      <c r="K42" s="119"/>
      <c r="L42" s="119"/>
    </row>
    <row r="43" spans="2:12" x14ac:dyDescent="0.25">
      <c r="B43" s="58"/>
      <c r="C43" s="70" t="s">
        <v>67</v>
      </c>
      <c r="D43" s="59"/>
      <c r="E43" s="92">
        <v>981959</v>
      </c>
      <c r="F43" s="92">
        <v>981959</v>
      </c>
      <c r="G43" s="94"/>
      <c r="H43" s="95">
        <f t="shared" si="0"/>
        <v>0</v>
      </c>
      <c r="I43" s="61">
        <f t="shared" si="4"/>
        <v>0</v>
      </c>
      <c r="J43" s="42"/>
      <c r="K43" s="119">
        <f>E43/$E$49</f>
        <v>6.6609533379447779E-3</v>
      </c>
      <c r="L43" s="119">
        <f>F43/$F$49</f>
        <v>6.9452017745632423E-3</v>
      </c>
    </row>
    <row r="44" spans="2:12" x14ac:dyDescent="0.25">
      <c r="B44" s="58"/>
      <c r="C44" s="59" t="s">
        <v>66</v>
      </c>
      <c r="D44" s="59"/>
      <c r="E44" s="92">
        <v>45086473</v>
      </c>
      <c r="F44" s="92">
        <v>45089220</v>
      </c>
      <c r="G44" s="94"/>
      <c r="H44" s="95">
        <f t="shared" si="0"/>
        <v>-2747</v>
      </c>
      <c r="I44" s="61">
        <f t="shared" si="4"/>
        <v>-6.0923653148136073E-5</v>
      </c>
      <c r="J44" s="42"/>
      <c r="K44" s="119">
        <f t="shared" ref="K44:K49" si="9">E44/$E$49</f>
        <v>0.30583648892215165</v>
      </c>
      <c r="L44" s="119">
        <f t="shared" ref="L44:L49" si="10">F44/$F$49</f>
        <v>0.31890713436882034</v>
      </c>
    </row>
    <row r="45" spans="2:12" x14ac:dyDescent="0.25">
      <c r="B45" s="58"/>
      <c r="C45" s="59" t="s">
        <v>43</v>
      </c>
      <c r="D45" s="59"/>
      <c r="E45" s="92">
        <v>69882571</v>
      </c>
      <c r="F45" s="92">
        <v>68391858</v>
      </c>
      <c r="G45" s="94"/>
      <c r="H45" s="95">
        <f t="shared" si="0"/>
        <v>1490713</v>
      </c>
      <c r="I45" s="61">
        <f t="shared" si="4"/>
        <v>2.1796644273065369E-2</v>
      </c>
      <c r="J45" s="42"/>
      <c r="K45" s="119">
        <f t="shared" si="9"/>
        <v>0.47403663958129916</v>
      </c>
      <c r="L45" s="119">
        <f t="shared" si="10"/>
        <v>0.4837220836585614</v>
      </c>
    </row>
    <row r="46" spans="2:12" x14ac:dyDescent="0.25">
      <c r="B46" s="58"/>
      <c r="C46" s="59" t="s">
        <v>44</v>
      </c>
      <c r="D46" s="59"/>
      <c r="E46" s="92">
        <v>902854</v>
      </c>
      <c r="F46" s="92">
        <v>-1567051</v>
      </c>
      <c r="G46" s="94"/>
      <c r="H46" s="95">
        <f t="shared" si="0"/>
        <v>2469905</v>
      </c>
      <c r="I46" s="61">
        <f t="shared" si="4"/>
        <v>-1.5761484469873668</v>
      </c>
      <c r="J46" s="42"/>
      <c r="K46" s="119">
        <f t="shared" si="9"/>
        <v>6.1243579059581856E-3</v>
      </c>
      <c r="L46" s="119">
        <f t="shared" si="10"/>
        <v>-1.1083441758801644E-2</v>
      </c>
    </row>
    <row r="47" spans="2:12" x14ac:dyDescent="0.25">
      <c r="B47" s="58"/>
      <c r="C47" s="59" t="s">
        <v>68</v>
      </c>
      <c r="D47" s="59"/>
      <c r="E47" s="92">
        <v>116853857</v>
      </c>
      <c r="F47" s="92">
        <v>112895986</v>
      </c>
      <c r="G47" s="94"/>
      <c r="H47" s="95">
        <f t="shared" si="0"/>
        <v>3957871</v>
      </c>
      <c r="I47" s="61">
        <f t="shared" si="4"/>
        <v>3.5057676895616112E-2</v>
      </c>
      <c r="J47" s="42"/>
      <c r="K47" s="119">
        <f t="shared" si="9"/>
        <v>0.79265843974735373</v>
      </c>
      <c r="L47" s="119"/>
    </row>
    <row r="48" spans="2:12" x14ac:dyDescent="0.25">
      <c r="B48" s="58"/>
      <c r="C48" s="59" t="s">
        <v>18</v>
      </c>
      <c r="D48" s="59"/>
      <c r="E48" s="92">
        <v>30566332</v>
      </c>
      <c r="F48" s="92">
        <v>28490691</v>
      </c>
      <c r="G48" s="94"/>
      <c r="H48" s="95">
        <f t="shared" si="0"/>
        <v>2075641</v>
      </c>
      <c r="I48" s="61">
        <f t="shared" si="4"/>
        <v>7.2853304961961088E-2</v>
      </c>
      <c r="J48" s="42"/>
      <c r="K48" s="119">
        <f t="shared" si="9"/>
        <v>0.20734156025264627</v>
      </c>
      <c r="L48" s="119">
        <f t="shared" si="10"/>
        <v>0.20150902195685666</v>
      </c>
    </row>
    <row r="49" spans="2:12" x14ac:dyDescent="0.25">
      <c r="B49" s="58"/>
      <c r="C49" s="59"/>
      <c r="D49" s="62" t="s">
        <v>45</v>
      </c>
      <c r="E49" s="96">
        <v>147420189</v>
      </c>
      <c r="F49" s="97">
        <v>141386677</v>
      </c>
      <c r="G49" s="94"/>
      <c r="H49" s="95">
        <f t="shared" si="0"/>
        <v>6033512</v>
      </c>
      <c r="I49" s="61">
        <f t="shared" si="4"/>
        <v>4.2673836941510411E-2</v>
      </c>
      <c r="J49" s="42"/>
      <c r="K49" s="120">
        <f t="shared" si="9"/>
        <v>1</v>
      </c>
      <c r="L49" s="120">
        <f t="shared" si="10"/>
        <v>1</v>
      </c>
    </row>
    <row r="50" spans="2:12" x14ac:dyDescent="0.25">
      <c r="B50" s="63"/>
      <c r="C50" s="68"/>
      <c r="D50" s="67"/>
      <c r="E50" s="105"/>
      <c r="F50" s="106"/>
      <c r="G50" s="94"/>
      <c r="H50" s="95"/>
      <c r="I50" s="61"/>
      <c r="J50" s="42"/>
      <c r="K50" s="61"/>
      <c r="L50" s="61"/>
    </row>
    <row r="51" spans="2:12" x14ac:dyDescent="0.25">
      <c r="B51" s="66"/>
      <c r="C51" s="68" t="s">
        <v>46</v>
      </c>
      <c r="D51" s="72"/>
      <c r="E51" s="96">
        <v>245973639</v>
      </c>
      <c r="F51" s="97">
        <v>238446818</v>
      </c>
      <c r="G51" s="94"/>
      <c r="H51" s="95"/>
      <c r="I51" s="61"/>
      <c r="J51" s="42"/>
      <c r="K51" s="61"/>
      <c r="L51" s="61"/>
    </row>
    <row r="52" spans="2:12" x14ac:dyDescent="0.25">
      <c r="B52" s="73"/>
      <c r="C52" s="73"/>
      <c r="D52" s="73"/>
      <c r="E52" s="73"/>
      <c r="F52" s="73"/>
      <c r="G52" s="73"/>
      <c r="H52" s="73"/>
      <c r="J52" s="73"/>
      <c r="K52" s="73"/>
    </row>
    <row r="53" spans="2:12" x14ac:dyDescent="0.25">
      <c r="E53" s="74"/>
      <c r="F53" s="74"/>
    </row>
    <row r="54" spans="2:12" x14ac:dyDescent="0.25">
      <c r="E54" s="35"/>
      <c r="F54" s="35"/>
      <c r="I54" s="75"/>
    </row>
    <row r="55" spans="2:12" x14ac:dyDescent="0.25">
      <c r="I55" s="76"/>
    </row>
    <row r="56" spans="2:12" x14ac:dyDescent="0.25">
      <c r="E56" s="77"/>
      <c r="F56" s="77"/>
      <c r="I56" s="75"/>
    </row>
    <row r="57" spans="2:12" x14ac:dyDescent="0.25">
      <c r="F57" s="65"/>
    </row>
    <row r="58" spans="2:12" x14ac:dyDescent="0.25">
      <c r="E58" s="76"/>
    </row>
    <row r="59" spans="2:12" x14ac:dyDescent="0.25">
      <c r="F59" s="65"/>
      <c r="G59" s="76"/>
      <c r="I59" s="76"/>
      <c r="K59" s="76"/>
    </row>
    <row r="60" spans="2:12" x14ac:dyDescent="0.25">
      <c r="E60" s="65"/>
    </row>
    <row r="62" spans="2:12" x14ac:dyDescent="0.25">
      <c r="E62" s="78"/>
      <c r="G62" s="76"/>
      <c r="I62" s="76"/>
      <c r="K62" s="76"/>
    </row>
    <row r="63" spans="2:12" x14ac:dyDescent="0.25">
      <c r="E63" s="78"/>
    </row>
    <row r="64" spans="2:12" x14ac:dyDescent="0.25">
      <c r="E64" s="78"/>
    </row>
    <row r="65" spans="5:11" x14ac:dyDescent="0.25">
      <c r="E65" s="78"/>
      <c r="G65" s="76"/>
      <c r="I65" s="76"/>
      <c r="K65" s="76"/>
    </row>
    <row r="66" spans="5:11" x14ac:dyDescent="0.25">
      <c r="E66" s="65"/>
    </row>
    <row r="68" spans="5:11" x14ac:dyDescent="0.25">
      <c r="E68" s="65"/>
    </row>
  </sheetData>
  <mergeCells count="5">
    <mergeCell ref="H6:I6"/>
    <mergeCell ref="K6:L6"/>
    <mergeCell ref="B3:L3"/>
    <mergeCell ref="B2:L2"/>
    <mergeCell ref="B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CC20-B49B-476C-81D3-19E6E22BDFDE}">
  <dimension ref="A1:K74"/>
  <sheetViews>
    <sheetView showGridLines="0" topLeftCell="A24" zoomScaleNormal="100" zoomScalePageLayoutView="80" workbookViewId="0">
      <selection activeCell="B1" sqref="B1:J41"/>
    </sheetView>
  </sheetViews>
  <sheetFormatPr baseColWidth="10" defaultColWidth="11.42578125" defaultRowHeight="15" x14ac:dyDescent="0.25"/>
  <cols>
    <col min="1" max="1" width="3.42578125" customWidth="1"/>
    <col min="2" max="2" width="1.28515625" customWidth="1"/>
    <col min="3" max="3" width="8.140625" customWidth="1"/>
    <col min="4" max="4" width="51" customWidth="1"/>
    <col min="5" max="6" width="22.5703125" style="33" bestFit="1" customWidth="1"/>
    <col min="7" max="7" width="18.7109375" style="33" bestFit="1" customWidth="1"/>
    <col min="8" max="8" width="13.42578125" style="33" customWidth="1"/>
    <col min="9" max="11" width="12.5703125" bestFit="1" customWidth="1"/>
  </cols>
  <sheetData>
    <row r="1" spans="2:10" ht="23.25" customHeight="1" x14ac:dyDescent="0.25">
      <c r="B1" s="144" t="s">
        <v>0</v>
      </c>
      <c r="C1" s="144"/>
      <c r="D1" s="144"/>
      <c r="E1" s="144"/>
      <c r="F1" s="144"/>
      <c r="G1" s="144"/>
      <c r="H1" s="144"/>
      <c r="I1" s="144"/>
      <c r="J1" s="144"/>
    </row>
    <row r="2" spans="2:10" ht="21.75" customHeight="1" x14ac:dyDescent="0.25">
      <c r="B2" s="143" t="s">
        <v>1</v>
      </c>
      <c r="C2" s="143"/>
      <c r="D2" s="143"/>
      <c r="E2" s="143"/>
      <c r="F2" s="143"/>
      <c r="G2" s="143"/>
      <c r="H2" s="143"/>
      <c r="I2" s="143"/>
      <c r="J2" s="143"/>
    </row>
    <row r="3" spans="2:10" ht="21.75" customHeight="1" x14ac:dyDescent="0.25">
      <c r="B3" s="142" t="s">
        <v>2</v>
      </c>
      <c r="C3" s="142"/>
      <c r="D3" s="142"/>
      <c r="E3" s="142"/>
      <c r="F3" s="142"/>
      <c r="G3" s="142"/>
      <c r="H3" s="142"/>
      <c r="I3" s="142"/>
      <c r="J3" s="142"/>
    </row>
    <row r="4" spans="2:10" ht="15" hidden="1" customHeight="1" x14ac:dyDescent="0.25">
      <c r="B4" s="1"/>
      <c r="C4" s="1"/>
      <c r="D4" s="1"/>
      <c r="E4" s="1"/>
      <c r="F4" s="1"/>
      <c r="G4" s="1"/>
      <c r="H4" s="1"/>
    </row>
    <row r="5" spans="2:10" ht="6" hidden="1" customHeight="1" x14ac:dyDescent="0.25">
      <c r="B5" s="2"/>
      <c r="C5" s="2"/>
      <c r="D5" s="2"/>
      <c r="E5" s="3"/>
      <c r="F5" s="3"/>
      <c r="G5" s="3"/>
      <c r="H5" s="3"/>
    </row>
    <row r="6" spans="2:10" ht="15.75" x14ac:dyDescent="0.25">
      <c r="B6" s="4"/>
      <c r="C6" s="4"/>
      <c r="D6" s="4"/>
      <c r="E6" s="45" t="s">
        <v>21</v>
      </c>
      <c r="F6" s="45" t="s">
        <v>21</v>
      </c>
      <c r="G6" s="140" t="s">
        <v>3</v>
      </c>
      <c r="H6" s="141"/>
      <c r="I6" s="135" t="s">
        <v>22</v>
      </c>
      <c r="J6" s="136"/>
    </row>
    <row r="7" spans="2:10" ht="15.75" x14ac:dyDescent="0.25">
      <c r="B7" s="4"/>
      <c r="C7" s="5"/>
      <c r="D7" s="6"/>
      <c r="E7" s="47">
        <v>2020</v>
      </c>
      <c r="F7" s="47">
        <v>2019</v>
      </c>
      <c r="G7" s="7" t="s">
        <v>4</v>
      </c>
      <c r="H7" s="8" t="s">
        <v>5</v>
      </c>
      <c r="I7" s="47">
        <v>2020</v>
      </c>
      <c r="J7" s="47">
        <v>2019</v>
      </c>
    </row>
    <row r="8" spans="2:10" ht="9" customHeight="1" x14ac:dyDescent="0.25">
      <c r="B8" s="2"/>
      <c r="C8" s="2"/>
      <c r="D8" s="9"/>
      <c r="E8" s="10"/>
      <c r="F8" s="10"/>
      <c r="G8" s="11"/>
      <c r="H8" s="12"/>
    </row>
    <row r="9" spans="2:10" x14ac:dyDescent="0.25">
      <c r="B9" s="13"/>
      <c r="C9" s="14" t="s">
        <v>6</v>
      </c>
      <c r="D9" s="14"/>
      <c r="E9" s="92">
        <v>169313779</v>
      </c>
      <c r="F9" s="92">
        <v>162727943</v>
      </c>
      <c r="G9" s="109">
        <f>E9-F9</f>
        <v>6585836</v>
      </c>
      <c r="H9" s="121">
        <f>G9/F9</f>
        <v>4.0471451175413675E-2</v>
      </c>
      <c r="I9" s="121">
        <f>E9/$E$9</f>
        <v>1</v>
      </c>
      <c r="J9" s="121">
        <f>F9/$F$9</f>
        <v>1</v>
      </c>
    </row>
    <row r="10" spans="2:10" x14ac:dyDescent="0.25">
      <c r="B10" s="13"/>
      <c r="C10" s="16" t="s">
        <v>71</v>
      </c>
      <c r="D10" s="17"/>
      <c r="E10" s="92">
        <v>2272068</v>
      </c>
      <c r="F10" s="92">
        <v>2312925</v>
      </c>
      <c r="G10" s="109"/>
      <c r="H10" s="121"/>
      <c r="I10" s="121">
        <f>E10/$E$9</f>
        <v>1.3419274045026188E-2</v>
      </c>
      <c r="J10" s="121">
        <f>F10/$F$9</f>
        <v>1.421344704148322E-2</v>
      </c>
    </row>
    <row r="11" spans="2:10" x14ac:dyDescent="0.25">
      <c r="B11" s="13"/>
      <c r="C11" s="16" t="s">
        <v>7</v>
      </c>
      <c r="D11" s="18"/>
      <c r="E11" s="92">
        <v>94881270</v>
      </c>
      <c r="F11" s="92">
        <v>91967632</v>
      </c>
      <c r="G11" s="109">
        <f t="shared" ref="G11:G36" si="0">E11-F11</f>
        <v>2913638</v>
      </c>
      <c r="H11" s="121">
        <f t="shared" ref="H11:H36" si="1">G11/F11</f>
        <v>3.1681124506935221E-2</v>
      </c>
      <c r="I11" s="121">
        <f>E11/$E$9</f>
        <v>0.56038717321405951</v>
      </c>
      <c r="J11" s="121">
        <f>F11/$F$9</f>
        <v>0.56516189109574133</v>
      </c>
    </row>
    <row r="12" spans="2:10" x14ac:dyDescent="0.25">
      <c r="B12" s="13"/>
      <c r="C12" s="18"/>
      <c r="D12" s="14" t="s">
        <v>8</v>
      </c>
      <c r="E12" s="96">
        <v>76704577</v>
      </c>
      <c r="F12" s="96">
        <v>73073236</v>
      </c>
      <c r="G12" s="109">
        <f t="shared" si="0"/>
        <v>3631341</v>
      </c>
      <c r="H12" s="121">
        <f t="shared" si="1"/>
        <v>4.9694542061884325E-2</v>
      </c>
      <c r="I12" s="121"/>
      <c r="J12" s="121"/>
    </row>
    <row r="13" spans="2:10" x14ac:dyDescent="0.25">
      <c r="B13" s="13"/>
      <c r="C13" s="17"/>
      <c r="D13" s="19"/>
      <c r="E13" s="92"/>
      <c r="F13" s="92"/>
      <c r="G13" s="109"/>
      <c r="H13" s="121"/>
      <c r="I13" s="121"/>
      <c r="J13" s="121"/>
    </row>
    <row r="14" spans="2:10" ht="12.95" customHeight="1" x14ac:dyDescent="0.25">
      <c r="B14" s="13"/>
      <c r="C14" s="17"/>
      <c r="D14" s="18"/>
      <c r="E14" s="92"/>
      <c r="F14" s="92"/>
      <c r="G14" s="109"/>
      <c r="H14" s="121"/>
      <c r="I14" s="121"/>
      <c r="J14" s="121"/>
    </row>
    <row r="15" spans="2:10" x14ac:dyDescent="0.25">
      <c r="B15" s="13"/>
      <c r="C15" s="16" t="s">
        <v>9</v>
      </c>
      <c r="D15" s="18"/>
      <c r="E15" s="92">
        <v>45806543</v>
      </c>
      <c r="F15" s="92">
        <v>43919425</v>
      </c>
      <c r="G15" s="109">
        <f t="shared" si="0"/>
        <v>1887118</v>
      </c>
      <c r="H15" s="121">
        <f t="shared" si="1"/>
        <v>4.2967730110309958E-2</v>
      </c>
      <c r="I15" s="121">
        <f t="shared" ref="I15:J28" si="2">E15/$E$9</f>
        <v>0.27054232248870896</v>
      </c>
      <c r="J15" s="121">
        <f t="shared" ref="J11:J36" si="3">F15/$F$9</f>
        <v>0.26989479612607159</v>
      </c>
    </row>
    <row r="16" spans="2:10" x14ac:dyDescent="0.25">
      <c r="B16" s="13"/>
      <c r="C16" s="16" t="s">
        <v>10</v>
      </c>
      <c r="D16" s="18"/>
      <c r="E16" s="92">
        <v>8640656</v>
      </c>
      <c r="F16" s="92">
        <v>8364134</v>
      </c>
      <c r="G16" s="109">
        <f t="shared" si="0"/>
        <v>276522</v>
      </c>
      <c r="H16" s="121">
        <f t="shared" si="1"/>
        <v>3.306044594694442E-2</v>
      </c>
      <c r="I16" s="121">
        <f t="shared" si="2"/>
        <v>5.1033389314404237E-2</v>
      </c>
      <c r="J16" s="121">
        <f t="shared" si="3"/>
        <v>5.1399494431020987E-2</v>
      </c>
    </row>
    <row r="17" spans="2:11" x14ac:dyDescent="0.25">
      <c r="B17" s="13"/>
      <c r="C17" s="18"/>
      <c r="D17" s="20" t="s">
        <v>11</v>
      </c>
      <c r="E17" s="96">
        <f>SUM(E15:E16)</f>
        <v>54447199</v>
      </c>
      <c r="F17" s="96">
        <f>SUM(F15:F16)</f>
        <v>52283559</v>
      </c>
      <c r="G17" s="109">
        <f t="shared" si="0"/>
        <v>2163640</v>
      </c>
      <c r="H17" s="121">
        <f t="shared" si="1"/>
        <v>4.1382798749411837E-2</v>
      </c>
      <c r="I17" s="121"/>
      <c r="J17" s="121"/>
    </row>
    <row r="18" spans="2:11" x14ac:dyDescent="0.25">
      <c r="B18" s="13"/>
      <c r="C18" s="16"/>
      <c r="D18" s="18"/>
      <c r="E18" s="92"/>
      <c r="F18" s="92"/>
      <c r="G18" s="109"/>
      <c r="H18" s="121"/>
      <c r="I18" s="121"/>
      <c r="J18" s="121"/>
    </row>
    <row r="19" spans="2:11" x14ac:dyDescent="0.25">
      <c r="B19" s="13"/>
      <c r="C19" s="16"/>
      <c r="D19" s="18"/>
      <c r="E19" s="92"/>
      <c r="F19" s="92"/>
      <c r="G19" s="109"/>
      <c r="H19" s="121"/>
      <c r="I19" s="121"/>
      <c r="J19" s="121"/>
    </row>
    <row r="20" spans="2:11" x14ac:dyDescent="0.25">
      <c r="B20" s="13"/>
      <c r="C20" s="16" t="s">
        <v>74</v>
      </c>
      <c r="D20" s="18"/>
      <c r="E20" s="92">
        <v>61961</v>
      </c>
      <c r="F20" s="92">
        <v>58287</v>
      </c>
      <c r="G20" s="109">
        <f t="shared" si="0"/>
        <v>3674</v>
      </c>
      <c r="H20" s="121">
        <f t="shared" si="1"/>
        <v>6.3032923293358731E-2</v>
      </c>
      <c r="I20" s="121"/>
      <c r="J20" s="121"/>
    </row>
    <row r="21" spans="2:11" ht="15.75" x14ac:dyDescent="0.25">
      <c r="B21" s="21"/>
      <c r="C21" s="22"/>
      <c r="D21" s="23"/>
      <c r="E21" s="92"/>
      <c r="F21" s="92"/>
      <c r="G21" s="109"/>
      <c r="H21" s="121"/>
      <c r="I21" s="121"/>
      <c r="J21" s="121"/>
    </row>
    <row r="22" spans="2:11" ht="16.5" x14ac:dyDescent="0.25">
      <c r="B22" s="13"/>
      <c r="C22" s="16" t="s">
        <v>12</v>
      </c>
      <c r="D22" s="18"/>
      <c r="E22" s="92">
        <v>846934</v>
      </c>
      <c r="F22" s="92">
        <v>647791</v>
      </c>
      <c r="G22" s="109">
        <f t="shared" si="0"/>
        <v>199143</v>
      </c>
      <c r="H22" s="121">
        <f t="shared" si="1"/>
        <v>0.3074185964300214</v>
      </c>
      <c r="I22" s="121">
        <f t="shared" si="2"/>
        <v>5.0021563809050651E-3</v>
      </c>
      <c r="J22" s="121">
        <f t="shared" si="3"/>
        <v>3.9808221505018351E-3</v>
      </c>
    </row>
    <row r="23" spans="2:11" x14ac:dyDescent="0.25">
      <c r="B23" s="13"/>
      <c r="C23" s="16"/>
      <c r="D23" s="14" t="s">
        <v>13</v>
      </c>
      <c r="E23" s="96">
        <v>21472405</v>
      </c>
      <c r="F23" s="96">
        <v>20200173</v>
      </c>
      <c r="G23" s="109">
        <f t="shared" si="0"/>
        <v>1272232</v>
      </c>
      <c r="H23" s="121">
        <f t="shared" si="1"/>
        <v>6.2981242784405853E-2</v>
      </c>
      <c r="I23" s="121">
        <f t="shared" si="2"/>
        <v>0.12682018632399669</v>
      </c>
      <c r="J23" s="121">
        <f t="shared" si="3"/>
        <v>0.12413463003093451</v>
      </c>
    </row>
    <row r="24" spans="2:11" x14ac:dyDescent="0.25">
      <c r="B24" s="13"/>
      <c r="C24" s="16"/>
      <c r="D24" s="18"/>
      <c r="E24" s="92"/>
      <c r="F24" s="92"/>
      <c r="G24" s="109"/>
      <c r="H24" s="121"/>
      <c r="I24" s="121"/>
      <c r="J24" s="121"/>
    </row>
    <row r="25" spans="2:11" ht="15.75" x14ac:dyDescent="0.25">
      <c r="B25" s="21"/>
      <c r="C25" s="22"/>
      <c r="D25" s="23"/>
      <c r="E25" s="92"/>
      <c r="F25" s="92"/>
      <c r="G25" s="109"/>
      <c r="H25" s="121"/>
      <c r="I25" s="121"/>
      <c r="J25" s="121"/>
    </row>
    <row r="26" spans="2:11" x14ac:dyDescent="0.25">
      <c r="B26" s="13"/>
      <c r="C26" s="16" t="s">
        <v>73</v>
      </c>
      <c r="D26" s="18"/>
      <c r="E26" s="92">
        <v>6501092</v>
      </c>
      <c r="F26" s="92">
        <v>2757709</v>
      </c>
      <c r="G26" s="109">
        <f t="shared" si="0"/>
        <v>3743383</v>
      </c>
      <c r="H26" s="121">
        <f>G26/F26</f>
        <v>1.3574249494779906</v>
      </c>
      <c r="I26" s="121">
        <f t="shared" si="2"/>
        <v>3.8396709579082748E-2</v>
      </c>
      <c r="J26" s="121">
        <f t="shared" si="3"/>
        <v>1.6946745280249746E-2</v>
      </c>
      <c r="K26" s="122"/>
    </row>
    <row r="27" spans="2:11" x14ac:dyDescent="0.25">
      <c r="B27" s="21"/>
      <c r="C27" s="24" t="s">
        <v>72</v>
      </c>
      <c r="D27" s="23"/>
      <c r="E27" s="92">
        <v>9977006</v>
      </c>
      <c r="F27" s="92">
        <v>6349459</v>
      </c>
      <c r="G27" s="109">
        <f t="shared" si="0"/>
        <v>3627547</v>
      </c>
      <c r="H27" s="121">
        <f t="shared" si="1"/>
        <v>0.57131591841131657</v>
      </c>
      <c r="I27" s="121">
        <f t="shared" si="2"/>
        <v>5.8926131463878081E-2</v>
      </c>
      <c r="J27" s="121">
        <f t="shared" si="3"/>
        <v>3.9018861069238735E-2</v>
      </c>
    </row>
    <row r="28" spans="2:11" x14ac:dyDescent="0.25">
      <c r="B28" s="13"/>
      <c r="C28" s="16" t="s">
        <v>14</v>
      </c>
      <c r="D28" s="16"/>
      <c r="E28" s="92">
        <v>3475914</v>
      </c>
      <c r="F28" s="92">
        <v>359175</v>
      </c>
      <c r="G28" s="109">
        <f t="shared" si="0"/>
        <v>3116739</v>
      </c>
      <c r="H28" s="121">
        <f t="shared" si="1"/>
        <v>8.6774942576738354</v>
      </c>
      <c r="I28" s="121">
        <f>E28/$E$9</f>
        <v>2.052942188479533E-2</v>
      </c>
      <c r="J28" s="121">
        <f t="shared" si="3"/>
        <v>2.2072115788988986E-3</v>
      </c>
    </row>
    <row r="29" spans="2:11" x14ac:dyDescent="0.25">
      <c r="B29" s="21"/>
      <c r="C29" s="25"/>
      <c r="D29" s="23"/>
      <c r="E29" s="92"/>
      <c r="F29" s="92"/>
      <c r="G29" s="109"/>
      <c r="H29" s="121"/>
      <c r="I29" s="121"/>
      <c r="J29" s="121"/>
    </row>
    <row r="30" spans="2:11" ht="16.5" x14ac:dyDescent="0.25">
      <c r="B30" s="13"/>
      <c r="C30" s="16" t="s">
        <v>15</v>
      </c>
      <c r="D30" s="18"/>
      <c r="E30" s="92">
        <v>4247</v>
      </c>
      <c r="F30" s="92">
        <v>167260</v>
      </c>
      <c r="G30" s="109">
        <f t="shared" si="0"/>
        <v>-163013</v>
      </c>
      <c r="H30" s="121">
        <f t="shared" si="1"/>
        <v>-0.97460839411694367</v>
      </c>
      <c r="I30" s="121"/>
      <c r="J30" s="121"/>
    </row>
    <row r="31" spans="2:11" x14ac:dyDescent="0.25">
      <c r="B31" s="13"/>
      <c r="C31" s="18"/>
      <c r="D31" s="14" t="s">
        <v>16</v>
      </c>
      <c r="E31" s="96">
        <v>18000738</v>
      </c>
      <c r="F31" s="96">
        <v>16775683</v>
      </c>
      <c r="G31" s="109">
        <f t="shared" si="0"/>
        <v>1225055</v>
      </c>
      <c r="H31" s="121">
        <f t="shared" si="1"/>
        <v>7.3025640744403666E-2</v>
      </c>
      <c r="I31" s="121">
        <f>E31/$E$9</f>
        <v>0.10631584804447605</v>
      </c>
      <c r="J31" s="121">
        <f t="shared" si="3"/>
        <v>0.10309036475683835</v>
      </c>
    </row>
    <row r="32" spans="2:11" x14ac:dyDescent="0.25">
      <c r="B32" s="13"/>
      <c r="C32" s="17"/>
      <c r="D32" s="18"/>
      <c r="E32" s="92"/>
      <c r="F32" s="92"/>
      <c r="G32" s="109"/>
      <c r="H32" s="121"/>
      <c r="I32" s="121"/>
      <c r="J32" s="121"/>
    </row>
    <row r="33" spans="2:10" x14ac:dyDescent="0.25">
      <c r="B33" s="13"/>
      <c r="C33" s="16" t="s">
        <v>17</v>
      </c>
      <c r="D33" s="18"/>
      <c r="E33" s="92">
        <v>5427150</v>
      </c>
      <c r="F33" s="92">
        <v>5031224</v>
      </c>
      <c r="G33" s="109">
        <f t="shared" si="0"/>
        <v>395926</v>
      </c>
      <c r="H33" s="121">
        <f t="shared" si="1"/>
        <v>7.8693773125585342E-2</v>
      </c>
      <c r="I33" s="121">
        <f t="shared" ref="I32:J36" si="4">E33/$E$9</f>
        <v>3.2053799945012153E-2</v>
      </c>
      <c r="J33" s="121">
        <f t="shared" si="3"/>
        <v>3.0918008961742974E-2</v>
      </c>
    </row>
    <row r="34" spans="2:10" x14ac:dyDescent="0.25">
      <c r="B34" s="13"/>
      <c r="C34" s="16" t="s">
        <v>18</v>
      </c>
      <c r="D34" s="18"/>
      <c r="E34" s="92">
        <v>2297499</v>
      </c>
      <c r="F34" s="92">
        <v>2156177</v>
      </c>
      <c r="G34" s="109">
        <f t="shared" si="0"/>
        <v>141322</v>
      </c>
      <c r="H34" s="121">
        <f t="shared" si="1"/>
        <v>6.5542856639320426E-2</v>
      </c>
      <c r="I34" s="121"/>
      <c r="J34" s="121"/>
    </row>
    <row r="35" spans="2:10" x14ac:dyDescent="0.25">
      <c r="B35" s="21"/>
      <c r="C35" s="25" t="s">
        <v>75</v>
      </c>
      <c r="D35" s="23"/>
      <c r="E35" s="92">
        <v>10276089</v>
      </c>
      <c r="F35" s="92">
        <v>9588282</v>
      </c>
      <c r="G35" s="109"/>
      <c r="H35" s="121"/>
      <c r="I35" s="121"/>
      <c r="J35" s="121"/>
    </row>
    <row r="36" spans="2:10" x14ac:dyDescent="0.25">
      <c r="B36" s="13"/>
      <c r="C36" s="18"/>
      <c r="D36" s="14" t="s">
        <v>19</v>
      </c>
      <c r="E36" s="96">
        <v>12573588</v>
      </c>
      <c r="F36" s="96">
        <v>11744459</v>
      </c>
      <c r="G36" s="109">
        <f t="shared" si="0"/>
        <v>829129</v>
      </c>
      <c r="H36" s="121">
        <f t="shared" si="1"/>
        <v>7.0597462173438555E-2</v>
      </c>
      <c r="I36" s="121">
        <f t="shared" si="4"/>
        <v>7.4262048099463893E-2</v>
      </c>
      <c r="J36" s="121">
        <f t="shared" si="3"/>
        <v>7.2172355795095372E-2</v>
      </c>
    </row>
    <row r="37" spans="2:10" ht="15.75" x14ac:dyDescent="0.25">
      <c r="B37" s="21"/>
      <c r="C37" s="22"/>
      <c r="D37" s="23"/>
      <c r="E37" s="92"/>
      <c r="F37" s="92"/>
      <c r="G37" s="109"/>
      <c r="H37" s="121"/>
      <c r="I37" s="146"/>
      <c r="J37" s="121"/>
    </row>
    <row r="38" spans="2:10" ht="15.75" x14ac:dyDescent="0.25">
      <c r="B38" s="21"/>
      <c r="C38" s="22"/>
      <c r="D38" s="23"/>
      <c r="E38" s="92"/>
      <c r="F38" s="92"/>
      <c r="G38" s="109"/>
      <c r="H38" s="121"/>
      <c r="I38" s="15"/>
      <c r="J38" s="121"/>
    </row>
    <row r="39" spans="2:10" x14ac:dyDescent="0.25">
      <c r="B39" s="16"/>
      <c r="C39" s="16" t="s">
        <v>76</v>
      </c>
      <c r="D39" s="16"/>
      <c r="E39" s="92">
        <v>5.83</v>
      </c>
      <c r="F39" s="92">
        <v>5.43</v>
      </c>
      <c r="G39" s="109"/>
      <c r="H39" s="121"/>
      <c r="I39" s="15"/>
      <c r="J39" s="15"/>
    </row>
    <row r="40" spans="2:10" x14ac:dyDescent="0.25">
      <c r="B40" s="16"/>
      <c r="C40" s="16" t="s">
        <v>133</v>
      </c>
      <c r="D40" s="16"/>
      <c r="E40" s="92">
        <v>5.83</v>
      </c>
      <c r="F40" s="92">
        <v>5.43</v>
      </c>
      <c r="G40" s="109"/>
      <c r="H40" s="121"/>
      <c r="I40" s="15"/>
      <c r="J40" s="15"/>
    </row>
    <row r="41" spans="2:10" x14ac:dyDescent="0.25">
      <c r="B41" s="13"/>
      <c r="C41" s="16" t="s">
        <v>77</v>
      </c>
      <c r="D41" s="18"/>
      <c r="E41" s="92">
        <v>1764283</v>
      </c>
      <c r="F41" s="92">
        <v>1764283</v>
      </c>
      <c r="G41" s="109"/>
      <c r="H41" s="109"/>
      <c r="I41" s="15"/>
      <c r="J41" s="15"/>
    </row>
    <row r="42" spans="2:10" ht="6.75" customHeight="1" x14ac:dyDescent="0.25">
      <c r="B42" s="2"/>
      <c r="C42" s="2"/>
      <c r="D42" s="2"/>
      <c r="E42" s="3"/>
      <c r="F42" s="3"/>
      <c r="G42" s="3"/>
      <c r="H42" s="3"/>
    </row>
    <row r="43" spans="2:10" x14ac:dyDescent="0.25">
      <c r="B43" s="2"/>
      <c r="C43" s="26"/>
      <c r="D43" s="2"/>
      <c r="E43" s="27"/>
      <c r="F43" s="27"/>
      <c r="G43" s="27"/>
      <c r="H43" s="27"/>
    </row>
    <row r="44" spans="2:10" ht="15" customHeight="1" x14ac:dyDescent="0.25">
      <c r="B44" s="2"/>
      <c r="C44" s="28"/>
      <c r="D44" s="29"/>
      <c r="E44" s="3"/>
      <c r="F44" s="3"/>
      <c r="G44" s="3"/>
      <c r="H44" s="3"/>
    </row>
    <row r="45" spans="2:10" ht="15" customHeight="1" x14ac:dyDescent="0.25">
      <c r="B45" s="2"/>
      <c r="C45" s="28"/>
      <c r="D45" s="29"/>
      <c r="E45" s="3"/>
      <c r="F45" s="3"/>
      <c r="G45" s="3"/>
      <c r="H45" s="3"/>
    </row>
    <row r="46" spans="2:10" x14ac:dyDescent="0.25">
      <c r="B46" s="2"/>
      <c r="C46" s="28"/>
      <c r="D46" s="29"/>
      <c r="E46" s="3"/>
      <c r="F46" s="3"/>
      <c r="G46" s="3"/>
      <c r="H46" s="3"/>
    </row>
    <row r="47" spans="2:10" ht="15" customHeight="1" x14ac:dyDescent="0.25">
      <c r="B47" s="2"/>
      <c r="C47" s="28"/>
      <c r="D47" s="2"/>
      <c r="E47"/>
      <c r="F47"/>
      <c r="G47" s="3"/>
      <c r="H47" s="3"/>
    </row>
    <row r="48" spans="2:10" ht="15" customHeight="1" x14ac:dyDescent="0.25">
      <c r="B48" s="2"/>
      <c r="C48" s="28"/>
      <c r="D48" s="2"/>
      <c r="E48"/>
      <c r="F48"/>
      <c r="G48" s="3"/>
      <c r="H48" s="3"/>
    </row>
    <row r="49" spans="1:8" x14ac:dyDescent="0.25">
      <c r="B49" s="2"/>
      <c r="C49" s="2"/>
      <c r="D49" s="2"/>
      <c r="E49" s="30"/>
      <c r="F49" s="30"/>
      <c r="G49" s="3"/>
      <c r="H49" s="3"/>
    </row>
    <row r="50" spans="1:8" x14ac:dyDescent="0.25">
      <c r="B50" s="2"/>
      <c r="C50" s="2"/>
      <c r="D50" s="2"/>
      <c r="E50" s="31"/>
      <c r="F50" s="32"/>
      <c r="G50" s="3"/>
      <c r="H50" s="3"/>
    </row>
    <row r="51" spans="1:8" x14ac:dyDescent="0.25">
      <c r="E51" s="31"/>
      <c r="F51" s="32"/>
    </row>
    <row r="52" spans="1:8" x14ac:dyDescent="0.25">
      <c r="E52" s="34"/>
      <c r="F52" s="34"/>
    </row>
    <row r="53" spans="1:8" x14ac:dyDescent="0.25">
      <c r="E53" s="35"/>
      <c r="F53" s="36"/>
    </row>
    <row r="54" spans="1:8" x14ac:dyDescent="0.25">
      <c r="E54" s="36"/>
      <c r="F54" s="36"/>
    </row>
    <row r="55" spans="1:8" x14ac:dyDescent="0.25">
      <c r="E55" s="37"/>
      <c r="F55" s="37"/>
      <c r="H55" s="38"/>
    </row>
    <row r="56" spans="1:8" x14ac:dyDescent="0.25">
      <c r="E56" s="37"/>
      <c r="F56" s="37"/>
    </row>
    <row r="57" spans="1:8" s="33" customFormat="1" x14ac:dyDescent="0.25">
      <c r="A57"/>
      <c r="B57"/>
      <c r="C57"/>
      <c r="D57"/>
      <c r="E57" s="39"/>
      <c r="F57" s="39"/>
      <c r="G57" s="38"/>
    </row>
    <row r="59" spans="1:8" s="33" customFormat="1" x14ac:dyDescent="0.25">
      <c r="A59"/>
      <c r="B59"/>
      <c r="C59"/>
      <c r="D59"/>
      <c r="E59" s="37"/>
      <c r="F59" s="37"/>
    </row>
    <row r="60" spans="1:8" s="33" customFormat="1" x14ac:dyDescent="0.25">
      <c r="A60"/>
      <c r="B60"/>
      <c r="C60"/>
      <c r="D60"/>
      <c r="E60" s="37"/>
      <c r="F60" s="37"/>
    </row>
    <row r="61" spans="1:8" s="33" customFormat="1" x14ac:dyDescent="0.25">
      <c r="A61"/>
      <c r="B61"/>
      <c r="C61"/>
      <c r="D61"/>
      <c r="E61" s="39"/>
      <c r="F61" s="39"/>
    </row>
    <row r="63" spans="1:8" s="33" customFormat="1" x14ac:dyDescent="0.25">
      <c r="A63"/>
      <c r="B63"/>
      <c r="C63"/>
      <c r="D63"/>
      <c r="E63" s="37"/>
      <c r="F63" s="37"/>
    </row>
    <row r="64" spans="1:8" s="33" customFormat="1" x14ac:dyDescent="0.25">
      <c r="A64"/>
      <c r="B64"/>
      <c r="C64"/>
      <c r="D64"/>
      <c r="E64" s="37"/>
      <c r="F64" s="37"/>
    </row>
    <row r="65" spans="1:6" s="33" customFormat="1" x14ac:dyDescent="0.25">
      <c r="A65"/>
      <c r="B65"/>
      <c r="C65"/>
      <c r="D65"/>
      <c r="E65" s="40"/>
      <c r="F65" s="40"/>
    </row>
    <row r="66" spans="1:6" s="33" customFormat="1" x14ac:dyDescent="0.25">
      <c r="A66"/>
      <c r="B66"/>
      <c r="C66"/>
      <c r="D66"/>
      <c r="E66"/>
      <c r="F66"/>
    </row>
    <row r="67" spans="1:6" s="33" customFormat="1" x14ac:dyDescent="0.25">
      <c r="A67"/>
      <c r="B67"/>
      <c r="C67"/>
      <c r="D67"/>
      <c r="E67" s="37"/>
      <c r="F67" s="36"/>
    </row>
    <row r="71" spans="1:6" s="33" customFormat="1" x14ac:dyDescent="0.25">
      <c r="A71"/>
      <c r="B71"/>
      <c r="C71"/>
      <c r="D71"/>
      <c r="E71" s="38"/>
    </row>
    <row r="73" spans="1:6" s="33" customFormat="1" x14ac:dyDescent="0.25">
      <c r="A73"/>
      <c r="B73"/>
      <c r="C73"/>
      <c r="D73"/>
      <c r="F73" s="38"/>
    </row>
    <row r="74" spans="1:6" s="33" customFormat="1" x14ac:dyDescent="0.25">
      <c r="A74"/>
      <c r="B74"/>
      <c r="C74"/>
      <c r="D74"/>
      <c r="F74" s="38"/>
    </row>
  </sheetData>
  <mergeCells count="5">
    <mergeCell ref="G6:H6"/>
    <mergeCell ref="I6:J6"/>
    <mergeCell ref="B3:J3"/>
    <mergeCell ref="B2:J2"/>
    <mergeCell ref="B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EBB2-3714-4C1B-B013-9828896A7058}">
  <dimension ref="B2:K27"/>
  <sheetViews>
    <sheetView showGridLines="0" topLeftCell="A2" zoomScale="73" zoomScaleNormal="73" workbookViewId="0">
      <selection activeCell="G25" sqref="G25"/>
    </sheetView>
  </sheetViews>
  <sheetFormatPr baseColWidth="10" defaultRowHeight="15" x14ac:dyDescent="0.25"/>
  <cols>
    <col min="2" max="2" width="55.28515625" bestFit="1" customWidth="1"/>
    <col min="3" max="4" width="9" bestFit="1" customWidth="1"/>
    <col min="5" max="5" width="12.140625" bestFit="1" customWidth="1"/>
    <col min="6" max="6" width="22" customWidth="1"/>
    <col min="7" max="7" width="22" bestFit="1" customWidth="1"/>
    <col min="9" max="9" width="46" bestFit="1" customWidth="1"/>
    <col min="10" max="10" width="18.7109375" customWidth="1"/>
    <col min="11" max="11" width="18.7109375" bestFit="1" customWidth="1"/>
  </cols>
  <sheetData>
    <row r="2" spans="2:11" ht="18.75" x14ac:dyDescent="0.3">
      <c r="B2" s="113" t="s">
        <v>47</v>
      </c>
      <c r="C2" s="129">
        <v>2020</v>
      </c>
      <c r="D2" s="129">
        <v>2019</v>
      </c>
      <c r="E2" s="90" t="s">
        <v>3</v>
      </c>
      <c r="F2" s="90" t="s">
        <v>138</v>
      </c>
      <c r="G2" s="90" t="s">
        <v>139</v>
      </c>
      <c r="I2" s="113" t="s">
        <v>141</v>
      </c>
      <c r="J2" s="113">
        <v>2020</v>
      </c>
      <c r="K2" s="113">
        <v>2019</v>
      </c>
    </row>
    <row r="3" spans="2:11" ht="7.5" customHeight="1" x14ac:dyDescent="0.25">
      <c r="B3" s="145"/>
      <c r="C3" s="145"/>
      <c r="D3" s="79"/>
      <c r="E3" s="91"/>
      <c r="F3" s="91"/>
      <c r="G3" s="91"/>
    </row>
    <row r="4" spans="2:11" x14ac:dyDescent="0.25">
      <c r="B4" s="80" t="s">
        <v>48</v>
      </c>
      <c r="C4" s="81">
        <f>(BG!E15-BG!E12)/BG!E33</f>
        <v>1.2621818148383313</v>
      </c>
      <c r="D4" s="81">
        <f>(BG!F15-BG!F12)/BG!F33</f>
        <v>1.2038682836537149</v>
      </c>
      <c r="E4" s="117">
        <f>(C4-D4)/D4</f>
        <v>4.8438464553311439E-2</v>
      </c>
      <c r="F4" s="112" t="s">
        <v>134</v>
      </c>
      <c r="G4" s="112" t="s">
        <v>134</v>
      </c>
      <c r="I4" s="80" t="s">
        <v>49</v>
      </c>
      <c r="J4" s="123">
        <f>BG!E24-BG!E41</f>
        <v>147420189</v>
      </c>
      <c r="K4" s="123">
        <f>BG!F24-BG!F41</f>
        <v>141386677</v>
      </c>
    </row>
    <row r="5" spans="2:11" x14ac:dyDescent="0.25">
      <c r="B5" s="82" t="s">
        <v>50</v>
      </c>
      <c r="C5" s="81">
        <f>BG!E9/BG!E33</f>
        <v>0.88812911333981159</v>
      </c>
      <c r="D5" s="81">
        <f>BG!F9/BG!F33</f>
        <v>0.79460867866265139</v>
      </c>
      <c r="E5" s="117">
        <f t="shared" ref="E5:E25" si="0">(C5-D5)/D5</f>
        <v>0.11769369903504918</v>
      </c>
      <c r="F5" s="111" t="s">
        <v>135</v>
      </c>
      <c r="G5" s="111" t="s">
        <v>135</v>
      </c>
      <c r="I5" s="80" t="s">
        <v>79</v>
      </c>
      <c r="J5" s="123">
        <v>72.456000000000003</v>
      </c>
      <c r="K5" s="123">
        <v>65.105999999999995</v>
      </c>
    </row>
    <row r="6" spans="2:11" ht="4.5" customHeight="1" x14ac:dyDescent="0.25">
      <c r="B6" s="83"/>
      <c r="C6" s="81"/>
      <c r="D6" s="81"/>
      <c r="E6" s="117"/>
      <c r="F6" s="84"/>
      <c r="G6" s="114"/>
      <c r="I6" s="80"/>
      <c r="J6" s="124"/>
      <c r="K6" s="124"/>
    </row>
    <row r="7" spans="2:11" x14ac:dyDescent="0.25">
      <c r="B7" s="85" t="s">
        <v>51</v>
      </c>
      <c r="C7" s="81">
        <f>(BG!E24-BG!E49)/BG!E24</f>
        <v>0.40066671534667991</v>
      </c>
      <c r="D7" s="81">
        <f>(BG!F24-BG!F49)/BG!F24</f>
        <v>0.4070515254265209</v>
      </c>
      <c r="E7" s="117">
        <f t="shared" si="0"/>
        <v>-1.5685508298122181E-2</v>
      </c>
      <c r="F7" s="112" t="s">
        <v>134</v>
      </c>
      <c r="G7" s="112" t="s">
        <v>134</v>
      </c>
      <c r="I7" s="115"/>
      <c r="J7" s="125"/>
      <c r="K7" s="126"/>
    </row>
    <row r="8" spans="2:11" x14ac:dyDescent="0.25">
      <c r="B8" s="80" t="s">
        <v>78</v>
      </c>
      <c r="C8" s="81">
        <f>BG!E41/BG!E49</f>
        <v>0.66852071394373258</v>
      </c>
      <c r="D8" s="81">
        <f>BG!F41/BG!F49</f>
        <v>0.68648717870354925</v>
      </c>
      <c r="E8" s="117">
        <f t="shared" si="0"/>
        <v>-2.6171595504153267E-2</v>
      </c>
      <c r="F8" s="112" t="s">
        <v>134</v>
      </c>
      <c r="G8" s="112" t="s">
        <v>134</v>
      </c>
      <c r="I8" s="80" t="s">
        <v>80</v>
      </c>
      <c r="J8" s="127">
        <v>1764283</v>
      </c>
      <c r="K8" s="127">
        <v>1764283</v>
      </c>
    </row>
    <row r="9" spans="2:11" x14ac:dyDescent="0.25">
      <c r="B9" s="80" t="s">
        <v>52</v>
      </c>
      <c r="C9" s="81">
        <f>BG!E24/BG!E49</f>
        <v>1.6685207139437326</v>
      </c>
      <c r="D9" s="81">
        <f>BG!F24/BG!F49</f>
        <v>1.6864871787035494</v>
      </c>
      <c r="E9" s="117">
        <f t="shared" si="0"/>
        <v>-1.0653187872811528E-2</v>
      </c>
      <c r="F9" s="112" t="s">
        <v>134</v>
      </c>
      <c r="G9" s="112" t="s">
        <v>134</v>
      </c>
      <c r="I9" s="80" t="s">
        <v>82</v>
      </c>
      <c r="J9" s="128">
        <v>5.83</v>
      </c>
      <c r="K9" s="128">
        <v>5.43</v>
      </c>
    </row>
    <row r="10" spans="2:11" x14ac:dyDescent="0.25">
      <c r="B10" s="86" t="s">
        <v>53</v>
      </c>
      <c r="C10" s="81">
        <f>'ER '!E23/FE!C30</f>
        <v>21.960049867354474</v>
      </c>
      <c r="D10" s="81">
        <f>'ER '!F23/FE!D30</f>
        <v>22.213517359385239</v>
      </c>
      <c r="E10" s="117">
        <f t="shared" si="0"/>
        <v>-1.1410506851751453E-2</v>
      </c>
      <c r="F10" s="112" t="s">
        <v>134</v>
      </c>
      <c r="G10" s="112" t="s">
        <v>134</v>
      </c>
      <c r="I10" s="80" t="s">
        <v>81</v>
      </c>
      <c r="J10" s="123">
        <v>95.68</v>
      </c>
      <c r="K10" s="123">
        <v>99.98</v>
      </c>
    </row>
    <row r="11" spans="2:11" ht="4.5" customHeight="1" x14ac:dyDescent="0.25">
      <c r="C11" s="81"/>
      <c r="D11" s="81"/>
      <c r="E11" s="117"/>
      <c r="F11" s="84"/>
      <c r="G11" s="114"/>
      <c r="I11" s="83"/>
    </row>
    <row r="12" spans="2:11" x14ac:dyDescent="0.25">
      <c r="B12" s="86" t="s">
        <v>54</v>
      </c>
      <c r="C12" s="81">
        <f>'ER '!E11/BG!E12</f>
        <v>11.499897159231326</v>
      </c>
      <c r="D12" s="81">
        <f>'ER '!F11/BG!F12</f>
        <v>11.570956942903903</v>
      </c>
      <c r="E12" s="117">
        <f t="shared" si="0"/>
        <v>-6.1412192633000994E-3</v>
      </c>
      <c r="F12" s="112" t="s">
        <v>134</v>
      </c>
      <c r="G12" s="112" t="s">
        <v>134</v>
      </c>
    </row>
    <row r="13" spans="2:11" x14ac:dyDescent="0.25">
      <c r="B13" s="86" t="s">
        <v>137</v>
      </c>
      <c r="C13" s="81">
        <f>365/C12</f>
        <v>31.739414270066156</v>
      </c>
      <c r="D13" s="81">
        <f>365/D12</f>
        <v>31.544495567744963</v>
      </c>
      <c r="E13" s="117">
        <f t="shared" si="0"/>
        <v>6.1791668819869139E-3</v>
      </c>
      <c r="F13" s="112" t="s">
        <v>134</v>
      </c>
      <c r="G13" s="112" t="s">
        <v>134</v>
      </c>
    </row>
    <row r="14" spans="2:11" x14ac:dyDescent="0.25">
      <c r="B14" s="86" t="s">
        <v>85</v>
      </c>
      <c r="C14" s="81">
        <f>'ER '!E9/BG!E10</f>
        <v>18.377874687639547</v>
      </c>
      <c r="D14" s="81">
        <f>'ER '!F9/BG!F10</f>
        <v>15.564356169537991</v>
      </c>
      <c r="E14" s="117">
        <f t="shared" si="0"/>
        <v>0.18076677810856551</v>
      </c>
      <c r="F14" s="112" t="s">
        <v>134</v>
      </c>
      <c r="G14" s="112" t="s">
        <v>134</v>
      </c>
    </row>
    <row r="15" spans="2:11" x14ac:dyDescent="0.25">
      <c r="B15" s="86" t="s">
        <v>136</v>
      </c>
      <c r="C15" s="81">
        <f>365/C14</f>
        <v>19.860838437726912</v>
      </c>
      <c r="D15" s="81">
        <f>365/D14</f>
        <v>23.451018212649561</v>
      </c>
      <c r="E15" s="117">
        <f t="shared" si="0"/>
        <v>-0.15309270336867906</v>
      </c>
      <c r="F15" s="112" t="s">
        <v>134</v>
      </c>
      <c r="G15" s="112" t="s">
        <v>134</v>
      </c>
    </row>
    <row r="16" spans="2:11" x14ac:dyDescent="0.25">
      <c r="B16" s="86" t="s">
        <v>55</v>
      </c>
      <c r="C16" s="81">
        <f>'ER '!E9/BG!E24</f>
        <v>0.6883411559398851</v>
      </c>
      <c r="D16" s="81">
        <f>'ER '!F9/BG!F24</f>
        <v>0.68244963117939361</v>
      </c>
      <c r="E16" s="117">
        <f t="shared" si="0"/>
        <v>8.6329078239955788E-3</v>
      </c>
      <c r="F16" s="110"/>
      <c r="G16" s="110"/>
    </row>
    <row r="17" spans="2:7" x14ac:dyDescent="0.25">
      <c r="B17" s="86" t="s">
        <v>56</v>
      </c>
      <c r="C17" s="81">
        <f>BG!E24/'ER '!E9</f>
        <v>1.4527679935606421</v>
      </c>
      <c r="D17" s="81">
        <f>BG!F24/'ER '!F9</f>
        <v>1.4653096057387023</v>
      </c>
      <c r="E17" s="117">
        <f t="shared" si="0"/>
        <v>-8.5590186053121457E-3</v>
      </c>
      <c r="F17" s="111" t="s">
        <v>135</v>
      </c>
      <c r="G17" s="111" t="s">
        <v>135</v>
      </c>
    </row>
    <row r="18" spans="2:7" ht="4.5" customHeight="1" x14ac:dyDescent="0.25">
      <c r="C18" s="81"/>
      <c r="D18" s="81"/>
      <c r="E18" s="117"/>
      <c r="F18" s="84"/>
      <c r="G18" s="84"/>
    </row>
    <row r="19" spans="2:7" x14ac:dyDescent="0.25">
      <c r="B19" s="86" t="s">
        <v>57</v>
      </c>
      <c r="C19" s="81">
        <f>'ER '!E36/'ER '!E9</f>
        <v>7.4262048099463893E-2</v>
      </c>
      <c r="D19" s="81">
        <f>'ER '!F36/'ER '!F9</f>
        <v>7.2172355795095372E-2</v>
      </c>
      <c r="E19" s="117">
        <f t="shared" si="0"/>
        <v>2.8954192797881903E-2</v>
      </c>
      <c r="F19" s="112" t="s">
        <v>134</v>
      </c>
      <c r="G19" s="112" t="s">
        <v>134</v>
      </c>
    </row>
    <row r="20" spans="2:7" x14ac:dyDescent="0.25">
      <c r="B20" s="86" t="s">
        <v>87</v>
      </c>
      <c r="C20" s="81">
        <f>'ER '!E36/BG!E49</f>
        <v>8.5290814543725751E-2</v>
      </c>
      <c r="D20" s="81">
        <f>'ER '!F36/BG!F49</f>
        <v>8.3066235441688757E-2</v>
      </c>
      <c r="E20" s="117">
        <f t="shared" si="0"/>
        <v>2.6780786323206077E-2</v>
      </c>
      <c r="F20" s="112" t="s">
        <v>134</v>
      </c>
      <c r="G20" s="112" t="s">
        <v>134</v>
      </c>
    </row>
    <row r="21" spans="2:7" x14ac:dyDescent="0.25">
      <c r="B21" s="86" t="s">
        <v>86</v>
      </c>
      <c r="C21" s="81">
        <f>'ER '!E36/BG!E24</f>
        <v>5.1117624031248324E-2</v>
      </c>
      <c r="D21" s="81">
        <f>'ER '!F36/BG!F24</f>
        <v>4.925399759371081E-2</v>
      </c>
      <c r="E21" s="117">
        <f t="shared" si="0"/>
        <v>3.7837059499419755E-2</v>
      </c>
      <c r="F21" s="112" t="s">
        <v>134</v>
      </c>
      <c r="G21" s="116" t="s">
        <v>140</v>
      </c>
    </row>
    <row r="22" spans="2:7" ht="9" customHeight="1" x14ac:dyDescent="0.25">
      <c r="C22" s="81"/>
      <c r="D22" s="81"/>
      <c r="E22" s="117"/>
      <c r="F22" s="114"/>
      <c r="G22" s="114"/>
    </row>
    <row r="23" spans="2:7" x14ac:dyDescent="0.25">
      <c r="B23" s="86" t="s">
        <v>84</v>
      </c>
      <c r="C23" s="81">
        <f>J10/J9</f>
        <v>16.411663807890225</v>
      </c>
      <c r="D23" s="81">
        <f>K10/K9</f>
        <v>18.412523020257829</v>
      </c>
      <c r="E23" s="117">
        <f t="shared" si="0"/>
        <v>-0.10866838890934279</v>
      </c>
      <c r="F23" s="112" t="s">
        <v>134</v>
      </c>
      <c r="G23" s="112" t="s">
        <v>134</v>
      </c>
    </row>
    <row r="24" spans="2:7" x14ac:dyDescent="0.25">
      <c r="B24" s="86" t="s">
        <v>83</v>
      </c>
      <c r="C24" s="81">
        <f>J10/J5</f>
        <v>1.3205255603400685</v>
      </c>
      <c r="D24" s="81">
        <f>K10/K5</f>
        <v>1.5356495561085002</v>
      </c>
      <c r="E24" s="117">
        <f t="shared" si="0"/>
        <v>-0.14008664601419793</v>
      </c>
      <c r="F24" s="116" t="s">
        <v>140</v>
      </c>
      <c r="G24" s="116" t="s">
        <v>140</v>
      </c>
    </row>
    <row r="25" spans="2:7" x14ac:dyDescent="0.25">
      <c r="B25" s="86" t="s">
        <v>58</v>
      </c>
      <c r="C25" s="81">
        <f>J4/'ER '!E23</f>
        <v>6.8655648493962369</v>
      </c>
      <c r="D25" s="81">
        <f>K4/'ER '!F23</f>
        <v>6.9992805012115493</v>
      </c>
      <c r="E25" s="117">
        <f t="shared" si="0"/>
        <v>-1.9104199609112214E-2</v>
      </c>
      <c r="F25" s="111" t="s">
        <v>135</v>
      </c>
      <c r="G25" s="111" t="s">
        <v>135</v>
      </c>
    </row>
    <row r="27" spans="2:7" x14ac:dyDescent="0.25">
      <c r="D27" s="118"/>
    </row>
  </sheetData>
  <mergeCells count="1">
    <mergeCell ref="B3:C3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40C21F4077B54686684F2D3F52B825" ma:contentTypeVersion="9" ma:contentTypeDescription="Crear nuevo documento." ma:contentTypeScope="" ma:versionID="d4f6ab55cc6ec53b29349f09ee39c1b2">
  <xsd:schema xmlns:xsd="http://www.w3.org/2001/XMLSchema" xmlns:xs="http://www.w3.org/2001/XMLSchema" xmlns:p="http://schemas.microsoft.com/office/2006/metadata/properties" xmlns:ns2="d024b884-3099-459c-a88e-5d4af564eefd" targetNamespace="http://schemas.microsoft.com/office/2006/metadata/properties" ma:root="true" ma:fieldsID="964330095b5bd83aa4c12ecf127f4c6a" ns2:_="">
    <xsd:import namespace="d024b884-3099-459c-a88e-5d4af564ee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4b884-3099-459c-a88e-5d4af564ee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DC96CE-AE22-416C-A11A-9D3F656EBD45}"/>
</file>

<file path=customXml/itemProps2.xml><?xml version="1.0" encoding="utf-8"?>
<ds:datastoreItem xmlns:ds="http://schemas.openxmlformats.org/officeDocument/2006/customXml" ds:itemID="{4B5159CB-A643-426B-A374-81927B62E991}"/>
</file>

<file path=customXml/itemProps3.xml><?xml version="1.0" encoding="utf-8"?>
<ds:datastoreItem xmlns:ds="http://schemas.openxmlformats.org/officeDocument/2006/customXml" ds:itemID="{FC78CA49-1713-4BAE-A261-9155128517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</vt:lpstr>
      <vt:lpstr>BG</vt:lpstr>
      <vt:lpstr>ER 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Villareal Duarte</dc:creator>
  <cp:lastModifiedBy>cecilia Villareal Duarte</cp:lastModifiedBy>
  <dcterms:created xsi:type="dcterms:W3CDTF">2021-11-17T16:07:08Z</dcterms:created>
  <dcterms:modified xsi:type="dcterms:W3CDTF">2021-11-18T23:35:51Z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0x010100FE40C21F4077B54686684F2D3F52B825</vt:lpwstr>
  </property>
</Properties>
</file>