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20" yWindow="460" windowWidth="29980" windowHeight="17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0" i="1"/>
  <c r="Q23" i="1"/>
  <c r="Q21" i="1"/>
  <c r="L44" i="1"/>
  <c r="L20" i="1"/>
  <c r="N20" i="1"/>
  <c r="N22" i="1"/>
  <c r="N23" i="1"/>
  <c r="N24" i="1"/>
  <c r="N25" i="1"/>
  <c r="N26" i="1"/>
  <c r="N27" i="1"/>
  <c r="N28" i="1"/>
  <c r="N29" i="1"/>
  <c r="N21" i="1"/>
  <c r="L21" i="1"/>
  <c r="L22" i="1"/>
  <c r="L23" i="1"/>
  <c r="L24" i="1"/>
  <c r="L25" i="1"/>
  <c r="L26" i="1"/>
  <c r="L27" i="1"/>
  <c r="L28" i="1"/>
  <c r="L29" i="1"/>
  <c r="M22" i="1"/>
  <c r="M23" i="1"/>
  <c r="M24" i="1"/>
  <c r="M25" i="1"/>
  <c r="M26" i="1"/>
  <c r="M27" i="1"/>
  <c r="M28" i="1"/>
  <c r="M29" i="1"/>
  <c r="M21" i="1"/>
  <c r="P21" i="1"/>
  <c r="R6" i="1"/>
  <c r="M6" i="1"/>
  <c r="N6" i="1"/>
  <c r="F6" i="1"/>
  <c r="J6" i="1"/>
  <c r="Q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R18" i="1"/>
  <c r="F10" i="1"/>
  <c r="I10" i="1"/>
  <c r="J10" i="1"/>
  <c r="M10" i="1"/>
  <c r="N10" i="1"/>
  <c r="F11" i="1"/>
  <c r="I11" i="1"/>
  <c r="J11" i="1"/>
  <c r="M11" i="1"/>
  <c r="N11" i="1"/>
  <c r="F12" i="1"/>
  <c r="I12" i="1"/>
  <c r="J12" i="1"/>
  <c r="M12" i="1"/>
  <c r="N12" i="1"/>
  <c r="F13" i="1"/>
  <c r="I13" i="1"/>
  <c r="J13" i="1"/>
  <c r="M13" i="1"/>
  <c r="N13" i="1"/>
  <c r="F14" i="1"/>
  <c r="I14" i="1"/>
  <c r="J14" i="1"/>
  <c r="M14" i="1"/>
  <c r="N14" i="1"/>
  <c r="F15" i="1"/>
  <c r="I15" i="1"/>
  <c r="J15" i="1"/>
  <c r="M15" i="1"/>
  <c r="N15" i="1"/>
  <c r="I6" i="1"/>
  <c r="F7" i="1"/>
  <c r="I7" i="1"/>
  <c r="J7" i="1"/>
  <c r="M7" i="1"/>
  <c r="N7" i="1"/>
  <c r="F8" i="1"/>
  <c r="I8" i="1"/>
  <c r="J8" i="1"/>
  <c r="M8" i="1"/>
  <c r="N8" i="1"/>
  <c r="F9" i="1"/>
  <c r="I9" i="1"/>
  <c r="J9" i="1"/>
  <c r="M9" i="1"/>
  <c r="N9" i="1"/>
  <c r="T9" i="1"/>
  <c r="T8" i="1"/>
  <c r="T7" i="1"/>
</calcChain>
</file>

<file path=xl/sharedStrings.xml><?xml version="1.0" encoding="utf-8"?>
<sst xmlns="http://schemas.openxmlformats.org/spreadsheetml/2006/main" count="31" uniqueCount="20">
  <si>
    <t>Site</t>
  </si>
  <si>
    <t>Transect</t>
  </si>
  <si>
    <t>Conductivity in Bottle after injectate added</t>
  </si>
  <si>
    <t>Conductivity in bottle before injectate added</t>
  </si>
  <si>
    <t xml:space="preserve"> Bottle: post minus pre</t>
  </si>
  <si>
    <t>Injectate volume (L)</t>
  </si>
  <si>
    <t>Bottle volume (L)</t>
  </si>
  <si>
    <t>inj vol / bot vol</t>
  </si>
  <si>
    <t>injectate conductivity</t>
  </si>
  <si>
    <t>pump rate ml/min</t>
  </si>
  <si>
    <t>liters/min</t>
  </si>
  <si>
    <t>Pump rate (l/s)</t>
  </si>
  <si>
    <t>stream conduct plateau</t>
  </si>
  <si>
    <t>stream conduct pre</t>
  </si>
  <si>
    <t>Stream: plat minus pre</t>
  </si>
  <si>
    <t>Discharge</t>
  </si>
  <si>
    <t>groundwater discharge between transects</t>
  </si>
  <si>
    <t>McRae Trib</t>
  </si>
  <si>
    <t>Distance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</si>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</sst>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name val="Arial"/>
    </font>
    <font>
      <sz val="10"/>
      <name val="Arial"/>
      <family val="2"/>
    </font>
    <font>
      <sz val="14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3" borderId="0" xfId="0" applyFill="1"/>
    <xf numFmtId="0" fontId="2" fillId="3" borderId="0" xfId="0" applyFont="1" applyFill="1"/>
    <xf numFmtId="0" fontId="5" fillId="0" borderId="0" xfId="0" applyFont="1"/>
    <xf numFmtId="0" fontId="5" fillId="0" borderId="1" xfId="0" applyFont="1" applyBorder="1"/>
    <xf numFmtId="0" fontId="5" fillId="4" borderId="0" xfId="0" applyFont="1" applyFill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Sheet1!$C$6:$C$15</c:f>
              <c:numCache>
                <c:formatCode>General</c:formatCode>
                <c:ptCount val="10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260.0</c:v>
                </c:pt>
                <c:pt idx="9">
                  <c:v>310.0</c:v>
                </c:pt>
              </c:numCache>
            </c:numRef>
          </c:xVal>
          <c:yVal>
            <c:numRef>
              <c:f>Sheet1!$L$20:$L$29</c:f>
              <c:numCache>
                <c:formatCode>General</c:formatCode>
                <c:ptCount val="10"/>
                <c:pt idx="0">
                  <c:v>3.274633123689727</c:v>
                </c:pt>
                <c:pt idx="1">
                  <c:v>3.563218390804598</c:v>
                </c:pt>
                <c:pt idx="2">
                  <c:v>3.380313199105145</c:v>
                </c:pt>
                <c:pt idx="3">
                  <c:v>3.463636363636364</c:v>
                </c:pt>
                <c:pt idx="4">
                  <c:v>3.069351230425056</c:v>
                </c:pt>
                <c:pt idx="5">
                  <c:v>3.198614318706697</c:v>
                </c:pt>
                <c:pt idx="6">
                  <c:v>2.91705069124424</c:v>
                </c:pt>
                <c:pt idx="7">
                  <c:v>2.554524361948955</c:v>
                </c:pt>
                <c:pt idx="8">
                  <c:v>2.460648148148148</c:v>
                </c:pt>
                <c:pt idx="9">
                  <c:v>2.168765743073048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81304"/>
        <c:axId val="2078187368"/>
      </c:scatterChart>
      <c:valAx>
        <c:axId val="207908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187368"/>
        <c:crosses val="autoZero"/>
        <c:crossBetween val="midCat"/>
      </c:valAx>
      <c:valAx>
        <c:axId val="2078187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908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2106299212598"/>
          <c:y val="0.0324074074074074"/>
          <c:w val="0.862629702537183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42151290463692"/>
                  <c:y val="-0.0223195538057743"/>
                </c:manualLayout>
              </c:layout>
              <c:numFmt formatCode="General" sourceLinked="0"/>
            </c:trendlineLbl>
          </c:trendline>
          <c:xVal>
            <c:numRef>
              <c:f>Sheet1!$C$6:$C$15</c:f>
              <c:numCache>
                <c:formatCode>General</c:formatCode>
                <c:ptCount val="10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260.0</c:v>
                </c:pt>
                <c:pt idx="9">
                  <c:v>310.0</c:v>
                </c:pt>
              </c:numCache>
            </c:numRef>
          </c:xVal>
          <c:yVal>
            <c:numRef>
              <c:f>Sheet1!$N$20:$N$29</c:f>
              <c:numCache>
                <c:formatCode>General</c:formatCode>
                <c:ptCount val="10"/>
                <c:pt idx="0">
                  <c:v>1.18620583951129</c:v>
                </c:pt>
                <c:pt idx="1">
                  <c:v>1.270664178824608</c:v>
                </c:pt>
                <c:pt idx="2">
                  <c:v>1.217968367659171</c:v>
                </c:pt>
                <c:pt idx="3">
                  <c:v>1.242319009334285</c:v>
                </c:pt>
                <c:pt idx="4">
                  <c:v>1.121466213672262</c:v>
                </c:pt>
                <c:pt idx="5">
                  <c:v>1.16271769061895</c:v>
                </c:pt>
                <c:pt idx="6">
                  <c:v>1.070573068603717</c:v>
                </c:pt>
                <c:pt idx="7">
                  <c:v>0.937866046618932</c:v>
                </c:pt>
                <c:pt idx="8">
                  <c:v>0.900424790097837</c:v>
                </c:pt>
                <c:pt idx="9">
                  <c:v>0.77415822374054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29432"/>
        <c:axId val="2080253208"/>
      </c:scatterChart>
      <c:valAx>
        <c:axId val="207962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253208"/>
        <c:crosses val="autoZero"/>
        <c:crossBetween val="midCat"/>
      </c:valAx>
      <c:valAx>
        <c:axId val="2080253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9629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2106299212598"/>
          <c:y val="0.0324074074074074"/>
          <c:w val="0.862629702537183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42151290463692"/>
                  <c:y val="-0.0223195538057743"/>
                </c:manualLayout>
              </c:layout>
              <c:numFmt formatCode="General" sourceLinked="0"/>
            </c:trendlineLbl>
          </c:trendline>
          <c:xVal>
            <c:numRef>
              <c:f>Sheet1!$C$6:$C$15</c:f>
              <c:numCache>
                <c:formatCode>General</c:formatCode>
                <c:ptCount val="10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260.0</c:v>
                </c:pt>
                <c:pt idx="9">
                  <c:v>310.0</c:v>
                </c:pt>
              </c:numCache>
            </c:numRef>
          </c:xVal>
          <c:yVal>
            <c:numRef>
              <c:f>Sheet1!$N$25:$N$26</c:f>
              <c:numCache>
                <c:formatCode>General</c:formatCode>
                <c:ptCount val="2"/>
                <c:pt idx="0">
                  <c:v>1.16271769061895</c:v>
                </c:pt>
                <c:pt idx="1">
                  <c:v>1.070573068603717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16696"/>
        <c:axId val="2078994392"/>
      </c:scatterChart>
      <c:valAx>
        <c:axId val="210041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994392"/>
        <c:crosses val="autoZero"/>
        <c:crossBetween val="midCat"/>
      </c:valAx>
      <c:valAx>
        <c:axId val="2078994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041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949960</xdr:colOff>
      <xdr:row>19</xdr:row>
      <xdr:rowOff>81280</xdr:rowOff>
    </xdr:from>
    <xdr:to>
      <xdr:col>9</xdr:col>
      <xdr:colOff>96520</xdr:colOff>
      <xdr:row>33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985520</xdr:colOff>
      <xdr:row>34</xdr:row>
      <xdr:rowOff>172720</xdr:rowOff>
    </xdr:from>
    <xdr:to>
      <xdr:col>9</xdr:col>
      <xdr:colOff>132080</xdr:colOff>
      <xdr:row>49</xdr:row>
      <xdr:rowOff>20320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487680</xdr:colOff>
      <xdr:row>49</xdr:row>
      <xdr:rowOff>40640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tabSelected="1" showRuler="0" topLeftCell="C4" zoomScale="125" zoomScaleNormal="125" zoomScalePageLayoutView="125" workbookViewId="0">
      <selection activeCell="D35" sqref="D35"/>
    </sheetView>
  </sheetViews>
  <sheetFormatPr baseColWidth="10" defaultColWidth="8.83203125" defaultRowHeight="15" x14ac:dyDescent="0"/>
  <cols>
    <col min="1" max="1" width="12.5" customWidth="1"/>
    <col min="4" max="4" width="18.6640625" customWidth="1"/>
    <col min="5" max="5" width="20.5" customWidth="1"/>
    <col min="6" max="6" width="12.6640625" customWidth="1"/>
    <col min="7" max="8" width="9.5" bestFit="1" customWidth="1"/>
    <col min="9" max="9" width="19" bestFit="1" customWidth="1"/>
    <col min="10" max="11" width="16.83203125" customWidth="1"/>
    <col min="12" max="13" width="13.6640625" style="2" customWidth="1"/>
    <col min="17" max="17" width="13.5" bestFit="1" customWidth="1"/>
    <col min="18" max="18" width="13.5" customWidth="1"/>
    <col min="19" max="19" width="12" customWidth="1"/>
  </cols>
  <sheetData>
    <row r="2" spans="1:20" ht="21">
      <c r="A2" s="1"/>
    </row>
    <row r="3" spans="1:20" s="4" customFormat="1" ht="17">
      <c r="A3" s="3"/>
      <c r="L3" s="5"/>
      <c r="M3" s="5"/>
    </row>
    <row r="4" spans="1:20">
      <c r="A4" s="6"/>
      <c r="D4" s="7"/>
      <c r="E4" s="7"/>
      <c r="F4" s="7"/>
      <c r="G4" s="7"/>
      <c r="I4" s="7"/>
      <c r="J4" s="7"/>
      <c r="K4" s="7"/>
      <c r="L4" s="8"/>
      <c r="M4" s="8"/>
      <c r="N4" s="7"/>
      <c r="O4" s="7"/>
    </row>
    <row r="5" spans="1:20" ht="45">
      <c r="A5" t="s">
        <v>0</v>
      </c>
      <c r="B5" s="19" t="s">
        <v>1</v>
      </c>
      <c r="C5" s="19" t="s">
        <v>18</v>
      </c>
      <c r="D5" s="9" t="s">
        <v>2</v>
      </c>
      <c r="E5" s="9" t="s">
        <v>3</v>
      </c>
      <c r="F5" s="10" t="s">
        <v>4</v>
      </c>
      <c r="G5" s="9" t="s">
        <v>5</v>
      </c>
      <c r="H5" s="9" t="s">
        <v>6</v>
      </c>
      <c r="I5" s="11" t="s">
        <v>7</v>
      </c>
      <c r="J5" s="12" t="s">
        <v>8</v>
      </c>
      <c r="K5" s="12"/>
      <c r="L5" s="10" t="s">
        <v>9</v>
      </c>
      <c r="M5" s="10" t="s">
        <v>10</v>
      </c>
      <c r="N5" s="9" t="s">
        <v>11</v>
      </c>
      <c r="O5" s="9" t="s">
        <v>12</v>
      </c>
      <c r="P5" s="9" t="s">
        <v>13</v>
      </c>
      <c r="Q5" s="12" t="s">
        <v>14</v>
      </c>
      <c r="R5" s="13" t="s">
        <v>15</v>
      </c>
      <c r="T5" t="s">
        <v>16</v>
      </c>
    </row>
    <row r="6" spans="1:20">
      <c r="A6" t="s">
        <v>17</v>
      </c>
      <c r="B6">
        <v>1</v>
      </c>
      <c r="C6">
        <v>0</v>
      </c>
      <c r="D6" s="14">
        <v>177.7</v>
      </c>
      <c r="E6" s="14">
        <v>37.1</v>
      </c>
      <c r="F6" s="2">
        <f>D6-E6</f>
        <v>140.6</v>
      </c>
      <c r="G6" s="15">
        <v>1E-3</v>
      </c>
      <c r="H6" s="2">
        <v>1</v>
      </c>
      <c r="I6" s="16">
        <f>G6/H6</f>
        <v>1E-3</v>
      </c>
      <c r="J6" s="16">
        <f>F6/I6</f>
        <v>140600</v>
      </c>
      <c r="K6" s="16"/>
      <c r="L6" s="15">
        <v>73</v>
      </c>
      <c r="M6" s="2">
        <f>L6/1000</f>
        <v>7.2999999999999995E-2</v>
      </c>
      <c r="N6" s="2">
        <f>M6/60</f>
        <v>1.2166666666666667E-3</v>
      </c>
      <c r="O6" s="14">
        <v>47.7</v>
      </c>
      <c r="P6" s="14">
        <v>37.9</v>
      </c>
      <c r="Q6" s="16">
        <f>O6-P6</f>
        <v>9.8000000000000043</v>
      </c>
      <c r="R6" s="17">
        <f>(J6*N6)/Q6</f>
        <v>17.45544217687074</v>
      </c>
    </row>
    <row r="7" spans="1:20">
      <c r="A7" t="s">
        <v>17</v>
      </c>
      <c r="B7">
        <v>2</v>
      </c>
      <c r="C7">
        <v>30</v>
      </c>
      <c r="D7" s="14">
        <v>177.7</v>
      </c>
      <c r="E7" s="14">
        <v>37.1</v>
      </c>
      <c r="F7" s="2">
        <f>D7-E7</f>
        <v>140.6</v>
      </c>
      <c r="G7" s="15">
        <v>1E-3</v>
      </c>
      <c r="H7" s="2">
        <v>1</v>
      </c>
      <c r="I7" s="16">
        <f>G7/H7</f>
        <v>1E-3</v>
      </c>
      <c r="J7" s="16">
        <f>F7/I7</f>
        <v>140600</v>
      </c>
      <c r="K7" s="16"/>
      <c r="L7" s="15">
        <v>73</v>
      </c>
      <c r="M7" s="2">
        <f>L7/1000</f>
        <v>7.2999999999999995E-2</v>
      </c>
      <c r="N7" s="2">
        <f>M7/60</f>
        <v>1.2166666666666667E-3</v>
      </c>
      <c r="O7" s="14">
        <v>43.5</v>
      </c>
      <c r="P7" s="14">
        <v>36.4</v>
      </c>
      <c r="Q7" s="16">
        <f>O7-P7</f>
        <v>7.1000000000000014</v>
      </c>
      <c r="R7" s="17">
        <f>(J7*N7)/Q7</f>
        <v>24.093427230046945</v>
      </c>
      <c r="T7">
        <f>R7-R6</f>
        <v>6.6379850531762052</v>
      </c>
    </row>
    <row r="8" spans="1:20">
      <c r="A8" t="s">
        <v>17</v>
      </c>
      <c r="B8">
        <v>3</v>
      </c>
      <c r="C8">
        <v>60</v>
      </c>
      <c r="D8" s="14">
        <v>177.7</v>
      </c>
      <c r="E8" s="14">
        <v>37.1</v>
      </c>
      <c r="F8" s="2">
        <f>D8-E8</f>
        <v>140.6</v>
      </c>
      <c r="G8" s="15">
        <v>1E-3</v>
      </c>
      <c r="H8" s="2">
        <v>1</v>
      </c>
      <c r="I8" s="16">
        <f>G8/H8</f>
        <v>1E-3</v>
      </c>
      <c r="J8" s="16">
        <f>F8/I8</f>
        <v>140600</v>
      </c>
      <c r="K8" s="16"/>
      <c r="L8" s="15">
        <v>73</v>
      </c>
      <c r="M8" s="2">
        <f>L8/1000</f>
        <v>7.2999999999999995E-2</v>
      </c>
      <c r="N8" s="2">
        <f>M8/60</f>
        <v>1.2166666666666667E-3</v>
      </c>
      <c r="O8" s="14">
        <v>44.7</v>
      </c>
      <c r="P8" s="14">
        <v>31.8</v>
      </c>
      <c r="Q8" s="16">
        <f>O8-P8</f>
        <v>12.900000000000002</v>
      </c>
      <c r="R8" s="17">
        <f>(J8*N8)/Q8</f>
        <v>13.260723514211884</v>
      </c>
      <c r="T8">
        <f>R8-R7</f>
        <v>-10.832703715835061</v>
      </c>
    </row>
    <row r="9" spans="1:20">
      <c r="A9" t="s">
        <v>17</v>
      </c>
      <c r="B9">
        <v>4</v>
      </c>
      <c r="C9">
        <v>90</v>
      </c>
      <c r="D9" s="14">
        <v>177.7</v>
      </c>
      <c r="E9" s="14">
        <v>37.1</v>
      </c>
      <c r="F9" s="2">
        <f>D9-E9</f>
        <v>140.6</v>
      </c>
      <c r="G9" s="15">
        <v>1E-3</v>
      </c>
      <c r="H9" s="2">
        <v>1</v>
      </c>
      <c r="I9" s="16">
        <f>G9/H9</f>
        <v>1E-3</v>
      </c>
      <c r="J9" s="16">
        <f>F9/I9</f>
        <v>140600</v>
      </c>
      <c r="K9" s="16"/>
      <c r="L9" s="15">
        <v>73</v>
      </c>
      <c r="M9" s="2">
        <f>L9/1000</f>
        <v>7.2999999999999995E-2</v>
      </c>
      <c r="N9" s="2">
        <f>M9/60</f>
        <v>1.2166666666666667E-3</v>
      </c>
      <c r="O9" s="14">
        <v>44</v>
      </c>
      <c r="P9" s="14">
        <v>37.799999999999997</v>
      </c>
      <c r="Q9" s="16">
        <f>O9-P9</f>
        <v>6.2000000000000028</v>
      </c>
      <c r="R9" s="17">
        <f>(J9*N9)/Q9</f>
        <v>27.590860215053752</v>
      </c>
      <c r="T9">
        <f>R9-R8</f>
        <v>14.330136700841868</v>
      </c>
    </row>
    <row r="10" spans="1:20">
      <c r="A10" t="s">
        <v>17</v>
      </c>
      <c r="B10">
        <v>5</v>
      </c>
      <c r="C10">
        <v>120</v>
      </c>
      <c r="D10" s="14">
        <v>177.7</v>
      </c>
      <c r="E10" s="14">
        <v>37.1</v>
      </c>
      <c r="F10" s="2">
        <f t="shared" ref="F10:F15" si="0">D10-E10</f>
        <v>140.6</v>
      </c>
      <c r="G10" s="15">
        <v>1E-3</v>
      </c>
      <c r="H10" s="2">
        <v>1</v>
      </c>
      <c r="I10" s="16">
        <f t="shared" ref="I10:I15" si="1">G10/H10</f>
        <v>1E-3</v>
      </c>
      <c r="J10" s="16">
        <f t="shared" ref="J10:J15" si="2">F10/I10</f>
        <v>140600</v>
      </c>
      <c r="K10" s="16"/>
      <c r="L10" s="15">
        <v>73</v>
      </c>
      <c r="M10" s="2">
        <f t="shared" ref="M10:M15" si="3">L10/1000</f>
        <v>7.2999999999999995E-2</v>
      </c>
      <c r="N10" s="2">
        <f t="shared" ref="N10:N15" si="4">M10/60</f>
        <v>1.2166666666666667E-3</v>
      </c>
      <c r="O10" s="14">
        <v>44.7</v>
      </c>
      <c r="P10" s="14">
        <v>37.4</v>
      </c>
      <c r="Q10" s="16">
        <f t="shared" ref="Q10:Q15" si="5">O10-P10</f>
        <v>7.3000000000000043</v>
      </c>
      <c r="R10" s="17">
        <f t="shared" ref="R10:R15" si="6">(J10*N10)/Q10</f>
        <v>23.433333333333319</v>
      </c>
    </row>
    <row r="11" spans="1:20">
      <c r="A11" t="s">
        <v>17</v>
      </c>
      <c r="B11">
        <v>6</v>
      </c>
      <c r="C11">
        <v>150</v>
      </c>
      <c r="D11" s="14">
        <v>177.7</v>
      </c>
      <c r="E11" s="14">
        <v>37.1</v>
      </c>
      <c r="F11" s="2">
        <f t="shared" si="0"/>
        <v>140.6</v>
      </c>
      <c r="G11" s="15">
        <v>1E-3</v>
      </c>
      <c r="H11" s="2">
        <v>1</v>
      </c>
      <c r="I11" s="16">
        <f t="shared" si="1"/>
        <v>1E-3</v>
      </c>
      <c r="J11" s="16">
        <f t="shared" si="2"/>
        <v>140600</v>
      </c>
      <c r="K11" s="16"/>
      <c r="L11" s="15">
        <v>73</v>
      </c>
      <c r="M11" s="2">
        <f t="shared" si="3"/>
        <v>7.2999999999999995E-2</v>
      </c>
      <c r="N11" s="2">
        <f t="shared" si="4"/>
        <v>1.2166666666666667E-3</v>
      </c>
      <c r="O11" s="14">
        <v>43.3</v>
      </c>
      <c r="P11" s="14">
        <v>33.6</v>
      </c>
      <c r="Q11" s="16">
        <f t="shared" si="5"/>
        <v>9.6999999999999957</v>
      </c>
      <c r="R11" s="17">
        <f t="shared" si="6"/>
        <v>17.635395189003443</v>
      </c>
    </row>
    <row r="12" spans="1:20">
      <c r="A12" t="s">
        <v>17</v>
      </c>
      <c r="B12">
        <v>7</v>
      </c>
      <c r="C12">
        <v>180</v>
      </c>
      <c r="D12" s="14">
        <v>177.7</v>
      </c>
      <c r="E12" s="14">
        <v>37.1</v>
      </c>
      <c r="F12" s="2">
        <f t="shared" si="0"/>
        <v>140.6</v>
      </c>
      <c r="G12" s="15">
        <v>1E-3</v>
      </c>
      <c r="H12" s="2">
        <v>1</v>
      </c>
      <c r="I12" s="16">
        <f t="shared" si="1"/>
        <v>1E-3</v>
      </c>
      <c r="J12" s="16">
        <f t="shared" si="2"/>
        <v>140600</v>
      </c>
      <c r="K12" s="16"/>
      <c r="L12" s="15">
        <v>73</v>
      </c>
      <c r="M12" s="2">
        <f t="shared" si="3"/>
        <v>7.2999999999999995E-2</v>
      </c>
      <c r="N12" s="2">
        <f t="shared" si="4"/>
        <v>1.2166666666666667E-3</v>
      </c>
      <c r="O12" s="14">
        <v>43.4</v>
      </c>
      <c r="P12" s="14">
        <v>30.4</v>
      </c>
      <c r="Q12" s="16">
        <f t="shared" si="5"/>
        <v>13</v>
      </c>
      <c r="R12" s="17">
        <f t="shared" si="6"/>
        <v>13.158717948717948</v>
      </c>
    </row>
    <row r="13" spans="1:20">
      <c r="A13" t="s">
        <v>17</v>
      </c>
      <c r="B13">
        <v>8</v>
      </c>
      <c r="C13">
        <v>210</v>
      </c>
      <c r="D13" s="14">
        <v>177.7</v>
      </c>
      <c r="E13" s="14">
        <v>37.1</v>
      </c>
      <c r="F13" s="2">
        <f t="shared" si="0"/>
        <v>140.6</v>
      </c>
      <c r="G13" s="15">
        <v>1E-3</v>
      </c>
      <c r="H13" s="2">
        <v>1</v>
      </c>
      <c r="I13" s="16">
        <f t="shared" si="1"/>
        <v>1E-3</v>
      </c>
      <c r="J13" s="16">
        <f t="shared" si="2"/>
        <v>140600</v>
      </c>
      <c r="K13" s="16"/>
      <c r="L13" s="15">
        <v>73</v>
      </c>
      <c r="M13" s="2">
        <f t="shared" si="3"/>
        <v>7.2999999999999995E-2</v>
      </c>
      <c r="N13" s="2">
        <f t="shared" si="4"/>
        <v>1.2166666666666667E-3</v>
      </c>
      <c r="O13" s="14">
        <v>43.1</v>
      </c>
      <c r="P13" s="14">
        <v>33.200000000000003</v>
      </c>
      <c r="Q13" s="16">
        <f t="shared" si="5"/>
        <v>9.8999999999999986</v>
      </c>
      <c r="R13" s="17">
        <f t="shared" si="6"/>
        <v>17.279124579124581</v>
      </c>
    </row>
    <row r="14" spans="1:20">
      <c r="A14" t="s">
        <v>17</v>
      </c>
      <c r="B14">
        <v>9</v>
      </c>
      <c r="C14">
        <v>260</v>
      </c>
      <c r="D14" s="14">
        <v>177.7</v>
      </c>
      <c r="E14" s="14">
        <v>37.1</v>
      </c>
      <c r="F14" s="2">
        <f t="shared" si="0"/>
        <v>140.6</v>
      </c>
      <c r="G14" s="15">
        <v>1E-3</v>
      </c>
      <c r="H14" s="2">
        <v>1</v>
      </c>
      <c r="I14" s="16">
        <f t="shared" si="1"/>
        <v>1E-3</v>
      </c>
      <c r="J14" s="16">
        <f t="shared" si="2"/>
        <v>140600</v>
      </c>
      <c r="K14" s="16"/>
      <c r="L14" s="15">
        <v>73</v>
      </c>
      <c r="M14" s="2">
        <f t="shared" si="3"/>
        <v>7.2999999999999995E-2</v>
      </c>
      <c r="N14" s="2">
        <f t="shared" si="4"/>
        <v>1.2166666666666667E-3</v>
      </c>
      <c r="O14" s="14">
        <v>43.2</v>
      </c>
      <c r="P14" s="14">
        <v>36</v>
      </c>
      <c r="Q14" s="16">
        <f t="shared" si="5"/>
        <v>7.2000000000000028</v>
      </c>
      <c r="R14" s="17">
        <f t="shared" si="6"/>
        <v>23.758796296296286</v>
      </c>
    </row>
    <row r="15" spans="1:20">
      <c r="A15" t="s">
        <v>17</v>
      </c>
      <c r="B15">
        <v>10</v>
      </c>
      <c r="C15">
        <v>310</v>
      </c>
      <c r="D15" s="14">
        <v>177.7</v>
      </c>
      <c r="E15" s="14">
        <v>37.1</v>
      </c>
      <c r="F15" s="2">
        <f t="shared" si="0"/>
        <v>140.6</v>
      </c>
      <c r="G15" s="15">
        <v>1E-3</v>
      </c>
      <c r="H15" s="2">
        <v>1</v>
      </c>
      <c r="I15" s="16">
        <f t="shared" si="1"/>
        <v>1E-3</v>
      </c>
      <c r="J15" s="16">
        <f t="shared" si="2"/>
        <v>140600</v>
      </c>
      <c r="K15" s="16"/>
      <c r="L15" s="15">
        <v>73</v>
      </c>
      <c r="M15" s="2">
        <f t="shared" si="3"/>
        <v>7.2999999999999995E-2</v>
      </c>
      <c r="N15" s="2">
        <f t="shared" si="4"/>
        <v>1.2166666666666667E-3</v>
      </c>
      <c r="O15" s="14">
        <v>39.700000000000003</v>
      </c>
      <c r="P15" s="14">
        <v>34.200000000000003</v>
      </c>
      <c r="Q15" s="16">
        <f t="shared" si="5"/>
        <v>5.5</v>
      </c>
      <c r="R15" s="17">
        <f t="shared" si="6"/>
        <v>31.102424242424242</v>
      </c>
    </row>
    <row r="18" spans="10:18">
      <c r="R18" s="18">
        <f>AVERAGE(R6:R15)</f>
        <v>20.876824472508314</v>
      </c>
    </row>
    <row r="20" spans="10:18">
      <c r="J20">
        <v>156.19999999999999</v>
      </c>
      <c r="K20">
        <f>J21-J20</f>
        <v>-1.1999999999999886</v>
      </c>
      <c r="L20" s="2">
        <f>J20/O6</f>
        <v>3.274633123689727</v>
      </c>
      <c r="N20">
        <f t="shared" ref="N20:N29" si="7">LN(L20)</f>
        <v>1.18620583951129</v>
      </c>
      <c r="O20">
        <v>0</v>
      </c>
      <c r="Q20" t="s">
        <v>19</v>
      </c>
    </row>
    <row r="21" spans="10:18">
      <c r="J21">
        <v>155</v>
      </c>
      <c r="K21">
        <f>J22-J21</f>
        <v>-3.9000000000000057</v>
      </c>
      <c r="L21" s="2">
        <f t="shared" ref="L21:L29" si="8">J21/O7</f>
        <v>3.5632183908045976</v>
      </c>
      <c r="M21" s="2">
        <f>L21-L20</f>
        <v>0.28858526711487054</v>
      </c>
      <c r="N21">
        <f>LN(L21)</f>
        <v>1.2706641788246082</v>
      </c>
      <c r="O21">
        <v>30</v>
      </c>
      <c r="P21">
        <f>14/9</f>
        <v>1.5555555555555556</v>
      </c>
      <c r="Q21">
        <f>-(1/-0.0018)</f>
        <v>555.55555555555554</v>
      </c>
    </row>
    <row r="22" spans="10:18">
      <c r="J22">
        <v>151.1</v>
      </c>
      <c r="K22">
        <f>J23-J22</f>
        <v>1.3000000000000114</v>
      </c>
      <c r="L22" s="2">
        <f t="shared" si="8"/>
        <v>3.3803131991051449</v>
      </c>
      <c r="M22" s="2">
        <f t="shared" ref="M22:M29" si="9">L22-L21</f>
        <v>-0.18290519169945263</v>
      </c>
      <c r="N22">
        <f t="shared" si="7"/>
        <v>1.2179683676591706</v>
      </c>
      <c r="O22">
        <v>60</v>
      </c>
      <c r="Q22" t="s">
        <v>19</v>
      </c>
    </row>
    <row r="23" spans="10:18">
      <c r="J23">
        <v>152.4</v>
      </c>
      <c r="K23">
        <f>J24-J23</f>
        <v>-15.200000000000017</v>
      </c>
      <c r="L23" s="2">
        <f t="shared" si="8"/>
        <v>3.4636363636363638</v>
      </c>
      <c r="M23" s="2">
        <f t="shared" si="9"/>
        <v>8.3323164531218907E-2</v>
      </c>
      <c r="N23">
        <f t="shared" si="7"/>
        <v>1.2423190093342849</v>
      </c>
      <c r="O23">
        <v>90</v>
      </c>
      <c r="Q23">
        <f>-(1/-0.004)</f>
        <v>250</v>
      </c>
    </row>
    <row r="24" spans="10:18">
      <c r="J24">
        <v>137.19999999999999</v>
      </c>
      <c r="K24">
        <f>J25-J24</f>
        <v>1.3000000000000114</v>
      </c>
      <c r="L24" s="2">
        <f t="shared" si="8"/>
        <v>3.0693512304250556</v>
      </c>
      <c r="M24" s="2">
        <f t="shared" si="9"/>
        <v>-0.3942851332113082</v>
      </c>
      <c r="N24">
        <f t="shared" si="7"/>
        <v>1.1214662136722615</v>
      </c>
      <c r="O24">
        <v>120</v>
      </c>
      <c r="Q24" t="s">
        <v>19</v>
      </c>
    </row>
    <row r="25" spans="10:18">
      <c r="J25">
        <v>138.5</v>
      </c>
      <c r="K25">
        <f>J26-J25</f>
        <v>-11.900000000000006</v>
      </c>
      <c r="L25" s="2">
        <f t="shared" si="8"/>
        <v>3.1986143187066975</v>
      </c>
      <c r="M25" s="2">
        <f t="shared" si="9"/>
        <v>0.1292630882816419</v>
      </c>
      <c r="N25">
        <f t="shared" si="7"/>
        <v>1.1627176906189491</v>
      </c>
      <c r="O25">
        <v>150</v>
      </c>
    </row>
    <row r="26" spans="10:18">
      <c r="J26">
        <v>126.6</v>
      </c>
      <c r="K26">
        <f>J27-J26</f>
        <v>-16.5</v>
      </c>
      <c r="L26" s="2">
        <f t="shared" si="8"/>
        <v>2.9170506912442398</v>
      </c>
      <c r="M26" s="2">
        <f t="shared" si="9"/>
        <v>-0.28156362746245778</v>
      </c>
      <c r="N26">
        <f t="shared" si="7"/>
        <v>1.0705730686037167</v>
      </c>
      <c r="O26">
        <v>180</v>
      </c>
    </row>
    <row r="27" spans="10:18">
      <c r="J27">
        <v>110.1</v>
      </c>
      <c r="K27">
        <f>J28-J27</f>
        <v>-3.7999999999999972</v>
      </c>
      <c r="L27" s="2">
        <f t="shared" si="8"/>
        <v>2.5545243619489555</v>
      </c>
      <c r="M27" s="2">
        <f t="shared" si="9"/>
        <v>-0.36252632929528428</v>
      </c>
      <c r="N27">
        <f t="shared" si="7"/>
        <v>0.93786604661893203</v>
      </c>
      <c r="O27">
        <v>210</v>
      </c>
    </row>
    <row r="28" spans="10:18">
      <c r="J28">
        <v>106.3</v>
      </c>
      <c r="K28">
        <f>J29-J28</f>
        <v>-20.200000000000003</v>
      </c>
      <c r="L28" s="2">
        <f t="shared" si="8"/>
        <v>2.4606481481481479</v>
      </c>
      <c r="M28" s="2">
        <f t="shared" si="9"/>
        <v>-9.3876213800807573E-2</v>
      </c>
      <c r="N28">
        <f t="shared" si="7"/>
        <v>0.90042479009783749</v>
      </c>
      <c r="O28">
        <v>240</v>
      </c>
    </row>
    <row r="29" spans="10:18">
      <c r="J29">
        <v>86.1</v>
      </c>
      <c r="L29" s="2">
        <f t="shared" si="8"/>
        <v>2.1687657430730476</v>
      </c>
      <c r="M29" s="2">
        <f t="shared" si="9"/>
        <v>-0.29188240507510033</v>
      </c>
      <c r="N29">
        <f t="shared" si="7"/>
        <v>0.77415822374054022</v>
      </c>
      <c r="O29">
        <v>270</v>
      </c>
    </row>
    <row r="44" spans="12:12">
      <c r="L44" s="2">
        <f>-(1/-0.0015)</f>
        <v>666.66666666666663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drw23 1</dc:creator>
  <cp:lastModifiedBy>drw23 1</cp:lastModifiedBy>
  <dcterms:created xsi:type="dcterms:W3CDTF">2013-07-10T19:30:22Z</dcterms:created>
  <dcterms:modified xsi:type="dcterms:W3CDTF">2013-07-10T23:30:34Z</dcterms:modified>
</cp:coreProperties>
</file>