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votrac\"/>
    </mc:Choice>
  </mc:AlternateContent>
  <bookViews>
    <workbookView xWindow="3720" yWindow="1560" windowWidth="19320" windowHeight="12120"/>
  </bookViews>
  <sheets>
    <sheet name="Sonde data and Q estimate" sheetId="5" r:id="rId1"/>
    <sheet name="estimating amounts and lengths" sheetId="3" r:id="rId2"/>
    <sheet name="Sheet1" sheetId="6" r:id="rId3"/>
    <sheet name="width" sheetId="7" r:id="rId4"/>
  </sheet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12" i="5"/>
  <c r="L16" i="5"/>
  <c r="B14" i="5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13" i="5"/>
  <c r="D21" i="3" l="1"/>
  <c r="D19" i="3"/>
  <c r="B7" i="5" l="1"/>
  <c r="D3" i="7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C7" i="5"/>
  <c r="P6" i="5"/>
  <c r="P7" i="5"/>
  <c r="P8" i="5"/>
  <c r="P9" i="5"/>
  <c r="P10" i="5"/>
  <c r="P11" i="5"/>
  <c r="P12" i="5"/>
  <c r="P5" i="5"/>
  <c r="M11" i="3"/>
  <c r="B13" i="3"/>
  <c r="B12" i="3"/>
  <c r="G12" i="5" l="1"/>
  <c r="L17" i="5" s="1"/>
  <c r="B16" i="3" s="1"/>
  <c r="B21" i="3" l="1"/>
  <c r="B20" i="3"/>
  <c r="B17" i="3"/>
  <c r="B18" i="3" s="1"/>
  <c r="B19" i="3"/>
</calcChain>
</file>

<file path=xl/comments1.xml><?xml version="1.0" encoding="utf-8"?>
<comments xmlns="http://schemas.openxmlformats.org/spreadsheetml/2006/main">
  <authors>
    <author>Steve Thomas</author>
    <author>sthomas5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Steve Thomas:</t>
        </r>
        <r>
          <rPr>
            <sz val="9"/>
            <color indexed="81"/>
            <rFont val="Tahoma"/>
            <family val="2"/>
          </rPr>
          <t xml:space="preserve">
Distance divided by time at peak SpC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sthomas5:</t>
        </r>
        <r>
          <rPr>
            <sz val="8"/>
            <color indexed="81"/>
            <rFont val="Tahoma"/>
            <family val="2"/>
          </rPr>
          <t xml:space="preserve">
Independently determined by the investgator using ambient water spiked with known Cl- amounts</t>
        </r>
      </text>
    </comment>
  </commentList>
</comments>
</file>

<file path=xl/sharedStrings.xml><?xml version="1.0" encoding="utf-8"?>
<sst xmlns="http://schemas.openxmlformats.org/spreadsheetml/2006/main" count="73" uniqueCount="67">
  <si>
    <t>slope</t>
  </si>
  <si>
    <t>Discharge information:</t>
  </si>
  <si>
    <t>(minutes)</t>
  </si>
  <si>
    <t>Discharge (L/s)</t>
  </si>
  <si>
    <t>Time specific sum of Col D</t>
  </si>
  <si>
    <t>Estimating Discharge from Salt slugs</t>
  </si>
  <si>
    <t>Specific conductance</t>
  </si>
  <si>
    <t>(uS cm-1)</t>
  </si>
  <si>
    <t>Chloride standard curve information</t>
  </si>
  <si>
    <t>mass of NaCl added (g)</t>
  </si>
  <si>
    <t>NaCL conc.</t>
  </si>
  <si>
    <t>NaCl flux</t>
  </si>
  <si>
    <t>(mg/L)</t>
  </si>
  <si>
    <t>(mg*s)/L</t>
  </si>
  <si>
    <t>Time</t>
  </si>
  <si>
    <t>guiding rules</t>
  </si>
  <si>
    <t xml:space="preserve">NaCl:  add approximately </t>
  </si>
  <si>
    <t>g per 1 L s-1 discharge</t>
  </si>
  <si>
    <t xml:space="preserve">PO4-P:  add approximately </t>
  </si>
  <si>
    <t>mg P per 1 L s-1 discharge</t>
  </si>
  <si>
    <t>mg N per 1 L s-1 discharge</t>
  </si>
  <si>
    <t xml:space="preserve">NH4:-N  add approximately  </t>
  </si>
  <si>
    <t xml:space="preserve">NO3-N:  add approximately  </t>
  </si>
  <si>
    <t xml:space="preserve">NH4Cl  add approximately  </t>
  </si>
  <si>
    <t xml:space="preserve">NaNO3:  add approximately  </t>
  </si>
  <si>
    <t>Amounts to use……</t>
  </si>
  <si>
    <t>discharge</t>
  </si>
  <si>
    <t>Ls-1</t>
  </si>
  <si>
    <t>g</t>
  </si>
  <si>
    <t xml:space="preserve">NH4Cl </t>
  </si>
  <si>
    <t>NaNO3</t>
  </si>
  <si>
    <t xml:space="preserve">g </t>
  </si>
  <si>
    <t xml:space="preserve">Some guiding rules to estimate the amount of NaCl and nuttrients to use </t>
  </si>
  <si>
    <t>in Slug-TASCC additions for estimating nutrient uptake kinetics</t>
  </si>
  <si>
    <t>NaCl</t>
  </si>
  <si>
    <t>bckgrd corr SpC</t>
  </si>
  <si>
    <t>Correcting for molecular weight…..</t>
  </si>
  <si>
    <t>Change if using different fiorms and change molecular weight</t>
  </si>
  <si>
    <t>From YSI</t>
  </si>
  <si>
    <t>Location</t>
  </si>
  <si>
    <t>Distance of Reach</t>
  </si>
  <si>
    <t>Slug addition time</t>
  </si>
  <si>
    <t>Date of slug addition</t>
  </si>
  <si>
    <t>velecity (m min-1)</t>
  </si>
  <si>
    <t>Recommended Reach length to use in a slug injection</t>
  </si>
  <si>
    <r>
      <rPr>
        <b/>
        <sz val="10"/>
        <rFont val="Arial"/>
        <family val="2"/>
      </rPr>
      <t>guiding rule</t>
    </r>
    <r>
      <rPr>
        <sz val="10"/>
        <rFont val="Arial"/>
        <family val="2"/>
      </rPr>
      <t xml:space="preserve">:  </t>
    </r>
  </si>
  <si>
    <t>Shoot for a 30 minute mean residence time</t>
  </si>
  <si>
    <t>Maximumresidence time ~ 1 hour</t>
  </si>
  <si>
    <t xml:space="preserve">Minimim residence time ~ 15 minutes </t>
  </si>
  <si>
    <t>For this stream:</t>
  </si>
  <si>
    <t xml:space="preserve">recommended reach length = </t>
  </si>
  <si>
    <t>Minimum H2O vol. required to dissolve salt</t>
  </si>
  <si>
    <t xml:space="preserve">L </t>
  </si>
  <si>
    <t>Sonde</t>
  </si>
  <si>
    <t>NaCl-SpC slopes for Ysi sondes</t>
  </si>
  <si>
    <t>Sonde 2</t>
  </si>
  <si>
    <t>Sonde 1</t>
  </si>
  <si>
    <t>13jul12 calibraion of sonde 2</t>
  </si>
  <si>
    <t>conc NaCl</t>
  </si>
  <si>
    <t>g L-1</t>
  </si>
  <si>
    <t>SpC</t>
  </si>
  <si>
    <t xml:space="preserve">KH2PO4:  add approximately </t>
  </si>
  <si>
    <t>used</t>
  </si>
  <si>
    <t>avg</t>
  </si>
  <si>
    <t>KH2PO4 * 3H20</t>
  </si>
  <si>
    <t>m/s</t>
  </si>
  <si>
    <t>Beaver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</si>
</sst>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25" applyNumberFormat="0" applyAlignment="0" applyProtection="0"/>
    <xf numFmtId="0" fontId="27" fillId="11" borderId="26" applyNumberFormat="0" applyAlignment="0" applyProtection="0"/>
    <xf numFmtId="0" fontId="28" fillId="11" borderId="25" applyNumberFormat="0" applyAlignment="0" applyProtection="0"/>
    <xf numFmtId="0" fontId="29" fillId="0" borderId="27" applyNumberFormat="0" applyFill="0" applyAlignment="0" applyProtection="0"/>
    <xf numFmtId="0" fontId="30" fillId="12" borderId="2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0" applyNumberFormat="0" applyFill="0" applyAlignment="0" applyProtection="0"/>
    <xf numFmtId="0" fontId="3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4" fillId="37" borderId="0" applyNumberFormat="0" applyBorder="0" applyAlignment="0" applyProtection="0"/>
    <xf numFmtId="0" fontId="3" fillId="0" borderId="0"/>
    <xf numFmtId="0" fontId="3" fillId="13" borderId="29" applyNumberFormat="0" applyFont="0" applyAlignment="0" applyProtection="0"/>
    <xf numFmtId="0" fontId="2" fillId="0" borderId="0"/>
    <xf numFmtId="0" fontId="2" fillId="13" borderId="29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0" borderId="0"/>
    <xf numFmtId="0" fontId="1" fillId="13" borderId="29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7" fillId="2" borderId="4" xfId="0" applyFont="1" applyFill="1" applyBorder="1"/>
    <xf numFmtId="0" fontId="0" fillId="2" borderId="0" xfId="0" applyFill="1" applyBorder="1"/>
    <xf numFmtId="0" fontId="7" fillId="2" borderId="6" xfId="0" applyFont="1" applyFill="1" applyBorder="1"/>
    <xf numFmtId="0" fontId="0" fillId="2" borderId="7" xfId="0" applyFill="1" applyBorder="1"/>
    <xf numFmtId="0" fontId="5" fillId="2" borderId="8" xfId="0" applyFont="1" applyFill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7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8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5" fillId="0" borderId="0" xfId="0" applyFont="1" applyAlignment="1">
      <alignment wrapText="1"/>
    </xf>
    <xf numFmtId="0" fontId="7" fillId="0" borderId="10" xfId="0" applyFont="1" applyBorder="1"/>
    <xf numFmtId="0" fontId="11" fillId="0" borderId="0" xfId="0" applyFont="1"/>
    <xf numFmtId="0" fontId="12" fillId="0" borderId="0" xfId="0" applyFont="1"/>
    <xf numFmtId="0" fontId="11" fillId="4" borderId="11" xfId="0" applyFont="1" applyFill="1" applyBorder="1"/>
    <xf numFmtId="0" fontId="5" fillId="4" borderId="12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11" fillId="4" borderId="14" xfId="0" applyFont="1" applyFill="1" applyBorder="1"/>
    <xf numFmtId="0" fontId="5" fillId="4" borderId="0" xfId="0" applyFont="1" applyFill="1" applyBorder="1"/>
    <xf numFmtId="0" fontId="11" fillId="4" borderId="0" xfId="0" applyFont="1" applyFill="1" applyBorder="1"/>
    <xf numFmtId="0" fontId="0" fillId="4" borderId="0" xfId="0" applyFill="1" applyBorder="1"/>
    <xf numFmtId="0" fontId="0" fillId="4" borderId="15" xfId="0" applyFill="1" applyBorder="1"/>
    <xf numFmtId="0" fontId="11" fillId="4" borderId="16" xfId="0" applyFont="1" applyFill="1" applyBorder="1"/>
    <xf numFmtId="0" fontId="5" fillId="4" borderId="17" xfId="0" applyFont="1" applyFill="1" applyBorder="1"/>
    <xf numFmtId="0" fontId="11" fillId="4" borderId="17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5" fillId="5" borderId="12" xfId="0" applyFont="1" applyFill="1" applyBorder="1"/>
    <xf numFmtId="0" fontId="11" fillId="5" borderId="12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11" fillId="5" borderId="14" xfId="0" applyFont="1" applyFill="1" applyBorder="1"/>
    <xf numFmtId="0" fontId="5" fillId="5" borderId="0" xfId="0" applyFont="1" applyFill="1" applyBorder="1"/>
    <xf numFmtId="0" fontId="11" fillId="5" borderId="0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11" fillId="5" borderId="16" xfId="0" applyFont="1" applyFill="1" applyBorder="1"/>
    <xf numFmtId="0" fontId="5" fillId="5" borderId="17" xfId="0" applyFont="1" applyFill="1" applyBorder="1"/>
    <xf numFmtId="0" fontId="11" fillId="5" borderId="17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11" fillId="6" borderId="11" xfId="0" applyFont="1" applyFill="1" applyBorder="1"/>
    <xf numFmtId="0" fontId="0" fillId="6" borderId="12" xfId="0" applyFill="1" applyBorder="1"/>
    <xf numFmtId="0" fontId="11" fillId="6" borderId="12" xfId="0" applyFont="1" applyFill="1" applyBorder="1"/>
    <xf numFmtId="0" fontId="0" fillId="6" borderId="13" xfId="0" applyFill="1" applyBorder="1"/>
    <xf numFmtId="0" fontId="11" fillId="6" borderId="14" xfId="0" applyFont="1" applyFill="1" applyBorder="1"/>
    <xf numFmtId="0" fontId="11" fillId="6" borderId="0" xfId="0" applyFont="1" applyFill="1" applyBorder="1"/>
    <xf numFmtId="0" fontId="0" fillId="6" borderId="15" xfId="0" applyFill="1" applyBorder="1"/>
    <xf numFmtId="0" fontId="11" fillId="6" borderId="16" xfId="0" applyFont="1" applyFill="1" applyBorder="1"/>
    <xf numFmtId="0" fontId="11" fillId="6" borderId="17" xfId="0" applyFont="1" applyFill="1" applyBorder="1"/>
    <xf numFmtId="0" fontId="0" fillId="6" borderId="18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7" xfId="0" applyFont="1" applyFill="1" applyBorder="1"/>
    <xf numFmtId="0" fontId="13" fillId="0" borderId="0" xfId="0" applyFont="1"/>
    <xf numFmtId="0" fontId="14" fillId="0" borderId="0" xfId="0" applyFont="1"/>
    <xf numFmtId="15" fontId="14" fillId="0" borderId="0" xfId="0" applyNumberFormat="1" applyFont="1"/>
    <xf numFmtId="21" fontId="0" fillId="0" borderId="0" xfId="0" applyNumberFormat="1"/>
    <xf numFmtId="2" fontId="0" fillId="0" borderId="0" xfId="0" applyNumberFormat="1"/>
    <xf numFmtId="0" fontId="0" fillId="4" borderId="14" xfId="0" applyFill="1" applyBorder="1"/>
    <xf numFmtId="0" fontId="0" fillId="4" borderId="16" xfId="0" applyFill="1" applyBorder="1"/>
    <xf numFmtId="0" fontId="11" fillId="5" borderId="19" xfId="0" applyFont="1" applyFill="1" applyBorder="1"/>
    <xf numFmtId="0" fontId="0" fillId="5" borderId="20" xfId="0" applyFill="1" applyBorder="1"/>
    <xf numFmtId="1" fontId="5" fillId="5" borderId="21" xfId="0" applyNumberFormat="1" applyFont="1" applyFill="1" applyBorder="1"/>
    <xf numFmtId="15" fontId="1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5" borderId="11" xfId="0" applyFont="1" applyFill="1" applyBorder="1"/>
    <xf numFmtId="0" fontId="0" fillId="0" borderId="0" xfId="0" applyAlignment="1">
      <alignment horizontal="center"/>
    </xf>
    <xf numFmtId="14" fontId="1" fillId="0" borderId="0" xfId="85" applyNumberFormat="1"/>
    <xf numFmtId="0" fontId="0" fillId="4" borderId="0" xfId="0" applyFill="1"/>
    <xf numFmtId="0" fontId="5" fillId="4" borderId="9" xfId="0" applyFont="1" applyFill="1" applyBorder="1"/>
  </cellXfs>
  <cellStyles count="99">
    <cellStyle name="20% - Accent1" xfId="46" builtinId="30" customBuiltin="1"/>
    <cellStyle name="20% - Accent1 2" xfId="73"/>
    <cellStyle name="20% - Accent1 3" xfId="87"/>
    <cellStyle name="20% - Accent2" xfId="50" builtinId="34" customBuiltin="1"/>
    <cellStyle name="20% - Accent2 2" xfId="75"/>
    <cellStyle name="20% - Accent2 3" xfId="89"/>
    <cellStyle name="20% - Accent3" xfId="54" builtinId="38" customBuiltin="1"/>
    <cellStyle name="20% - Accent3 2" xfId="77"/>
    <cellStyle name="20% - Accent3 3" xfId="91"/>
    <cellStyle name="20% - Accent4" xfId="58" builtinId="42" customBuiltin="1"/>
    <cellStyle name="20% - Accent4 2" xfId="79"/>
    <cellStyle name="20% - Accent4 3" xfId="93"/>
    <cellStyle name="20% - Accent5" xfId="62" builtinId="46" customBuiltin="1"/>
    <cellStyle name="20% - Accent5 2" xfId="81"/>
    <cellStyle name="20% - Accent5 3" xfId="95"/>
    <cellStyle name="20% - Accent6" xfId="66" builtinId="50" customBuiltin="1"/>
    <cellStyle name="20% - Accent6 2" xfId="83"/>
    <cellStyle name="20% - Accent6 3" xfId="97"/>
    <cellStyle name="40% - Accent1" xfId="47" builtinId="31" customBuiltin="1"/>
    <cellStyle name="40% - Accent1 2" xfId="74"/>
    <cellStyle name="40% - Accent1 3" xfId="88"/>
    <cellStyle name="40% - Accent2" xfId="51" builtinId="35" customBuiltin="1"/>
    <cellStyle name="40% - Accent2 2" xfId="76"/>
    <cellStyle name="40% - Accent2 3" xfId="90"/>
    <cellStyle name="40% - Accent3" xfId="55" builtinId="39" customBuiltin="1"/>
    <cellStyle name="40% - Accent3 2" xfId="78"/>
    <cellStyle name="40% - Accent3 3" xfId="92"/>
    <cellStyle name="40% - Accent4" xfId="59" builtinId="43" customBuiltin="1"/>
    <cellStyle name="40% - Accent4 2" xfId="80"/>
    <cellStyle name="40% - Accent4 3" xfId="94"/>
    <cellStyle name="40% - Accent5" xfId="63" builtinId="47" customBuiltin="1"/>
    <cellStyle name="40% - Accent5 2" xfId="82"/>
    <cellStyle name="40% - Accent5 3" xfId="96"/>
    <cellStyle name="40% - Accent6" xfId="67" builtinId="51" customBuiltin="1"/>
    <cellStyle name="40% - Accent6 2" xfId="84"/>
    <cellStyle name="40% - Accent6 3" xfId="98"/>
    <cellStyle name="60% - Accent1" xfId="48" builtinId="32" customBuiltin="1"/>
    <cellStyle name="60% - Accent2" xfId="52" builtinId="36" customBuiltin="1"/>
    <cellStyle name="60% - Accent3" xfId="56" builtinId="40" customBuiltin="1"/>
    <cellStyle name="60% - Accent4" xfId="60" builtinId="44" customBuiltin="1"/>
    <cellStyle name="60% - Accent5" xfId="64" builtinId="48" customBuiltin="1"/>
    <cellStyle name="60% - Accent6" xfId="68" builtinId="52" customBuiltin="1"/>
    <cellStyle name="Accent1" xfId="45" builtinId="29" customBuiltin="1"/>
    <cellStyle name="Accent2" xfId="49" builtinId="33" customBuiltin="1"/>
    <cellStyle name="Accent3" xfId="53" builtinId="37" customBuiltin="1"/>
    <cellStyle name="Accent4" xfId="57" builtinId="41" customBuiltin="1"/>
    <cellStyle name="Accent5" xfId="61" builtinId="45" customBuiltin="1"/>
    <cellStyle name="Accent6" xfId="65" builtinId="49" customBuiltin="1"/>
    <cellStyle name="Bad" xfId="35" builtinId="27" customBuiltin="1"/>
    <cellStyle name="Calculation" xfId="39" builtinId="22" customBuiltin="1"/>
    <cellStyle name="Check Cell" xfId="41" builtinId="23" customBuiltin="1"/>
    <cellStyle name="Explanatory Text" xfId="4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37" builtinId="20" customBuiltin="1"/>
    <cellStyle name="Linked Cell" xfId="40" builtinId="24" customBuiltin="1"/>
    <cellStyle name="Neutral" xfId="36" builtinId="28" customBuiltin="1"/>
    <cellStyle name="Normal" xfId="0" builtinId="0"/>
    <cellStyle name="Normal 2" xfId="69"/>
    <cellStyle name="Normal 3" xfId="71"/>
    <cellStyle name="Normal 4" xfId="85"/>
    <cellStyle name="Note 2" xfId="70"/>
    <cellStyle name="Note 3" xfId="72"/>
    <cellStyle name="Note 4" xfId="86"/>
    <cellStyle name="Output" xfId="38" builtinId="21" customBuiltin="1"/>
    <cellStyle name="Title" xfId="29" builtinId="15" customBuiltin="1"/>
    <cellStyle name="Total" xfId="44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4079094568599"/>
          <c:y val="6.2650676123254104E-2"/>
          <c:w val="0.79807169673411105"/>
          <c:h val="0.7710852445938970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'Sonde data and Q estimate'!$B$12:$B$255</c:f>
              <c:numCache>
                <c:formatCode>General</c:formatCode>
                <c:ptCount val="24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'Sonde data and Q estimate'!$D$12:$D$255</c:f>
              <c:numCache>
                <c:formatCode>General</c:formatCode>
                <c:ptCount val="244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51</c:v>
                </c:pt>
                <c:pt idx="4">
                  <c:v>67</c:v>
                </c:pt>
                <c:pt idx="5">
                  <c:v>64</c:v>
                </c:pt>
                <c:pt idx="6">
                  <c:v>47</c:v>
                </c:pt>
                <c:pt idx="7">
                  <c:v>36</c:v>
                </c:pt>
                <c:pt idx="8">
                  <c:v>25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6952"/>
        <c:axId val="246004024"/>
      </c:scatterChart>
      <c:valAx>
        <c:axId val="2978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8698048819846897"/>
              <c:y val="0.90843474686146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04024"/>
        <c:crosses val="autoZero"/>
        <c:crossBetween val="midCat"/>
      </c:valAx>
      <c:valAx>
        <c:axId val="24600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NaCl Concentration (mg L-1</a:t>
                </a:r>
              </a:p>
            </c:rich>
          </c:tx>
          <c:layout>
            <c:manualLayout>
              <c:xMode val="edge"/>
              <c:yMode val="edge"/>
              <c:x val="2.8933092224231498E-2"/>
              <c:y val="0.3349402649969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836952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'Sonde data and Q estimate'!$Q$8:$Q$12</c:f>
              <c:numCache>
                <c:formatCode>General</c:formatCode>
                <c:ptCount val="5"/>
                <c:pt idx="0">
                  <c:v>174</c:v>
                </c:pt>
                <c:pt idx="1">
                  <c:v>85</c:v>
                </c:pt>
                <c:pt idx="2">
                  <c:v>42</c:v>
                </c:pt>
                <c:pt idx="3">
                  <c:v>21</c:v>
                </c:pt>
                <c:pt idx="4">
                  <c:v>9</c:v>
                </c:pt>
              </c:numCache>
            </c:numRef>
          </c:xVal>
          <c:yVal>
            <c:numRef>
              <c:f>'Sonde data and Q estimate'!$P$8:$P$12</c:f>
              <c:numCache>
                <c:formatCode>General</c:formatCode>
                <c:ptCount val="5"/>
                <c:pt idx="0">
                  <c:v>125.57499999999999</c:v>
                </c:pt>
                <c:pt idx="1">
                  <c:v>62.787499999999994</c:v>
                </c:pt>
                <c:pt idx="2">
                  <c:v>31.393749999999997</c:v>
                </c:pt>
                <c:pt idx="3">
                  <c:v>15.696874999999999</c:v>
                </c:pt>
                <c:pt idx="4">
                  <c:v>7.8484374999999993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3632"/>
        <c:axId val="297967632"/>
      </c:scatterChart>
      <c:valAx>
        <c:axId val="24600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67632"/>
        <c:crosses val="autoZero"/>
        <c:crossBetween val="midCat"/>
      </c:valAx>
      <c:valAx>
        <c:axId val="29796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0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'Sonde data and Q estimate'!$Q$8:$Q$12</c:f>
              <c:numCache>
                <c:formatCode>General</c:formatCode>
                <c:ptCount val="5"/>
                <c:pt idx="0">
                  <c:v>174</c:v>
                </c:pt>
                <c:pt idx="1">
                  <c:v>85</c:v>
                </c:pt>
                <c:pt idx="2">
                  <c:v>42</c:v>
                </c:pt>
                <c:pt idx="3">
                  <c:v>21</c:v>
                </c:pt>
                <c:pt idx="4">
                  <c:v>9</c:v>
                </c:pt>
              </c:numCache>
            </c:numRef>
          </c:xVal>
          <c:yVal>
            <c:numRef>
              <c:f>'Sonde data and Q estimate'!$P$8:$P$12</c:f>
              <c:numCache>
                <c:formatCode>General</c:formatCode>
                <c:ptCount val="5"/>
                <c:pt idx="0">
                  <c:v>125.57499999999999</c:v>
                </c:pt>
                <c:pt idx="1">
                  <c:v>62.787499999999994</c:v>
                </c:pt>
                <c:pt idx="2">
                  <c:v>31.393749999999997</c:v>
                </c:pt>
                <c:pt idx="3">
                  <c:v>15.696874999999999</c:v>
                </c:pt>
                <c:pt idx="4">
                  <c:v>7.8484374999999993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68024"/>
        <c:axId val="297968416"/>
      </c:scatterChart>
      <c:valAx>
        <c:axId val="29796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68416"/>
        <c:crosses val="autoZero"/>
        <c:crossBetween val="midCat"/>
      </c:valAx>
      <c:valAx>
        <c:axId val="2979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6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21</xdr:row>
      <xdr:rowOff>9525</xdr:rowOff>
    </xdr:from>
    <xdr:to>
      <xdr:col>16</xdr:col>
      <xdr:colOff>47625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177800</xdr:colOff>
      <xdr:row>3</xdr:row>
      <xdr:rowOff>120650</xdr:rowOff>
    </xdr:from>
    <xdr:to>
      <xdr:col>27</xdr:col>
      <xdr:colOff>317500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37</xdr:col>
      <xdr:colOff>139700</xdr:colOff>
      <xdr:row>27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5"/>
  <sheetViews>
    <sheetView tabSelected="1" showRuler="0" workbookViewId="0">
      <selection activeCell="G12" sqref="G12"/>
    </sheetView>
  </sheetViews>
  <sheetFormatPr defaultColWidth="8.85546875" defaultRowHeight="12.75" x14ac:dyDescent="0.2"/>
  <cols>
    <col min="1" max="1" width="19.42578125" customWidth="1"/>
    <col min="3" max="4" width="13" customWidth="1"/>
    <col min="5" max="5" width="15.42578125" bestFit="1" customWidth="1"/>
    <col min="6" max="6" width="15.42578125" customWidth="1"/>
    <col min="7" max="7" width="12.42578125" customWidth="1"/>
    <col min="11" max="11" width="14.42578125" customWidth="1"/>
  </cols>
  <sheetData>
    <row r="1" spans="1:17" ht="18" x14ac:dyDescent="0.25">
      <c r="A1" s="19" t="s">
        <v>5</v>
      </c>
      <c r="I1" t="s">
        <v>54</v>
      </c>
      <c r="P1" t="s">
        <v>57</v>
      </c>
    </row>
    <row r="2" spans="1:17" x14ac:dyDescent="0.2">
      <c r="I2" t="s">
        <v>56</v>
      </c>
    </row>
    <row r="3" spans="1:17" x14ac:dyDescent="0.2">
      <c r="A3" s="24" t="s">
        <v>39</v>
      </c>
      <c r="B3" s="68" t="s">
        <v>66</v>
      </c>
      <c r="I3" t="s">
        <v>55</v>
      </c>
      <c r="P3" t="s">
        <v>58</v>
      </c>
      <c r="Q3" t="s">
        <v>60</v>
      </c>
    </row>
    <row r="4" spans="1:17" x14ac:dyDescent="0.2">
      <c r="A4" s="24" t="s">
        <v>42</v>
      </c>
      <c r="B4" s="69">
        <v>41445</v>
      </c>
      <c r="P4" t="s">
        <v>59</v>
      </c>
    </row>
    <row r="5" spans="1:17" x14ac:dyDescent="0.2">
      <c r="A5" s="24" t="s">
        <v>41</v>
      </c>
      <c r="B5" s="70">
        <v>0.47916666666666669</v>
      </c>
      <c r="O5">
        <v>1.0045999999999999</v>
      </c>
      <c r="P5">
        <f>O5*1000</f>
        <v>1004.5999999999999</v>
      </c>
      <c r="Q5">
        <v>2369</v>
      </c>
    </row>
    <row r="6" spans="1:17" x14ac:dyDescent="0.2">
      <c r="A6" s="24" t="s">
        <v>40</v>
      </c>
      <c r="B6" s="71">
        <v>117</v>
      </c>
      <c r="C6" s="81" t="s">
        <v>65</v>
      </c>
      <c r="O6">
        <v>0.50229999999999997</v>
      </c>
      <c r="P6">
        <f t="shared" ref="P6:P12" si="0">O6*1000</f>
        <v>502.29999999999995</v>
      </c>
      <c r="Q6">
        <v>1109</v>
      </c>
    </row>
    <row r="7" spans="1:17" x14ac:dyDescent="0.2">
      <c r="A7" s="24" t="s">
        <v>43</v>
      </c>
      <c r="B7" s="71">
        <f>(B6/17)</f>
        <v>6.882352941176471</v>
      </c>
      <c r="C7">
        <f>(B7/60)</f>
        <v>0.11470588235294119</v>
      </c>
      <c r="O7">
        <v>0.25114999999999998</v>
      </c>
      <c r="P7">
        <f t="shared" si="0"/>
        <v>251.14999999999998</v>
      </c>
      <c r="Q7">
        <v>446</v>
      </c>
    </row>
    <row r="8" spans="1:17" x14ac:dyDescent="0.2">
      <c r="A8" s="78" t="s">
        <v>53</v>
      </c>
      <c r="B8" s="79">
        <v>2</v>
      </c>
      <c r="O8">
        <v>0.12557499999999999</v>
      </c>
      <c r="P8">
        <f t="shared" si="0"/>
        <v>125.57499999999999</v>
      </c>
      <c r="Q8">
        <v>174</v>
      </c>
    </row>
    <row r="9" spans="1:17" ht="16.5" thickBot="1" x14ac:dyDescent="0.3">
      <c r="B9" s="67" t="s">
        <v>38</v>
      </c>
      <c r="O9">
        <v>6.2787499999999996E-2</v>
      </c>
      <c r="P9">
        <f t="shared" si="0"/>
        <v>62.787499999999994</v>
      </c>
      <c r="Q9">
        <v>85</v>
      </c>
    </row>
    <row r="10" spans="1:17" ht="38.25" x14ac:dyDescent="0.2">
      <c r="B10" s="1" t="s">
        <v>14</v>
      </c>
      <c r="C10" s="22" t="s">
        <v>6</v>
      </c>
      <c r="D10" s="22" t="s">
        <v>35</v>
      </c>
      <c r="E10" s="1" t="s">
        <v>10</v>
      </c>
      <c r="F10" s="1" t="s">
        <v>11</v>
      </c>
      <c r="G10" s="22" t="s">
        <v>4</v>
      </c>
      <c r="I10" s="10" t="s">
        <v>8</v>
      </c>
      <c r="J10" s="11"/>
      <c r="K10" s="11"/>
      <c r="L10" s="12"/>
      <c r="O10">
        <v>3.1393749999999998E-2</v>
      </c>
      <c r="P10">
        <f t="shared" si="0"/>
        <v>31.393749999999997</v>
      </c>
      <c r="Q10">
        <v>42</v>
      </c>
    </row>
    <row r="11" spans="1:17" ht="13.5" thickBot="1" x14ac:dyDescent="0.25">
      <c r="B11" s="23" t="s">
        <v>2</v>
      </c>
      <c r="C11" s="23" t="s">
        <v>7</v>
      </c>
      <c r="D11" s="23"/>
      <c r="E11" s="23" t="s">
        <v>12</v>
      </c>
      <c r="F11" s="23" t="s">
        <v>13</v>
      </c>
      <c r="G11" s="23" t="s">
        <v>13</v>
      </c>
      <c r="I11" s="13" t="s">
        <v>0</v>
      </c>
      <c r="J11" s="14">
        <v>0.5726</v>
      </c>
      <c r="K11" s="14"/>
      <c r="L11" s="15"/>
      <c r="N11" s="1"/>
      <c r="O11">
        <v>1.5696874999999999E-2</v>
      </c>
      <c r="P11">
        <f t="shared" si="0"/>
        <v>15.696874999999999</v>
      </c>
      <c r="Q11">
        <v>21</v>
      </c>
    </row>
    <row r="12" spans="1:17" ht="14.25" thickTop="1" thickBot="1" x14ac:dyDescent="0.25">
      <c r="A12" s="70">
        <v>0.3888888888888889</v>
      </c>
      <c r="B12" s="83">
        <v>0</v>
      </c>
      <c r="C12" s="83">
        <v>202</v>
      </c>
      <c r="D12">
        <f>(C12-$C$12)</f>
        <v>0</v>
      </c>
      <c r="E12">
        <f>(D12*$J$11)</f>
        <v>0</v>
      </c>
      <c r="F12">
        <f>(E12*(B13-B12)*60)</f>
        <v>0</v>
      </c>
      <c r="G12" s="84">
        <f>(SUM(F12:F26))</f>
        <v>6166.9019999999982</v>
      </c>
      <c r="I12" s="16"/>
      <c r="J12" s="17"/>
      <c r="K12" s="17"/>
      <c r="L12" s="18"/>
      <c r="N12" s="24"/>
      <c r="O12">
        <v>7.8484374999999995E-3</v>
      </c>
      <c r="P12">
        <f t="shared" si="0"/>
        <v>7.8484374999999993</v>
      </c>
      <c r="Q12">
        <v>9</v>
      </c>
    </row>
    <row r="13" spans="1:17" x14ac:dyDescent="0.2">
      <c r="A13" s="70">
        <v>0.38906250000000003</v>
      </c>
      <c r="B13" s="83">
        <f>B12+0.5</f>
        <v>0.5</v>
      </c>
      <c r="C13" s="83">
        <v>208</v>
      </c>
      <c r="D13">
        <f t="shared" ref="D13:D27" si="1">(C13-$C$12)</f>
        <v>6</v>
      </c>
      <c r="E13">
        <f t="shared" ref="E13:E27" si="2">(D13*$J$11)</f>
        <v>3.4356</v>
      </c>
      <c r="F13">
        <f t="shared" ref="F13:F27" si="3">(E13*(B14-B13)*60)</f>
        <v>103.068</v>
      </c>
      <c r="N13" s="77"/>
    </row>
    <row r="14" spans="1:17" ht="13.5" thickBot="1" x14ac:dyDescent="0.25">
      <c r="A14" s="70">
        <v>0.38923611111111112</v>
      </c>
      <c r="B14" s="83">
        <f t="shared" ref="B14:B27" si="4">B13+0.5</f>
        <v>1</v>
      </c>
      <c r="C14" s="83">
        <v>222</v>
      </c>
      <c r="D14">
        <f t="shared" si="1"/>
        <v>20</v>
      </c>
      <c r="E14">
        <f t="shared" si="2"/>
        <v>11.452</v>
      </c>
      <c r="F14">
        <f t="shared" si="3"/>
        <v>343.56</v>
      </c>
      <c r="N14" s="77"/>
    </row>
    <row r="15" spans="1:17" x14ac:dyDescent="0.2">
      <c r="A15" s="70">
        <v>0.3894097222222222</v>
      </c>
      <c r="B15" s="83">
        <f t="shared" si="4"/>
        <v>1.5</v>
      </c>
      <c r="C15" s="83">
        <v>253</v>
      </c>
      <c r="D15">
        <f t="shared" si="1"/>
        <v>51</v>
      </c>
      <c r="E15">
        <f t="shared" si="2"/>
        <v>29.2026</v>
      </c>
      <c r="F15">
        <f t="shared" si="3"/>
        <v>876.07799999999997</v>
      </c>
      <c r="I15" s="2" t="s">
        <v>1</v>
      </c>
      <c r="J15" s="3"/>
      <c r="K15" s="3"/>
      <c r="L15" s="4"/>
      <c r="N15" s="77"/>
    </row>
    <row r="16" spans="1:17" ht="13.5" thickBot="1" x14ac:dyDescent="0.25">
      <c r="A16" s="70">
        <v>0.38958333333333334</v>
      </c>
      <c r="B16" s="83">
        <f t="shared" si="4"/>
        <v>2</v>
      </c>
      <c r="C16" s="83">
        <v>269</v>
      </c>
      <c r="D16">
        <f t="shared" si="1"/>
        <v>67</v>
      </c>
      <c r="E16">
        <f t="shared" si="2"/>
        <v>38.364199999999997</v>
      </c>
      <c r="F16">
        <f t="shared" si="3"/>
        <v>1150.9259999999999</v>
      </c>
      <c r="I16" s="5" t="s">
        <v>9</v>
      </c>
      <c r="J16" s="6"/>
      <c r="K16" s="6"/>
      <c r="L16" s="9">
        <f>503.67+489.45</f>
        <v>993.12</v>
      </c>
      <c r="N16" s="77"/>
    </row>
    <row r="17" spans="1:14" ht="13.5" thickBot="1" x14ac:dyDescent="0.25">
      <c r="A17" s="70">
        <v>0.38975694444444442</v>
      </c>
      <c r="B17" s="83">
        <f t="shared" si="4"/>
        <v>2.5</v>
      </c>
      <c r="C17" s="83">
        <v>266</v>
      </c>
      <c r="D17">
        <f t="shared" si="1"/>
        <v>64</v>
      </c>
      <c r="E17">
        <f t="shared" si="2"/>
        <v>36.6464</v>
      </c>
      <c r="F17">
        <f t="shared" si="3"/>
        <v>1099.3920000000001</v>
      </c>
      <c r="I17" s="7" t="s">
        <v>3</v>
      </c>
      <c r="J17" s="8"/>
      <c r="K17" s="8"/>
      <c r="L17" s="9">
        <f>(L16/G12)*1000</f>
        <v>161.04034083888479</v>
      </c>
      <c r="N17" s="77"/>
    </row>
    <row r="18" spans="1:14" x14ac:dyDescent="0.2">
      <c r="A18" s="70">
        <v>0.3899305555555555</v>
      </c>
      <c r="B18" s="83">
        <f t="shared" si="4"/>
        <v>3</v>
      </c>
      <c r="C18" s="83">
        <v>249</v>
      </c>
      <c r="D18">
        <f t="shared" si="1"/>
        <v>47</v>
      </c>
      <c r="E18">
        <f t="shared" si="2"/>
        <v>26.912199999999999</v>
      </c>
      <c r="F18">
        <f t="shared" si="3"/>
        <v>807.36599999999999</v>
      </c>
      <c r="I18" s="20"/>
      <c r="J18" s="21"/>
      <c r="K18" s="21"/>
      <c r="L18" s="21"/>
    </row>
    <row r="19" spans="1:14" x14ac:dyDescent="0.2">
      <c r="A19" s="70">
        <v>0.3901041666666667</v>
      </c>
      <c r="B19" s="83">
        <f t="shared" si="4"/>
        <v>3.5</v>
      </c>
      <c r="C19" s="83">
        <v>238</v>
      </c>
      <c r="D19">
        <f t="shared" si="1"/>
        <v>36</v>
      </c>
      <c r="E19">
        <f t="shared" si="2"/>
        <v>20.613599999999998</v>
      </c>
      <c r="F19">
        <f t="shared" si="3"/>
        <v>618.4079999999999</v>
      </c>
    </row>
    <row r="20" spans="1:14" x14ac:dyDescent="0.2">
      <c r="A20" s="70">
        <v>0.39027777777777778</v>
      </c>
      <c r="B20" s="83">
        <f t="shared" si="4"/>
        <v>4</v>
      </c>
      <c r="C20" s="83">
        <v>227</v>
      </c>
      <c r="D20">
        <f t="shared" si="1"/>
        <v>25</v>
      </c>
      <c r="E20">
        <f t="shared" si="2"/>
        <v>14.315</v>
      </c>
      <c r="F20">
        <f t="shared" si="3"/>
        <v>429.45</v>
      </c>
    </row>
    <row r="21" spans="1:14" x14ac:dyDescent="0.2">
      <c r="A21" s="70">
        <v>0.39045138888888892</v>
      </c>
      <c r="B21" s="83">
        <f t="shared" si="4"/>
        <v>4.5</v>
      </c>
      <c r="C21" s="83">
        <v>218</v>
      </c>
      <c r="D21">
        <f t="shared" si="1"/>
        <v>16</v>
      </c>
      <c r="E21">
        <f t="shared" si="2"/>
        <v>9.1616</v>
      </c>
      <c r="F21">
        <f t="shared" si="3"/>
        <v>274.84800000000001</v>
      </c>
    </row>
    <row r="22" spans="1:14" x14ac:dyDescent="0.2">
      <c r="A22" s="70">
        <v>0.390625</v>
      </c>
      <c r="B22" s="83">
        <f t="shared" si="4"/>
        <v>5</v>
      </c>
      <c r="C22" s="83">
        <v>213</v>
      </c>
      <c r="D22">
        <f t="shared" si="1"/>
        <v>11</v>
      </c>
      <c r="E22">
        <f t="shared" si="2"/>
        <v>6.2986000000000004</v>
      </c>
      <c r="F22">
        <f t="shared" si="3"/>
        <v>188.95800000000003</v>
      </c>
    </row>
    <row r="23" spans="1:14" x14ac:dyDescent="0.2">
      <c r="A23" s="70">
        <v>0.39079861111111108</v>
      </c>
      <c r="B23" s="83">
        <f t="shared" si="4"/>
        <v>5.5</v>
      </c>
      <c r="C23" s="83">
        <v>209</v>
      </c>
      <c r="D23">
        <f t="shared" si="1"/>
        <v>7</v>
      </c>
      <c r="E23">
        <f t="shared" si="2"/>
        <v>4.0082000000000004</v>
      </c>
      <c r="F23">
        <f t="shared" si="3"/>
        <v>120.24600000000001</v>
      </c>
    </row>
    <row r="24" spans="1:14" x14ac:dyDescent="0.2">
      <c r="A24" s="70">
        <v>0.39148148148148149</v>
      </c>
      <c r="B24" s="83">
        <f t="shared" si="4"/>
        <v>6</v>
      </c>
      <c r="C24" s="83">
        <v>206</v>
      </c>
      <c r="D24">
        <f t="shared" si="1"/>
        <v>4</v>
      </c>
      <c r="E24">
        <f t="shared" si="2"/>
        <v>2.2904</v>
      </c>
      <c r="F24">
        <f t="shared" si="3"/>
        <v>68.712000000000003</v>
      </c>
    </row>
    <row r="25" spans="1:14" x14ac:dyDescent="0.2">
      <c r="A25" s="70">
        <v>0.39149305555555558</v>
      </c>
      <c r="B25" s="83">
        <f t="shared" si="4"/>
        <v>6.5</v>
      </c>
      <c r="C25" s="83">
        <v>205</v>
      </c>
      <c r="D25">
        <f t="shared" si="1"/>
        <v>3</v>
      </c>
      <c r="E25">
        <f t="shared" si="2"/>
        <v>1.7178</v>
      </c>
      <c r="F25">
        <f t="shared" si="3"/>
        <v>51.533999999999999</v>
      </c>
    </row>
    <row r="26" spans="1:14" x14ac:dyDescent="0.2">
      <c r="A26" s="70">
        <v>0.39166666666666666</v>
      </c>
      <c r="B26" s="83">
        <f t="shared" si="4"/>
        <v>7</v>
      </c>
      <c r="C26" s="83">
        <v>204</v>
      </c>
      <c r="D26">
        <f t="shared" si="1"/>
        <v>2</v>
      </c>
      <c r="E26">
        <f t="shared" si="2"/>
        <v>1.1452</v>
      </c>
      <c r="F26">
        <f t="shared" si="3"/>
        <v>34.356000000000002</v>
      </c>
    </row>
    <row r="27" spans="1:14" x14ac:dyDescent="0.2">
      <c r="A27" s="70">
        <v>0.3918402777777778</v>
      </c>
      <c r="B27" s="83">
        <f t="shared" si="4"/>
        <v>7.5</v>
      </c>
      <c r="C27" s="83">
        <v>205</v>
      </c>
      <c r="D27">
        <f t="shared" si="1"/>
        <v>3</v>
      </c>
      <c r="E27">
        <f t="shared" si="2"/>
        <v>1.7178</v>
      </c>
      <c r="F27">
        <f t="shared" si="3"/>
        <v>-773.01</v>
      </c>
    </row>
    <row r="28" spans="1:14" x14ac:dyDescent="0.2">
      <c r="A28" s="70"/>
    </row>
    <row r="29" spans="1:14" x14ac:dyDescent="0.2">
      <c r="A29" s="70"/>
    </row>
    <row r="30" spans="1:14" x14ac:dyDescent="0.2">
      <c r="A30" s="70"/>
    </row>
    <row r="31" spans="1:14" x14ac:dyDescent="0.2">
      <c r="A31" s="70"/>
    </row>
    <row r="32" spans="1:14" x14ac:dyDescent="0.2">
      <c r="A32" s="70"/>
    </row>
    <row r="33" spans="1:1" x14ac:dyDescent="0.2">
      <c r="A33" s="70"/>
    </row>
    <row r="34" spans="1:1" x14ac:dyDescent="0.2">
      <c r="A34" s="70"/>
    </row>
    <row r="35" spans="1:1" x14ac:dyDescent="0.2">
      <c r="A35" s="70"/>
    </row>
    <row r="36" spans="1:1" x14ac:dyDescent="0.2">
      <c r="A36" s="70"/>
    </row>
    <row r="37" spans="1:1" x14ac:dyDescent="0.2">
      <c r="A37" s="70"/>
    </row>
    <row r="38" spans="1:1" x14ac:dyDescent="0.2">
      <c r="A38" s="70"/>
    </row>
    <row r="39" spans="1:1" x14ac:dyDescent="0.2">
      <c r="A39" s="70"/>
    </row>
    <row r="40" spans="1:1" x14ac:dyDescent="0.2">
      <c r="A40" s="70"/>
    </row>
    <row r="41" spans="1:1" x14ac:dyDescent="0.2">
      <c r="A41" s="70"/>
    </row>
    <row r="42" spans="1:1" x14ac:dyDescent="0.2">
      <c r="A42" s="70"/>
    </row>
    <row r="43" spans="1:1" x14ac:dyDescent="0.2">
      <c r="A43" s="70"/>
    </row>
    <row r="44" spans="1:1" x14ac:dyDescent="0.2">
      <c r="A44" s="70"/>
    </row>
    <row r="45" spans="1:1" x14ac:dyDescent="0.2">
      <c r="A45" s="70"/>
    </row>
    <row r="46" spans="1:1" x14ac:dyDescent="0.2">
      <c r="A46" s="70"/>
    </row>
    <row r="47" spans="1:1" x14ac:dyDescent="0.2">
      <c r="A47" s="70"/>
    </row>
    <row r="48" spans="1:1" x14ac:dyDescent="0.2">
      <c r="A48" s="70"/>
    </row>
    <row r="49" spans="1:1" x14ac:dyDescent="0.2">
      <c r="A49" s="70"/>
    </row>
    <row r="50" spans="1:1" x14ac:dyDescent="0.2">
      <c r="A50" s="70"/>
    </row>
    <row r="51" spans="1:1" x14ac:dyDescent="0.2">
      <c r="A51" s="70"/>
    </row>
    <row r="52" spans="1:1" x14ac:dyDescent="0.2">
      <c r="A52" s="70"/>
    </row>
    <row r="53" spans="1:1" x14ac:dyDescent="0.2">
      <c r="A53" s="70"/>
    </row>
    <row r="54" spans="1:1" x14ac:dyDescent="0.2">
      <c r="A54" s="70"/>
    </row>
    <row r="55" spans="1:1" x14ac:dyDescent="0.2">
      <c r="A55" s="70"/>
    </row>
    <row r="56" spans="1:1" x14ac:dyDescent="0.2">
      <c r="A56" s="70"/>
    </row>
    <row r="57" spans="1:1" x14ac:dyDescent="0.2">
      <c r="A57" s="70"/>
    </row>
    <row r="58" spans="1:1" x14ac:dyDescent="0.2">
      <c r="A58" s="70"/>
    </row>
    <row r="59" spans="1:1" x14ac:dyDescent="0.2">
      <c r="A59" s="70"/>
    </row>
    <row r="60" spans="1:1" x14ac:dyDescent="0.2">
      <c r="A60" s="70"/>
    </row>
    <row r="61" spans="1:1" x14ac:dyDescent="0.2">
      <c r="A61" s="70"/>
    </row>
    <row r="62" spans="1:1" x14ac:dyDescent="0.2">
      <c r="A62" s="70"/>
    </row>
    <row r="63" spans="1:1" x14ac:dyDescent="0.2">
      <c r="A63" s="70"/>
    </row>
    <row r="64" spans="1:1" x14ac:dyDescent="0.2">
      <c r="A64" s="70"/>
    </row>
    <row r="65" spans="1:1" x14ac:dyDescent="0.2">
      <c r="A65" s="70"/>
    </row>
    <row r="66" spans="1:1" x14ac:dyDescent="0.2">
      <c r="A66" s="70"/>
    </row>
    <row r="67" spans="1:1" x14ac:dyDescent="0.2">
      <c r="A67" s="70"/>
    </row>
    <row r="68" spans="1:1" x14ac:dyDescent="0.2">
      <c r="A68" s="70"/>
    </row>
    <row r="69" spans="1:1" x14ac:dyDescent="0.2">
      <c r="A69" s="70"/>
    </row>
    <row r="70" spans="1:1" x14ac:dyDescent="0.2">
      <c r="A70" s="70"/>
    </row>
    <row r="71" spans="1:1" x14ac:dyDescent="0.2">
      <c r="A71" s="70"/>
    </row>
    <row r="72" spans="1:1" x14ac:dyDescent="0.2">
      <c r="A72" s="70"/>
    </row>
    <row r="73" spans="1:1" x14ac:dyDescent="0.2">
      <c r="A73" s="70"/>
    </row>
    <row r="74" spans="1:1" x14ac:dyDescent="0.2">
      <c r="A74" s="70"/>
    </row>
    <row r="75" spans="1:1" x14ac:dyDescent="0.2">
      <c r="A75" s="70"/>
    </row>
    <row r="76" spans="1:1" x14ac:dyDescent="0.2">
      <c r="A76" s="70"/>
    </row>
    <row r="77" spans="1:1" x14ac:dyDescent="0.2">
      <c r="A77" s="70"/>
    </row>
    <row r="78" spans="1:1" x14ac:dyDescent="0.2">
      <c r="A78" s="70"/>
    </row>
    <row r="79" spans="1:1" x14ac:dyDescent="0.2">
      <c r="A79" s="70"/>
    </row>
    <row r="80" spans="1:1" x14ac:dyDescent="0.2">
      <c r="A80" s="70"/>
    </row>
    <row r="81" spans="1:1" x14ac:dyDescent="0.2">
      <c r="A81" s="70"/>
    </row>
    <row r="82" spans="1:1" x14ac:dyDescent="0.2">
      <c r="A82" s="70"/>
    </row>
    <row r="83" spans="1:1" x14ac:dyDescent="0.2">
      <c r="A83" s="70"/>
    </row>
    <row r="84" spans="1:1" x14ac:dyDescent="0.2">
      <c r="A84" s="70"/>
    </row>
    <row r="85" spans="1:1" x14ac:dyDescent="0.2">
      <c r="A85" s="70"/>
    </row>
    <row r="86" spans="1:1" x14ac:dyDescent="0.2">
      <c r="A86" s="70"/>
    </row>
    <row r="87" spans="1:1" x14ac:dyDescent="0.2">
      <c r="A87" s="70"/>
    </row>
    <row r="88" spans="1:1" x14ac:dyDescent="0.2">
      <c r="A88" s="70"/>
    </row>
    <row r="89" spans="1:1" x14ac:dyDescent="0.2">
      <c r="A89" s="70"/>
    </row>
    <row r="90" spans="1:1" x14ac:dyDescent="0.2">
      <c r="A90" s="70"/>
    </row>
    <row r="91" spans="1:1" x14ac:dyDescent="0.2">
      <c r="A91" s="70"/>
    </row>
    <row r="92" spans="1:1" x14ac:dyDescent="0.2">
      <c r="A92" s="70"/>
    </row>
    <row r="93" spans="1:1" x14ac:dyDescent="0.2">
      <c r="A93" s="70"/>
    </row>
    <row r="94" spans="1:1" x14ac:dyDescent="0.2">
      <c r="A94" s="70"/>
    </row>
    <row r="95" spans="1:1" x14ac:dyDescent="0.2">
      <c r="A95" s="70"/>
    </row>
    <row r="96" spans="1:1" x14ac:dyDescent="0.2">
      <c r="A96" s="70"/>
    </row>
    <row r="97" spans="1:1" x14ac:dyDescent="0.2">
      <c r="A97" s="70"/>
    </row>
    <row r="98" spans="1:1" x14ac:dyDescent="0.2">
      <c r="A98" s="70"/>
    </row>
    <row r="99" spans="1:1" x14ac:dyDescent="0.2">
      <c r="A99" s="70"/>
    </row>
    <row r="100" spans="1:1" x14ac:dyDescent="0.2">
      <c r="A100" s="70"/>
    </row>
    <row r="101" spans="1:1" x14ac:dyDescent="0.2">
      <c r="A101" s="70"/>
    </row>
    <row r="102" spans="1:1" x14ac:dyDescent="0.2">
      <c r="A102" s="70"/>
    </row>
    <row r="103" spans="1:1" x14ac:dyDescent="0.2">
      <c r="A103" s="70"/>
    </row>
    <row r="104" spans="1:1" x14ac:dyDescent="0.2">
      <c r="A104" s="70"/>
    </row>
    <row r="105" spans="1:1" x14ac:dyDescent="0.2">
      <c r="A105" s="70"/>
    </row>
    <row r="106" spans="1:1" x14ac:dyDescent="0.2">
      <c r="A106" s="70"/>
    </row>
    <row r="107" spans="1:1" x14ac:dyDescent="0.2">
      <c r="A107" s="70"/>
    </row>
    <row r="108" spans="1:1" x14ac:dyDescent="0.2">
      <c r="A108" s="70"/>
    </row>
    <row r="109" spans="1:1" x14ac:dyDescent="0.2">
      <c r="A109" s="70"/>
    </row>
    <row r="110" spans="1:1" x14ac:dyDescent="0.2">
      <c r="A110" s="70"/>
    </row>
    <row r="111" spans="1:1" x14ac:dyDescent="0.2">
      <c r="A111" s="70"/>
    </row>
    <row r="112" spans="1:1" x14ac:dyDescent="0.2">
      <c r="A112" s="70"/>
    </row>
    <row r="113" spans="1:1" x14ac:dyDescent="0.2">
      <c r="A113" s="70"/>
    </row>
    <row r="114" spans="1:1" x14ac:dyDescent="0.2">
      <c r="A114" s="70"/>
    </row>
    <row r="115" spans="1:1" x14ac:dyDescent="0.2">
      <c r="A115" s="70"/>
    </row>
    <row r="116" spans="1:1" x14ac:dyDescent="0.2">
      <c r="A116" s="70"/>
    </row>
    <row r="117" spans="1:1" x14ac:dyDescent="0.2">
      <c r="A117" s="70"/>
    </row>
    <row r="118" spans="1:1" x14ac:dyDescent="0.2">
      <c r="A118" s="70"/>
    </row>
    <row r="119" spans="1:1" x14ac:dyDescent="0.2">
      <c r="A119" s="70"/>
    </row>
    <row r="120" spans="1:1" x14ac:dyDescent="0.2">
      <c r="A120" s="70"/>
    </row>
    <row r="121" spans="1:1" x14ac:dyDescent="0.2">
      <c r="A121" s="70"/>
    </row>
    <row r="122" spans="1:1" x14ac:dyDescent="0.2">
      <c r="A122" s="70"/>
    </row>
    <row r="123" spans="1:1" x14ac:dyDescent="0.2">
      <c r="A123" s="70"/>
    </row>
    <row r="124" spans="1:1" x14ac:dyDescent="0.2">
      <c r="A124" s="70"/>
    </row>
    <row r="125" spans="1:1" x14ac:dyDescent="0.2">
      <c r="A125" s="70"/>
    </row>
    <row r="126" spans="1:1" x14ac:dyDescent="0.2">
      <c r="A126" s="70"/>
    </row>
    <row r="127" spans="1:1" x14ac:dyDescent="0.2">
      <c r="A127" s="70"/>
    </row>
    <row r="128" spans="1:1" x14ac:dyDescent="0.2">
      <c r="A128" s="70"/>
    </row>
    <row r="129" spans="1:1" x14ac:dyDescent="0.2">
      <c r="A129" s="70"/>
    </row>
    <row r="130" spans="1:1" x14ac:dyDescent="0.2">
      <c r="A130" s="70"/>
    </row>
    <row r="131" spans="1:1" x14ac:dyDescent="0.2">
      <c r="A131" s="70"/>
    </row>
    <row r="132" spans="1:1" x14ac:dyDescent="0.2">
      <c r="A132" s="70"/>
    </row>
    <row r="133" spans="1:1" x14ac:dyDescent="0.2">
      <c r="A133" s="70"/>
    </row>
    <row r="134" spans="1:1" x14ac:dyDescent="0.2">
      <c r="A134" s="70"/>
    </row>
    <row r="135" spans="1:1" x14ac:dyDescent="0.2">
      <c r="A135" s="70"/>
    </row>
    <row r="136" spans="1:1" x14ac:dyDescent="0.2">
      <c r="A136" s="70"/>
    </row>
    <row r="137" spans="1:1" x14ac:dyDescent="0.2">
      <c r="A137" s="70"/>
    </row>
    <row r="138" spans="1:1" x14ac:dyDescent="0.2">
      <c r="A138" s="70"/>
    </row>
    <row r="139" spans="1:1" x14ac:dyDescent="0.2">
      <c r="A139" s="70"/>
    </row>
    <row r="140" spans="1:1" x14ac:dyDescent="0.2">
      <c r="A140" s="70"/>
    </row>
    <row r="141" spans="1:1" x14ac:dyDescent="0.2">
      <c r="A141" s="70"/>
    </row>
    <row r="142" spans="1:1" x14ac:dyDescent="0.2">
      <c r="A142" s="70"/>
    </row>
    <row r="143" spans="1:1" x14ac:dyDescent="0.2">
      <c r="A143" s="70"/>
    </row>
    <row r="144" spans="1:1" x14ac:dyDescent="0.2">
      <c r="A144" s="70"/>
    </row>
    <row r="145" spans="1:1" x14ac:dyDescent="0.2">
      <c r="A145" s="70"/>
    </row>
    <row r="146" spans="1:1" x14ac:dyDescent="0.2">
      <c r="A146" s="70"/>
    </row>
    <row r="147" spans="1:1" x14ac:dyDescent="0.2">
      <c r="A147" s="70"/>
    </row>
    <row r="148" spans="1:1" x14ac:dyDescent="0.2">
      <c r="A148" s="70"/>
    </row>
    <row r="149" spans="1:1" x14ac:dyDescent="0.2">
      <c r="A149" s="70"/>
    </row>
    <row r="150" spans="1:1" x14ac:dyDescent="0.2">
      <c r="A150" s="70"/>
    </row>
    <row r="151" spans="1:1" x14ac:dyDescent="0.2">
      <c r="A151" s="70"/>
    </row>
    <row r="152" spans="1:1" x14ac:dyDescent="0.2">
      <c r="A152" s="70"/>
    </row>
    <row r="153" spans="1:1" x14ac:dyDescent="0.2">
      <c r="A153" s="70"/>
    </row>
    <row r="154" spans="1:1" x14ac:dyDescent="0.2">
      <c r="A154" s="70"/>
    </row>
    <row r="155" spans="1:1" x14ac:dyDescent="0.2">
      <c r="A155" s="70"/>
    </row>
    <row r="156" spans="1:1" x14ac:dyDescent="0.2">
      <c r="A156" s="70"/>
    </row>
    <row r="157" spans="1:1" x14ac:dyDescent="0.2">
      <c r="A157" s="70"/>
    </row>
    <row r="158" spans="1:1" x14ac:dyDescent="0.2">
      <c r="A158" s="70"/>
    </row>
    <row r="159" spans="1:1" x14ac:dyDescent="0.2">
      <c r="A159" s="70"/>
    </row>
    <row r="160" spans="1:1" x14ac:dyDescent="0.2">
      <c r="A160" s="70"/>
    </row>
    <row r="161" spans="1:1" x14ac:dyDescent="0.2">
      <c r="A161" s="70"/>
    </row>
    <row r="162" spans="1:1" x14ac:dyDescent="0.2">
      <c r="A162" s="70"/>
    </row>
    <row r="163" spans="1:1" x14ac:dyDescent="0.2">
      <c r="A163" s="70"/>
    </row>
    <row r="164" spans="1:1" x14ac:dyDescent="0.2">
      <c r="A164" s="70"/>
    </row>
    <row r="165" spans="1:1" x14ac:dyDescent="0.2">
      <c r="A165" s="70"/>
    </row>
    <row r="166" spans="1:1" x14ac:dyDescent="0.2">
      <c r="A166" s="70"/>
    </row>
    <row r="167" spans="1:1" x14ac:dyDescent="0.2">
      <c r="A167" s="70"/>
    </row>
    <row r="168" spans="1:1" x14ac:dyDescent="0.2">
      <c r="A168" s="70"/>
    </row>
    <row r="169" spans="1:1" x14ac:dyDescent="0.2">
      <c r="A169" s="70"/>
    </row>
    <row r="170" spans="1:1" x14ac:dyDescent="0.2">
      <c r="A170" s="70"/>
    </row>
    <row r="171" spans="1:1" x14ac:dyDescent="0.2">
      <c r="A171" s="70"/>
    </row>
    <row r="172" spans="1:1" x14ac:dyDescent="0.2">
      <c r="A172" s="70"/>
    </row>
    <row r="173" spans="1:1" x14ac:dyDescent="0.2">
      <c r="A173" s="70"/>
    </row>
    <row r="174" spans="1:1" x14ac:dyDescent="0.2">
      <c r="A174" s="70"/>
    </row>
    <row r="175" spans="1:1" x14ac:dyDescent="0.2">
      <c r="A175" s="70"/>
    </row>
    <row r="176" spans="1:1" x14ac:dyDescent="0.2">
      <c r="A176" s="70"/>
    </row>
    <row r="177" spans="1:1" x14ac:dyDescent="0.2">
      <c r="A177" s="70"/>
    </row>
    <row r="178" spans="1:1" x14ac:dyDescent="0.2">
      <c r="A178" s="70"/>
    </row>
    <row r="179" spans="1:1" x14ac:dyDescent="0.2">
      <c r="A179" s="70"/>
    </row>
    <row r="180" spans="1:1" x14ac:dyDescent="0.2">
      <c r="A180" s="70"/>
    </row>
    <row r="181" spans="1:1" x14ac:dyDescent="0.2">
      <c r="A181" s="70"/>
    </row>
    <row r="182" spans="1:1" x14ac:dyDescent="0.2">
      <c r="A182" s="70"/>
    </row>
    <row r="183" spans="1:1" x14ac:dyDescent="0.2">
      <c r="A183" s="70"/>
    </row>
    <row r="184" spans="1:1" x14ac:dyDescent="0.2">
      <c r="A184" s="70"/>
    </row>
    <row r="185" spans="1:1" x14ac:dyDescent="0.2">
      <c r="A185" s="70"/>
    </row>
    <row r="186" spans="1:1" x14ac:dyDescent="0.2">
      <c r="A186" s="70"/>
    </row>
    <row r="187" spans="1:1" x14ac:dyDescent="0.2">
      <c r="A187" s="70"/>
    </row>
    <row r="188" spans="1:1" x14ac:dyDescent="0.2">
      <c r="A188" s="70"/>
    </row>
    <row r="189" spans="1:1" x14ac:dyDescent="0.2">
      <c r="A189" s="70"/>
    </row>
    <row r="190" spans="1:1" x14ac:dyDescent="0.2">
      <c r="A190" s="70"/>
    </row>
    <row r="191" spans="1:1" x14ac:dyDescent="0.2">
      <c r="A191" s="70"/>
    </row>
    <row r="192" spans="1:1" x14ac:dyDescent="0.2">
      <c r="A192" s="70"/>
    </row>
    <row r="193" spans="1:1" x14ac:dyDescent="0.2">
      <c r="A193" s="70"/>
    </row>
    <row r="194" spans="1:1" x14ac:dyDescent="0.2">
      <c r="A194" s="70"/>
    </row>
    <row r="195" spans="1:1" x14ac:dyDescent="0.2">
      <c r="A195" s="70"/>
    </row>
    <row r="196" spans="1:1" x14ac:dyDescent="0.2">
      <c r="A196" s="70"/>
    </row>
    <row r="197" spans="1:1" x14ac:dyDescent="0.2">
      <c r="A197" s="70"/>
    </row>
    <row r="198" spans="1:1" x14ac:dyDescent="0.2">
      <c r="A198" s="70"/>
    </row>
    <row r="199" spans="1:1" x14ac:dyDescent="0.2">
      <c r="A199" s="70"/>
    </row>
    <row r="200" spans="1:1" x14ac:dyDescent="0.2">
      <c r="A200" s="70"/>
    </row>
    <row r="201" spans="1:1" x14ac:dyDescent="0.2">
      <c r="A201" s="70"/>
    </row>
    <row r="202" spans="1:1" x14ac:dyDescent="0.2">
      <c r="A202" s="70"/>
    </row>
    <row r="203" spans="1:1" x14ac:dyDescent="0.2">
      <c r="A203" s="70"/>
    </row>
    <row r="204" spans="1:1" x14ac:dyDescent="0.2">
      <c r="A204" s="70"/>
    </row>
    <row r="205" spans="1:1" x14ac:dyDescent="0.2">
      <c r="A205" s="70"/>
    </row>
    <row r="206" spans="1:1" x14ac:dyDescent="0.2">
      <c r="A206" s="70"/>
    </row>
    <row r="207" spans="1:1" x14ac:dyDescent="0.2">
      <c r="A207" s="70"/>
    </row>
    <row r="208" spans="1:1" x14ac:dyDescent="0.2">
      <c r="A208" s="70"/>
    </row>
    <row r="209" spans="1:1" x14ac:dyDescent="0.2">
      <c r="A209" s="70"/>
    </row>
    <row r="210" spans="1:1" x14ac:dyDescent="0.2">
      <c r="A210" s="70"/>
    </row>
    <row r="211" spans="1:1" x14ac:dyDescent="0.2">
      <c r="A211" s="70"/>
    </row>
    <row r="212" spans="1:1" x14ac:dyDescent="0.2">
      <c r="A212" s="70"/>
    </row>
    <row r="213" spans="1:1" x14ac:dyDescent="0.2">
      <c r="A213" s="70"/>
    </row>
    <row r="214" spans="1:1" x14ac:dyDescent="0.2">
      <c r="A214" s="70"/>
    </row>
    <row r="215" spans="1:1" x14ac:dyDescent="0.2">
      <c r="A215" s="70"/>
    </row>
    <row r="216" spans="1:1" x14ac:dyDescent="0.2">
      <c r="A216" s="70"/>
    </row>
    <row r="217" spans="1:1" x14ac:dyDescent="0.2">
      <c r="A217" s="70"/>
    </row>
    <row r="218" spans="1:1" x14ac:dyDescent="0.2">
      <c r="A218" s="70"/>
    </row>
    <row r="219" spans="1:1" x14ac:dyDescent="0.2">
      <c r="A219" s="70"/>
    </row>
    <row r="220" spans="1:1" x14ac:dyDescent="0.2">
      <c r="A220" s="70"/>
    </row>
    <row r="221" spans="1:1" x14ac:dyDescent="0.2">
      <c r="A221" s="70"/>
    </row>
    <row r="222" spans="1:1" x14ac:dyDescent="0.2">
      <c r="A222" s="70"/>
    </row>
    <row r="223" spans="1:1" x14ac:dyDescent="0.2">
      <c r="A223" s="70"/>
    </row>
    <row r="224" spans="1:1" x14ac:dyDescent="0.2">
      <c r="A224" s="70"/>
    </row>
    <row r="225" spans="1:1" x14ac:dyDescent="0.2">
      <c r="A225" s="70"/>
    </row>
    <row r="226" spans="1:1" x14ac:dyDescent="0.2">
      <c r="A226" s="70"/>
    </row>
    <row r="227" spans="1:1" x14ac:dyDescent="0.2">
      <c r="A227" s="70"/>
    </row>
    <row r="228" spans="1:1" x14ac:dyDescent="0.2">
      <c r="A228" s="70"/>
    </row>
    <row r="229" spans="1:1" x14ac:dyDescent="0.2">
      <c r="A229" s="70"/>
    </row>
    <row r="230" spans="1:1" x14ac:dyDescent="0.2">
      <c r="A230" s="70"/>
    </row>
    <row r="231" spans="1:1" x14ac:dyDescent="0.2">
      <c r="A231" s="70"/>
    </row>
    <row r="232" spans="1:1" x14ac:dyDescent="0.2">
      <c r="A232" s="70"/>
    </row>
    <row r="233" spans="1:1" x14ac:dyDescent="0.2">
      <c r="A233" s="70"/>
    </row>
    <row r="234" spans="1:1" x14ac:dyDescent="0.2">
      <c r="A234" s="70"/>
    </row>
    <row r="235" spans="1:1" x14ac:dyDescent="0.2">
      <c r="A235" s="70"/>
    </row>
  </sheetData>
  <pageMargins left="0.75" right="0.75" top="1" bottom="1" header="0.5" footer="0.5"/>
  <pageSetup orientation="portrait" horizontalDpi="4294967292" verticalDpi="429496729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Ruler="0" workbookViewId="0">
      <selection activeCell="M11" sqref="M11"/>
    </sheetView>
  </sheetViews>
  <sheetFormatPr defaultColWidth="8.85546875" defaultRowHeight="12.75" x14ac:dyDescent="0.2"/>
  <cols>
    <col min="1" max="1" width="37.42578125" customWidth="1"/>
  </cols>
  <sheetData>
    <row r="1" spans="1:14" ht="14.25" x14ac:dyDescent="0.2">
      <c r="A1" s="25" t="s">
        <v>32</v>
      </c>
      <c r="J1" s="25" t="s">
        <v>44</v>
      </c>
    </row>
    <row r="2" spans="1:14" ht="14.25" x14ac:dyDescent="0.2">
      <c r="A2" s="25" t="s">
        <v>33</v>
      </c>
    </row>
    <row r="4" spans="1:14" x14ac:dyDescent="0.2">
      <c r="A4" s="1" t="s">
        <v>15</v>
      </c>
      <c r="J4" s="24" t="s">
        <v>45</v>
      </c>
    </row>
    <row r="5" spans="1:14" x14ac:dyDescent="0.2">
      <c r="A5" s="26" t="s">
        <v>16</v>
      </c>
      <c r="B5" s="27">
        <v>25</v>
      </c>
      <c r="C5" s="28" t="s">
        <v>17</v>
      </c>
      <c r="D5" s="28"/>
      <c r="E5" s="29"/>
      <c r="J5" s="26" t="s">
        <v>46</v>
      </c>
      <c r="K5" s="28"/>
      <c r="L5" s="28"/>
      <c r="M5" s="28"/>
      <c r="N5" s="29"/>
    </row>
    <row r="6" spans="1:14" x14ac:dyDescent="0.2">
      <c r="A6" s="30" t="s">
        <v>18</v>
      </c>
      <c r="B6" s="31">
        <v>100</v>
      </c>
      <c r="C6" s="32" t="s">
        <v>19</v>
      </c>
      <c r="D6" s="33"/>
      <c r="E6" s="34"/>
      <c r="J6" s="30" t="s">
        <v>48</v>
      </c>
      <c r="K6" s="33"/>
      <c r="L6" s="33"/>
      <c r="M6" s="33"/>
      <c r="N6" s="34"/>
    </row>
    <row r="7" spans="1:14" x14ac:dyDescent="0.2">
      <c r="A7" s="30" t="s">
        <v>21</v>
      </c>
      <c r="B7" s="31">
        <v>100</v>
      </c>
      <c r="C7" s="32" t="s">
        <v>20</v>
      </c>
      <c r="D7" s="33"/>
      <c r="E7" s="34"/>
      <c r="J7" s="72" t="s">
        <v>47</v>
      </c>
      <c r="K7" s="33"/>
      <c r="L7" s="33"/>
      <c r="M7" s="33"/>
      <c r="N7" s="34"/>
    </row>
    <row r="8" spans="1:14" x14ac:dyDescent="0.2">
      <c r="A8" s="35" t="s">
        <v>22</v>
      </c>
      <c r="B8" s="36">
        <v>200</v>
      </c>
      <c r="C8" s="37" t="s">
        <v>20</v>
      </c>
      <c r="D8" s="38"/>
      <c r="E8" s="39"/>
      <c r="J8" s="73"/>
      <c r="K8" s="38"/>
      <c r="L8" s="38"/>
      <c r="M8" s="38"/>
      <c r="N8" s="39"/>
    </row>
    <row r="9" spans="1:14" x14ac:dyDescent="0.2">
      <c r="B9" s="1"/>
    </row>
    <row r="10" spans="1:14" x14ac:dyDescent="0.2">
      <c r="A10" s="1" t="s">
        <v>36</v>
      </c>
      <c r="B10" s="1" t="s">
        <v>37</v>
      </c>
      <c r="J10" s="1" t="s">
        <v>49</v>
      </c>
    </row>
    <row r="11" spans="1:14" x14ac:dyDescent="0.2">
      <c r="A11" s="80" t="s">
        <v>61</v>
      </c>
      <c r="B11" s="40">
        <v>136.09</v>
      </c>
      <c r="C11" s="41" t="s">
        <v>19</v>
      </c>
      <c r="D11" s="42"/>
      <c r="E11" s="43"/>
      <c r="J11" s="74" t="s">
        <v>50</v>
      </c>
      <c r="K11" s="75"/>
      <c r="L11" s="75"/>
      <c r="M11" s="76">
        <f>('Sonde data and Q estimate'!B7*30)</f>
        <v>206.47058823529414</v>
      </c>
      <c r="N11" s="24"/>
    </row>
    <row r="12" spans="1:14" x14ac:dyDescent="0.2">
      <c r="A12" s="44" t="s">
        <v>23</v>
      </c>
      <c r="B12" s="45">
        <f>(B7*(53.49/14))</f>
        <v>382.07142857142856</v>
      </c>
      <c r="C12" s="46" t="s">
        <v>20</v>
      </c>
      <c r="D12" s="47"/>
      <c r="E12" s="48"/>
    </row>
    <row r="13" spans="1:14" x14ac:dyDescent="0.2">
      <c r="A13" s="49" t="s">
        <v>24</v>
      </c>
      <c r="B13" s="50">
        <f>(B8*(84.99/14))</f>
        <v>1214.1428571428571</v>
      </c>
      <c r="C13" s="51" t="s">
        <v>20</v>
      </c>
      <c r="D13" s="52"/>
      <c r="E13" s="53"/>
    </row>
    <row r="15" spans="1:14" x14ac:dyDescent="0.2">
      <c r="A15" s="1" t="s">
        <v>25</v>
      </c>
    </row>
    <row r="16" spans="1:14" x14ac:dyDescent="0.2">
      <c r="A16" s="54" t="s">
        <v>26</v>
      </c>
      <c r="B16" s="64">
        <f>'Sonde data and Q estimate'!L17</f>
        <v>161.04034083888479</v>
      </c>
      <c r="C16" s="56" t="s">
        <v>27</v>
      </c>
      <c r="D16" s="55" t="s">
        <v>62</v>
      </c>
      <c r="E16" s="57"/>
    </row>
    <row r="17" spans="1:5" x14ac:dyDescent="0.2">
      <c r="A17" s="58" t="s">
        <v>34</v>
      </c>
      <c r="B17" s="65">
        <f>(B5*B16)</f>
        <v>4026.0085209721196</v>
      </c>
      <c r="C17" s="59"/>
      <c r="D17" s="65">
        <v>420.68</v>
      </c>
      <c r="E17" s="60"/>
    </row>
    <row r="18" spans="1:5" x14ac:dyDescent="0.2">
      <c r="A18" s="58" t="s">
        <v>51</v>
      </c>
      <c r="B18" s="65">
        <f>(B17/1000)*4</f>
        <v>16.104034083888479</v>
      </c>
      <c r="C18" s="59" t="s">
        <v>52</v>
      </c>
      <c r="D18" s="65"/>
      <c r="E18" s="60"/>
    </row>
    <row r="19" spans="1:5" x14ac:dyDescent="0.2">
      <c r="A19" s="58" t="s">
        <v>64</v>
      </c>
      <c r="B19" s="65">
        <f>(B16*B11)/1000</f>
        <v>21.91597998476383</v>
      </c>
      <c r="C19" s="59" t="s">
        <v>31</v>
      </c>
      <c r="D19" s="65">
        <f>1.02+1.0335</f>
        <v>2.0535000000000001</v>
      </c>
      <c r="E19" s="60"/>
    </row>
    <row r="20" spans="1:5" x14ac:dyDescent="0.2">
      <c r="A20" s="58" t="s">
        <v>29</v>
      </c>
      <c r="B20" s="65">
        <f>(B12*B16)/1000</f>
        <v>61.528913081942477</v>
      </c>
      <c r="C20" s="59" t="s">
        <v>28</v>
      </c>
      <c r="D20" s="65">
        <v>5.0362999999999998</v>
      </c>
      <c r="E20" s="60"/>
    </row>
    <row r="21" spans="1:5" x14ac:dyDescent="0.2">
      <c r="A21" s="61" t="s">
        <v>30</v>
      </c>
      <c r="B21" s="66">
        <f>(B13*B16)/1000</f>
        <v>195.52597954138309</v>
      </c>
      <c r="C21" s="62" t="s">
        <v>28</v>
      </c>
      <c r="D21" s="66">
        <f>10.4643+6.5155</f>
        <v>16.979800000000001</v>
      </c>
      <c r="E21" s="63"/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showRuler="0" workbookViewId="0">
      <selection activeCell="C244" sqref="C1:D244"/>
    </sheetView>
  </sheetViews>
  <sheetFormatPr defaultColWidth="11.42578125" defaultRowHeight="12.75" x14ac:dyDescent="0.2"/>
  <sheetData>
    <row r="1" spans="1:4" ht="15" x14ac:dyDescent="0.25">
      <c r="A1" s="82"/>
      <c r="B1" s="70">
        <v>0.84506944444444443</v>
      </c>
      <c r="C1">
        <v>0</v>
      </c>
      <c r="D1">
        <v>178</v>
      </c>
    </row>
    <row r="2" spans="1:4" ht="15" x14ac:dyDescent="0.25">
      <c r="A2" s="82"/>
      <c r="B2" s="70">
        <v>0.84524305555555557</v>
      </c>
      <c r="C2">
        <v>0.25</v>
      </c>
      <c r="D2">
        <v>178</v>
      </c>
    </row>
    <row r="3" spans="1:4" ht="15" x14ac:dyDescent="0.25">
      <c r="A3" s="82"/>
      <c r="B3" s="70">
        <v>0.84541666666666659</v>
      </c>
      <c r="C3">
        <v>0.5</v>
      </c>
      <c r="D3">
        <v>178</v>
      </c>
    </row>
    <row r="4" spans="1:4" ht="15" x14ac:dyDescent="0.25">
      <c r="A4" s="82"/>
      <c r="B4" s="70">
        <v>0.84559027777777773</v>
      </c>
      <c r="C4">
        <v>0.75</v>
      </c>
      <c r="D4">
        <v>177</v>
      </c>
    </row>
    <row r="5" spans="1:4" ht="15" x14ac:dyDescent="0.25">
      <c r="A5" s="82"/>
      <c r="B5" s="70">
        <v>0.84576388888888887</v>
      </c>
      <c r="C5">
        <v>1</v>
      </c>
      <c r="D5">
        <v>177</v>
      </c>
    </row>
    <row r="6" spans="1:4" ht="15" x14ac:dyDescent="0.25">
      <c r="A6" s="82"/>
      <c r="B6" s="70">
        <v>0.8459374999999999</v>
      </c>
      <c r="C6">
        <v>1.25</v>
      </c>
      <c r="D6">
        <v>177</v>
      </c>
    </row>
    <row r="7" spans="1:4" ht="15" x14ac:dyDescent="0.25">
      <c r="A7" s="82"/>
      <c r="B7" s="70">
        <v>0.84611111111111104</v>
      </c>
      <c r="C7">
        <v>1.5</v>
      </c>
      <c r="D7">
        <v>177</v>
      </c>
    </row>
    <row r="8" spans="1:4" ht="15" x14ac:dyDescent="0.25">
      <c r="A8" s="82"/>
      <c r="B8" s="70">
        <v>0.84628472222222229</v>
      </c>
      <c r="C8">
        <v>1.75</v>
      </c>
      <c r="D8">
        <v>177</v>
      </c>
    </row>
    <row r="9" spans="1:4" ht="15" x14ac:dyDescent="0.25">
      <c r="A9" s="82"/>
      <c r="B9" s="70">
        <v>0.84645833333333342</v>
      </c>
      <c r="C9">
        <v>2</v>
      </c>
      <c r="D9">
        <v>177</v>
      </c>
    </row>
    <row r="10" spans="1:4" ht="15" x14ac:dyDescent="0.25">
      <c r="A10" s="82"/>
      <c r="B10" s="70">
        <v>0.84663194444444445</v>
      </c>
      <c r="C10">
        <v>2.25</v>
      </c>
      <c r="D10">
        <v>177</v>
      </c>
    </row>
    <row r="11" spans="1:4" ht="15" x14ac:dyDescent="0.25">
      <c r="A11" s="82"/>
      <c r="B11" s="70">
        <v>0.84680555555555559</v>
      </c>
      <c r="C11">
        <v>2.5</v>
      </c>
      <c r="D11">
        <v>177</v>
      </c>
    </row>
    <row r="12" spans="1:4" ht="15" x14ac:dyDescent="0.25">
      <c r="A12" s="82"/>
      <c r="B12" s="70">
        <v>0.84697916666666673</v>
      </c>
      <c r="C12">
        <v>2.75</v>
      </c>
      <c r="D12">
        <v>177</v>
      </c>
    </row>
    <row r="13" spans="1:4" ht="15" x14ac:dyDescent="0.25">
      <c r="A13" s="82"/>
      <c r="B13" s="70">
        <v>0.84715277777777775</v>
      </c>
      <c r="C13">
        <v>3</v>
      </c>
      <c r="D13">
        <v>178</v>
      </c>
    </row>
    <row r="14" spans="1:4" ht="15" x14ac:dyDescent="0.25">
      <c r="A14" s="82"/>
      <c r="B14" s="70">
        <v>0.84732638888888889</v>
      </c>
      <c r="C14">
        <v>3.25</v>
      </c>
      <c r="D14">
        <v>178</v>
      </c>
    </row>
    <row r="15" spans="1:4" ht="15" x14ac:dyDescent="0.25">
      <c r="A15" s="82"/>
      <c r="B15" s="70">
        <v>0.84750000000000003</v>
      </c>
      <c r="C15">
        <v>3.5</v>
      </c>
      <c r="D15">
        <v>177</v>
      </c>
    </row>
    <row r="16" spans="1:4" ht="15" x14ac:dyDescent="0.25">
      <c r="A16" s="82"/>
      <c r="B16" s="70">
        <v>0.84767361111111106</v>
      </c>
      <c r="C16">
        <v>3.75</v>
      </c>
      <c r="D16">
        <v>178</v>
      </c>
    </row>
    <row r="17" spans="1:4" ht="15" x14ac:dyDescent="0.25">
      <c r="A17" s="82"/>
      <c r="B17" s="70">
        <v>0.8478472222222222</v>
      </c>
      <c r="C17">
        <v>4</v>
      </c>
      <c r="D17">
        <v>178</v>
      </c>
    </row>
    <row r="18" spans="1:4" ht="15" x14ac:dyDescent="0.25">
      <c r="A18" s="82"/>
      <c r="B18" s="70">
        <v>0.84802083333333333</v>
      </c>
      <c r="C18">
        <v>4.25</v>
      </c>
      <c r="D18">
        <v>177</v>
      </c>
    </row>
    <row r="19" spans="1:4" ht="15" x14ac:dyDescent="0.25">
      <c r="A19" s="82"/>
      <c r="B19" s="70">
        <v>0.84819444444444436</v>
      </c>
      <c r="C19">
        <v>4.5</v>
      </c>
      <c r="D19">
        <v>177</v>
      </c>
    </row>
    <row r="20" spans="1:4" ht="15" x14ac:dyDescent="0.25">
      <c r="A20" s="82"/>
      <c r="B20" s="70">
        <v>0.8483680555555555</v>
      </c>
      <c r="C20">
        <v>4.75</v>
      </c>
      <c r="D20">
        <v>177</v>
      </c>
    </row>
    <row r="21" spans="1:4" ht="15" x14ac:dyDescent="0.25">
      <c r="A21" s="82"/>
      <c r="B21" s="70">
        <v>0.84854166666666664</v>
      </c>
      <c r="C21">
        <v>5</v>
      </c>
      <c r="D21">
        <v>177</v>
      </c>
    </row>
    <row r="22" spans="1:4" ht="15" x14ac:dyDescent="0.25">
      <c r="A22" s="82"/>
      <c r="B22" s="70">
        <v>0.84871527777777767</v>
      </c>
      <c r="C22">
        <v>5.25</v>
      </c>
      <c r="D22">
        <v>177</v>
      </c>
    </row>
    <row r="23" spans="1:4" ht="15" x14ac:dyDescent="0.25">
      <c r="A23" s="82"/>
      <c r="B23" s="70">
        <v>0.84888888888888892</v>
      </c>
      <c r="C23">
        <v>5.5</v>
      </c>
      <c r="D23">
        <v>177</v>
      </c>
    </row>
    <row r="24" spans="1:4" ht="15" x14ac:dyDescent="0.25">
      <c r="A24" s="82"/>
      <c r="B24" s="70">
        <v>0.84906250000000005</v>
      </c>
      <c r="C24">
        <v>5.75</v>
      </c>
      <c r="D24">
        <v>178</v>
      </c>
    </row>
    <row r="25" spans="1:4" ht="15" x14ac:dyDescent="0.25">
      <c r="A25" s="82"/>
      <c r="B25" s="70">
        <v>0.84923611111111119</v>
      </c>
      <c r="C25">
        <v>6</v>
      </c>
      <c r="D25">
        <v>178</v>
      </c>
    </row>
    <row r="26" spans="1:4" ht="15" x14ac:dyDescent="0.25">
      <c r="A26" s="82"/>
      <c r="B26" s="70">
        <v>0.84940972222222222</v>
      </c>
      <c r="C26">
        <v>6.25</v>
      </c>
      <c r="D26">
        <v>177</v>
      </c>
    </row>
    <row r="27" spans="1:4" ht="15" x14ac:dyDescent="0.25">
      <c r="A27" s="82"/>
      <c r="B27" s="70">
        <v>0.84958333333333336</v>
      </c>
      <c r="C27">
        <v>6.5</v>
      </c>
      <c r="D27">
        <v>178</v>
      </c>
    </row>
    <row r="28" spans="1:4" ht="15" x14ac:dyDescent="0.25">
      <c r="A28" s="82"/>
      <c r="B28" s="70">
        <v>0.8497569444444445</v>
      </c>
      <c r="C28">
        <v>6.75</v>
      </c>
      <c r="D28">
        <v>178</v>
      </c>
    </row>
    <row r="29" spans="1:4" ht="15" x14ac:dyDescent="0.25">
      <c r="A29" s="82"/>
      <c r="B29" s="70">
        <v>0.84993055555555552</v>
      </c>
      <c r="C29">
        <v>7</v>
      </c>
      <c r="D29">
        <v>178</v>
      </c>
    </row>
    <row r="30" spans="1:4" ht="15" x14ac:dyDescent="0.25">
      <c r="A30" s="82"/>
      <c r="B30" s="70">
        <v>0.85010416666666666</v>
      </c>
      <c r="C30">
        <v>7.25</v>
      </c>
      <c r="D30">
        <v>178</v>
      </c>
    </row>
    <row r="31" spans="1:4" ht="15" x14ac:dyDescent="0.25">
      <c r="A31" s="82"/>
      <c r="B31" s="70">
        <v>0.8502777777777778</v>
      </c>
      <c r="C31">
        <v>7.5</v>
      </c>
      <c r="D31">
        <v>178</v>
      </c>
    </row>
    <row r="32" spans="1:4" ht="15" x14ac:dyDescent="0.25">
      <c r="A32" s="82"/>
      <c r="B32" s="70">
        <v>0.85045138888888883</v>
      </c>
      <c r="C32">
        <v>7.75</v>
      </c>
      <c r="D32">
        <v>178</v>
      </c>
    </row>
    <row r="33" spans="1:4" ht="15" x14ac:dyDescent="0.25">
      <c r="A33" s="82"/>
      <c r="B33" s="70">
        <v>0.85062499999999996</v>
      </c>
      <c r="C33">
        <v>8</v>
      </c>
      <c r="D33">
        <v>178</v>
      </c>
    </row>
    <row r="34" spans="1:4" ht="15" x14ac:dyDescent="0.25">
      <c r="A34" s="82"/>
      <c r="B34" s="70">
        <v>0.8507986111111111</v>
      </c>
      <c r="C34">
        <v>8.25</v>
      </c>
      <c r="D34">
        <v>178</v>
      </c>
    </row>
    <row r="35" spans="1:4" ht="15" x14ac:dyDescent="0.25">
      <c r="A35" s="82"/>
      <c r="B35" s="70">
        <v>0.85097222222222213</v>
      </c>
      <c r="C35">
        <v>8.5</v>
      </c>
      <c r="D35">
        <v>178</v>
      </c>
    </row>
    <row r="36" spans="1:4" ht="15" x14ac:dyDescent="0.25">
      <c r="A36" s="82"/>
      <c r="B36" s="70">
        <v>0.85114583333333327</v>
      </c>
      <c r="C36">
        <v>8.75</v>
      </c>
      <c r="D36">
        <v>178</v>
      </c>
    </row>
    <row r="37" spans="1:4" ht="15" x14ac:dyDescent="0.25">
      <c r="A37" s="82"/>
      <c r="B37" s="70">
        <v>0.85131944444444441</v>
      </c>
      <c r="C37">
        <v>9</v>
      </c>
      <c r="D37">
        <v>178</v>
      </c>
    </row>
    <row r="38" spans="1:4" ht="15" x14ac:dyDescent="0.25">
      <c r="A38" s="82"/>
      <c r="B38" s="70">
        <v>0.85149305555555566</v>
      </c>
      <c r="C38">
        <v>9.25</v>
      </c>
      <c r="D38">
        <v>178</v>
      </c>
    </row>
    <row r="39" spans="1:4" ht="15" x14ac:dyDescent="0.25">
      <c r="A39" s="82"/>
      <c r="B39" s="70">
        <v>0.85166666666666668</v>
      </c>
      <c r="C39">
        <v>9.5</v>
      </c>
      <c r="D39">
        <v>178</v>
      </c>
    </row>
    <row r="40" spans="1:4" ht="15" x14ac:dyDescent="0.25">
      <c r="A40" s="82"/>
      <c r="B40" s="70">
        <v>0.85184027777777782</v>
      </c>
      <c r="C40">
        <v>9.75</v>
      </c>
      <c r="D40">
        <v>178</v>
      </c>
    </row>
    <row r="41" spans="1:4" ht="15" x14ac:dyDescent="0.25">
      <c r="A41" s="82"/>
      <c r="B41" s="70">
        <v>0.85201388888888896</v>
      </c>
      <c r="C41">
        <v>10</v>
      </c>
      <c r="D41">
        <v>178</v>
      </c>
    </row>
    <row r="42" spans="1:4" ht="15" x14ac:dyDescent="0.25">
      <c r="A42" s="82"/>
      <c r="B42" s="70">
        <v>0.85218749999999999</v>
      </c>
      <c r="C42">
        <v>10.25</v>
      </c>
      <c r="D42">
        <v>178</v>
      </c>
    </row>
    <row r="43" spans="1:4" ht="15" x14ac:dyDescent="0.25">
      <c r="A43" s="82"/>
      <c r="B43" s="70">
        <v>0.85236111111111112</v>
      </c>
      <c r="C43">
        <v>10.5</v>
      </c>
      <c r="D43">
        <v>178</v>
      </c>
    </row>
    <row r="44" spans="1:4" ht="15" x14ac:dyDescent="0.25">
      <c r="A44" s="82"/>
      <c r="B44" s="70">
        <v>0.85253472222222226</v>
      </c>
      <c r="C44">
        <v>10.75</v>
      </c>
      <c r="D44">
        <v>178</v>
      </c>
    </row>
    <row r="45" spans="1:4" ht="15" x14ac:dyDescent="0.25">
      <c r="A45" s="82"/>
      <c r="B45" s="70">
        <v>0.85270833333333329</v>
      </c>
      <c r="C45">
        <v>11</v>
      </c>
      <c r="D45">
        <v>178</v>
      </c>
    </row>
    <row r="46" spans="1:4" ht="15" x14ac:dyDescent="0.25">
      <c r="A46" s="82"/>
      <c r="B46" s="70">
        <v>0.85288194444444443</v>
      </c>
      <c r="C46">
        <v>11.25</v>
      </c>
      <c r="D46">
        <v>178</v>
      </c>
    </row>
    <row r="47" spans="1:4" ht="15" x14ac:dyDescent="0.25">
      <c r="A47" s="82"/>
      <c r="B47" s="70">
        <v>0.85305555555555557</v>
      </c>
      <c r="C47">
        <v>11.5</v>
      </c>
      <c r="D47">
        <v>178</v>
      </c>
    </row>
    <row r="48" spans="1:4" ht="15" x14ac:dyDescent="0.25">
      <c r="A48" s="82"/>
      <c r="B48" s="70">
        <v>0.85322916666666659</v>
      </c>
      <c r="C48">
        <v>11.75</v>
      </c>
      <c r="D48">
        <v>178</v>
      </c>
    </row>
    <row r="49" spans="1:4" ht="15" x14ac:dyDescent="0.25">
      <c r="A49" s="82"/>
      <c r="B49" s="70">
        <v>0.85340277777777773</v>
      </c>
      <c r="C49">
        <v>12</v>
      </c>
      <c r="D49">
        <v>178</v>
      </c>
    </row>
    <row r="50" spans="1:4" ht="15" x14ac:dyDescent="0.25">
      <c r="A50" s="82"/>
      <c r="B50" s="70">
        <v>0.85357638888888887</v>
      </c>
      <c r="C50">
        <v>12.25</v>
      </c>
      <c r="D50">
        <v>178</v>
      </c>
    </row>
    <row r="51" spans="1:4" ht="15" x14ac:dyDescent="0.25">
      <c r="A51" s="82"/>
      <c r="B51" s="70">
        <v>0.8537499999999999</v>
      </c>
      <c r="C51">
        <v>12.5</v>
      </c>
      <c r="D51">
        <v>178</v>
      </c>
    </row>
    <row r="52" spans="1:4" ht="15" x14ac:dyDescent="0.25">
      <c r="A52" s="82"/>
      <c r="B52" s="70">
        <v>0.85392361111111104</v>
      </c>
      <c r="C52">
        <v>12.75</v>
      </c>
      <c r="D52">
        <v>178</v>
      </c>
    </row>
    <row r="53" spans="1:4" ht="15" x14ac:dyDescent="0.25">
      <c r="A53" s="82"/>
      <c r="B53" s="70">
        <v>0.85409722222222229</v>
      </c>
      <c r="C53">
        <v>13</v>
      </c>
      <c r="D53">
        <v>179</v>
      </c>
    </row>
    <row r="54" spans="1:4" ht="15" x14ac:dyDescent="0.25">
      <c r="A54" s="82"/>
      <c r="B54" s="70">
        <v>0.85427083333333342</v>
      </c>
      <c r="C54">
        <v>13.25</v>
      </c>
      <c r="D54">
        <v>178</v>
      </c>
    </row>
    <row r="55" spans="1:4" ht="15" x14ac:dyDescent="0.25">
      <c r="A55" s="82"/>
      <c r="B55" s="70">
        <v>0.85444444444444445</v>
      </c>
      <c r="C55">
        <v>13.5</v>
      </c>
      <c r="D55">
        <v>178</v>
      </c>
    </row>
    <row r="56" spans="1:4" ht="15" x14ac:dyDescent="0.25">
      <c r="A56" s="82"/>
      <c r="B56" s="70">
        <v>0.85461805555555559</v>
      </c>
      <c r="C56">
        <v>13.75</v>
      </c>
      <c r="D56">
        <v>178</v>
      </c>
    </row>
    <row r="57" spans="1:4" ht="15" x14ac:dyDescent="0.25">
      <c r="A57" s="82"/>
      <c r="B57" s="70">
        <v>0.85479166666666673</v>
      </c>
      <c r="C57">
        <v>14</v>
      </c>
      <c r="D57">
        <v>178</v>
      </c>
    </row>
    <row r="58" spans="1:4" ht="15" x14ac:dyDescent="0.25">
      <c r="A58" s="82"/>
      <c r="B58" s="70">
        <v>0.85496527777777775</v>
      </c>
      <c r="C58">
        <v>14.25</v>
      </c>
      <c r="D58">
        <v>178</v>
      </c>
    </row>
    <row r="59" spans="1:4" ht="15" x14ac:dyDescent="0.25">
      <c r="A59" s="82"/>
      <c r="B59" s="70">
        <v>0.85513888888888889</v>
      </c>
      <c r="C59">
        <v>14.5</v>
      </c>
      <c r="D59">
        <v>178</v>
      </c>
    </row>
    <row r="60" spans="1:4" ht="15" x14ac:dyDescent="0.25">
      <c r="A60" s="82"/>
      <c r="B60" s="70">
        <v>0.85531250000000003</v>
      </c>
      <c r="C60">
        <v>14.75</v>
      </c>
      <c r="D60">
        <v>178</v>
      </c>
    </row>
    <row r="61" spans="1:4" ht="15" x14ac:dyDescent="0.25">
      <c r="A61" s="82"/>
      <c r="B61" s="70">
        <v>0.85548611111111106</v>
      </c>
      <c r="C61">
        <v>15</v>
      </c>
      <c r="D61">
        <v>178</v>
      </c>
    </row>
    <row r="62" spans="1:4" ht="15" x14ac:dyDescent="0.25">
      <c r="A62" s="82"/>
      <c r="B62" s="70">
        <v>0.8556597222222222</v>
      </c>
      <c r="C62">
        <v>15.25</v>
      </c>
      <c r="D62">
        <v>178</v>
      </c>
    </row>
    <row r="63" spans="1:4" ht="15" x14ac:dyDescent="0.25">
      <c r="A63" s="82"/>
      <c r="B63" s="70">
        <v>0.85583333333333333</v>
      </c>
      <c r="C63">
        <v>15.5</v>
      </c>
      <c r="D63">
        <v>178</v>
      </c>
    </row>
    <row r="64" spans="1:4" ht="15" x14ac:dyDescent="0.25">
      <c r="A64" s="82"/>
      <c r="B64" s="70">
        <v>0.85600694444444436</v>
      </c>
      <c r="C64">
        <v>15.75</v>
      </c>
      <c r="D64">
        <v>178</v>
      </c>
    </row>
    <row r="65" spans="1:4" ht="15" x14ac:dyDescent="0.25">
      <c r="A65" s="82"/>
      <c r="B65" s="70">
        <v>0.8561805555555555</v>
      </c>
      <c r="C65">
        <v>16</v>
      </c>
      <c r="D65">
        <v>178</v>
      </c>
    </row>
    <row r="66" spans="1:4" ht="15" x14ac:dyDescent="0.25">
      <c r="A66" s="82"/>
      <c r="B66" s="70">
        <v>0.85635416666666664</v>
      </c>
      <c r="C66">
        <v>16.25</v>
      </c>
      <c r="D66">
        <v>178</v>
      </c>
    </row>
    <row r="67" spans="1:4" ht="15" x14ac:dyDescent="0.25">
      <c r="A67" s="82"/>
      <c r="B67" s="70">
        <v>0.85652777777777767</v>
      </c>
      <c r="C67">
        <v>16.5</v>
      </c>
      <c r="D67">
        <v>179</v>
      </c>
    </row>
    <row r="68" spans="1:4" ht="15" x14ac:dyDescent="0.25">
      <c r="A68" s="82"/>
      <c r="B68" s="70">
        <v>0.85670138888888892</v>
      </c>
      <c r="C68">
        <v>16.75</v>
      </c>
      <c r="D68">
        <v>179</v>
      </c>
    </row>
    <row r="69" spans="1:4" ht="15" x14ac:dyDescent="0.25">
      <c r="A69" s="82"/>
      <c r="B69" s="70">
        <v>0.85687500000000005</v>
      </c>
      <c r="C69">
        <v>17</v>
      </c>
      <c r="D69">
        <v>180</v>
      </c>
    </row>
    <row r="70" spans="1:4" ht="15" x14ac:dyDescent="0.25">
      <c r="A70" s="82"/>
      <c r="B70" s="70">
        <v>0.85704861111111119</v>
      </c>
      <c r="C70">
        <v>17.25</v>
      </c>
      <c r="D70">
        <v>181</v>
      </c>
    </row>
    <row r="71" spans="1:4" ht="15" x14ac:dyDescent="0.25">
      <c r="A71" s="82"/>
      <c r="B71" s="70">
        <v>0.85722222222222222</v>
      </c>
      <c r="C71">
        <v>17.5</v>
      </c>
      <c r="D71">
        <v>183</v>
      </c>
    </row>
    <row r="72" spans="1:4" ht="15" x14ac:dyDescent="0.25">
      <c r="A72" s="82"/>
      <c r="B72" s="70">
        <v>0.85739583333333336</v>
      </c>
      <c r="C72">
        <v>17.75</v>
      </c>
      <c r="D72">
        <v>185</v>
      </c>
    </row>
    <row r="73" spans="1:4" ht="15" x14ac:dyDescent="0.25">
      <c r="A73" s="82"/>
      <c r="B73" s="70">
        <v>0.8575694444444445</v>
      </c>
      <c r="C73">
        <v>18</v>
      </c>
      <c r="D73">
        <v>189</v>
      </c>
    </row>
    <row r="74" spans="1:4" ht="15" x14ac:dyDescent="0.25">
      <c r="A74" s="82"/>
      <c r="B74" s="70">
        <v>0.85774305555555552</v>
      </c>
      <c r="C74">
        <v>18.25</v>
      </c>
      <c r="D74">
        <v>193</v>
      </c>
    </row>
    <row r="75" spans="1:4" ht="15" x14ac:dyDescent="0.25">
      <c r="A75" s="82"/>
      <c r="B75" s="70">
        <v>0.85791666666666666</v>
      </c>
      <c r="C75">
        <v>18.5</v>
      </c>
      <c r="D75">
        <v>198</v>
      </c>
    </row>
    <row r="76" spans="1:4" ht="15" x14ac:dyDescent="0.25">
      <c r="A76" s="82"/>
      <c r="B76" s="70">
        <v>0.8580902777777778</v>
      </c>
      <c r="C76">
        <v>18.75</v>
      </c>
      <c r="D76">
        <v>203</v>
      </c>
    </row>
    <row r="77" spans="1:4" ht="15" x14ac:dyDescent="0.25">
      <c r="A77" s="82"/>
      <c r="B77" s="70">
        <v>0.85826388888888883</v>
      </c>
      <c r="C77">
        <v>19</v>
      </c>
      <c r="D77">
        <v>209</v>
      </c>
    </row>
    <row r="78" spans="1:4" ht="15" x14ac:dyDescent="0.25">
      <c r="A78" s="82"/>
      <c r="B78" s="70">
        <v>0.85843749999999996</v>
      </c>
      <c r="C78">
        <v>19.25</v>
      </c>
      <c r="D78">
        <v>219</v>
      </c>
    </row>
    <row r="79" spans="1:4" ht="15" x14ac:dyDescent="0.25">
      <c r="A79" s="82"/>
      <c r="B79" s="70">
        <v>0.8586111111111111</v>
      </c>
      <c r="C79">
        <v>19.5</v>
      </c>
      <c r="D79">
        <v>229</v>
      </c>
    </row>
    <row r="80" spans="1:4" ht="15" x14ac:dyDescent="0.25">
      <c r="A80" s="82"/>
      <c r="B80" s="70">
        <v>0.85878472222222213</v>
      </c>
      <c r="C80">
        <v>19.75</v>
      </c>
      <c r="D80">
        <v>239</v>
      </c>
    </row>
    <row r="81" spans="1:4" ht="15" x14ac:dyDescent="0.25">
      <c r="A81" s="82"/>
      <c r="B81" s="70">
        <v>0.85895833333333327</v>
      </c>
      <c r="C81">
        <v>20</v>
      </c>
      <c r="D81">
        <v>253</v>
      </c>
    </row>
    <row r="82" spans="1:4" ht="15" x14ac:dyDescent="0.25">
      <c r="A82" s="82"/>
      <c r="B82" s="70">
        <v>0.85913194444444441</v>
      </c>
      <c r="C82">
        <v>20.25</v>
      </c>
      <c r="D82">
        <v>263</v>
      </c>
    </row>
    <row r="83" spans="1:4" ht="15" x14ac:dyDescent="0.25">
      <c r="A83" s="82"/>
      <c r="B83" s="70">
        <v>0.85930555555555566</v>
      </c>
      <c r="C83">
        <v>20.5</v>
      </c>
      <c r="D83">
        <v>275</v>
      </c>
    </row>
    <row r="84" spans="1:4" ht="15" x14ac:dyDescent="0.25">
      <c r="A84" s="82"/>
      <c r="B84" s="70">
        <v>0.85947916666666668</v>
      </c>
      <c r="C84">
        <v>20.75</v>
      </c>
      <c r="D84">
        <v>287</v>
      </c>
    </row>
    <row r="85" spans="1:4" ht="15" x14ac:dyDescent="0.25">
      <c r="A85" s="82"/>
      <c r="B85" s="70">
        <v>0.85965277777777782</v>
      </c>
      <c r="C85">
        <v>21</v>
      </c>
      <c r="D85">
        <v>297</v>
      </c>
    </row>
    <row r="86" spans="1:4" ht="15" x14ac:dyDescent="0.25">
      <c r="A86" s="82"/>
      <c r="B86" s="70">
        <v>0.85982638888888896</v>
      </c>
      <c r="C86">
        <v>21.25</v>
      </c>
      <c r="D86">
        <v>308</v>
      </c>
    </row>
    <row r="87" spans="1:4" ht="15" x14ac:dyDescent="0.25">
      <c r="A87" s="82"/>
      <c r="B87" s="70">
        <v>0.86</v>
      </c>
      <c r="C87">
        <v>21.5</v>
      </c>
      <c r="D87">
        <v>317</v>
      </c>
    </row>
    <row r="88" spans="1:4" ht="15" x14ac:dyDescent="0.25">
      <c r="A88" s="82"/>
      <c r="B88" s="70">
        <v>0.86017361111111112</v>
      </c>
      <c r="C88">
        <v>21.75</v>
      </c>
      <c r="D88">
        <v>326</v>
      </c>
    </row>
    <row r="89" spans="1:4" ht="15" x14ac:dyDescent="0.25">
      <c r="A89" s="82"/>
      <c r="B89" s="70">
        <v>0.86034722222222226</v>
      </c>
      <c r="C89">
        <v>22</v>
      </c>
      <c r="D89">
        <v>335</v>
      </c>
    </row>
    <row r="90" spans="1:4" ht="15" x14ac:dyDescent="0.25">
      <c r="A90" s="82"/>
      <c r="B90" s="70">
        <v>0.86052083333333329</v>
      </c>
      <c r="C90">
        <v>22.25</v>
      </c>
      <c r="D90">
        <v>342</v>
      </c>
    </row>
    <row r="91" spans="1:4" ht="15" x14ac:dyDescent="0.25">
      <c r="A91" s="82"/>
      <c r="B91" s="70">
        <v>0.86069444444444443</v>
      </c>
      <c r="C91">
        <v>22.5</v>
      </c>
      <c r="D91">
        <v>346</v>
      </c>
    </row>
    <row r="92" spans="1:4" ht="15" x14ac:dyDescent="0.25">
      <c r="A92" s="82"/>
      <c r="B92" s="70">
        <v>0.86086805555555557</v>
      </c>
      <c r="C92">
        <v>22.75</v>
      </c>
      <c r="D92">
        <v>349</v>
      </c>
    </row>
    <row r="93" spans="1:4" ht="15" x14ac:dyDescent="0.25">
      <c r="A93" s="82"/>
      <c r="B93" s="70">
        <v>0.86104166666666659</v>
      </c>
      <c r="C93">
        <v>23</v>
      </c>
      <c r="D93">
        <v>353</v>
      </c>
    </row>
    <row r="94" spans="1:4" ht="15" x14ac:dyDescent="0.25">
      <c r="A94" s="82"/>
      <c r="B94" s="70">
        <v>0.86121527777777773</v>
      </c>
      <c r="C94">
        <v>23.25</v>
      </c>
      <c r="D94">
        <v>354</v>
      </c>
    </row>
    <row r="95" spans="1:4" ht="15" x14ac:dyDescent="0.25">
      <c r="A95" s="82"/>
      <c r="B95" s="70">
        <v>0.86138888888888887</v>
      </c>
      <c r="C95">
        <v>23.5</v>
      </c>
      <c r="D95">
        <v>355</v>
      </c>
    </row>
    <row r="96" spans="1:4" ht="15" x14ac:dyDescent="0.25">
      <c r="A96" s="82"/>
      <c r="B96" s="70">
        <v>0.8615624999999999</v>
      </c>
      <c r="C96">
        <v>23.75</v>
      </c>
      <c r="D96">
        <v>355</v>
      </c>
    </row>
    <row r="97" spans="1:4" ht="15" x14ac:dyDescent="0.25">
      <c r="A97" s="82"/>
      <c r="B97" s="70">
        <v>0.86173611111111104</v>
      </c>
      <c r="C97">
        <v>24</v>
      </c>
      <c r="D97">
        <v>354</v>
      </c>
    </row>
    <row r="98" spans="1:4" ht="15" x14ac:dyDescent="0.25">
      <c r="A98" s="82"/>
      <c r="B98" s="70">
        <v>0.86190972222222229</v>
      </c>
      <c r="C98">
        <v>24.25</v>
      </c>
      <c r="D98">
        <v>353</v>
      </c>
    </row>
    <row r="99" spans="1:4" ht="15" x14ac:dyDescent="0.25">
      <c r="A99" s="82"/>
      <c r="B99" s="70">
        <v>0.86208333333333342</v>
      </c>
      <c r="C99">
        <v>24.5</v>
      </c>
      <c r="D99">
        <v>351</v>
      </c>
    </row>
    <row r="100" spans="1:4" ht="15" x14ac:dyDescent="0.25">
      <c r="A100" s="82"/>
      <c r="B100" s="70">
        <v>0.86225694444444445</v>
      </c>
      <c r="C100">
        <v>24.75</v>
      </c>
      <c r="D100">
        <v>348</v>
      </c>
    </row>
    <row r="101" spans="1:4" ht="15" x14ac:dyDescent="0.25">
      <c r="A101" s="82"/>
      <c r="B101" s="70">
        <v>0.86243055555555559</v>
      </c>
      <c r="C101">
        <v>25</v>
      </c>
      <c r="D101">
        <v>345</v>
      </c>
    </row>
    <row r="102" spans="1:4" ht="15" x14ac:dyDescent="0.25">
      <c r="A102" s="82"/>
      <c r="B102" s="70">
        <v>0.86260416666666673</v>
      </c>
      <c r="C102">
        <v>25.25</v>
      </c>
      <c r="D102">
        <v>342</v>
      </c>
    </row>
    <row r="103" spans="1:4" ht="15" x14ac:dyDescent="0.25">
      <c r="A103" s="82"/>
      <c r="B103" s="70">
        <v>0.86277777777777775</v>
      </c>
      <c r="C103">
        <v>25.5</v>
      </c>
      <c r="D103">
        <v>337</v>
      </c>
    </row>
    <row r="104" spans="1:4" ht="15" x14ac:dyDescent="0.25">
      <c r="A104" s="82"/>
      <c r="B104" s="70">
        <v>0.86295138888888889</v>
      </c>
      <c r="C104">
        <v>25.75</v>
      </c>
      <c r="D104">
        <v>333</v>
      </c>
    </row>
    <row r="105" spans="1:4" ht="15" x14ac:dyDescent="0.25">
      <c r="A105" s="82"/>
      <c r="B105" s="70">
        <v>0.86312500000000003</v>
      </c>
      <c r="C105">
        <v>26</v>
      </c>
      <c r="D105">
        <v>328</v>
      </c>
    </row>
    <row r="106" spans="1:4" ht="15" x14ac:dyDescent="0.25">
      <c r="A106" s="82"/>
      <c r="B106" s="70">
        <v>0.86329861111111106</v>
      </c>
      <c r="C106">
        <v>26.25</v>
      </c>
      <c r="D106">
        <v>324</v>
      </c>
    </row>
    <row r="107" spans="1:4" ht="15" x14ac:dyDescent="0.25">
      <c r="A107" s="82"/>
      <c r="B107" s="70">
        <v>0.8634722222222222</v>
      </c>
      <c r="C107">
        <v>26.5</v>
      </c>
      <c r="D107">
        <v>319</v>
      </c>
    </row>
    <row r="108" spans="1:4" ht="15" x14ac:dyDescent="0.25">
      <c r="A108" s="82"/>
      <c r="B108" s="70">
        <v>0.86364583333333333</v>
      </c>
      <c r="C108">
        <v>26.75</v>
      </c>
      <c r="D108">
        <v>316</v>
      </c>
    </row>
    <row r="109" spans="1:4" ht="15" x14ac:dyDescent="0.25">
      <c r="A109" s="82"/>
      <c r="B109" s="70">
        <v>0.86381944444444436</v>
      </c>
      <c r="C109">
        <v>27</v>
      </c>
      <c r="D109">
        <v>312</v>
      </c>
    </row>
    <row r="110" spans="1:4" ht="15" x14ac:dyDescent="0.25">
      <c r="A110" s="82"/>
      <c r="B110" s="70">
        <v>0.8639930555555555</v>
      </c>
      <c r="C110">
        <v>27.25</v>
      </c>
      <c r="D110">
        <v>308</v>
      </c>
    </row>
    <row r="111" spans="1:4" ht="15" x14ac:dyDescent="0.25">
      <c r="A111" s="82"/>
      <c r="B111" s="70">
        <v>0.86416666666666664</v>
      </c>
      <c r="C111">
        <v>27.5</v>
      </c>
      <c r="D111">
        <v>302</v>
      </c>
    </row>
    <row r="112" spans="1:4" ht="15" x14ac:dyDescent="0.25">
      <c r="A112" s="82"/>
      <c r="B112" s="70">
        <v>0.86434027777777767</v>
      </c>
      <c r="C112">
        <v>27.75</v>
      </c>
      <c r="D112">
        <v>297</v>
      </c>
    </row>
    <row r="113" spans="1:4" ht="15" x14ac:dyDescent="0.25">
      <c r="A113" s="82"/>
      <c r="B113" s="70">
        <v>0.86451388888888892</v>
      </c>
      <c r="C113">
        <v>28</v>
      </c>
      <c r="D113">
        <v>294</v>
      </c>
    </row>
    <row r="114" spans="1:4" ht="15" x14ac:dyDescent="0.25">
      <c r="A114" s="82"/>
      <c r="B114" s="70">
        <v>0.86468750000000005</v>
      </c>
      <c r="C114">
        <v>28.25</v>
      </c>
      <c r="D114">
        <v>288</v>
      </c>
    </row>
    <row r="115" spans="1:4" ht="15" x14ac:dyDescent="0.25">
      <c r="A115" s="82"/>
      <c r="B115" s="70">
        <v>0.86486111111111119</v>
      </c>
      <c r="C115">
        <v>28.5</v>
      </c>
      <c r="D115">
        <v>283</v>
      </c>
    </row>
    <row r="116" spans="1:4" ht="15" x14ac:dyDescent="0.25">
      <c r="A116" s="82"/>
      <c r="B116" s="70">
        <v>0.86503472222222222</v>
      </c>
      <c r="C116">
        <v>28.75</v>
      </c>
      <c r="D116">
        <v>279</v>
      </c>
    </row>
    <row r="117" spans="1:4" ht="15" x14ac:dyDescent="0.25">
      <c r="A117" s="82"/>
      <c r="B117" s="70">
        <v>0.86520833333333336</v>
      </c>
      <c r="C117">
        <v>29</v>
      </c>
      <c r="D117">
        <v>275</v>
      </c>
    </row>
    <row r="118" spans="1:4" ht="15" x14ac:dyDescent="0.25">
      <c r="A118" s="82"/>
      <c r="B118" s="70">
        <v>0.8653819444444445</v>
      </c>
      <c r="C118">
        <v>29.25</v>
      </c>
      <c r="D118">
        <v>271</v>
      </c>
    </row>
    <row r="119" spans="1:4" ht="15" x14ac:dyDescent="0.25">
      <c r="A119" s="82"/>
      <c r="B119" s="70">
        <v>0.86555555555555552</v>
      </c>
      <c r="C119">
        <v>29.5</v>
      </c>
      <c r="D119">
        <v>267</v>
      </c>
    </row>
    <row r="120" spans="1:4" ht="15" x14ac:dyDescent="0.25">
      <c r="A120" s="82"/>
      <c r="B120" s="70">
        <v>0.86572916666666666</v>
      </c>
      <c r="C120">
        <v>29.75</v>
      </c>
      <c r="D120">
        <v>264</v>
      </c>
    </row>
    <row r="121" spans="1:4" ht="15" x14ac:dyDescent="0.25">
      <c r="A121" s="82"/>
      <c r="B121" s="70">
        <v>0.8659027777777778</v>
      </c>
      <c r="C121">
        <v>30</v>
      </c>
      <c r="D121">
        <v>260</v>
      </c>
    </row>
    <row r="122" spans="1:4" ht="15" x14ac:dyDescent="0.25">
      <c r="A122" s="82"/>
      <c r="B122" s="70">
        <v>0.86607638888888883</v>
      </c>
      <c r="C122">
        <v>30.25</v>
      </c>
      <c r="D122">
        <v>258</v>
      </c>
    </row>
    <row r="123" spans="1:4" ht="15" x14ac:dyDescent="0.25">
      <c r="A123" s="82"/>
      <c r="B123" s="70">
        <v>0.86624999999999996</v>
      </c>
      <c r="C123">
        <v>30.5</v>
      </c>
      <c r="D123">
        <v>254</v>
      </c>
    </row>
    <row r="124" spans="1:4" ht="15" x14ac:dyDescent="0.25">
      <c r="A124" s="82"/>
      <c r="B124" s="70">
        <v>0.8664236111111111</v>
      </c>
      <c r="C124">
        <v>30.75</v>
      </c>
      <c r="D124">
        <v>252</v>
      </c>
    </row>
    <row r="125" spans="1:4" ht="15" x14ac:dyDescent="0.25">
      <c r="A125" s="82"/>
      <c r="B125" s="70">
        <v>0.86659722222222213</v>
      </c>
      <c r="C125">
        <v>31</v>
      </c>
      <c r="D125">
        <v>248</v>
      </c>
    </row>
    <row r="126" spans="1:4" ht="15" x14ac:dyDescent="0.25">
      <c r="A126" s="82"/>
      <c r="B126" s="70">
        <v>0.86677083333333327</v>
      </c>
      <c r="C126">
        <v>31.25</v>
      </c>
      <c r="D126">
        <v>245</v>
      </c>
    </row>
    <row r="127" spans="1:4" ht="15" x14ac:dyDescent="0.25">
      <c r="A127" s="82"/>
      <c r="B127" s="70">
        <v>0.86694444444444441</v>
      </c>
      <c r="C127">
        <v>31.5</v>
      </c>
      <c r="D127">
        <v>243</v>
      </c>
    </row>
    <row r="128" spans="1:4" ht="15" x14ac:dyDescent="0.25">
      <c r="A128" s="82"/>
      <c r="B128" s="70">
        <v>0.86711805555555566</v>
      </c>
      <c r="C128">
        <v>31.75</v>
      </c>
      <c r="D128">
        <v>239</v>
      </c>
    </row>
    <row r="129" spans="1:4" ht="15" x14ac:dyDescent="0.25">
      <c r="A129" s="82"/>
      <c r="B129" s="70">
        <v>0.86729166666666668</v>
      </c>
      <c r="C129">
        <v>32</v>
      </c>
      <c r="D129">
        <v>237</v>
      </c>
    </row>
    <row r="130" spans="1:4" ht="15" x14ac:dyDescent="0.25">
      <c r="A130" s="82"/>
      <c r="B130" s="70">
        <v>0.86746527777777782</v>
      </c>
      <c r="C130">
        <v>32.25</v>
      </c>
      <c r="D130">
        <v>234</v>
      </c>
    </row>
    <row r="131" spans="1:4" ht="15" x14ac:dyDescent="0.25">
      <c r="A131" s="82"/>
      <c r="B131" s="70">
        <v>0.86763888888888896</v>
      </c>
      <c r="C131">
        <v>32.5</v>
      </c>
      <c r="D131">
        <v>231</v>
      </c>
    </row>
    <row r="132" spans="1:4" ht="15" x14ac:dyDescent="0.25">
      <c r="A132" s="82"/>
      <c r="B132" s="70">
        <v>0.86781249999999999</v>
      </c>
      <c r="C132">
        <v>32.75</v>
      </c>
      <c r="D132">
        <v>229</v>
      </c>
    </row>
    <row r="133" spans="1:4" ht="15" x14ac:dyDescent="0.25">
      <c r="A133" s="82"/>
      <c r="B133" s="70">
        <v>0.86798611111111112</v>
      </c>
      <c r="C133">
        <v>33</v>
      </c>
      <c r="D133">
        <v>227</v>
      </c>
    </row>
    <row r="134" spans="1:4" ht="15" x14ac:dyDescent="0.25">
      <c r="A134" s="82"/>
      <c r="B134" s="70">
        <v>0.86815972222222226</v>
      </c>
      <c r="C134">
        <v>33.25</v>
      </c>
      <c r="D134">
        <v>225</v>
      </c>
    </row>
    <row r="135" spans="1:4" ht="15" x14ac:dyDescent="0.25">
      <c r="A135" s="82"/>
      <c r="B135" s="70">
        <v>0.86833333333333329</v>
      </c>
      <c r="C135">
        <v>33.5</v>
      </c>
      <c r="D135">
        <v>223</v>
      </c>
    </row>
    <row r="136" spans="1:4" ht="15" x14ac:dyDescent="0.25">
      <c r="A136" s="82"/>
      <c r="B136" s="70">
        <v>0.86850694444444443</v>
      </c>
      <c r="C136">
        <v>33.75</v>
      </c>
      <c r="D136">
        <v>222</v>
      </c>
    </row>
    <row r="137" spans="1:4" ht="15" x14ac:dyDescent="0.25">
      <c r="A137" s="82"/>
      <c r="B137" s="70">
        <v>0.86868055555555557</v>
      </c>
      <c r="C137">
        <v>34</v>
      </c>
      <c r="D137">
        <v>220</v>
      </c>
    </row>
    <row r="138" spans="1:4" ht="15" x14ac:dyDescent="0.25">
      <c r="A138" s="82"/>
      <c r="B138" s="70">
        <v>0.86885416666666659</v>
      </c>
      <c r="C138">
        <v>34.25</v>
      </c>
      <c r="D138">
        <v>218</v>
      </c>
    </row>
    <row r="139" spans="1:4" ht="15" x14ac:dyDescent="0.25">
      <c r="A139" s="82"/>
      <c r="B139" s="70">
        <v>0.86902777777777773</v>
      </c>
      <c r="C139">
        <v>34.5</v>
      </c>
      <c r="D139">
        <v>216</v>
      </c>
    </row>
    <row r="140" spans="1:4" ht="15" x14ac:dyDescent="0.25">
      <c r="A140" s="82"/>
      <c r="B140" s="70">
        <v>0.86920138888888887</v>
      </c>
      <c r="C140">
        <v>34.75</v>
      </c>
      <c r="D140">
        <v>215</v>
      </c>
    </row>
    <row r="141" spans="1:4" ht="15" x14ac:dyDescent="0.25">
      <c r="A141" s="82"/>
      <c r="B141" s="70">
        <v>0.8693749999999999</v>
      </c>
      <c r="C141">
        <v>35</v>
      </c>
      <c r="D141">
        <v>213</v>
      </c>
    </row>
    <row r="142" spans="1:4" ht="15" x14ac:dyDescent="0.25">
      <c r="A142" s="82"/>
      <c r="B142" s="70">
        <v>0.86954861111111104</v>
      </c>
      <c r="C142">
        <v>35.25</v>
      </c>
      <c r="D142">
        <v>212</v>
      </c>
    </row>
    <row r="143" spans="1:4" ht="15" x14ac:dyDescent="0.25">
      <c r="A143" s="82"/>
      <c r="B143" s="70">
        <v>0.86972222222222229</v>
      </c>
      <c r="C143">
        <v>35.5</v>
      </c>
      <c r="D143">
        <v>210</v>
      </c>
    </row>
    <row r="144" spans="1:4" ht="15" x14ac:dyDescent="0.25">
      <c r="A144" s="82"/>
      <c r="B144" s="70">
        <v>0.86989583333333342</v>
      </c>
      <c r="C144">
        <v>35.75</v>
      </c>
      <c r="D144">
        <v>209</v>
      </c>
    </row>
    <row r="145" spans="1:4" ht="15" x14ac:dyDescent="0.25">
      <c r="A145" s="82"/>
      <c r="B145" s="70">
        <v>0.87006944444444445</v>
      </c>
      <c r="C145">
        <v>36</v>
      </c>
      <c r="D145">
        <v>208</v>
      </c>
    </row>
    <row r="146" spans="1:4" ht="15" x14ac:dyDescent="0.25">
      <c r="A146" s="82"/>
      <c r="B146" s="70">
        <v>0.87024305555555559</v>
      </c>
      <c r="C146">
        <v>36.25</v>
      </c>
      <c r="D146">
        <v>207</v>
      </c>
    </row>
    <row r="147" spans="1:4" ht="15" x14ac:dyDescent="0.25">
      <c r="A147" s="82"/>
      <c r="B147" s="70">
        <v>0.87041666666666673</v>
      </c>
      <c r="C147">
        <v>36.5</v>
      </c>
      <c r="D147">
        <v>206</v>
      </c>
    </row>
    <row r="148" spans="1:4" ht="15" x14ac:dyDescent="0.25">
      <c r="A148" s="82"/>
      <c r="B148" s="70">
        <v>0.87059027777777775</v>
      </c>
      <c r="C148">
        <v>36.75</v>
      </c>
      <c r="D148">
        <v>205</v>
      </c>
    </row>
    <row r="149" spans="1:4" ht="15" x14ac:dyDescent="0.25">
      <c r="A149" s="82"/>
      <c r="B149" s="70">
        <v>0.87076388888888889</v>
      </c>
      <c r="C149">
        <v>37</v>
      </c>
      <c r="D149">
        <v>204</v>
      </c>
    </row>
    <row r="150" spans="1:4" ht="15" x14ac:dyDescent="0.25">
      <c r="A150" s="82"/>
      <c r="B150" s="70">
        <v>0.87093750000000003</v>
      </c>
      <c r="C150">
        <v>37.25</v>
      </c>
      <c r="D150">
        <v>203</v>
      </c>
    </row>
    <row r="151" spans="1:4" ht="15" x14ac:dyDescent="0.25">
      <c r="A151" s="82"/>
      <c r="B151" s="70">
        <v>0.87111111111111106</v>
      </c>
      <c r="C151">
        <v>37.5</v>
      </c>
      <c r="D151">
        <v>202</v>
      </c>
    </row>
    <row r="152" spans="1:4" ht="15" x14ac:dyDescent="0.25">
      <c r="A152" s="82"/>
      <c r="B152" s="70">
        <v>0.8712847222222222</v>
      </c>
      <c r="C152">
        <v>37.75</v>
      </c>
      <c r="D152">
        <v>201</v>
      </c>
    </row>
    <row r="153" spans="1:4" ht="15" x14ac:dyDescent="0.25">
      <c r="A153" s="82"/>
      <c r="B153" s="70">
        <v>0.87145833333333333</v>
      </c>
      <c r="C153">
        <v>38</v>
      </c>
      <c r="D153">
        <v>200</v>
      </c>
    </row>
    <row r="154" spans="1:4" ht="15" x14ac:dyDescent="0.25">
      <c r="A154" s="82"/>
      <c r="B154" s="70">
        <v>0.87163194444444436</v>
      </c>
      <c r="C154">
        <v>38.25</v>
      </c>
      <c r="D154">
        <v>200</v>
      </c>
    </row>
    <row r="155" spans="1:4" ht="15" x14ac:dyDescent="0.25">
      <c r="A155" s="82"/>
      <c r="B155" s="70">
        <v>0.8718055555555555</v>
      </c>
      <c r="C155">
        <v>38.5</v>
      </c>
      <c r="D155">
        <v>198</v>
      </c>
    </row>
    <row r="156" spans="1:4" ht="15" x14ac:dyDescent="0.25">
      <c r="A156" s="82"/>
      <c r="B156" s="70">
        <v>0.87197916666666664</v>
      </c>
      <c r="C156">
        <v>38.75</v>
      </c>
      <c r="D156">
        <v>197</v>
      </c>
    </row>
    <row r="157" spans="1:4" ht="15" x14ac:dyDescent="0.25">
      <c r="A157" s="82"/>
      <c r="B157" s="70">
        <v>0.87215277777777767</v>
      </c>
      <c r="C157">
        <v>39</v>
      </c>
      <c r="D157">
        <v>197</v>
      </c>
    </row>
    <row r="158" spans="1:4" ht="15" x14ac:dyDescent="0.25">
      <c r="A158" s="82"/>
      <c r="B158" s="70">
        <v>0.87232638888888892</v>
      </c>
      <c r="C158">
        <v>39.25</v>
      </c>
      <c r="D158">
        <v>196</v>
      </c>
    </row>
    <row r="159" spans="1:4" ht="15" x14ac:dyDescent="0.25">
      <c r="A159" s="82"/>
      <c r="B159" s="70">
        <v>0.87250000000000005</v>
      </c>
      <c r="C159">
        <v>39.5</v>
      </c>
      <c r="D159">
        <v>196</v>
      </c>
    </row>
    <row r="160" spans="1:4" ht="15" x14ac:dyDescent="0.25">
      <c r="A160" s="82"/>
      <c r="B160" s="70">
        <v>0.87267361111111119</v>
      </c>
      <c r="C160">
        <v>39.75</v>
      </c>
      <c r="D160">
        <v>195</v>
      </c>
    </row>
    <row r="161" spans="1:4" ht="15" x14ac:dyDescent="0.25">
      <c r="A161" s="82"/>
      <c r="B161" s="70">
        <v>0.87284722222222222</v>
      </c>
      <c r="C161">
        <v>40</v>
      </c>
      <c r="D161">
        <v>194</v>
      </c>
    </row>
    <row r="162" spans="1:4" ht="15" x14ac:dyDescent="0.25">
      <c r="A162" s="82"/>
      <c r="B162" s="70">
        <v>0.87302083333333336</v>
      </c>
      <c r="C162">
        <v>40.25</v>
      </c>
      <c r="D162">
        <v>194</v>
      </c>
    </row>
    <row r="163" spans="1:4" ht="15" x14ac:dyDescent="0.25">
      <c r="A163" s="82"/>
      <c r="B163" s="70">
        <v>0.8731944444444445</v>
      </c>
      <c r="C163">
        <v>40.5</v>
      </c>
      <c r="D163">
        <v>193</v>
      </c>
    </row>
    <row r="164" spans="1:4" ht="15" x14ac:dyDescent="0.25">
      <c r="A164" s="82"/>
      <c r="B164" s="70">
        <v>0.87336805555555552</v>
      </c>
      <c r="C164">
        <v>40.75</v>
      </c>
      <c r="D164">
        <v>193</v>
      </c>
    </row>
    <row r="165" spans="1:4" ht="15" x14ac:dyDescent="0.25">
      <c r="A165" s="82"/>
      <c r="B165" s="70">
        <v>0.87354166666666666</v>
      </c>
      <c r="C165">
        <v>41</v>
      </c>
      <c r="D165">
        <v>192</v>
      </c>
    </row>
    <row r="166" spans="1:4" ht="15" x14ac:dyDescent="0.25">
      <c r="A166" s="82"/>
      <c r="B166" s="70">
        <v>0.8737152777777778</v>
      </c>
      <c r="C166">
        <v>41.25</v>
      </c>
      <c r="D166">
        <v>192</v>
      </c>
    </row>
    <row r="167" spans="1:4" ht="15" x14ac:dyDescent="0.25">
      <c r="A167" s="82"/>
      <c r="B167" s="70">
        <v>0.87388888888888883</v>
      </c>
      <c r="C167">
        <v>41.5</v>
      </c>
      <c r="D167">
        <v>191</v>
      </c>
    </row>
    <row r="168" spans="1:4" ht="15" x14ac:dyDescent="0.25">
      <c r="A168" s="82"/>
      <c r="B168" s="70">
        <v>0.87406249999999996</v>
      </c>
      <c r="C168">
        <v>41.75</v>
      </c>
      <c r="D168">
        <v>191</v>
      </c>
    </row>
    <row r="169" spans="1:4" ht="15" x14ac:dyDescent="0.25">
      <c r="A169" s="82"/>
      <c r="B169" s="70">
        <v>0.8742361111111111</v>
      </c>
      <c r="C169">
        <v>42</v>
      </c>
      <c r="D169">
        <v>190</v>
      </c>
    </row>
    <row r="170" spans="1:4" ht="15" x14ac:dyDescent="0.25">
      <c r="A170" s="82"/>
      <c r="B170" s="70">
        <v>0.87440972222222213</v>
      </c>
      <c r="C170">
        <v>42.25</v>
      </c>
      <c r="D170">
        <v>190</v>
      </c>
    </row>
    <row r="171" spans="1:4" ht="15" x14ac:dyDescent="0.25">
      <c r="A171" s="82"/>
      <c r="B171" s="70">
        <v>0.87458333333333327</v>
      </c>
      <c r="C171">
        <v>42.5</v>
      </c>
      <c r="D171">
        <v>190</v>
      </c>
    </row>
    <row r="172" spans="1:4" ht="15" x14ac:dyDescent="0.25">
      <c r="A172" s="82"/>
      <c r="B172" s="70">
        <v>0.87475694444444441</v>
      </c>
      <c r="C172">
        <v>42.75</v>
      </c>
      <c r="D172">
        <v>189</v>
      </c>
    </row>
    <row r="173" spans="1:4" ht="15" x14ac:dyDescent="0.25">
      <c r="A173" s="82"/>
      <c r="B173" s="70">
        <v>0.87493055555555566</v>
      </c>
      <c r="C173">
        <v>43</v>
      </c>
      <c r="D173">
        <v>189</v>
      </c>
    </row>
    <row r="174" spans="1:4" ht="15" x14ac:dyDescent="0.25">
      <c r="A174" s="82"/>
      <c r="B174" s="70">
        <v>0.87510416666666668</v>
      </c>
      <c r="C174">
        <v>43.25</v>
      </c>
      <c r="D174">
        <v>189</v>
      </c>
    </row>
    <row r="175" spans="1:4" ht="15" x14ac:dyDescent="0.25">
      <c r="A175" s="82"/>
      <c r="B175" s="70">
        <v>0.87527777777777782</v>
      </c>
      <c r="C175">
        <v>43.5</v>
      </c>
      <c r="D175">
        <v>188</v>
      </c>
    </row>
    <row r="176" spans="1:4" ht="15" x14ac:dyDescent="0.25">
      <c r="A176" s="82"/>
      <c r="B176" s="70">
        <v>0.87545138888888896</v>
      </c>
      <c r="C176">
        <v>43.75</v>
      </c>
      <c r="D176">
        <v>188</v>
      </c>
    </row>
    <row r="177" spans="1:4" ht="15" x14ac:dyDescent="0.25">
      <c r="A177" s="82"/>
      <c r="B177" s="70">
        <v>0.87562499999999999</v>
      </c>
      <c r="C177">
        <v>44</v>
      </c>
      <c r="D177">
        <v>188</v>
      </c>
    </row>
    <row r="178" spans="1:4" ht="15" x14ac:dyDescent="0.25">
      <c r="A178" s="82"/>
      <c r="B178" s="70">
        <v>0.87579861111111112</v>
      </c>
      <c r="C178">
        <v>44.25</v>
      </c>
      <c r="D178">
        <v>188</v>
      </c>
    </row>
    <row r="179" spans="1:4" ht="15" x14ac:dyDescent="0.25">
      <c r="A179" s="82"/>
      <c r="B179" s="70">
        <v>0.87597222222222226</v>
      </c>
      <c r="C179">
        <v>44.5</v>
      </c>
      <c r="D179">
        <v>188</v>
      </c>
    </row>
    <row r="180" spans="1:4" ht="15" x14ac:dyDescent="0.25">
      <c r="A180" s="82"/>
      <c r="B180" s="70">
        <v>0.87614583333333329</v>
      </c>
      <c r="C180">
        <v>44.75</v>
      </c>
      <c r="D180">
        <v>188</v>
      </c>
    </row>
    <row r="181" spans="1:4" ht="15" x14ac:dyDescent="0.25">
      <c r="A181" s="82"/>
      <c r="B181" s="70">
        <v>0.87631944444444443</v>
      </c>
      <c r="C181">
        <v>45</v>
      </c>
      <c r="D181">
        <v>188</v>
      </c>
    </row>
    <row r="182" spans="1:4" ht="15" x14ac:dyDescent="0.25">
      <c r="A182" s="82"/>
      <c r="B182" s="70">
        <v>0.87649305555555557</v>
      </c>
      <c r="C182">
        <v>45.25</v>
      </c>
      <c r="D182">
        <v>188</v>
      </c>
    </row>
    <row r="183" spans="1:4" ht="15" x14ac:dyDescent="0.25">
      <c r="A183" s="82"/>
      <c r="B183" s="70">
        <v>0.87666666666666659</v>
      </c>
      <c r="C183">
        <v>45.5</v>
      </c>
      <c r="D183">
        <v>188</v>
      </c>
    </row>
    <row r="184" spans="1:4" ht="15" x14ac:dyDescent="0.25">
      <c r="A184" s="82"/>
      <c r="B184" s="70">
        <v>0.87684027777777773</v>
      </c>
      <c r="C184">
        <v>45.75</v>
      </c>
      <c r="D184">
        <v>188</v>
      </c>
    </row>
    <row r="185" spans="1:4" ht="15" x14ac:dyDescent="0.25">
      <c r="A185" s="82"/>
      <c r="B185" s="70">
        <v>0.87701388888888887</v>
      </c>
      <c r="C185">
        <v>46</v>
      </c>
      <c r="D185">
        <v>187</v>
      </c>
    </row>
    <row r="186" spans="1:4" ht="15" x14ac:dyDescent="0.25">
      <c r="A186" s="82"/>
      <c r="B186" s="70">
        <v>0.8771874999999999</v>
      </c>
      <c r="C186">
        <v>46.25</v>
      </c>
      <c r="D186">
        <v>187</v>
      </c>
    </row>
    <row r="187" spans="1:4" ht="15" x14ac:dyDescent="0.25">
      <c r="A187" s="82"/>
      <c r="B187" s="70">
        <v>0.87736111111111115</v>
      </c>
      <c r="C187">
        <v>46.5</v>
      </c>
      <c r="D187">
        <v>187</v>
      </c>
    </row>
    <row r="188" spans="1:4" ht="15" x14ac:dyDescent="0.25">
      <c r="A188" s="82"/>
      <c r="B188" s="70">
        <v>0.87753472222222229</v>
      </c>
      <c r="C188">
        <v>46.75</v>
      </c>
      <c r="D188">
        <v>187</v>
      </c>
    </row>
    <row r="189" spans="1:4" ht="15" x14ac:dyDescent="0.25">
      <c r="A189" s="82"/>
      <c r="B189" s="70">
        <v>0.87770833333333342</v>
      </c>
      <c r="C189">
        <v>47</v>
      </c>
      <c r="D189">
        <v>187</v>
      </c>
    </row>
    <row r="190" spans="1:4" ht="15" x14ac:dyDescent="0.25">
      <c r="A190" s="82"/>
      <c r="B190" s="70">
        <v>0.87788194444444445</v>
      </c>
      <c r="C190">
        <v>47.25</v>
      </c>
      <c r="D190">
        <v>187</v>
      </c>
    </row>
    <row r="191" spans="1:4" ht="15" x14ac:dyDescent="0.25">
      <c r="A191" s="82"/>
      <c r="B191" s="70">
        <v>0.87805555555555559</v>
      </c>
      <c r="C191">
        <v>47.5</v>
      </c>
      <c r="D191">
        <v>186</v>
      </c>
    </row>
    <row r="192" spans="1:4" ht="15" x14ac:dyDescent="0.25">
      <c r="A192" s="82"/>
      <c r="B192" s="70">
        <v>0.87822916666666673</v>
      </c>
      <c r="C192">
        <v>47.75</v>
      </c>
      <c r="D192">
        <v>186</v>
      </c>
    </row>
    <row r="193" spans="1:4" ht="15" x14ac:dyDescent="0.25">
      <c r="A193" s="82"/>
      <c r="B193" s="70">
        <v>0.87840277777777775</v>
      </c>
      <c r="C193">
        <v>48</v>
      </c>
      <c r="D193">
        <v>186</v>
      </c>
    </row>
    <row r="194" spans="1:4" ht="15" x14ac:dyDescent="0.25">
      <c r="A194" s="82"/>
      <c r="B194" s="70">
        <v>0.87857638888888889</v>
      </c>
      <c r="C194">
        <v>48.25</v>
      </c>
      <c r="D194">
        <v>186</v>
      </c>
    </row>
    <row r="195" spans="1:4" ht="15" x14ac:dyDescent="0.25">
      <c r="A195" s="82"/>
      <c r="B195" s="70">
        <v>0.87875000000000003</v>
      </c>
      <c r="C195">
        <v>48.5</v>
      </c>
      <c r="D195">
        <v>186</v>
      </c>
    </row>
    <row r="196" spans="1:4" ht="15" x14ac:dyDescent="0.25">
      <c r="A196" s="82"/>
      <c r="B196" s="70">
        <v>0.87892361111111106</v>
      </c>
      <c r="C196">
        <v>48.75</v>
      </c>
      <c r="D196">
        <v>186</v>
      </c>
    </row>
    <row r="197" spans="1:4" ht="15" x14ac:dyDescent="0.25">
      <c r="A197" s="82"/>
      <c r="B197" s="70">
        <v>0.8790972222222222</v>
      </c>
      <c r="C197">
        <v>49</v>
      </c>
      <c r="D197">
        <v>186</v>
      </c>
    </row>
    <row r="198" spans="1:4" ht="15" x14ac:dyDescent="0.25">
      <c r="A198" s="82"/>
      <c r="B198" s="70">
        <v>0.87927083333333333</v>
      </c>
      <c r="C198">
        <v>49.25</v>
      </c>
      <c r="D198">
        <v>186</v>
      </c>
    </row>
    <row r="199" spans="1:4" ht="15" x14ac:dyDescent="0.25">
      <c r="A199" s="82"/>
      <c r="B199" s="70">
        <v>0.87944444444444436</v>
      </c>
      <c r="C199">
        <v>49.5</v>
      </c>
      <c r="D199">
        <v>186</v>
      </c>
    </row>
    <row r="200" spans="1:4" ht="15" x14ac:dyDescent="0.25">
      <c r="A200" s="82"/>
      <c r="B200" s="70">
        <v>0.8796180555555555</v>
      </c>
      <c r="C200">
        <v>49.75</v>
      </c>
      <c r="D200">
        <v>186</v>
      </c>
    </row>
    <row r="201" spans="1:4" ht="15" x14ac:dyDescent="0.25">
      <c r="A201" s="82"/>
      <c r="B201" s="70">
        <v>0.87979166666666664</v>
      </c>
      <c r="C201">
        <v>50</v>
      </c>
      <c r="D201">
        <v>185</v>
      </c>
    </row>
    <row r="202" spans="1:4" ht="15" x14ac:dyDescent="0.25">
      <c r="A202" s="82"/>
      <c r="B202" s="70">
        <v>0.87996527777777789</v>
      </c>
      <c r="C202">
        <v>50.25</v>
      </c>
      <c r="D202">
        <v>185</v>
      </c>
    </row>
    <row r="203" spans="1:4" ht="15" x14ac:dyDescent="0.25">
      <c r="A203" s="82"/>
      <c r="B203" s="70">
        <v>0.88013888888888892</v>
      </c>
      <c r="C203">
        <v>50.5</v>
      </c>
      <c r="D203">
        <v>185</v>
      </c>
    </row>
    <row r="204" spans="1:4" ht="15" x14ac:dyDescent="0.25">
      <c r="A204" s="82"/>
      <c r="B204" s="70">
        <v>0.88031250000000005</v>
      </c>
      <c r="C204">
        <v>50.75</v>
      </c>
      <c r="D204">
        <v>185</v>
      </c>
    </row>
    <row r="205" spans="1:4" ht="15" x14ac:dyDescent="0.25">
      <c r="A205" s="82"/>
      <c r="B205" s="70">
        <v>0.88048611111111119</v>
      </c>
      <c r="C205">
        <v>51</v>
      </c>
      <c r="D205">
        <v>185</v>
      </c>
    </row>
    <row r="206" spans="1:4" ht="15" x14ac:dyDescent="0.25">
      <c r="A206" s="82"/>
      <c r="B206" s="70">
        <v>0.88065972222222222</v>
      </c>
      <c r="C206">
        <v>51.25</v>
      </c>
      <c r="D206">
        <v>185</v>
      </c>
    </row>
    <row r="207" spans="1:4" ht="15" x14ac:dyDescent="0.25">
      <c r="A207" s="82"/>
      <c r="B207" s="70">
        <v>0.88083333333333336</v>
      </c>
      <c r="C207">
        <v>51.5</v>
      </c>
      <c r="D207">
        <v>184</v>
      </c>
    </row>
    <row r="208" spans="1:4" ht="15" x14ac:dyDescent="0.25">
      <c r="A208" s="82"/>
      <c r="B208" s="70">
        <v>0.8810069444444445</v>
      </c>
      <c r="C208">
        <v>51.75</v>
      </c>
      <c r="D208">
        <v>184</v>
      </c>
    </row>
    <row r="209" spans="1:4" ht="15" x14ac:dyDescent="0.25">
      <c r="A209" s="82"/>
      <c r="B209" s="70">
        <v>0.88118055555555552</v>
      </c>
      <c r="C209">
        <v>52</v>
      </c>
      <c r="D209">
        <v>184</v>
      </c>
    </row>
    <row r="210" spans="1:4" ht="15" x14ac:dyDescent="0.25">
      <c r="A210" s="82"/>
      <c r="B210" s="70">
        <v>0.88135416666666666</v>
      </c>
      <c r="C210">
        <v>52.25</v>
      </c>
      <c r="D210">
        <v>184</v>
      </c>
    </row>
    <row r="211" spans="1:4" ht="15" x14ac:dyDescent="0.25">
      <c r="A211" s="82"/>
      <c r="B211" s="70">
        <v>0.8815277777777778</v>
      </c>
      <c r="C211">
        <v>52.5</v>
      </c>
      <c r="D211">
        <v>184</v>
      </c>
    </row>
    <row r="212" spans="1:4" ht="15" x14ac:dyDescent="0.25">
      <c r="A212" s="82"/>
      <c r="B212" s="70">
        <v>0.88170138888888883</v>
      </c>
      <c r="C212">
        <v>52.75</v>
      </c>
      <c r="D212">
        <v>184</v>
      </c>
    </row>
    <row r="213" spans="1:4" ht="15" x14ac:dyDescent="0.25">
      <c r="A213" s="82"/>
      <c r="B213" s="70">
        <v>0.88187499999999996</v>
      </c>
      <c r="C213">
        <v>53</v>
      </c>
      <c r="D213">
        <v>184</v>
      </c>
    </row>
    <row r="214" spans="1:4" ht="15" x14ac:dyDescent="0.25">
      <c r="A214" s="82"/>
      <c r="B214" s="70">
        <v>0.8820486111111111</v>
      </c>
      <c r="C214">
        <v>53.25</v>
      </c>
      <c r="D214">
        <v>183</v>
      </c>
    </row>
    <row r="215" spans="1:4" ht="15" x14ac:dyDescent="0.25">
      <c r="A215" s="82"/>
      <c r="B215" s="70">
        <v>0.88222222222222213</v>
      </c>
      <c r="C215">
        <v>53.5</v>
      </c>
      <c r="D215">
        <v>183</v>
      </c>
    </row>
    <row r="216" spans="1:4" ht="15" x14ac:dyDescent="0.25">
      <c r="A216" s="82"/>
      <c r="B216" s="70">
        <v>0.88239583333333327</v>
      </c>
      <c r="C216">
        <v>53.75</v>
      </c>
      <c r="D216">
        <v>183</v>
      </c>
    </row>
    <row r="217" spans="1:4" ht="15" x14ac:dyDescent="0.25">
      <c r="A217" s="82"/>
      <c r="B217" s="70">
        <v>0.88256944444444452</v>
      </c>
      <c r="C217">
        <v>54</v>
      </c>
      <c r="D217">
        <v>183</v>
      </c>
    </row>
    <row r="218" spans="1:4" ht="15" x14ac:dyDescent="0.25">
      <c r="A218" s="82"/>
      <c r="B218" s="70">
        <v>0.88274305555555566</v>
      </c>
      <c r="C218">
        <v>54.25</v>
      </c>
      <c r="D218">
        <v>183</v>
      </c>
    </row>
    <row r="219" spans="1:4" ht="15" x14ac:dyDescent="0.25">
      <c r="A219" s="82"/>
      <c r="B219" s="70">
        <v>0.88291666666666668</v>
      </c>
      <c r="C219">
        <v>54.5</v>
      </c>
      <c r="D219">
        <v>183</v>
      </c>
    </row>
    <row r="220" spans="1:4" ht="15" x14ac:dyDescent="0.25">
      <c r="A220" s="82"/>
      <c r="B220" s="70">
        <v>0.88309027777777782</v>
      </c>
      <c r="C220">
        <v>54.75</v>
      </c>
      <c r="D220">
        <v>183</v>
      </c>
    </row>
    <row r="221" spans="1:4" ht="15" x14ac:dyDescent="0.25">
      <c r="A221" s="82"/>
      <c r="B221" s="70">
        <v>0.88326388888888896</v>
      </c>
      <c r="C221">
        <v>55</v>
      </c>
      <c r="D221">
        <v>183</v>
      </c>
    </row>
    <row r="222" spans="1:4" ht="15" x14ac:dyDescent="0.25">
      <c r="A222" s="82"/>
      <c r="B222" s="70">
        <v>0.88343749999999999</v>
      </c>
      <c r="C222">
        <v>55.25</v>
      </c>
      <c r="D222">
        <v>183</v>
      </c>
    </row>
    <row r="223" spans="1:4" ht="15" x14ac:dyDescent="0.25">
      <c r="A223" s="82"/>
      <c r="B223" s="70">
        <v>0.88361111111111112</v>
      </c>
      <c r="C223">
        <v>55.5</v>
      </c>
      <c r="D223">
        <v>183</v>
      </c>
    </row>
    <row r="224" spans="1:4" ht="15" x14ac:dyDescent="0.25">
      <c r="A224" s="82"/>
      <c r="B224" s="70">
        <v>0.88378472222222226</v>
      </c>
      <c r="C224">
        <v>55.75</v>
      </c>
      <c r="D224">
        <v>183</v>
      </c>
    </row>
    <row r="225" spans="1:4" ht="15" x14ac:dyDescent="0.25">
      <c r="A225" s="82"/>
      <c r="B225" s="70">
        <v>0.88395833333333329</v>
      </c>
      <c r="C225">
        <v>56</v>
      </c>
      <c r="D225">
        <v>183</v>
      </c>
    </row>
    <row r="226" spans="1:4" ht="15" x14ac:dyDescent="0.25">
      <c r="A226" s="82"/>
      <c r="B226" s="70">
        <v>0.88413194444444443</v>
      </c>
      <c r="C226">
        <v>56.25</v>
      </c>
      <c r="D226">
        <v>183</v>
      </c>
    </row>
    <row r="227" spans="1:4" ht="15" x14ac:dyDescent="0.25">
      <c r="A227" s="82"/>
      <c r="B227" s="70">
        <v>0.88430555555555557</v>
      </c>
      <c r="C227">
        <v>56.5</v>
      </c>
      <c r="D227">
        <v>183</v>
      </c>
    </row>
    <row r="228" spans="1:4" ht="15" x14ac:dyDescent="0.25">
      <c r="A228" s="82"/>
      <c r="B228" s="70">
        <v>0.88447916666666659</v>
      </c>
      <c r="C228">
        <v>56.75</v>
      </c>
      <c r="D228">
        <v>182</v>
      </c>
    </row>
    <row r="229" spans="1:4" ht="15" x14ac:dyDescent="0.25">
      <c r="A229" s="82"/>
      <c r="B229" s="70">
        <v>0.88465277777777773</v>
      </c>
      <c r="C229">
        <v>57</v>
      </c>
      <c r="D229">
        <v>182</v>
      </c>
    </row>
    <row r="230" spans="1:4" ht="15" x14ac:dyDescent="0.25">
      <c r="A230" s="82"/>
      <c r="B230" s="70">
        <v>0.88482638888888887</v>
      </c>
      <c r="C230">
        <v>57.25</v>
      </c>
      <c r="D230">
        <v>182</v>
      </c>
    </row>
    <row r="231" spans="1:4" ht="15" x14ac:dyDescent="0.25">
      <c r="A231" s="82"/>
      <c r="B231" s="70">
        <v>0.8849999999999999</v>
      </c>
      <c r="C231">
        <v>57.5</v>
      </c>
      <c r="D231">
        <v>182</v>
      </c>
    </row>
    <row r="232" spans="1:4" ht="15" x14ac:dyDescent="0.25">
      <c r="A232" s="82"/>
      <c r="B232" s="70">
        <v>0.88517361111111115</v>
      </c>
      <c r="C232">
        <v>57.75</v>
      </c>
      <c r="D232">
        <v>182</v>
      </c>
    </row>
    <row r="233" spans="1:4" ht="15" x14ac:dyDescent="0.25">
      <c r="A233" s="82"/>
      <c r="B233" s="70">
        <v>0.88534722222222229</v>
      </c>
      <c r="C233">
        <v>58</v>
      </c>
      <c r="D233">
        <v>182</v>
      </c>
    </row>
    <row r="234" spans="1:4" ht="15" x14ac:dyDescent="0.25">
      <c r="A234" s="82"/>
      <c r="B234" s="70">
        <v>0.88552083333333342</v>
      </c>
      <c r="C234">
        <v>58.25</v>
      </c>
      <c r="D234">
        <v>182</v>
      </c>
    </row>
    <row r="235" spans="1:4" ht="15" x14ac:dyDescent="0.25">
      <c r="A235" s="82"/>
      <c r="B235" s="70">
        <v>0.88569444444444445</v>
      </c>
      <c r="C235">
        <v>58.5</v>
      </c>
      <c r="D235">
        <v>182</v>
      </c>
    </row>
    <row r="236" spans="1:4" ht="15" x14ac:dyDescent="0.25">
      <c r="A236" s="82"/>
      <c r="B236" s="70">
        <v>0.88586805555555559</v>
      </c>
      <c r="C236">
        <v>58.75</v>
      </c>
      <c r="D236">
        <v>182</v>
      </c>
    </row>
    <row r="237" spans="1:4" ht="15" x14ac:dyDescent="0.25">
      <c r="A237" s="82"/>
      <c r="B237" s="70">
        <v>0.88604166666666673</v>
      </c>
      <c r="C237">
        <v>59</v>
      </c>
      <c r="D237">
        <v>182</v>
      </c>
    </row>
    <row r="238" spans="1:4" ht="15" x14ac:dyDescent="0.25">
      <c r="A238" s="82"/>
      <c r="B238" s="70">
        <v>0.88621527777777775</v>
      </c>
      <c r="C238">
        <v>59.25</v>
      </c>
      <c r="D238">
        <v>182</v>
      </c>
    </row>
    <row r="239" spans="1:4" ht="15" x14ac:dyDescent="0.25">
      <c r="A239" s="82"/>
      <c r="B239" s="70">
        <v>0.88638888888888889</v>
      </c>
      <c r="C239">
        <v>59.5</v>
      </c>
      <c r="D239">
        <v>182</v>
      </c>
    </row>
    <row r="240" spans="1:4" ht="15" x14ac:dyDescent="0.25">
      <c r="A240" s="82"/>
      <c r="B240" s="70">
        <v>0.88656250000000003</v>
      </c>
      <c r="C240">
        <v>59.75</v>
      </c>
      <c r="D240">
        <v>182</v>
      </c>
    </row>
    <row r="241" spans="1:4" ht="15" x14ac:dyDescent="0.25">
      <c r="A241" s="82"/>
      <c r="B241" s="70">
        <v>0.88673611111111106</v>
      </c>
      <c r="C241">
        <v>60</v>
      </c>
      <c r="D241">
        <v>182</v>
      </c>
    </row>
    <row r="242" spans="1:4" ht="15" x14ac:dyDescent="0.25">
      <c r="A242" s="82"/>
      <c r="B242" s="70">
        <v>0.8869097222222222</v>
      </c>
      <c r="C242">
        <v>60.25</v>
      </c>
      <c r="D242">
        <v>182</v>
      </c>
    </row>
    <row r="243" spans="1:4" ht="15" x14ac:dyDescent="0.25">
      <c r="A243" s="82"/>
      <c r="B243" s="70">
        <v>0.88708333333333333</v>
      </c>
      <c r="C243">
        <v>60.5</v>
      </c>
      <c r="D243">
        <v>182</v>
      </c>
    </row>
    <row r="244" spans="1:4" ht="15" x14ac:dyDescent="0.25">
      <c r="A244" s="82"/>
      <c r="B244" s="70">
        <v>0.88725694444444436</v>
      </c>
      <c r="C244">
        <v>60.75</v>
      </c>
      <c r="D244">
        <v>181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:A30"/>
    </sheetView>
  </sheetViews>
  <sheetFormatPr defaultRowHeight="12.75" x14ac:dyDescent="0.2"/>
  <sheetData>
    <row r="1" spans="1:4" x14ac:dyDescent="0.2">
      <c r="A1">
        <v>2.4500000000000002</v>
      </c>
    </row>
    <row r="2" spans="1:4" x14ac:dyDescent="0.2">
      <c r="A2">
        <v>2.8</v>
      </c>
    </row>
    <row r="3" spans="1:4" x14ac:dyDescent="0.2">
      <c r="A3">
        <v>3.35</v>
      </c>
      <c r="C3" t="s">
        <v>63</v>
      </c>
      <c r="D3">
        <f>AVERAGE(A1:A30)</f>
        <v>2.5024999999999995</v>
      </c>
    </row>
    <row r="4" spans="1:4" x14ac:dyDescent="0.2">
      <c r="A4">
        <v>3.8</v>
      </c>
    </row>
    <row r="5" spans="1:4" x14ac:dyDescent="0.2">
      <c r="A5">
        <v>3</v>
      </c>
    </row>
    <row r="6" spans="1:4" x14ac:dyDescent="0.2">
      <c r="A6">
        <v>2.2000000000000002</v>
      </c>
    </row>
    <row r="7" spans="1:4" x14ac:dyDescent="0.2">
      <c r="A7">
        <v>2.4500000000000002</v>
      </c>
    </row>
    <row r="8" spans="1:4" x14ac:dyDescent="0.2">
      <c r="A8">
        <v>1.7</v>
      </c>
    </row>
    <row r="9" spans="1:4" x14ac:dyDescent="0.2">
      <c r="A9">
        <v>2</v>
      </c>
    </row>
    <row r="10" spans="1:4" x14ac:dyDescent="0.2">
      <c r="A10">
        <v>2.35</v>
      </c>
    </row>
    <row r="11" spans="1:4" x14ac:dyDescent="0.2">
      <c r="A11">
        <v>1.1000000000000001</v>
      </c>
    </row>
    <row r="12" spans="1:4" x14ac:dyDescent="0.2">
      <c r="A12">
        <v>2.6</v>
      </c>
    </row>
    <row r="13" spans="1:4" x14ac:dyDescent="0.2">
      <c r="A13">
        <v>1.4</v>
      </c>
    </row>
    <row r="14" spans="1:4" x14ac:dyDescent="0.2">
      <c r="A14">
        <v>3.45</v>
      </c>
    </row>
    <row r="15" spans="1:4" x14ac:dyDescent="0.2">
      <c r="A15">
        <v>2.2999999999999998</v>
      </c>
    </row>
    <row r="16" spans="1:4" x14ac:dyDescent="0.2">
      <c r="A16">
        <v>2.6</v>
      </c>
    </row>
    <row r="17" spans="1:1" x14ac:dyDescent="0.2">
      <c r="A17">
        <v>1.9</v>
      </c>
    </row>
    <row r="18" spans="1:1" x14ac:dyDescent="0.2">
      <c r="A18">
        <v>2.9</v>
      </c>
    </row>
    <row r="19" spans="1:1" x14ac:dyDescent="0.2">
      <c r="A19">
        <v>3.4</v>
      </c>
    </row>
    <row r="20" spans="1:1" x14ac:dyDescent="0.2">
      <c r="A20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Sonde data and Q estimate</vt:lpstr>
      <vt:lpstr>estimating amounts and lengths</vt:lpstr>
      <vt:lpstr>Sheet1</vt:lpstr>
      <vt:lpstr>width</vt:lpstr>
    </vt:vector>
  </TitlesOfParts>
  <Company>University of Nebraska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sthomas5</dc:creator>
  <cp:lastModifiedBy>Keeley</cp:lastModifiedBy>
  <dcterms:created xsi:type="dcterms:W3CDTF">2006-12-26T17:37:07Z</dcterms:created>
  <dcterms:modified xsi:type="dcterms:W3CDTF">2014-05-31T19:30:59Z</dcterms:modified>
</cp:coreProperties>
</file>