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aylorm.ONID\Google Drive\Warren Lab Shared Folder\Protocols\Protocols\Discharge\"/>
    </mc:Choice>
  </mc:AlternateContent>
  <bookViews>
    <workbookView xWindow="3720" yWindow="1560" windowWidth="16770" windowHeight="6060"/>
  </bookViews>
  <sheets>
    <sheet name="Sonde data and Q estimate" sheetId="5" r:id="rId1"/>
    <sheet name="estimating amounts and lengths" sheetId="3" r:id="rId2"/>
  </sheets>
  <calcPr calcId="162913"/>
</workbook>
</file>

<file path=xl/calcChain.xml><?xml version="1.0" encoding="utf-8"?>
<calcChain xmlns="http://schemas.openxmlformats.org/spreadsheetml/2006/main">
  <c r="M11" i="3" l="1"/>
  <c r="B10" i="5" l="1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4" i="5"/>
  <c r="I6" i="5"/>
  <c r="I8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C10" i="5" l="1"/>
  <c r="B8" i="5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S5" i="5"/>
  <c r="S6" i="5"/>
  <c r="S7" i="5"/>
  <c r="S4" i="5"/>
  <c r="U6" i="5"/>
  <c r="U7" i="5"/>
  <c r="U5" i="5"/>
  <c r="J4" i="5"/>
  <c r="K4" i="5" s="1"/>
  <c r="I3" i="5"/>
  <c r="J3" i="5" s="1"/>
  <c r="K3" i="5" s="1"/>
  <c r="D21" i="3"/>
  <c r="D19" i="3"/>
  <c r="B13" i="3"/>
  <c r="B12" i="3"/>
  <c r="L3" i="5" l="1"/>
  <c r="Q10" i="5" l="1"/>
  <c r="B20" i="3" l="1"/>
  <c r="B17" i="3"/>
  <c r="B18" i="3" s="1"/>
  <c r="B19" i="3"/>
  <c r="B21" i="3"/>
</calcChain>
</file>

<file path=xl/comments1.xml><?xml version="1.0" encoding="utf-8"?>
<comments xmlns="http://schemas.openxmlformats.org/spreadsheetml/2006/main">
  <authors>
    <author>sthomas5</author>
    <author>Steve Thomas</author>
  </authors>
  <commentList>
    <comment ref="O4" authorId="0" shapeId="0">
      <text>
        <r>
          <rPr>
            <b/>
            <sz val="8"/>
            <color indexed="81"/>
            <rFont val="Tahoma"/>
            <family val="2"/>
          </rPr>
          <t>sthomas5:</t>
        </r>
        <r>
          <rPr>
            <sz val="8"/>
            <color indexed="81"/>
            <rFont val="Tahoma"/>
            <family val="2"/>
          </rPr>
          <t xml:space="preserve">
Independently determined by the investgator using ambient water spiked with known Cl- amounts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Steve Thomas:</t>
        </r>
        <r>
          <rPr>
            <sz val="9"/>
            <color indexed="81"/>
            <rFont val="Tahoma"/>
            <family val="2"/>
          </rPr>
          <t xml:space="preserve">
Distance divided by time at peak SpC
</t>
        </r>
      </text>
    </comment>
  </commentList>
</comments>
</file>

<file path=xl/comments2.xml><?xml version="1.0" encoding="utf-8"?>
<comments xmlns="http://schemas.openxmlformats.org/spreadsheetml/2006/main">
  <authors>
    <author>Kaylor, Matthew Joseph</author>
  </authors>
  <commentList>
    <comment ref="B16" authorId="0" shapeId="0">
      <text>
        <r>
          <rPr>
            <b/>
            <sz val="9"/>
            <color indexed="81"/>
            <rFont val="Tahoma"/>
            <charset val="1"/>
          </rPr>
          <t>Kaylor, Matthew Joseph:</t>
        </r>
        <r>
          <rPr>
            <sz val="9"/>
            <color indexed="81"/>
            <rFont val="Tahoma"/>
            <charset val="1"/>
          </rPr>
          <t xml:space="preserve">
Put the estimated Q here and it will poop out the amount of NaCl needed. </t>
        </r>
      </text>
    </comment>
  </commentList>
</comments>
</file>

<file path=xl/sharedStrings.xml><?xml version="1.0" encoding="utf-8"?>
<sst xmlns="http://schemas.openxmlformats.org/spreadsheetml/2006/main" count="72" uniqueCount="66">
  <si>
    <t>slope</t>
  </si>
  <si>
    <t>Discharge information:</t>
  </si>
  <si>
    <t>Discharge (L/s)</t>
  </si>
  <si>
    <t>Time specific sum of Col D</t>
  </si>
  <si>
    <t>Estimating Discharge from Salt slugs</t>
  </si>
  <si>
    <t>Specific conductance</t>
  </si>
  <si>
    <t>(uS cm-1)</t>
  </si>
  <si>
    <t>Chloride standard curve information</t>
  </si>
  <si>
    <t>mass of NaCl added (g)</t>
  </si>
  <si>
    <t>NaCL conc.</t>
  </si>
  <si>
    <t>NaCl flux</t>
  </si>
  <si>
    <t>(mg/L)</t>
  </si>
  <si>
    <t>(mg*s)/L</t>
  </si>
  <si>
    <t>Time</t>
  </si>
  <si>
    <t>guiding rules</t>
  </si>
  <si>
    <t xml:space="preserve">NaCl:  add approximately </t>
  </si>
  <si>
    <t>g per 1 L s-1 discharge</t>
  </si>
  <si>
    <t xml:space="preserve">PO4-P:  add approximately </t>
  </si>
  <si>
    <t>mg P per 1 L s-1 discharge</t>
  </si>
  <si>
    <t>mg N per 1 L s-1 discharge</t>
  </si>
  <si>
    <t xml:space="preserve">NH4:-N  add approximately  </t>
  </si>
  <si>
    <t xml:space="preserve">NO3-N:  add approximately  </t>
  </si>
  <si>
    <t xml:space="preserve">NH4Cl  add approximately  </t>
  </si>
  <si>
    <t xml:space="preserve">NaNO3:  add approximately  </t>
  </si>
  <si>
    <t>Amounts to use……</t>
  </si>
  <si>
    <t>discharge</t>
  </si>
  <si>
    <t>Ls-1</t>
  </si>
  <si>
    <t>g</t>
  </si>
  <si>
    <t xml:space="preserve">NH4Cl </t>
  </si>
  <si>
    <t>NaNO3</t>
  </si>
  <si>
    <t xml:space="preserve">g </t>
  </si>
  <si>
    <t xml:space="preserve">Some guiding rules to estimate the amount of NaCl and nuttrients to use </t>
  </si>
  <si>
    <t>in Slug-TASCC additions for estimating nutrient uptake kinetics</t>
  </si>
  <si>
    <t>NaCl</t>
  </si>
  <si>
    <t>bckgrd corr SpC</t>
  </si>
  <si>
    <t>Correcting for molecular weight…..</t>
  </si>
  <si>
    <t>Change if using different fiorms and change molecular weight</t>
  </si>
  <si>
    <t>From YSI</t>
  </si>
  <si>
    <t>Location</t>
  </si>
  <si>
    <t>Distance of Reach</t>
  </si>
  <si>
    <t>Slug addition time</t>
  </si>
  <si>
    <t>Date of slug addition</t>
  </si>
  <si>
    <t>velecity (m min-1)</t>
  </si>
  <si>
    <t>Recommended Reach length to use in a slug injection</t>
  </si>
  <si>
    <r>
      <rPr>
        <b/>
        <sz val="10"/>
        <rFont val="Arial"/>
        <family val="2"/>
      </rPr>
      <t>guiding rule</t>
    </r>
    <r>
      <rPr>
        <sz val="10"/>
        <rFont val="Arial"/>
        <family val="2"/>
      </rPr>
      <t xml:space="preserve">:  </t>
    </r>
  </si>
  <si>
    <t>Shoot for a 30 minute mean residence time</t>
  </si>
  <si>
    <t>Maximumresidence time ~ 1 hour</t>
  </si>
  <si>
    <t xml:space="preserve">Minimim residence time ~ 15 minutes </t>
  </si>
  <si>
    <t>For this stream:</t>
  </si>
  <si>
    <t xml:space="preserve">recommended reach length = </t>
  </si>
  <si>
    <t>Minimum H2O vol. required to dissolve salt</t>
  </si>
  <si>
    <t xml:space="preserve">L </t>
  </si>
  <si>
    <t xml:space="preserve">KH2PO4:  add approximately </t>
  </si>
  <si>
    <t>used</t>
  </si>
  <si>
    <t>KH2PO4 * 3H20</t>
  </si>
  <si>
    <t>m/s</t>
  </si>
  <si>
    <t>NaCL added (g/L)</t>
  </si>
  <si>
    <t>Cond</t>
  </si>
  <si>
    <t>Bckgr corrrected</t>
  </si>
  <si>
    <t>mg/L</t>
  </si>
  <si>
    <t>Cond to Conc Curve</t>
  </si>
  <si>
    <t>Time at Peak</t>
  </si>
  <si>
    <t>Time to Peak</t>
  </si>
  <si>
    <t>IND R1</t>
  </si>
  <si>
    <t>Time slug hit sensor</t>
  </si>
  <si>
    <t>(Interval-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</si>
</sst>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2" applyNumberFormat="0" applyFill="0" applyAlignment="0" applyProtection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0" fontId="24" fillId="8" borderId="0" applyNumberFormat="0" applyBorder="0" applyAlignment="0" applyProtection="0"/>
    <xf numFmtId="0" fontId="25" fillId="9" borderId="0" applyNumberFormat="0" applyBorder="0" applyAlignment="0" applyProtection="0"/>
    <xf numFmtId="0" fontId="26" fillId="10" borderId="25" applyNumberFormat="0" applyAlignment="0" applyProtection="0"/>
    <xf numFmtId="0" fontId="27" fillId="11" borderId="26" applyNumberFormat="0" applyAlignment="0" applyProtection="0"/>
    <xf numFmtId="0" fontId="28" fillId="11" borderId="25" applyNumberFormat="0" applyAlignment="0" applyProtection="0"/>
    <xf numFmtId="0" fontId="29" fillId="0" borderId="27" applyNumberFormat="0" applyFill="0" applyAlignment="0" applyProtection="0"/>
    <xf numFmtId="0" fontId="30" fillId="12" borderId="28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0" applyNumberFormat="0" applyFill="0" applyAlignment="0" applyProtection="0"/>
    <xf numFmtId="0" fontId="3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4" fillId="37" borderId="0" applyNumberFormat="0" applyBorder="0" applyAlignment="0" applyProtection="0"/>
    <xf numFmtId="0" fontId="3" fillId="0" borderId="0"/>
    <xf numFmtId="0" fontId="3" fillId="13" borderId="29" applyNumberFormat="0" applyFont="0" applyAlignment="0" applyProtection="0"/>
    <xf numFmtId="0" fontId="2" fillId="0" borderId="0"/>
    <xf numFmtId="0" fontId="2" fillId="13" borderId="29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0" borderId="0"/>
    <xf numFmtId="0" fontId="1" fillId="13" borderId="29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7" fillId="2" borderId="4" xfId="0" applyFont="1" applyFill="1" applyBorder="1"/>
    <xf numFmtId="0" fontId="0" fillId="2" borderId="0" xfId="0" applyFill="1" applyBorder="1"/>
    <xf numFmtId="0" fontId="7" fillId="2" borderId="6" xfId="0" applyFont="1" applyFill="1" applyBorder="1"/>
    <xf numFmtId="0" fontId="0" fillId="2" borderId="7" xfId="0" applyFill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7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8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5" fillId="0" borderId="0" xfId="0" applyFont="1" applyAlignment="1">
      <alignment wrapText="1"/>
    </xf>
    <xf numFmtId="0" fontId="7" fillId="0" borderId="10" xfId="0" applyFont="1" applyBorder="1"/>
    <xf numFmtId="0" fontId="11" fillId="0" borderId="0" xfId="0" applyFont="1"/>
    <xf numFmtId="0" fontId="12" fillId="0" borderId="0" xfId="0" applyFont="1"/>
    <xf numFmtId="0" fontId="11" fillId="4" borderId="11" xfId="0" applyFont="1" applyFill="1" applyBorder="1"/>
    <xf numFmtId="0" fontId="5" fillId="4" borderId="12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11" fillId="4" borderId="14" xfId="0" applyFont="1" applyFill="1" applyBorder="1"/>
    <xf numFmtId="0" fontId="5" fillId="4" borderId="0" xfId="0" applyFont="1" applyFill="1" applyBorder="1"/>
    <xf numFmtId="0" fontId="11" fillId="4" borderId="0" xfId="0" applyFont="1" applyFill="1" applyBorder="1"/>
    <xf numFmtId="0" fontId="0" fillId="4" borderId="0" xfId="0" applyFill="1" applyBorder="1"/>
    <xf numFmtId="0" fontId="0" fillId="4" borderId="15" xfId="0" applyFill="1" applyBorder="1"/>
    <xf numFmtId="0" fontId="11" fillId="4" borderId="16" xfId="0" applyFont="1" applyFill="1" applyBorder="1"/>
    <xf numFmtId="0" fontId="5" fillId="4" borderId="17" xfId="0" applyFont="1" applyFill="1" applyBorder="1"/>
    <xf numFmtId="0" fontId="11" fillId="4" borderId="17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5" fillId="5" borderId="12" xfId="0" applyFont="1" applyFill="1" applyBorder="1"/>
    <xf numFmtId="0" fontId="11" fillId="5" borderId="12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11" fillId="5" borderId="14" xfId="0" applyFont="1" applyFill="1" applyBorder="1"/>
    <xf numFmtId="0" fontId="5" fillId="5" borderId="0" xfId="0" applyFont="1" applyFill="1" applyBorder="1"/>
    <xf numFmtId="0" fontId="11" fillId="5" borderId="0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11" fillId="5" borderId="16" xfId="0" applyFont="1" applyFill="1" applyBorder="1"/>
    <xf numFmtId="0" fontId="5" fillId="5" borderId="17" xfId="0" applyFont="1" applyFill="1" applyBorder="1"/>
    <xf numFmtId="0" fontId="11" fillId="5" borderId="17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11" fillId="6" borderId="11" xfId="0" applyFont="1" applyFill="1" applyBorder="1"/>
    <xf numFmtId="0" fontId="0" fillId="6" borderId="12" xfId="0" applyFill="1" applyBorder="1"/>
    <xf numFmtId="0" fontId="11" fillId="6" borderId="12" xfId="0" applyFont="1" applyFill="1" applyBorder="1"/>
    <xf numFmtId="0" fontId="0" fillId="6" borderId="13" xfId="0" applyFill="1" applyBorder="1"/>
    <xf numFmtId="0" fontId="11" fillId="6" borderId="14" xfId="0" applyFont="1" applyFill="1" applyBorder="1"/>
    <xf numFmtId="0" fontId="11" fillId="6" borderId="0" xfId="0" applyFont="1" applyFill="1" applyBorder="1"/>
    <xf numFmtId="0" fontId="0" fillId="6" borderId="15" xfId="0" applyFill="1" applyBorder="1"/>
    <xf numFmtId="0" fontId="11" fillId="6" borderId="16" xfId="0" applyFont="1" applyFill="1" applyBorder="1"/>
    <xf numFmtId="0" fontId="11" fillId="6" borderId="17" xfId="0" applyFont="1" applyFill="1" applyBorder="1"/>
    <xf numFmtId="0" fontId="0" fillId="6" borderId="18" xfId="0" applyFill="1" applyBorder="1"/>
    <xf numFmtId="0" fontId="5" fillId="6" borderId="0" xfId="0" applyFont="1" applyFill="1" applyBorder="1"/>
    <xf numFmtId="0" fontId="5" fillId="6" borderId="17" xfId="0" applyFont="1" applyFill="1" applyBorder="1"/>
    <xf numFmtId="0" fontId="13" fillId="0" borderId="0" xfId="0" applyFont="1"/>
    <xf numFmtId="0" fontId="14" fillId="0" borderId="0" xfId="0" applyFont="1"/>
    <xf numFmtId="21" fontId="0" fillId="0" borderId="0" xfId="0" applyNumberFormat="1"/>
    <xf numFmtId="2" fontId="0" fillId="0" borderId="0" xfId="0" applyNumberFormat="1"/>
    <xf numFmtId="0" fontId="0" fillId="4" borderId="14" xfId="0" applyFill="1" applyBorder="1"/>
    <xf numFmtId="0" fontId="0" fillId="4" borderId="16" xfId="0" applyFill="1" applyBorder="1"/>
    <xf numFmtId="0" fontId="11" fillId="5" borderId="19" xfId="0" applyFont="1" applyFill="1" applyBorder="1"/>
    <xf numFmtId="0" fontId="0" fillId="5" borderId="20" xfId="0" applyFill="1" applyBorder="1"/>
    <xf numFmtId="1" fontId="5" fillId="5" borderId="21" xfId="0" applyNumberFormat="1" applyFont="1" applyFill="1" applyBorder="1"/>
    <xf numFmtId="15" fontId="1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5" borderId="11" xfId="0" applyFont="1" applyFill="1" applyBorder="1"/>
    <xf numFmtId="0" fontId="0" fillId="0" borderId="0" xfId="0" applyAlignment="1">
      <alignment horizontal="center"/>
    </xf>
    <xf numFmtId="0" fontId="0" fillId="4" borderId="0" xfId="0" applyFill="1"/>
    <xf numFmtId="0" fontId="5" fillId="4" borderId="8" xfId="0" applyFont="1" applyFill="1" applyBorder="1"/>
    <xf numFmtId="0" fontId="5" fillId="38" borderId="8" xfId="0" applyFont="1" applyFill="1" applyBorder="1"/>
    <xf numFmtId="21" fontId="0" fillId="4" borderId="0" xfId="0" applyNumberFormat="1" applyFill="1"/>
    <xf numFmtId="15" fontId="14" fillId="4" borderId="0" xfId="0" applyNumberFormat="1" applyFont="1" applyFill="1"/>
    <xf numFmtId="2" fontId="0" fillId="4" borderId="0" xfId="0" applyNumberFormat="1" applyFill="1"/>
    <xf numFmtId="0" fontId="5" fillId="39" borderId="9" xfId="0" applyFont="1" applyFill="1" applyBorder="1"/>
    <xf numFmtId="0" fontId="8" fillId="4" borderId="12" xfId="0" applyFont="1" applyFill="1" applyBorder="1"/>
  </cellXfs>
  <cellStyles count="99">
    <cellStyle name="20% - Accent1" xfId="46" builtinId="30" customBuiltin="1"/>
    <cellStyle name="20% - Accent1 2" xfId="73"/>
    <cellStyle name="20% - Accent1 3" xfId="87"/>
    <cellStyle name="20% - Accent2" xfId="50" builtinId="34" customBuiltin="1"/>
    <cellStyle name="20% - Accent2 2" xfId="75"/>
    <cellStyle name="20% - Accent2 3" xfId="89"/>
    <cellStyle name="20% - Accent3" xfId="54" builtinId="38" customBuiltin="1"/>
    <cellStyle name="20% - Accent3 2" xfId="77"/>
    <cellStyle name="20% - Accent3 3" xfId="91"/>
    <cellStyle name="20% - Accent4" xfId="58" builtinId="42" customBuiltin="1"/>
    <cellStyle name="20% - Accent4 2" xfId="79"/>
    <cellStyle name="20% - Accent4 3" xfId="93"/>
    <cellStyle name="20% - Accent5" xfId="62" builtinId="46" customBuiltin="1"/>
    <cellStyle name="20% - Accent5 2" xfId="81"/>
    <cellStyle name="20% - Accent5 3" xfId="95"/>
    <cellStyle name="20% - Accent6" xfId="66" builtinId="50" customBuiltin="1"/>
    <cellStyle name="20% - Accent6 2" xfId="83"/>
    <cellStyle name="20% - Accent6 3" xfId="97"/>
    <cellStyle name="40% - Accent1" xfId="47" builtinId="31" customBuiltin="1"/>
    <cellStyle name="40% - Accent1 2" xfId="74"/>
    <cellStyle name="40% - Accent1 3" xfId="88"/>
    <cellStyle name="40% - Accent2" xfId="51" builtinId="35" customBuiltin="1"/>
    <cellStyle name="40% - Accent2 2" xfId="76"/>
    <cellStyle name="40% - Accent2 3" xfId="90"/>
    <cellStyle name="40% - Accent3" xfId="55" builtinId="39" customBuiltin="1"/>
    <cellStyle name="40% - Accent3 2" xfId="78"/>
    <cellStyle name="40% - Accent3 3" xfId="92"/>
    <cellStyle name="40% - Accent4" xfId="59" builtinId="43" customBuiltin="1"/>
    <cellStyle name="40% - Accent4 2" xfId="80"/>
    <cellStyle name="40% - Accent4 3" xfId="94"/>
    <cellStyle name="40% - Accent5" xfId="63" builtinId="47" customBuiltin="1"/>
    <cellStyle name="40% - Accent5 2" xfId="82"/>
    <cellStyle name="40% - Accent5 3" xfId="96"/>
    <cellStyle name="40% - Accent6" xfId="67" builtinId="51" customBuiltin="1"/>
    <cellStyle name="40% - Accent6 2" xfId="84"/>
    <cellStyle name="40% - Accent6 3" xfId="98"/>
    <cellStyle name="60% - Accent1" xfId="48" builtinId="32" customBuiltin="1"/>
    <cellStyle name="60% - Accent2" xfId="52" builtinId="36" customBuiltin="1"/>
    <cellStyle name="60% - Accent3" xfId="56" builtinId="40" customBuiltin="1"/>
    <cellStyle name="60% - Accent4" xfId="60" builtinId="44" customBuiltin="1"/>
    <cellStyle name="60% - Accent5" xfId="64" builtinId="48" customBuiltin="1"/>
    <cellStyle name="60% - Accent6" xfId="68" builtinId="52" customBuiltin="1"/>
    <cellStyle name="Accent1" xfId="45" builtinId="29" customBuiltin="1"/>
    <cellStyle name="Accent2" xfId="49" builtinId="33" customBuiltin="1"/>
    <cellStyle name="Accent3" xfId="53" builtinId="37" customBuiltin="1"/>
    <cellStyle name="Accent4" xfId="57" builtinId="41" customBuiltin="1"/>
    <cellStyle name="Accent5" xfId="61" builtinId="45" customBuiltin="1"/>
    <cellStyle name="Accent6" xfId="65" builtinId="49" customBuiltin="1"/>
    <cellStyle name="Bad" xfId="35" builtinId="27" customBuiltin="1"/>
    <cellStyle name="Calculation" xfId="39" builtinId="22" customBuiltin="1"/>
    <cellStyle name="Check Cell" xfId="41" builtinId="23" customBuiltin="1"/>
    <cellStyle name="Explanatory Text" xfId="4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Good" xfId="34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Input" xfId="37" builtinId="20" customBuiltin="1"/>
    <cellStyle name="Linked Cell" xfId="40" builtinId="24" customBuiltin="1"/>
    <cellStyle name="Neutral" xfId="36" builtinId="28" customBuiltin="1"/>
    <cellStyle name="Normal" xfId="0" builtinId="0"/>
    <cellStyle name="Normal 2" xfId="69"/>
    <cellStyle name="Normal 3" xfId="71"/>
    <cellStyle name="Normal 4" xfId="85"/>
    <cellStyle name="Note 2" xfId="70"/>
    <cellStyle name="Note 3" xfId="72"/>
    <cellStyle name="Note 4" xfId="86"/>
    <cellStyle name="Output" xfId="38" builtinId="21" customBuiltin="1"/>
    <cellStyle name="Title" xfId="29" builtinId="15" customBuiltin="1"/>
    <cellStyle name="Total" xfId="44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'Sonde data and Q estimate'!$G$3:$G$52</c:f>
              <c:numCache>
                <c:formatCode>General</c:formatCode>
                <c:ptCount val="5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9.5</c:v>
                </c:pt>
                <c:pt idx="36">
                  <c:v>10</c:v>
                </c:pt>
                <c:pt idx="37">
                  <c:v>10.5</c:v>
                </c:pt>
                <c:pt idx="38">
                  <c:v>11</c:v>
                </c:pt>
                <c:pt idx="39">
                  <c:v>11.5</c:v>
                </c:pt>
                <c:pt idx="40">
                  <c:v>12</c:v>
                </c:pt>
                <c:pt idx="41">
                  <c:v>12.5</c:v>
                </c:pt>
                <c:pt idx="42">
                  <c:v>13</c:v>
                </c:pt>
                <c:pt idx="43">
                  <c:v>13.5</c:v>
                </c:pt>
                <c:pt idx="44">
                  <c:v>14</c:v>
                </c:pt>
                <c:pt idx="45">
                  <c:v>14.5</c:v>
                </c:pt>
                <c:pt idx="46">
                  <c:v>15</c:v>
                </c:pt>
                <c:pt idx="47">
                  <c:v>15.5</c:v>
                </c:pt>
              </c:numCache>
            </c:numRef>
          </c:xVal>
          <c:yVal>
            <c:numRef>
              <c:f>'Sonde data and Q estimate'!$I$3:$I$52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1.8999999999999986</c:v>
                </c:pt>
                <c:pt idx="3">
                  <c:v>3.1999999999999957</c:v>
                </c:pt>
                <c:pt idx="4">
                  <c:v>4.5999999999999943</c:v>
                </c:pt>
                <c:pt idx="5">
                  <c:v>6.8999999999999986</c:v>
                </c:pt>
                <c:pt idx="6">
                  <c:v>8.3999999999999986</c:v>
                </c:pt>
                <c:pt idx="7">
                  <c:v>10.399999999999999</c:v>
                </c:pt>
                <c:pt idx="8">
                  <c:v>11.899999999999999</c:v>
                </c:pt>
                <c:pt idx="9">
                  <c:v>13.399999999999999</c:v>
                </c:pt>
                <c:pt idx="10">
                  <c:v>14.699999999999996</c:v>
                </c:pt>
                <c:pt idx="11">
                  <c:v>15.899999999999999</c:v>
                </c:pt>
                <c:pt idx="12">
                  <c:v>16.599999999999994</c:v>
                </c:pt>
                <c:pt idx="13">
                  <c:v>17.299999999999997</c:v>
                </c:pt>
                <c:pt idx="14">
                  <c:v>17.599999999999994</c:v>
                </c:pt>
                <c:pt idx="15">
                  <c:v>17.799999999999997</c:v>
                </c:pt>
                <c:pt idx="16">
                  <c:v>17.799999999999997</c:v>
                </c:pt>
                <c:pt idx="17">
                  <c:v>17.5</c:v>
                </c:pt>
                <c:pt idx="18">
                  <c:v>17</c:v>
                </c:pt>
                <c:pt idx="19">
                  <c:v>16.399999999999999</c:v>
                </c:pt>
                <c:pt idx="20">
                  <c:v>15.799999999999997</c:v>
                </c:pt>
                <c:pt idx="21">
                  <c:v>15.199999999999996</c:v>
                </c:pt>
                <c:pt idx="22">
                  <c:v>14.5</c:v>
                </c:pt>
                <c:pt idx="23">
                  <c:v>13.699999999999996</c:v>
                </c:pt>
                <c:pt idx="24">
                  <c:v>13.099999999999994</c:v>
                </c:pt>
                <c:pt idx="25">
                  <c:v>12.299999999999997</c:v>
                </c:pt>
                <c:pt idx="26">
                  <c:v>11.699999999999996</c:v>
                </c:pt>
                <c:pt idx="27">
                  <c:v>11</c:v>
                </c:pt>
                <c:pt idx="28">
                  <c:v>10.299999999999997</c:v>
                </c:pt>
                <c:pt idx="29">
                  <c:v>9.5999999999999943</c:v>
                </c:pt>
                <c:pt idx="30">
                  <c:v>8.7999999999999972</c:v>
                </c:pt>
                <c:pt idx="31">
                  <c:v>8.3999999999999986</c:v>
                </c:pt>
                <c:pt idx="32">
                  <c:v>7.8999999999999986</c:v>
                </c:pt>
                <c:pt idx="33">
                  <c:v>6.7999999999999972</c:v>
                </c:pt>
                <c:pt idx="34">
                  <c:v>5.6999999999999957</c:v>
                </c:pt>
                <c:pt idx="35">
                  <c:v>4.8999999999999986</c:v>
                </c:pt>
                <c:pt idx="36">
                  <c:v>4.1999999999999957</c:v>
                </c:pt>
                <c:pt idx="37">
                  <c:v>3.2999999999999972</c:v>
                </c:pt>
                <c:pt idx="38">
                  <c:v>2.8999999999999986</c:v>
                </c:pt>
                <c:pt idx="39">
                  <c:v>2.1999999999999957</c:v>
                </c:pt>
                <c:pt idx="40">
                  <c:v>1.6999999999999957</c:v>
                </c:pt>
                <c:pt idx="41">
                  <c:v>1.2999999999999972</c:v>
                </c:pt>
                <c:pt idx="42">
                  <c:v>1</c:v>
                </c:pt>
                <c:pt idx="43">
                  <c:v>0.89999999999999858</c:v>
                </c:pt>
                <c:pt idx="44">
                  <c:v>0.5</c:v>
                </c:pt>
                <c:pt idx="45">
                  <c:v>0.39999999999999858</c:v>
                </c:pt>
                <c:pt idx="46">
                  <c:v>9.9999999999994316E-2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6-4166-9461-2AE2C119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18024"/>
        <c:axId val="294716848"/>
      </c:scatterChart>
      <c:valAx>
        <c:axId val="2947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16848"/>
        <c:crosses val="autoZero"/>
        <c:crossBetween val="midCat"/>
      </c:valAx>
      <c:valAx>
        <c:axId val="294716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Bckgrnd corrected 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1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 to Conc Curve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64304461942257"/>
                  <c:y val="8.285870516185477E-2"/>
                </c:manualLayout>
              </c:layout>
              <c:numFmt formatCode="General" sourceLinked="0"/>
            </c:trendlineLbl>
          </c:trendline>
          <c:xVal>
            <c:numRef>
              <c:f>'Sonde data and Q estimate'!$U$4:$U$11</c:f>
              <c:numCache>
                <c:formatCode>General</c:formatCode>
                <c:ptCount val="8"/>
                <c:pt idx="0">
                  <c:v>0</c:v>
                </c:pt>
                <c:pt idx="1">
                  <c:v>209.39999999999998</c:v>
                </c:pt>
                <c:pt idx="2">
                  <c:v>395</c:v>
                </c:pt>
                <c:pt idx="3">
                  <c:v>887</c:v>
                </c:pt>
              </c:numCache>
            </c:numRef>
          </c:xVal>
          <c:yVal>
            <c:numRef>
              <c:f>'Sonde data and Q estimate'!$S$4:$S$11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6-4BFB-9B78-94EC87F4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19520"/>
        <c:axId val="378282568"/>
      </c:scatterChart>
      <c:valAx>
        <c:axId val="29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282568"/>
        <c:crosses val="autoZero"/>
        <c:crossBetween val="midCat"/>
      </c:valAx>
      <c:valAx>
        <c:axId val="378282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221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785812</xdr:colOff>
      <xdr:row>35</xdr:row>
      <xdr:rowOff>61912</xdr:rowOff>
    </xdr:from>
    <xdr:to>
      <xdr:col>21</xdr:col>
      <xdr:colOff>538162</xdr:colOff>
      <xdr:row>52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128587</xdr:colOff>
      <xdr:row>7</xdr:row>
      <xdr:rowOff>128587</xdr:rowOff>
    </xdr:from>
    <xdr:to>
      <xdr:col>23</xdr:col>
      <xdr:colOff>509587</xdr:colOff>
      <xdr:row>23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39"/>
  <sheetViews>
    <sheetView tabSelected="1" showRuler="0" workbookViewId="0">
      <selection activeCell="G3" sqref="G3"/>
    </sheetView>
  </sheetViews>
  <sheetFormatPr defaultColWidth="8.85546875" defaultRowHeight="12.75" x14ac:dyDescent="0.2"/>
  <cols>
    <col min="1" max="1" width="19.42578125" customWidth="1"/>
    <col min="3" max="5" width="13" customWidth="1"/>
    <col min="6" max="6" width="15.42578125" bestFit="1" customWidth="1"/>
    <col min="7" max="7" width="15.42578125" customWidth="1"/>
    <col min="8" max="8" width="12.42578125" customWidth="1"/>
    <col min="10" max="10" width="11.28515625" bestFit="1" customWidth="1"/>
    <col min="11" max="11" width="9.28515625" bestFit="1" customWidth="1"/>
    <col min="12" max="12" width="14.42578125" customWidth="1"/>
    <col min="15" max="15" width="15.5703125" bestFit="1" customWidth="1"/>
    <col min="16" max="16" width="8.85546875" customWidth="1"/>
    <col min="18" max="18" width="14.85546875" bestFit="1" customWidth="1"/>
    <col min="20" max="20" width="18.5703125" customWidth="1"/>
  </cols>
  <sheetData>
    <row r="1" spans="1:21" ht="39" x14ac:dyDescent="0.25">
      <c r="A1" s="18" t="s">
        <v>4</v>
      </c>
      <c r="G1" s="1" t="s">
        <v>13</v>
      </c>
      <c r="H1" s="21" t="s">
        <v>5</v>
      </c>
      <c r="I1" s="21" t="s">
        <v>34</v>
      </c>
      <c r="J1" s="1" t="s">
        <v>9</v>
      </c>
      <c r="K1" s="1" t="s">
        <v>10</v>
      </c>
      <c r="L1" s="21" t="s">
        <v>3</v>
      </c>
      <c r="R1" t="s">
        <v>60</v>
      </c>
    </row>
    <row r="2" spans="1:21" ht="16.5" thickBot="1" x14ac:dyDescent="0.3">
      <c r="E2" s="65" t="s">
        <v>37</v>
      </c>
      <c r="G2" s="22" t="s">
        <v>65</v>
      </c>
      <c r="H2" s="22" t="s">
        <v>6</v>
      </c>
      <c r="I2" s="22"/>
      <c r="J2" s="22" t="s">
        <v>11</v>
      </c>
      <c r="K2" s="22" t="s">
        <v>12</v>
      </c>
      <c r="L2" s="22" t="s">
        <v>12</v>
      </c>
    </row>
    <row r="3" spans="1:21" ht="14.25" thickTop="1" thickBot="1" x14ac:dyDescent="0.25">
      <c r="A3" s="23" t="s">
        <v>38</v>
      </c>
      <c r="B3" s="66" t="s">
        <v>63</v>
      </c>
      <c r="F3" s="67">
        <v>0.43506944444444445</v>
      </c>
      <c r="G3" s="79">
        <v>0</v>
      </c>
      <c r="H3" s="79">
        <v>39.200000000000003</v>
      </c>
      <c r="I3">
        <f>(H4-$H$4)</f>
        <v>0</v>
      </c>
      <c r="J3">
        <f t="shared" ref="J3:J50" si="0">(I3*$O$4)</f>
        <v>0</v>
      </c>
      <c r="K3">
        <f>(J3*(G4-G3)*60)</f>
        <v>0</v>
      </c>
      <c r="L3" s="85">
        <f>(SUM(K3:K100))</f>
        <v>4142.670299999998</v>
      </c>
      <c r="N3" s="9" t="s">
        <v>7</v>
      </c>
      <c r="O3" s="10"/>
      <c r="P3" s="10"/>
      <c r="Q3" s="11"/>
      <c r="R3" t="s">
        <v>56</v>
      </c>
      <c r="S3" t="s">
        <v>59</v>
      </c>
      <c r="T3" t="s">
        <v>57</v>
      </c>
      <c r="U3" t="s">
        <v>58</v>
      </c>
    </row>
    <row r="4" spans="1:21" x14ac:dyDescent="0.2">
      <c r="A4" s="23" t="s">
        <v>41</v>
      </c>
      <c r="B4" s="83">
        <v>42207</v>
      </c>
      <c r="F4" s="67">
        <v>0.43524305555555554</v>
      </c>
      <c r="G4" s="79">
        <v>0.25</v>
      </c>
      <c r="H4" s="79">
        <v>40.200000000000003</v>
      </c>
      <c r="I4">
        <f>(H4-$H$3)</f>
        <v>1</v>
      </c>
      <c r="J4">
        <f t="shared" si="0"/>
        <v>0.59740000000000004</v>
      </c>
      <c r="K4">
        <f t="shared" ref="K4:K50" si="1">(J4*(G5-G4)*60)</f>
        <v>8.9610000000000003</v>
      </c>
      <c r="N4" s="12" t="s">
        <v>0</v>
      </c>
      <c r="O4" s="13">
        <v>0.59740000000000004</v>
      </c>
      <c r="P4" s="13"/>
      <c r="Q4" s="14"/>
      <c r="R4">
        <v>0</v>
      </c>
      <c r="S4">
        <f>R4*1000</f>
        <v>0</v>
      </c>
      <c r="T4">
        <v>242</v>
      </c>
      <c r="U4">
        <v>0</v>
      </c>
    </row>
    <row r="5" spans="1:21" ht="13.5" thickBot="1" x14ac:dyDescent="0.25">
      <c r="A5" s="23" t="s">
        <v>40</v>
      </c>
      <c r="B5" s="82">
        <v>0.43124999999999997</v>
      </c>
      <c r="F5" s="67">
        <v>0.43541666666666701</v>
      </c>
      <c r="G5" s="79">
        <v>0.5</v>
      </c>
      <c r="H5" s="79">
        <v>41.1</v>
      </c>
      <c r="I5">
        <f t="shared" ref="I5:I50" si="2">(H5-$H$3)</f>
        <v>1.8999999999999986</v>
      </c>
      <c r="J5">
        <f t="shared" si="0"/>
        <v>1.1350599999999993</v>
      </c>
      <c r="K5">
        <f>(J5*(G6-G5)*60)</f>
        <v>17.025899999999989</v>
      </c>
      <c r="N5" s="15"/>
      <c r="O5" s="16"/>
      <c r="P5" s="16"/>
      <c r="Q5" s="17"/>
      <c r="R5">
        <v>0.1</v>
      </c>
      <c r="S5">
        <f t="shared" ref="S5:W11" si="3">R5*1000</f>
        <v>100</v>
      </c>
      <c r="T5">
        <v>451.4</v>
      </c>
      <c r="U5">
        <f>T5-($T$4)</f>
        <v>209.39999999999998</v>
      </c>
    </row>
    <row r="6" spans="1:21" x14ac:dyDescent="0.2">
      <c r="A6" s="23" t="s">
        <v>64</v>
      </c>
      <c r="B6" s="82">
        <v>0.43513888888888891</v>
      </c>
      <c r="F6" s="67">
        <v>0.43559027777777798</v>
      </c>
      <c r="G6" s="79">
        <v>0.75</v>
      </c>
      <c r="H6" s="79">
        <v>42.4</v>
      </c>
      <c r="I6">
        <f t="shared" si="2"/>
        <v>3.1999999999999957</v>
      </c>
      <c r="J6">
        <f t="shared" si="0"/>
        <v>1.9116799999999976</v>
      </c>
      <c r="K6">
        <f t="shared" si="1"/>
        <v>28.675199999999965</v>
      </c>
      <c r="R6">
        <v>0.2</v>
      </c>
      <c r="S6">
        <f t="shared" si="3"/>
        <v>200</v>
      </c>
      <c r="T6">
        <v>637</v>
      </c>
      <c r="U6">
        <f>T6-($T$4)</f>
        <v>395</v>
      </c>
    </row>
    <row r="7" spans="1:21" ht="13.5" thickBot="1" x14ac:dyDescent="0.25">
      <c r="A7" s="23" t="s">
        <v>61</v>
      </c>
      <c r="B7" s="82">
        <v>0.43767361111111103</v>
      </c>
      <c r="F7" s="67">
        <v>0.43576388888888901</v>
      </c>
      <c r="G7" s="79">
        <v>1</v>
      </c>
      <c r="H7" s="79">
        <v>43.8</v>
      </c>
      <c r="I7">
        <f t="shared" si="2"/>
        <v>4.5999999999999943</v>
      </c>
      <c r="J7">
        <f t="shared" si="0"/>
        <v>2.7480399999999969</v>
      </c>
      <c r="K7">
        <f t="shared" si="1"/>
        <v>41.220599999999955</v>
      </c>
      <c r="R7">
        <v>0.5</v>
      </c>
      <c r="S7">
        <f>R7*1000</f>
        <v>500</v>
      </c>
      <c r="T7">
        <v>1129</v>
      </c>
      <c r="U7">
        <f>T7-($T$4)</f>
        <v>887</v>
      </c>
    </row>
    <row r="8" spans="1:21" x14ac:dyDescent="0.2">
      <c r="A8" s="23" t="s">
        <v>62</v>
      </c>
      <c r="B8" s="82">
        <f>B7-B5</f>
        <v>6.4236111111110605E-3</v>
      </c>
      <c r="F8" s="67">
        <v>0.43593749999999998</v>
      </c>
      <c r="G8" s="79">
        <v>1.25</v>
      </c>
      <c r="H8" s="79">
        <v>46.1</v>
      </c>
      <c r="I8">
        <f t="shared" si="2"/>
        <v>6.8999999999999986</v>
      </c>
      <c r="J8">
        <f t="shared" si="0"/>
        <v>4.1220599999999994</v>
      </c>
      <c r="K8">
        <f t="shared" si="1"/>
        <v>61.830899999999993</v>
      </c>
      <c r="N8" s="2" t="s">
        <v>1</v>
      </c>
      <c r="O8" s="3"/>
      <c r="P8" s="3"/>
      <c r="Q8" s="4"/>
    </row>
    <row r="9" spans="1:21" ht="13.5" thickBot="1" x14ac:dyDescent="0.25">
      <c r="A9" s="23" t="s">
        <v>39</v>
      </c>
      <c r="B9" s="84">
        <v>100</v>
      </c>
      <c r="C9" s="78" t="s">
        <v>55</v>
      </c>
      <c r="F9" s="67">
        <v>0.43611111111111101</v>
      </c>
      <c r="G9" s="79">
        <v>1.5</v>
      </c>
      <c r="H9" s="79">
        <v>47.6</v>
      </c>
      <c r="I9">
        <f t="shared" si="2"/>
        <v>8.3999999999999986</v>
      </c>
      <c r="J9">
        <f t="shared" si="0"/>
        <v>5.0181599999999991</v>
      </c>
      <c r="K9">
        <f t="shared" si="1"/>
        <v>75.27239999999999</v>
      </c>
      <c r="N9" s="5" t="s">
        <v>8</v>
      </c>
      <c r="O9" s="6"/>
      <c r="P9" s="6"/>
      <c r="Q9" s="80">
        <v>1000</v>
      </c>
    </row>
    <row r="10" spans="1:21" ht="13.5" thickBot="1" x14ac:dyDescent="0.25">
      <c r="A10" s="23" t="s">
        <v>42</v>
      </c>
      <c r="B10" s="68">
        <f>(B9/9.15)</f>
        <v>10.928961748633879</v>
      </c>
      <c r="C10">
        <f>(B10/60)</f>
        <v>0.18214936247723132</v>
      </c>
      <c r="F10" s="67">
        <v>0.43628472222222198</v>
      </c>
      <c r="G10" s="79">
        <v>1.75</v>
      </c>
      <c r="H10" s="79">
        <v>49.6</v>
      </c>
      <c r="I10">
        <f t="shared" si="2"/>
        <v>10.399999999999999</v>
      </c>
      <c r="J10">
        <f t="shared" si="0"/>
        <v>6.2129599999999998</v>
      </c>
      <c r="K10">
        <f t="shared" si="1"/>
        <v>93.194400000000002</v>
      </c>
      <c r="N10" s="7" t="s">
        <v>2</v>
      </c>
      <c r="O10" s="8"/>
      <c r="P10" s="8"/>
      <c r="Q10" s="81">
        <f>(Q9/L3)*1000</f>
        <v>241.39019704271433</v>
      </c>
    </row>
    <row r="11" spans="1:21" x14ac:dyDescent="0.2">
      <c r="A11" s="23"/>
      <c r="B11" s="68"/>
      <c r="F11" s="67">
        <v>0.436458333333333</v>
      </c>
      <c r="G11" s="79">
        <v>2</v>
      </c>
      <c r="H11" s="79">
        <v>51.1</v>
      </c>
      <c r="I11">
        <f t="shared" si="2"/>
        <v>11.899999999999999</v>
      </c>
      <c r="J11">
        <f t="shared" si="0"/>
        <v>7.1090599999999995</v>
      </c>
      <c r="K11">
        <f t="shared" si="1"/>
        <v>106.63589999999999</v>
      </c>
      <c r="N11" s="19"/>
      <c r="O11" s="20"/>
      <c r="P11" s="20"/>
      <c r="Q11" s="20"/>
    </row>
    <row r="12" spans="1:21" x14ac:dyDescent="0.2">
      <c r="A12" s="75"/>
      <c r="B12" s="76"/>
      <c r="F12" s="67">
        <v>0.43663194444444398</v>
      </c>
      <c r="G12" s="79">
        <v>2.25</v>
      </c>
      <c r="H12" s="79">
        <v>52.6</v>
      </c>
      <c r="I12">
        <f t="shared" si="2"/>
        <v>13.399999999999999</v>
      </c>
      <c r="J12">
        <f t="shared" si="0"/>
        <v>8.0051600000000001</v>
      </c>
      <c r="K12">
        <f t="shared" si="1"/>
        <v>120.0774</v>
      </c>
    </row>
    <row r="13" spans="1:21" x14ac:dyDescent="0.2">
      <c r="F13" s="67">
        <v>0.436805555555555</v>
      </c>
      <c r="G13" s="79">
        <v>2.5</v>
      </c>
      <c r="H13" s="79">
        <v>53.9</v>
      </c>
      <c r="I13">
        <f t="shared" si="2"/>
        <v>14.699999999999996</v>
      </c>
      <c r="J13">
        <f t="shared" si="0"/>
        <v>8.7817799999999977</v>
      </c>
      <c r="K13">
        <f t="shared" si="1"/>
        <v>131.72669999999997</v>
      </c>
    </row>
    <row r="14" spans="1:21" x14ac:dyDescent="0.2">
      <c r="F14" s="67">
        <v>0.43697916666666597</v>
      </c>
      <c r="G14" s="79">
        <v>2.75</v>
      </c>
      <c r="H14" s="79">
        <v>55.1</v>
      </c>
      <c r="I14">
        <f t="shared" si="2"/>
        <v>15.899999999999999</v>
      </c>
      <c r="J14">
        <f t="shared" si="0"/>
        <v>9.4986599999999992</v>
      </c>
      <c r="K14">
        <f t="shared" si="1"/>
        <v>142.47989999999999</v>
      </c>
      <c r="S14" s="1"/>
    </row>
    <row r="15" spans="1:21" x14ac:dyDescent="0.2">
      <c r="F15" s="67">
        <v>0.437152777777777</v>
      </c>
      <c r="G15" s="79">
        <v>3</v>
      </c>
      <c r="H15" s="79">
        <v>55.8</v>
      </c>
      <c r="I15">
        <f t="shared" si="2"/>
        <v>16.599999999999994</v>
      </c>
      <c r="J15">
        <f t="shared" si="0"/>
        <v>9.916839999999997</v>
      </c>
      <c r="K15">
        <f t="shared" si="1"/>
        <v>148.75259999999994</v>
      </c>
      <c r="S15" s="23"/>
    </row>
    <row r="16" spans="1:21" x14ac:dyDescent="0.2">
      <c r="F16" s="67">
        <v>0.43732638888888897</v>
      </c>
      <c r="G16" s="79">
        <v>3.25</v>
      </c>
      <c r="H16" s="79">
        <v>56.5</v>
      </c>
      <c r="I16">
        <f t="shared" si="2"/>
        <v>17.299999999999997</v>
      </c>
      <c r="J16">
        <f t="shared" si="0"/>
        <v>10.335019999999998</v>
      </c>
      <c r="K16">
        <f t="shared" si="1"/>
        <v>155.02529999999999</v>
      </c>
      <c r="S16" s="74"/>
    </row>
    <row r="17" spans="6:19" x14ac:dyDescent="0.2">
      <c r="F17" s="67">
        <v>0.4375</v>
      </c>
      <c r="G17" s="79">
        <v>3.5</v>
      </c>
      <c r="H17" s="79">
        <v>56.8</v>
      </c>
      <c r="I17">
        <f t="shared" si="2"/>
        <v>17.599999999999994</v>
      </c>
      <c r="J17">
        <f t="shared" si="0"/>
        <v>10.514239999999997</v>
      </c>
      <c r="K17">
        <f t="shared" si="1"/>
        <v>157.71359999999996</v>
      </c>
      <c r="S17" s="74"/>
    </row>
    <row r="18" spans="6:19" x14ac:dyDescent="0.2">
      <c r="F18" s="67">
        <v>0.43767361111111103</v>
      </c>
      <c r="G18" s="79">
        <v>3.75</v>
      </c>
      <c r="H18" s="79">
        <v>57</v>
      </c>
      <c r="I18">
        <f t="shared" si="2"/>
        <v>17.799999999999997</v>
      </c>
      <c r="J18">
        <f t="shared" si="0"/>
        <v>10.633719999999999</v>
      </c>
      <c r="K18">
        <f t="shared" si="1"/>
        <v>159.50579999999997</v>
      </c>
      <c r="S18" s="74"/>
    </row>
    <row r="19" spans="6:19" x14ac:dyDescent="0.2">
      <c r="F19" s="67">
        <v>0.437847222222222</v>
      </c>
      <c r="G19" s="79">
        <v>4</v>
      </c>
      <c r="H19" s="79">
        <v>57</v>
      </c>
      <c r="I19">
        <f t="shared" si="2"/>
        <v>17.799999999999997</v>
      </c>
      <c r="J19">
        <f t="shared" si="0"/>
        <v>10.633719999999999</v>
      </c>
      <c r="K19">
        <f t="shared" si="1"/>
        <v>159.50579999999997</v>
      </c>
      <c r="S19" s="74"/>
    </row>
    <row r="20" spans="6:19" ht="14.25" customHeight="1" x14ac:dyDescent="0.2">
      <c r="F20" s="67">
        <v>0.43802083333333303</v>
      </c>
      <c r="G20" s="79">
        <v>4.25</v>
      </c>
      <c r="H20" s="79">
        <v>56.7</v>
      </c>
      <c r="I20">
        <f t="shared" si="2"/>
        <v>17.5</v>
      </c>
      <c r="J20">
        <f t="shared" si="0"/>
        <v>10.454500000000001</v>
      </c>
      <c r="K20">
        <f t="shared" si="1"/>
        <v>156.81750000000002</v>
      </c>
      <c r="S20" s="74"/>
    </row>
    <row r="21" spans="6:19" x14ac:dyDescent="0.2">
      <c r="F21" s="67">
        <v>0.438194444444444</v>
      </c>
      <c r="G21" s="79">
        <v>4.5</v>
      </c>
      <c r="H21" s="79">
        <v>56.2</v>
      </c>
      <c r="I21">
        <f t="shared" si="2"/>
        <v>17</v>
      </c>
      <c r="J21">
        <f t="shared" si="0"/>
        <v>10.155800000000001</v>
      </c>
      <c r="K21">
        <f t="shared" si="1"/>
        <v>152.33700000000002</v>
      </c>
    </row>
    <row r="22" spans="6:19" x14ac:dyDescent="0.2">
      <c r="F22" s="67">
        <v>0.43836805555555503</v>
      </c>
      <c r="G22" s="79">
        <v>4.75</v>
      </c>
      <c r="H22" s="79">
        <v>55.6</v>
      </c>
      <c r="I22">
        <f t="shared" si="2"/>
        <v>16.399999999999999</v>
      </c>
      <c r="J22">
        <f t="shared" si="0"/>
        <v>9.7973599999999994</v>
      </c>
      <c r="K22">
        <f t="shared" si="1"/>
        <v>146.96039999999999</v>
      </c>
    </row>
    <row r="23" spans="6:19" x14ac:dyDescent="0.2">
      <c r="F23" s="67">
        <v>0.438541666666666</v>
      </c>
      <c r="G23" s="79">
        <v>5</v>
      </c>
      <c r="H23" s="79">
        <v>55</v>
      </c>
      <c r="I23">
        <f t="shared" si="2"/>
        <v>15.799999999999997</v>
      </c>
      <c r="J23">
        <f t="shared" si="0"/>
        <v>9.4389199999999995</v>
      </c>
      <c r="K23">
        <f t="shared" si="1"/>
        <v>141.5838</v>
      </c>
    </row>
    <row r="24" spans="6:19" x14ac:dyDescent="0.2">
      <c r="F24" s="67">
        <v>0.43871527777777702</v>
      </c>
      <c r="G24" s="79">
        <v>5.25</v>
      </c>
      <c r="H24" s="79">
        <v>54.4</v>
      </c>
      <c r="I24">
        <f t="shared" si="2"/>
        <v>15.199999999999996</v>
      </c>
      <c r="J24">
        <f t="shared" si="0"/>
        <v>9.0804799999999979</v>
      </c>
      <c r="K24">
        <f t="shared" si="1"/>
        <v>136.20719999999997</v>
      </c>
    </row>
    <row r="25" spans="6:19" x14ac:dyDescent="0.2">
      <c r="F25" s="67">
        <v>0.438888888888888</v>
      </c>
      <c r="G25" s="79">
        <v>5.5</v>
      </c>
      <c r="H25" s="79">
        <v>53.7</v>
      </c>
      <c r="I25">
        <f t="shared" si="2"/>
        <v>14.5</v>
      </c>
      <c r="J25">
        <f t="shared" si="0"/>
        <v>8.6623000000000001</v>
      </c>
      <c r="K25">
        <f t="shared" si="1"/>
        <v>129.93450000000001</v>
      </c>
    </row>
    <row r="26" spans="6:19" x14ac:dyDescent="0.2">
      <c r="F26" s="67">
        <v>0.43906249999999902</v>
      </c>
      <c r="G26" s="79">
        <v>5.75</v>
      </c>
      <c r="H26" s="79">
        <v>52.9</v>
      </c>
      <c r="I26">
        <f t="shared" si="2"/>
        <v>13.699999999999996</v>
      </c>
      <c r="J26">
        <f t="shared" si="0"/>
        <v>8.1843799999999973</v>
      </c>
      <c r="K26">
        <f t="shared" si="1"/>
        <v>122.76569999999995</v>
      </c>
    </row>
    <row r="27" spans="6:19" x14ac:dyDescent="0.2">
      <c r="F27" s="67">
        <v>0.43923611111110999</v>
      </c>
      <c r="G27" s="79">
        <v>6</v>
      </c>
      <c r="H27" s="79">
        <v>52.3</v>
      </c>
      <c r="I27">
        <f t="shared" si="2"/>
        <v>13.099999999999994</v>
      </c>
      <c r="J27">
        <f t="shared" si="0"/>
        <v>7.8259399999999975</v>
      </c>
      <c r="K27">
        <f t="shared" si="1"/>
        <v>117.38909999999996</v>
      </c>
    </row>
    <row r="28" spans="6:19" x14ac:dyDescent="0.2">
      <c r="F28" s="67">
        <v>0.43940972222222202</v>
      </c>
      <c r="G28" s="79">
        <v>6.25</v>
      </c>
      <c r="H28" s="79">
        <v>51.5</v>
      </c>
      <c r="I28">
        <f t="shared" si="2"/>
        <v>12.299999999999997</v>
      </c>
      <c r="J28">
        <f t="shared" si="0"/>
        <v>7.3480199999999991</v>
      </c>
      <c r="K28">
        <f t="shared" si="1"/>
        <v>110.22029999999998</v>
      </c>
    </row>
    <row r="29" spans="6:19" x14ac:dyDescent="0.2">
      <c r="F29" s="67">
        <v>0.43958333333333299</v>
      </c>
      <c r="G29" s="79">
        <v>6.5</v>
      </c>
      <c r="H29" s="79">
        <v>50.9</v>
      </c>
      <c r="I29">
        <f t="shared" si="2"/>
        <v>11.699999999999996</v>
      </c>
      <c r="J29">
        <f t="shared" si="0"/>
        <v>6.9895799999999983</v>
      </c>
      <c r="K29">
        <f t="shared" si="1"/>
        <v>104.84369999999997</v>
      </c>
    </row>
    <row r="30" spans="6:19" x14ac:dyDescent="0.2">
      <c r="F30" s="67">
        <v>0.43975694444444402</v>
      </c>
      <c r="G30" s="79">
        <v>6.75</v>
      </c>
      <c r="H30" s="79">
        <v>50.2</v>
      </c>
      <c r="I30">
        <f t="shared" si="2"/>
        <v>11</v>
      </c>
      <c r="J30">
        <f t="shared" si="0"/>
        <v>6.5714000000000006</v>
      </c>
      <c r="K30">
        <f t="shared" si="1"/>
        <v>98.571000000000012</v>
      </c>
    </row>
    <row r="31" spans="6:19" x14ac:dyDescent="0.2">
      <c r="F31" s="67">
        <v>0.43993055555555499</v>
      </c>
      <c r="G31" s="79">
        <v>7</v>
      </c>
      <c r="H31" s="79">
        <v>49.5</v>
      </c>
      <c r="I31">
        <f t="shared" si="2"/>
        <v>10.299999999999997</v>
      </c>
      <c r="J31">
        <f t="shared" si="0"/>
        <v>6.1532199999999984</v>
      </c>
      <c r="K31">
        <f t="shared" si="1"/>
        <v>92.298299999999969</v>
      </c>
    </row>
    <row r="32" spans="6:19" x14ac:dyDescent="0.2">
      <c r="F32" s="67">
        <v>0.44010416666666602</v>
      </c>
      <c r="G32" s="79">
        <v>7.25</v>
      </c>
      <c r="H32" s="79">
        <v>48.8</v>
      </c>
      <c r="I32">
        <f t="shared" si="2"/>
        <v>9.5999999999999943</v>
      </c>
      <c r="J32">
        <f t="shared" si="0"/>
        <v>5.735039999999997</v>
      </c>
      <c r="K32">
        <f t="shared" si="1"/>
        <v>86.025599999999955</v>
      </c>
    </row>
    <row r="33" spans="6:11" x14ac:dyDescent="0.2">
      <c r="F33" s="67">
        <v>0.44027777777777699</v>
      </c>
      <c r="G33" s="79">
        <v>7.5</v>
      </c>
      <c r="H33" s="79">
        <v>48</v>
      </c>
      <c r="I33">
        <f t="shared" si="2"/>
        <v>8.7999999999999972</v>
      </c>
      <c r="J33">
        <f t="shared" si="0"/>
        <v>5.2571199999999987</v>
      </c>
      <c r="K33">
        <f t="shared" si="1"/>
        <v>78.856799999999978</v>
      </c>
    </row>
    <row r="34" spans="6:11" x14ac:dyDescent="0.2">
      <c r="F34" s="67">
        <v>0.44045138888888802</v>
      </c>
      <c r="G34" s="79">
        <v>7.75</v>
      </c>
      <c r="H34" s="79">
        <v>47.6</v>
      </c>
      <c r="I34">
        <f t="shared" si="2"/>
        <v>8.3999999999999986</v>
      </c>
      <c r="J34">
        <f t="shared" si="0"/>
        <v>5.0181599999999991</v>
      </c>
      <c r="K34">
        <f t="shared" si="1"/>
        <v>75.27239999999999</v>
      </c>
    </row>
    <row r="35" spans="6:11" x14ac:dyDescent="0.2">
      <c r="F35" s="67">
        <v>0.44062499999999899</v>
      </c>
      <c r="G35" s="79">
        <v>8</v>
      </c>
      <c r="H35" s="79">
        <v>47.1</v>
      </c>
      <c r="I35">
        <f t="shared" si="2"/>
        <v>7.8999999999999986</v>
      </c>
      <c r="J35">
        <f t="shared" si="0"/>
        <v>4.7194599999999998</v>
      </c>
      <c r="K35">
        <f t="shared" si="1"/>
        <v>141.5838</v>
      </c>
    </row>
    <row r="36" spans="6:11" x14ac:dyDescent="0.2">
      <c r="F36" s="67">
        <v>0.44097222222222227</v>
      </c>
      <c r="G36" s="79">
        <v>8.5</v>
      </c>
      <c r="H36" s="79">
        <v>46</v>
      </c>
      <c r="I36">
        <f t="shared" si="2"/>
        <v>6.7999999999999972</v>
      </c>
      <c r="J36">
        <f t="shared" si="0"/>
        <v>4.0623199999999988</v>
      </c>
      <c r="K36">
        <f t="shared" si="1"/>
        <v>121.86959999999996</v>
      </c>
    </row>
    <row r="37" spans="6:11" x14ac:dyDescent="0.2">
      <c r="F37" s="67">
        <v>0.44131944444444599</v>
      </c>
      <c r="G37" s="79">
        <v>9</v>
      </c>
      <c r="H37" s="79">
        <v>44.9</v>
      </c>
      <c r="I37">
        <f t="shared" si="2"/>
        <v>5.6999999999999957</v>
      </c>
      <c r="J37">
        <f t="shared" si="0"/>
        <v>3.4051799999999979</v>
      </c>
      <c r="K37">
        <f t="shared" si="1"/>
        <v>102.15539999999993</v>
      </c>
    </row>
    <row r="38" spans="6:11" x14ac:dyDescent="0.2">
      <c r="F38" s="67">
        <v>0.44166666666666898</v>
      </c>
      <c r="G38" s="79">
        <v>9.5</v>
      </c>
      <c r="H38" s="79">
        <v>44.1</v>
      </c>
      <c r="I38">
        <f t="shared" si="2"/>
        <v>4.8999999999999986</v>
      </c>
      <c r="J38">
        <f t="shared" si="0"/>
        <v>2.9272599999999995</v>
      </c>
      <c r="K38">
        <f t="shared" si="1"/>
        <v>87.817799999999991</v>
      </c>
    </row>
    <row r="39" spans="6:11" x14ac:dyDescent="0.2">
      <c r="F39" s="67">
        <v>0.44201388888889198</v>
      </c>
      <c r="G39" s="79">
        <v>10</v>
      </c>
      <c r="H39" s="79">
        <v>43.4</v>
      </c>
      <c r="I39">
        <f t="shared" si="2"/>
        <v>4.1999999999999957</v>
      </c>
      <c r="J39">
        <f t="shared" si="0"/>
        <v>2.5090799999999978</v>
      </c>
      <c r="K39">
        <f t="shared" si="1"/>
        <v>75.272399999999934</v>
      </c>
    </row>
    <row r="40" spans="6:11" x14ac:dyDescent="0.2">
      <c r="F40" s="67">
        <v>0.44236111111111498</v>
      </c>
      <c r="G40" s="79">
        <v>10.5</v>
      </c>
      <c r="H40" s="79">
        <v>42.5</v>
      </c>
      <c r="I40">
        <f t="shared" si="2"/>
        <v>3.2999999999999972</v>
      </c>
      <c r="J40">
        <f t="shared" si="0"/>
        <v>1.9714199999999984</v>
      </c>
      <c r="K40">
        <f t="shared" si="1"/>
        <v>59.142599999999952</v>
      </c>
    </row>
    <row r="41" spans="6:11" x14ac:dyDescent="0.2">
      <c r="F41" s="67">
        <v>0.44270833333333898</v>
      </c>
      <c r="G41" s="79">
        <v>11</v>
      </c>
      <c r="H41" s="79">
        <v>42.1</v>
      </c>
      <c r="I41">
        <f t="shared" si="2"/>
        <v>2.8999999999999986</v>
      </c>
      <c r="J41">
        <f t="shared" si="0"/>
        <v>1.7324599999999992</v>
      </c>
      <c r="K41">
        <f t="shared" si="1"/>
        <v>51.973799999999976</v>
      </c>
    </row>
    <row r="42" spans="6:11" x14ac:dyDescent="0.2">
      <c r="F42" s="67">
        <v>0.44305555555556198</v>
      </c>
      <c r="G42" s="79">
        <v>11.5</v>
      </c>
      <c r="H42" s="79">
        <v>41.4</v>
      </c>
      <c r="I42">
        <f t="shared" si="2"/>
        <v>2.1999999999999957</v>
      </c>
      <c r="J42">
        <f t="shared" si="0"/>
        <v>1.3142799999999975</v>
      </c>
      <c r="K42">
        <f t="shared" si="1"/>
        <v>39.428399999999925</v>
      </c>
    </row>
    <row r="43" spans="6:11" x14ac:dyDescent="0.2">
      <c r="F43" s="67">
        <v>0.44340277777778497</v>
      </c>
      <c r="G43" s="79">
        <v>12</v>
      </c>
      <c r="H43" s="79">
        <v>40.9</v>
      </c>
      <c r="I43">
        <f t="shared" si="2"/>
        <v>1.6999999999999957</v>
      </c>
      <c r="J43">
        <f t="shared" si="0"/>
        <v>1.0155799999999975</v>
      </c>
      <c r="K43">
        <f t="shared" si="1"/>
        <v>30.467399999999923</v>
      </c>
    </row>
    <row r="44" spans="6:11" x14ac:dyDescent="0.2">
      <c r="F44" s="67">
        <v>0.44375000000000803</v>
      </c>
      <c r="G44" s="79">
        <v>12.5</v>
      </c>
      <c r="H44" s="79">
        <v>40.5</v>
      </c>
      <c r="I44">
        <f t="shared" si="2"/>
        <v>1.2999999999999972</v>
      </c>
      <c r="J44">
        <f t="shared" si="0"/>
        <v>0.77661999999999831</v>
      </c>
      <c r="K44">
        <f t="shared" si="1"/>
        <v>23.298599999999951</v>
      </c>
    </row>
    <row r="45" spans="6:11" x14ac:dyDescent="0.2">
      <c r="F45" s="67">
        <v>0.44409722222223202</v>
      </c>
      <c r="G45" s="79">
        <v>13</v>
      </c>
      <c r="H45" s="79">
        <v>40.200000000000003</v>
      </c>
      <c r="I45">
        <f t="shared" si="2"/>
        <v>1</v>
      </c>
      <c r="J45">
        <f t="shared" si="0"/>
        <v>0.59740000000000004</v>
      </c>
      <c r="K45">
        <f t="shared" si="1"/>
        <v>17.922000000000001</v>
      </c>
    </row>
    <row r="46" spans="6:11" x14ac:dyDescent="0.2">
      <c r="F46" s="67">
        <v>0.44444444444445602</v>
      </c>
      <c r="G46" s="79">
        <v>13.5</v>
      </c>
      <c r="H46" s="79">
        <v>40.1</v>
      </c>
      <c r="I46">
        <f t="shared" si="2"/>
        <v>0.89999999999999858</v>
      </c>
      <c r="J46">
        <f t="shared" si="0"/>
        <v>0.53765999999999914</v>
      </c>
      <c r="K46">
        <f t="shared" si="1"/>
        <v>16.129799999999975</v>
      </c>
    </row>
    <row r="47" spans="6:11" x14ac:dyDescent="0.2">
      <c r="F47" s="67">
        <v>0.44479166666668002</v>
      </c>
      <c r="G47" s="79">
        <v>14</v>
      </c>
      <c r="H47" s="79">
        <v>39.700000000000003</v>
      </c>
      <c r="I47">
        <f t="shared" si="2"/>
        <v>0.5</v>
      </c>
      <c r="J47">
        <f t="shared" si="0"/>
        <v>0.29870000000000002</v>
      </c>
      <c r="K47">
        <f t="shared" si="1"/>
        <v>8.9610000000000003</v>
      </c>
    </row>
    <row r="48" spans="6:11" x14ac:dyDescent="0.2">
      <c r="F48" s="67">
        <v>0.44513888888890402</v>
      </c>
      <c r="G48" s="79">
        <v>14.5</v>
      </c>
      <c r="H48" s="79">
        <v>39.6</v>
      </c>
      <c r="I48">
        <f t="shared" si="2"/>
        <v>0.39999999999999858</v>
      </c>
      <c r="J48">
        <f t="shared" si="0"/>
        <v>0.23895999999999917</v>
      </c>
      <c r="K48">
        <f t="shared" si="1"/>
        <v>7.1687999999999752</v>
      </c>
    </row>
    <row r="49" spans="6:11" x14ac:dyDescent="0.2">
      <c r="F49" s="67">
        <v>0.44548611111112801</v>
      </c>
      <c r="G49" s="79">
        <v>15</v>
      </c>
      <c r="H49" s="79">
        <v>39.299999999999997</v>
      </c>
      <c r="I49">
        <f t="shared" si="2"/>
        <v>9.9999999999994316E-2</v>
      </c>
      <c r="J49">
        <f t="shared" si="0"/>
        <v>5.9739999999996608E-2</v>
      </c>
      <c r="K49">
        <f t="shared" si="1"/>
        <v>1.7921999999998983</v>
      </c>
    </row>
    <row r="50" spans="6:11" x14ac:dyDescent="0.2">
      <c r="F50" s="67">
        <v>0.44583333333335201</v>
      </c>
      <c r="G50" s="79">
        <v>15.5</v>
      </c>
      <c r="H50" s="79">
        <v>39.200000000000003</v>
      </c>
      <c r="I50">
        <f t="shared" si="2"/>
        <v>0</v>
      </c>
      <c r="J50">
        <f t="shared" si="0"/>
        <v>0</v>
      </c>
      <c r="K50">
        <f t="shared" si="1"/>
        <v>0</v>
      </c>
    </row>
    <row r="51" spans="6:11" x14ac:dyDescent="0.2">
      <c r="F51" s="67"/>
      <c r="G51" s="79"/>
      <c r="H51" s="79"/>
    </row>
    <row r="52" spans="6:11" x14ac:dyDescent="0.2">
      <c r="F52" s="67"/>
      <c r="G52" s="79"/>
      <c r="H52" s="79"/>
    </row>
    <row r="53" spans="6:11" x14ac:dyDescent="0.2">
      <c r="F53" s="67"/>
      <c r="G53" s="79"/>
      <c r="H53" s="79"/>
    </row>
    <row r="54" spans="6:11" x14ac:dyDescent="0.2">
      <c r="F54" s="67"/>
      <c r="G54" s="79"/>
      <c r="H54" s="79"/>
    </row>
    <row r="55" spans="6:11" x14ac:dyDescent="0.2">
      <c r="F55" s="67"/>
      <c r="G55" s="79"/>
      <c r="H55" s="79"/>
    </row>
    <row r="56" spans="6:11" x14ac:dyDescent="0.2">
      <c r="F56" s="67"/>
      <c r="G56" s="79"/>
      <c r="H56" s="79"/>
    </row>
    <row r="57" spans="6:11" x14ac:dyDescent="0.2">
      <c r="F57" s="67"/>
    </row>
    <row r="58" spans="6:11" x14ac:dyDescent="0.2">
      <c r="F58" s="67"/>
    </row>
    <row r="59" spans="6:11" x14ac:dyDescent="0.2">
      <c r="F59" s="67"/>
    </row>
    <row r="60" spans="6:11" x14ac:dyDescent="0.2">
      <c r="F60" s="67"/>
    </row>
    <row r="61" spans="6:11" x14ac:dyDescent="0.2">
      <c r="F61" s="67"/>
    </row>
    <row r="62" spans="6:11" x14ac:dyDescent="0.2">
      <c r="F62" s="67"/>
    </row>
    <row r="63" spans="6:11" x14ac:dyDescent="0.2">
      <c r="F63" s="67"/>
    </row>
    <row r="64" spans="6:11" x14ac:dyDescent="0.2">
      <c r="F64" s="67"/>
    </row>
    <row r="65" spans="6:6" x14ac:dyDescent="0.2">
      <c r="F65" s="67"/>
    </row>
    <row r="66" spans="6:6" x14ac:dyDescent="0.2">
      <c r="F66" s="67"/>
    </row>
    <row r="67" spans="6:6" x14ac:dyDescent="0.2">
      <c r="F67" s="67"/>
    </row>
    <row r="68" spans="6:6" x14ac:dyDescent="0.2">
      <c r="F68" s="67"/>
    </row>
    <row r="69" spans="6:6" x14ac:dyDescent="0.2">
      <c r="F69" s="67"/>
    </row>
    <row r="70" spans="6:6" x14ac:dyDescent="0.2">
      <c r="F70" s="67"/>
    </row>
    <row r="71" spans="6:6" x14ac:dyDescent="0.2">
      <c r="F71" s="67"/>
    </row>
    <row r="72" spans="6:6" x14ac:dyDescent="0.2">
      <c r="F72" s="67"/>
    </row>
    <row r="73" spans="6:6" x14ac:dyDescent="0.2">
      <c r="F73" s="67"/>
    </row>
    <row r="74" spans="6:6" x14ac:dyDescent="0.2">
      <c r="F74" s="67"/>
    </row>
    <row r="75" spans="6:6" x14ac:dyDescent="0.2">
      <c r="F75" s="67"/>
    </row>
    <row r="76" spans="6:6" x14ac:dyDescent="0.2">
      <c r="F76" s="67"/>
    </row>
    <row r="77" spans="6:6" x14ac:dyDescent="0.2">
      <c r="F77" s="67"/>
    </row>
    <row r="78" spans="6:6" x14ac:dyDescent="0.2">
      <c r="F78" s="67"/>
    </row>
    <row r="79" spans="6:6" x14ac:dyDescent="0.2">
      <c r="F79" s="67"/>
    </row>
    <row r="80" spans="6:6" x14ac:dyDescent="0.2">
      <c r="F80" s="67"/>
    </row>
    <row r="81" spans="6:6" x14ac:dyDescent="0.2">
      <c r="F81" s="67"/>
    </row>
    <row r="82" spans="6:6" x14ac:dyDescent="0.2">
      <c r="F82" s="67"/>
    </row>
    <row r="83" spans="6:6" x14ac:dyDescent="0.2">
      <c r="F83" s="67"/>
    </row>
    <row r="84" spans="6:6" x14ac:dyDescent="0.2">
      <c r="F84" s="67"/>
    </row>
    <row r="85" spans="6:6" x14ac:dyDescent="0.2">
      <c r="F85" s="67"/>
    </row>
    <row r="86" spans="6:6" x14ac:dyDescent="0.2">
      <c r="F86" s="67"/>
    </row>
    <row r="87" spans="6:6" x14ac:dyDescent="0.2">
      <c r="F87" s="67"/>
    </row>
    <row r="88" spans="6:6" x14ac:dyDescent="0.2">
      <c r="F88" s="67"/>
    </row>
    <row r="89" spans="6:6" x14ac:dyDescent="0.2">
      <c r="F89" s="67"/>
    </row>
    <row r="90" spans="6:6" x14ac:dyDescent="0.2">
      <c r="F90" s="67"/>
    </row>
    <row r="91" spans="6:6" x14ac:dyDescent="0.2">
      <c r="F91" s="67"/>
    </row>
    <row r="92" spans="6:6" x14ac:dyDescent="0.2">
      <c r="F92" s="67"/>
    </row>
    <row r="93" spans="6:6" x14ac:dyDescent="0.2">
      <c r="F93" s="67"/>
    </row>
    <row r="94" spans="6:6" x14ac:dyDescent="0.2">
      <c r="F94" s="67"/>
    </row>
    <row r="95" spans="6:6" x14ac:dyDescent="0.2">
      <c r="F95" s="67"/>
    </row>
    <row r="96" spans="6:6" x14ac:dyDescent="0.2">
      <c r="F96" s="67"/>
    </row>
    <row r="97" spans="6:6" x14ac:dyDescent="0.2">
      <c r="F97" s="67"/>
    </row>
    <row r="98" spans="6:6" x14ac:dyDescent="0.2">
      <c r="F98" s="67"/>
    </row>
    <row r="99" spans="6:6" x14ac:dyDescent="0.2">
      <c r="F99" s="67"/>
    </row>
    <row r="100" spans="6:6" x14ac:dyDescent="0.2">
      <c r="F100" s="67"/>
    </row>
    <row r="101" spans="6:6" x14ac:dyDescent="0.2">
      <c r="F101" s="67"/>
    </row>
    <row r="102" spans="6:6" x14ac:dyDescent="0.2">
      <c r="F102" s="67"/>
    </row>
    <row r="103" spans="6:6" x14ac:dyDescent="0.2">
      <c r="F103" s="67"/>
    </row>
    <row r="104" spans="6:6" x14ac:dyDescent="0.2">
      <c r="F104" s="67"/>
    </row>
    <row r="105" spans="6:6" x14ac:dyDescent="0.2">
      <c r="F105" s="67"/>
    </row>
    <row r="106" spans="6:6" x14ac:dyDescent="0.2">
      <c r="F106" s="67"/>
    </row>
    <row r="107" spans="6:6" x14ac:dyDescent="0.2">
      <c r="F107" s="67"/>
    </row>
    <row r="108" spans="6:6" x14ac:dyDescent="0.2">
      <c r="F108" s="67"/>
    </row>
    <row r="109" spans="6:6" x14ac:dyDescent="0.2">
      <c r="F109" s="67"/>
    </row>
    <row r="110" spans="6:6" x14ac:dyDescent="0.2">
      <c r="F110" s="67"/>
    </row>
    <row r="111" spans="6:6" x14ac:dyDescent="0.2">
      <c r="F111" s="67"/>
    </row>
    <row r="112" spans="6:6" x14ac:dyDescent="0.2">
      <c r="F112" s="67"/>
    </row>
    <row r="113" spans="6:6" x14ac:dyDescent="0.2">
      <c r="F113" s="67"/>
    </row>
    <row r="114" spans="6:6" x14ac:dyDescent="0.2">
      <c r="F114" s="67"/>
    </row>
    <row r="115" spans="6:6" x14ac:dyDescent="0.2">
      <c r="F115" s="67"/>
    </row>
    <row r="116" spans="6:6" x14ac:dyDescent="0.2">
      <c r="F116" s="67"/>
    </row>
    <row r="117" spans="6:6" x14ac:dyDescent="0.2">
      <c r="F117" s="67"/>
    </row>
    <row r="131" spans="1:1" x14ac:dyDescent="0.2">
      <c r="A131" s="67"/>
    </row>
    <row r="132" spans="1:1" x14ac:dyDescent="0.2">
      <c r="A132" s="67"/>
    </row>
    <row r="133" spans="1:1" x14ac:dyDescent="0.2">
      <c r="A133" s="67"/>
    </row>
    <row r="134" spans="1:1" x14ac:dyDescent="0.2">
      <c r="A134" s="67"/>
    </row>
    <row r="135" spans="1:1" x14ac:dyDescent="0.2">
      <c r="A135" s="67"/>
    </row>
    <row r="136" spans="1:1" x14ac:dyDescent="0.2">
      <c r="A136" s="67"/>
    </row>
    <row r="137" spans="1:1" x14ac:dyDescent="0.2">
      <c r="A137" s="67"/>
    </row>
    <row r="138" spans="1:1" x14ac:dyDescent="0.2">
      <c r="A138" s="67"/>
    </row>
    <row r="139" spans="1:1" x14ac:dyDescent="0.2">
      <c r="A139" s="67"/>
    </row>
    <row r="140" spans="1:1" x14ac:dyDescent="0.2">
      <c r="A140" s="67"/>
    </row>
    <row r="141" spans="1:1" x14ac:dyDescent="0.2">
      <c r="A141" s="67"/>
    </row>
    <row r="142" spans="1:1" x14ac:dyDescent="0.2">
      <c r="A142" s="67"/>
    </row>
    <row r="143" spans="1:1" x14ac:dyDescent="0.2">
      <c r="A143" s="67"/>
    </row>
    <row r="144" spans="1:1" x14ac:dyDescent="0.2">
      <c r="A144" s="67"/>
    </row>
    <row r="145" spans="1:1" x14ac:dyDescent="0.2">
      <c r="A145" s="67"/>
    </row>
    <row r="146" spans="1:1" x14ac:dyDescent="0.2">
      <c r="A146" s="67"/>
    </row>
    <row r="147" spans="1:1" x14ac:dyDescent="0.2">
      <c r="A147" s="67"/>
    </row>
    <row r="148" spans="1:1" x14ac:dyDescent="0.2">
      <c r="A148" s="67"/>
    </row>
    <row r="149" spans="1:1" x14ac:dyDescent="0.2">
      <c r="A149" s="67"/>
    </row>
    <row r="150" spans="1:1" x14ac:dyDescent="0.2">
      <c r="A150" s="67"/>
    </row>
    <row r="151" spans="1:1" x14ac:dyDescent="0.2">
      <c r="A151" s="67"/>
    </row>
    <row r="152" spans="1:1" x14ac:dyDescent="0.2">
      <c r="A152" s="67"/>
    </row>
    <row r="153" spans="1:1" x14ac:dyDescent="0.2">
      <c r="A153" s="67"/>
    </row>
    <row r="154" spans="1:1" x14ac:dyDescent="0.2">
      <c r="A154" s="67"/>
    </row>
    <row r="155" spans="1:1" x14ac:dyDescent="0.2">
      <c r="A155" s="67"/>
    </row>
    <row r="156" spans="1:1" x14ac:dyDescent="0.2">
      <c r="A156" s="67"/>
    </row>
    <row r="157" spans="1:1" x14ac:dyDescent="0.2">
      <c r="A157" s="67"/>
    </row>
    <row r="158" spans="1:1" x14ac:dyDescent="0.2">
      <c r="A158" s="67"/>
    </row>
    <row r="159" spans="1:1" x14ac:dyDescent="0.2">
      <c r="A159" s="67"/>
    </row>
    <row r="160" spans="1:1" x14ac:dyDescent="0.2">
      <c r="A160" s="67"/>
    </row>
    <row r="161" spans="1:1" x14ac:dyDescent="0.2">
      <c r="A161" s="67"/>
    </row>
    <row r="162" spans="1:1" x14ac:dyDescent="0.2">
      <c r="A162" s="67"/>
    </row>
    <row r="163" spans="1:1" x14ac:dyDescent="0.2">
      <c r="A163" s="67"/>
    </row>
    <row r="164" spans="1:1" x14ac:dyDescent="0.2">
      <c r="A164" s="67"/>
    </row>
    <row r="165" spans="1:1" x14ac:dyDescent="0.2">
      <c r="A165" s="67"/>
    </row>
    <row r="166" spans="1:1" x14ac:dyDescent="0.2">
      <c r="A166" s="67"/>
    </row>
    <row r="167" spans="1:1" x14ac:dyDescent="0.2">
      <c r="A167" s="67"/>
    </row>
    <row r="168" spans="1:1" x14ac:dyDescent="0.2">
      <c r="A168" s="67"/>
    </row>
    <row r="169" spans="1:1" x14ac:dyDescent="0.2">
      <c r="A169" s="67"/>
    </row>
    <row r="170" spans="1:1" x14ac:dyDescent="0.2">
      <c r="A170" s="67"/>
    </row>
    <row r="171" spans="1:1" x14ac:dyDescent="0.2">
      <c r="A171" s="67"/>
    </row>
    <row r="172" spans="1:1" x14ac:dyDescent="0.2">
      <c r="A172" s="67"/>
    </row>
    <row r="173" spans="1:1" x14ac:dyDescent="0.2">
      <c r="A173" s="67"/>
    </row>
    <row r="174" spans="1:1" x14ac:dyDescent="0.2">
      <c r="A174" s="67"/>
    </row>
    <row r="175" spans="1:1" x14ac:dyDescent="0.2">
      <c r="A175" s="67"/>
    </row>
    <row r="176" spans="1:1" x14ac:dyDescent="0.2">
      <c r="A176" s="67"/>
    </row>
    <row r="177" spans="1:1" x14ac:dyDescent="0.2">
      <c r="A177" s="67"/>
    </row>
    <row r="178" spans="1:1" x14ac:dyDescent="0.2">
      <c r="A178" s="67"/>
    </row>
    <row r="179" spans="1:1" x14ac:dyDescent="0.2">
      <c r="A179" s="67"/>
    </row>
    <row r="180" spans="1:1" x14ac:dyDescent="0.2">
      <c r="A180" s="67"/>
    </row>
    <row r="181" spans="1:1" x14ac:dyDescent="0.2">
      <c r="A181" s="67"/>
    </row>
    <row r="182" spans="1:1" x14ac:dyDescent="0.2">
      <c r="A182" s="67"/>
    </row>
    <row r="183" spans="1:1" x14ac:dyDescent="0.2">
      <c r="A183" s="67"/>
    </row>
    <row r="184" spans="1:1" x14ac:dyDescent="0.2">
      <c r="A184" s="67"/>
    </row>
    <row r="185" spans="1:1" x14ac:dyDescent="0.2">
      <c r="A185" s="67"/>
    </row>
    <row r="186" spans="1:1" x14ac:dyDescent="0.2">
      <c r="A186" s="67"/>
    </row>
    <row r="187" spans="1:1" x14ac:dyDescent="0.2">
      <c r="A187" s="67"/>
    </row>
    <row r="188" spans="1:1" x14ac:dyDescent="0.2">
      <c r="A188" s="67"/>
    </row>
    <row r="189" spans="1:1" x14ac:dyDescent="0.2">
      <c r="A189" s="67"/>
    </row>
    <row r="190" spans="1:1" x14ac:dyDescent="0.2">
      <c r="A190" s="67"/>
    </row>
    <row r="191" spans="1:1" x14ac:dyDescent="0.2">
      <c r="A191" s="67"/>
    </row>
    <row r="192" spans="1:1" x14ac:dyDescent="0.2">
      <c r="A192" s="67"/>
    </row>
    <row r="193" spans="1:1" x14ac:dyDescent="0.2">
      <c r="A193" s="67"/>
    </row>
    <row r="194" spans="1:1" x14ac:dyDescent="0.2">
      <c r="A194" s="67"/>
    </row>
    <row r="195" spans="1:1" x14ac:dyDescent="0.2">
      <c r="A195" s="67"/>
    </row>
    <row r="196" spans="1:1" x14ac:dyDescent="0.2">
      <c r="A196" s="67"/>
    </row>
    <row r="197" spans="1:1" x14ac:dyDescent="0.2">
      <c r="A197" s="67"/>
    </row>
    <row r="198" spans="1:1" x14ac:dyDescent="0.2">
      <c r="A198" s="67"/>
    </row>
    <row r="199" spans="1:1" x14ac:dyDescent="0.2">
      <c r="A199" s="67"/>
    </row>
    <row r="200" spans="1:1" x14ac:dyDescent="0.2">
      <c r="A200" s="67"/>
    </row>
    <row r="201" spans="1:1" x14ac:dyDescent="0.2">
      <c r="A201" s="67"/>
    </row>
    <row r="202" spans="1:1" x14ac:dyDescent="0.2">
      <c r="A202" s="67"/>
    </row>
    <row r="203" spans="1:1" x14ac:dyDescent="0.2">
      <c r="A203" s="67"/>
    </row>
    <row r="204" spans="1:1" x14ac:dyDescent="0.2">
      <c r="A204" s="67"/>
    </row>
    <row r="205" spans="1:1" x14ac:dyDescent="0.2">
      <c r="A205" s="67"/>
    </row>
    <row r="206" spans="1:1" x14ac:dyDescent="0.2">
      <c r="A206" s="67"/>
    </row>
    <row r="207" spans="1:1" x14ac:dyDescent="0.2">
      <c r="A207" s="67"/>
    </row>
    <row r="208" spans="1:1" x14ac:dyDescent="0.2">
      <c r="A208" s="67"/>
    </row>
    <row r="209" spans="1:1" x14ac:dyDescent="0.2">
      <c r="A209" s="67"/>
    </row>
    <row r="210" spans="1:1" x14ac:dyDescent="0.2">
      <c r="A210" s="67"/>
    </row>
    <row r="211" spans="1:1" x14ac:dyDescent="0.2">
      <c r="A211" s="67"/>
    </row>
    <row r="212" spans="1:1" x14ac:dyDescent="0.2">
      <c r="A212" s="67"/>
    </row>
    <row r="213" spans="1:1" x14ac:dyDescent="0.2">
      <c r="A213" s="67"/>
    </row>
    <row r="214" spans="1:1" x14ac:dyDescent="0.2">
      <c r="A214" s="67"/>
    </row>
    <row r="215" spans="1:1" x14ac:dyDescent="0.2">
      <c r="A215" s="67"/>
    </row>
    <row r="216" spans="1:1" x14ac:dyDescent="0.2">
      <c r="A216" s="67"/>
    </row>
    <row r="217" spans="1:1" x14ac:dyDescent="0.2">
      <c r="A217" s="67"/>
    </row>
    <row r="218" spans="1:1" x14ac:dyDescent="0.2">
      <c r="A218" s="67"/>
    </row>
    <row r="219" spans="1:1" x14ac:dyDescent="0.2">
      <c r="A219" s="67"/>
    </row>
    <row r="220" spans="1:1" x14ac:dyDescent="0.2">
      <c r="A220" s="67"/>
    </row>
    <row r="221" spans="1:1" x14ac:dyDescent="0.2">
      <c r="A221" s="67"/>
    </row>
    <row r="222" spans="1:1" x14ac:dyDescent="0.2">
      <c r="A222" s="67"/>
    </row>
    <row r="223" spans="1:1" x14ac:dyDescent="0.2">
      <c r="A223" s="67"/>
    </row>
    <row r="224" spans="1:1" x14ac:dyDescent="0.2">
      <c r="A224" s="67"/>
    </row>
    <row r="225" spans="1:1" x14ac:dyDescent="0.2">
      <c r="A225" s="67"/>
    </row>
    <row r="226" spans="1:1" x14ac:dyDescent="0.2">
      <c r="A226" s="67"/>
    </row>
    <row r="227" spans="1:1" x14ac:dyDescent="0.2">
      <c r="A227" s="67"/>
    </row>
    <row r="228" spans="1:1" x14ac:dyDescent="0.2">
      <c r="A228" s="67"/>
    </row>
    <row r="229" spans="1:1" x14ac:dyDescent="0.2">
      <c r="A229" s="67"/>
    </row>
    <row r="230" spans="1:1" x14ac:dyDescent="0.2">
      <c r="A230" s="67"/>
    </row>
    <row r="231" spans="1:1" x14ac:dyDescent="0.2">
      <c r="A231" s="67"/>
    </row>
    <row r="232" spans="1:1" x14ac:dyDescent="0.2">
      <c r="A232" s="67"/>
    </row>
    <row r="233" spans="1:1" x14ac:dyDescent="0.2">
      <c r="A233" s="67"/>
    </row>
    <row r="234" spans="1:1" x14ac:dyDescent="0.2">
      <c r="A234" s="67"/>
    </row>
    <row r="235" spans="1:1" x14ac:dyDescent="0.2">
      <c r="A235" s="67"/>
    </row>
    <row r="236" spans="1:1" x14ac:dyDescent="0.2">
      <c r="A236" s="67"/>
    </row>
    <row r="237" spans="1:1" x14ac:dyDescent="0.2">
      <c r="A237" s="67"/>
    </row>
    <row r="238" spans="1:1" x14ac:dyDescent="0.2">
      <c r="A238" s="67"/>
    </row>
    <row r="239" spans="1:1" x14ac:dyDescent="0.2">
      <c r="A239" s="67"/>
    </row>
  </sheetData>
  <pageMargins left="0.75" right="0.75" top="1" bottom="1" header="0.5" footer="0.5"/>
  <pageSetup orientation="portrait" horizontalDpi="4294967292" verticalDpi="4294967292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Ruler="0" workbookViewId="0">
      <selection activeCell="M12" sqref="M12"/>
    </sheetView>
  </sheetViews>
  <sheetFormatPr defaultColWidth="8.85546875" defaultRowHeight="12.75" x14ac:dyDescent="0.2"/>
  <cols>
    <col min="1" max="1" width="37.42578125" customWidth="1"/>
  </cols>
  <sheetData>
    <row r="1" spans="1:14" ht="14.25" x14ac:dyDescent="0.2">
      <c r="A1" s="24" t="s">
        <v>31</v>
      </c>
      <c r="J1" s="24" t="s">
        <v>43</v>
      </c>
    </row>
    <row r="2" spans="1:14" ht="14.25" x14ac:dyDescent="0.2">
      <c r="A2" s="24" t="s">
        <v>32</v>
      </c>
    </row>
    <row r="4" spans="1:14" x14ac:dyDescent="0.2">
      <c r="A4" s="1" t="s">
        <v>14</v>
      </c>
      <c r="J4" s="23" t="s">
        <v>44</v>
      </c>
    </row>
    <row r="5" spans="1:14" x14ac:dyDescent="0.2">
      <c r="A5" s="25" t="s">
        <v>15</v>
      </c>
      <c r="B5" s="26">
        <v>25</v>
      </c>
      <c r="C5" s="27" t="s">
        <v>16</v>
      </c>
      <c r="D5" s="27"/>
      <c r="E5" s="28"/>
      <c r="J5" s="25" t="s">
        <v>45</v>
      </c>
      <c r="K5" s="27"/>
      <c r="L5" s="27"/>
      <c r="M5" s="27"/>
      <c r="N5" s="28"/>
    </row>
    <row r="6" spans="1:14" x14ac:dyDescent="0.2">
      <c r="A6" s="29" t="s">
        <v>17</v>
      </c>
      <c r="B6" s="30">
        <v>100</v>
      </c>
      <c r="C6" s="31" t="s">
        <v>18</v>
      </c>
      <c r="D6" s="32"/>
      <c r="E6" s="33"/>
      <c r="J6" s="29" t="s">
        <v>47</v>
      </c>
      <c r="K6" s="32"/>
      <c r="L6" s="32"/>
      <c r="M6" s="32"/>
      <c r="N6" s="33"/>
    </row>
    <row r="7" spans="1:14" x14ac:dyDescent="0.2">
      <c r="A7" s="29" t="s">
        <v>20</v>
      </c>
      <c r="B7" s="30">
        <v>100</v>
      </c>
      <c r="C7" s="31" t="s">
        <v>19</v>
      </c>
      <c r="D7" s="32"/>
      <c r="E7" s="33"/>
      <c r="J7" s="69" t="s">
        <v>46</v>
      </c>
      <c r="K7" s="32"/>
      <c r="L7" s="32"/>
      <c r="M7" s="32"/>
      <c r="N7" s="33"/>
    </row>
    <row r="8" spans="1:14" x14ac:dyDescent="0.2">
      <c r="A8" s="34" t="s">
        <v>21</v>
      </c>
      <c r="B8" s="35">
        <v>200</v>
      </c>
      <c r="C8" s="36" t="s">
        <v>19</v>
      </c>
      <c r="D8" s="37"/>
      <c r="E8" s="38"/>
      <c r="J8" s="70"/>
      <c r="K8" s="37"/>
      <c r="L8" s="37"/>
      <c r="M8" s="37"/>
      <c r="N8" s="38"/>
    </row>
    <row r="9" spans="1:14" x14ac:dyDescent="0.2">
      <c r="B9" s="1"/>
    </row>
    <row r="10" spans="1:14" x14ac:dyDescent="0.2">
      <c r="A10" s="1" t="s">
        <v>35</v>
      </c>
      <c r="B10" s="1" t="s">
        <v>36</v>
      </c>
      <c r="J10" s="1" t="s">
        <v>48</v>
      </c>
    </row>
    <row r="11" spans="1:14" x14ac:dyDescent="0.2">
      <c r="A11" s="77" t="s">
        <v>52</v>
      </c>
      <c r="B11" s="39">
        <v>136.09</v>
      </c>
      <c r="C11" s="40" t="s">
        <v>18</v>
      </c>
      <c r="D11" s="41"/>
      <c r="E11" s="42"/>
      <c r="J11" s="71" t="s">
        <v>49</v>
      </c>
      <c r="K11" s="72"/>
      <c r="L11" s="72"/>
      <c r="M11" s="73">
        <f>('Sonde data and Q estimate'!B10*30)</f>
        <v>327.86885245901641</v>
      </c>
      <c r="N11" s="23"/>
    </row>
    <row r="12" spans="1:14" x14ac:dyDescent="0.2">
      <c r="A12" s="43" t="s">
        <v>22</v>
      </c>
      <c r="B12" s="44">
        <f>(B7*(53.49/14))</f>
        <v>382.07142857142856</v>
      </c>
      <c r="C12" s="45" t="s">
        <v>19</v>
      </c>
      <c r="D12" s="46"/>
      <c r="E12" s="47"/>
    </row>
    <row r="13" spans="1:14" x14ac:dyDescent="0.2">
      <c r="A13" s="48" t="s">
        <v>23</v>
      </c>
      <c r="B13" s="49">
        <f>(B8*(84.99/14))</f>
        <v>1214.1428571428571</v>
      </c>
      <c r="C13" s="50" t="s">
        <v>19</v>
      </c>
      <c r="D13" s="51"/>
      <c r="E13" s="52"/>
    </row>
    <row r="15" spans="1:14" x14ac:dyDescent="0.2">
      <c r="A15" s="1" t="s">
        <v>24</v>
      </c>
    </row>
    <row r="16" spans="1:14" ht="18" x14ac:dyDescent="0.25">
      <c r="A16" s="53" t="s">
        <v>25</v>
      </c>
      <c r="B16" s="86">
        <v>5</v>
      </c>
      <c r="C16" s="55" t="s">
        <v>26</v>
      </c>
      <c r="D16" s="54" t="s">
        <v>53</v>
      </c>
      <c r="E16" s="56"/>
    </row>
    <row r="17" spans="1:5" x14ac:dyDescent="0.2">
      <c r="A17" s="57" t="s">
        <v>33</v>
      </c>
      <c r="B17" s="63">
        <f>(B5*B16)</f>
        <v>125</v>
      </c>
      <c r="C17" s="58"/>
      <c r="D17" s="63">
        <v>420.68</v>
      </c>
      <c r="E17" s="59"/>
    </row>
    <row r="18" spans="1:5" x14ac:dyDescent="0.2">
      <c r="A18" s="57" t="s">
        <v>50</v>
      </c>
      <c r="B18" s="63">
        <f>(B17/1000)*4</f>
        <v>0.5</v>
      </c>
      <c r="C18" s="58" t="s">
        <v>51</v>
      </c>
      <c r="D18" s="63"/>
      <c r="E18" s="59"/>
    </row>
    <row r="19" spans="1:5" x14ac:dyDescent="0.2">
      <c r="A19" s="57" t="s">
        <v>54</v>
      </c>
      <c r="B19" s="63">
        <f>(B16*B11)/1000</f>
        <v>0.68045</v>
      </c>
      <c r="C19" s="58" t="s">
        <v>30</v>
      </c>
      <c r="D19" s="63">
        <f>1.02+1.0335</f>
        <v>2.0535000000000001</v>
      </c>
      <c r="E19" s="59"/>
    </row>
    <row r="20" spans="1:5" x14ac:dyDescent="0.2">
      <c r="A20" s="57" t="s">
        <v>28</v>
      </c>
      <c r="B20" s="63">
        <f>(B12*B16)/1000</f>
        <v>1.9103571428571426</v>
      </c>
      <c r="C20" s="58" t="s">
        <v>27</v>
      </c>
      <c r="D20" s="63">
        <v>5.0362999999999998</v>
      </c>
      <c r="E20" s="59"/>
    </row>
    <row r="21" spans="1:5" x14ac:dyDescent="0.2">
      <c r="A21" s="60" t="s">
        <v>29</v>
      </c>
      <c r="B21" s="64">
        <f>(B13*B16)/1000</f>
        <v>6.0707142857142857</v>
      </c>
      <c r="C21" s="61" t="s">
        <v>27</v>
      </c>
      <c r="D21" s="64">
        <f>10.4643+6.5155</f>
        <v>16.979800000000001</v>
      </c>
      <c r="E21" s="62"/>
    </row>
  </sheetData>
  <phoneticPr fontId="4" type="noConversion"/>
  <pageMargins left="0.75" right="0.75" top="1" bottom="1" header="0.5" footer="0.5"/>
  <pageSetup orientation="portrait" horizontalDpi="1200" verticalDpi="1200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Sonde data and Q estimate</vt:lpstr>
      <vt:lpstr>estimating amounts and lengths</vt:lpstr>
    </vt:vector>
  </TitlesOfParts>
  <Company>University of Nebraska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sthomas5</dc:creator>
  <cp:lastModifiedBy>Kaylor, Matthew Joseph</cp:lastModifiedBy>
  <dcterms:created xsi:type="dcterms:W3CDTF">2006-12-26T17:37:07Z</dcterms:created>
  <dcterms:modified xsi:type="dcterms:W3CDTF">2017-08-29T00:59:35Z</dcterms:modified>
</cp:coreProperties>
</file>