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a_1/Desktop/Work/Codes/EDX/lib/Xray_lines/Xray_weights_calibrations/"/>
    </mc:Choice>
  </mc:AlternateContent>
  <xr:revisionPtr revIDLastSave="0" documentId="13_ncr:1_{747F63FE-48D7-1E48-9E00-B5DE39EE9580}" xr6:coauthVersionLast="47" xr6:coauthVersionMax="47" xr10:uidLastSave="{00000000-0000-0000-0000-000000000000}"/>
  <bookViews>
    <workbookView xWindow="0" yWindow="680" windowWidth="28920" windowHeight="17660" xr2:uid="{8E17B05B-F232-824D-BB44-31E3916579C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1" i="1" l="1"/>
  <c r="E21" i="1"/>
  <c r="F21" i="1"/>
  <c r="G21" i="1"/>
  <c r="H21" i="1"/>
  <c r="I21" i="1"/>
  <c r="J21" i="1"/>
  <c r="K21" i="1"/>
  <c r="L21" i="1"/>
  <c r="D22" i="1"/>
  <c r="D23" i="1" s="1"/>
  <c r="E22" i="1"/>
  <c r="F22" i="1"/>
  <c r="G22" i="1"/>
  <c r="H22" i="1"/>
  <c r="I22" i="1"/>
  <c r="J22" i="1"/>
  <c r="K22" i="1"/>
  <c r="L22" i="1"/>
  <c r="C22" i="1"/>
  <c r="C21" i="1"/>
  <c r="B23" i="1"/>
  <c r="C36" i="1" s="1"/>
  <c r="B20" i="1"/>
  <c r="J32" i="1" s="1"/>
  <c r="D18" i="1"/>
  <c r="E18" i="1"/>
  <c r="F18" i="1"/>
  <c r="G18" i="1"/>
  <c r="H18" i="1"/>
  <c r="I18" i="1"/>
  <c r="J18" i="1"/>
  <c r="K18" i="1"/>
  <c r="L18" i="1"/>
  <c r="L20" i="1" s="1"/>
  <c r="D19" i="1"/>
  <c r="E19" i="1"/>
  <c r="F19" i="1"/>
  <c r="G19" i="1"/>
  <c r="H19" i="1"/>
  <c r="I19" i="1"/>
  <c r="J19" i="1"/>
  <c r="K19" i="1"/>
  <c r="L19" i="1"/>
  <c r="C18" i="1"/>
  <c r="C19" i="1"/>
  <c r="C25" i="1"/>
  <c r="B26" i="1"/>
  <c r="C32" i="1" s="1"/>
  <c r="B36" i="1" l="1"/>
  <c r="I23" i="1"/>
  <c r="H20" i="1"/>
  <c r="H23" i="1"/>
  <c r="E23" i="1"/>
  <c r="G20" i="1"/>
  <c r="F23" i="1"/>
  <c r="L23" i="1"/>
  <c r="K23" i="1"/>
  <c r="J23" i="1"/>
  <c r="N22" i="1"/>
  <c r="G23" i="1"/>
  <c r="N21" i="1"/>
  <c r="M21" i="1"/>
  <c r="M22" i="1"/>
  <c r="C23" i="1"/>
  <c r="K20" i="1"/>
  <c r="J20" i="1"/>
  <c r="I20" i="1"/>
  <c r="F20" i="1"/>
  <c r="D20" i="1"/>
  <c r="E20" i="1"/>
  <c r="C20" i="1"/>
  <c r="B32" i="1"/>
  <c r="I32" i="1"/>
  <c r="M18" i="1"/>
  <c r="N18" i="1"/>
  <c r="F17" i="1"/>
  <c r="G17" i="1"/>
  <c r="H17" i="1"/>
  <c r="I17" i="1"/>
  <c r="J17" i="1"/>
  <c r="K17" i="1"/>
  <c r="L17" i="1"/>
  <c r="F24" i="1"/>
  <c r="G24" i="1"/>
  <c r="H24" i="1"/>
  <c r="I24" i="1"/>
  <c r="J24" i="1"/>
  <c r="K24" i="1"/>
  <c r="L24" i="1"/>
  <c r="F25" i="1"/>
  <c r="G25" i="1"/>
  <c r="H25" i="1"/>
  <c r="I25" i="1"/>
  <c r="J25" i="1"/>
  <c r="K25" i="1"/>
  <c r="L25" i="1"/>
  <c r="D17" i="1"/>
  <c r="E17" i="1"/>
  <c r="D24" i="1"/>
  <c r="E24" i="1"/>
  <c r="D25" i="1"/>
  <c r="E25" i="1"/>
  <c r="C24" i="1"/>
  <c r="C26" i="1" s="1"/>
  <c r="C17" i="1"/>
  <c r="N23" i="1" l="1"/>
  <c r="M23" i="1"/>
  <c r="O23" i="1" s="1"/>
  <c r="O22" i="1"/>
  <c r="O21" i="1"/>
  <c r="F26" i="1"/>
  <c r="H26" i="1"/>
  <c r="L26" i="1"/>
  <c r="K26" i="1"/>
  <c r="J26" i="1"/>
  <c r="I26" i="1"/>
  <c r="G26" i="1"/>
  <c r="E26" i="1"/>
  <c r="D26" i="1"/>
  <c r="M20" i="1"/>
  <c r="N20" i="1"/>
  <c r="O18" i="1"/>
  <c r="M25" i="1"/>
  <c r="M24" i="1"/>
  <c r="M19" i="1"/>
  <c r="N19" i="1"/>
  <c r="N25" i="1"/>
  <c r="N24" i="1"/>
  <c r="M17" i="1"/>
  <c r="C37" i="1" l="1"/>
  <c r="B37" i="1"/>
  <c r="N26" i="1"/>
  <c r="J33" i="1"/>
  <c r="I33" i="1"/>
  <c r="O20" i="1"/>
  <c r="M26" i="1"/>
  <c r="B33" i="1" s="1"/>
  <c r="O19" i="1"/>
  <c r="O25" i="1"/>
  <c r="O24" i="1"/>
  <c r="D37" i="1" l="1"/>
  <c r="K33" i="1"/>
  <c r="O26" i="1"/>
  <c r="C33" i="1"/>
  <c r="D33" i="1" s="1"/>
</calcChain>
</file>

<file path=xl/sharedStrings.xml><?xml version="1.0" encoding="utf-8"?>
<sst xmlns="http://schemas.openxmlformats.org/spreadsheetml/2006/main" count="69" uniqueCount="39">
  <si>
    <t>Line</t>
  </si>
  <si>
    <t>Original w</t>
  </si>
  <si>
    <t>Meas 1</t>
  </si>
  <si>
    <t>Without fixing the peaks above:</t>
  </si>
  <si>
    <t>Meas 2</t>
  </si>
  <si>
    <t>Meas 3</t>
  </si>
  <si>
    <t>Meas 4</t>
  </si>
  <si>
    <t>Meas 5</t>
  </si>
  <si>
    <t>Meas 6</t>
  </si>
  <si>
    <t>Meas 7</t>
  </si>
  <si>
    <t>Meas 8</t>
  </si>
  <si>
    <t>Meas 9</t>
  </si>
  <si>
    <t>Meas 10</t>
  </si>
  <si>
    <t>Mean</t>
  </si>
  <si>
    <t>Stdev</t>
  </si>
  <si>
    <t>Er (%)</t>
  </si>
  <si>
    <t>Original ratio</t>
  </si>
  <si>
    <t>Sum</t>
  </si>
  <si>
    <t>Resulting weights:</t>
  </si>
  <si>
    <t>Area of all peaks is fitted</t>
  </si>
  <si>
    <t>La1</t>
  </si>
  <si>
    <t>Ll</t>
  </si>
  <si>
    <t>Ln</t>
  </si>
  <si>
    <t>Lb3</t>
  </si>
  <si>
    <t>Lb4</t>
  </si>
  <si>
    <t>A constant shift is maintained across all peaks</t>
  </si>
  <si>
    <t>Sigma is fixed for all peaks</t>
  </si>
  <si>
    <t>Lb3 + Lb4</t>
  </si>
  <si>
    <t>Ll + Ln</t>
  </si>
  <si>
    <t>The fitting of peaks Lb3 + Lb4 varies, but their sum is more or less constant</t>
  </si>
  <si>
    <t>So we use the original ratios to diustribute the sum among the 2 peaks, giving:</t>
  </si>
  <si>
    <t>The fitting of peaks Ll + Ln varies, but their sum is more or less constant</t>
  </si>
  <si>
    <t>Fixing the peaks above:</t>
  </si>
  <si>
    <t>Weights calibrated measuring a pure Ti standard, bulk, polished</t>
  </si>
  <si>
    <t>Lb1</t>
  </si>
  <si>
    <t>Lg5</t>
  </si>
  <si>
    <t>Lb1 + Lg5</t>
  </si>
  <si>
    <t>Co</t>
  </si>
  <si>
    <t>Areas of peaks Lb1 and Lg5 fixed to previously fitted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</si>
</sst>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2" fontId="0" fillId="0" borderId="0" xfId="0" applyNumberFormat="1"/>
    <xf numFmtId="164" fontId="0" fillId="2" borderId="0" xfId="0" applyNumberFormat="1" applyFill="1"/>
    <xf numFmtId="164" fontId="0" fillId="0" borderId="0" xfId="0" applyNumberFormat="1"/>
    <xf numFmtId="0" fontId="0" fillId="3" borderId="0" xfId="0" applyFill="1"/>
    <xf numFmtId="11" fontId="0" fillId="0" borderId="0" xfId="0" applyNumberFormat="1"/>
    <xf numFmtId="164" fontId="0" fillId="0" borderId="0" xfId="0" applyNumberFormat="1" applyFill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444500</xdr:colOff>
      <xdr:row>41</xdr:row>
      <xdr:rowOff>25399</xdr:rowOff>
    </xdr:from>
    <xdr:to>
      <xdr:col>7</xdr:col>
      <xdr:colOff>0</xdr:colOff>
      <xdr:row>70</xdr:row>
      <xdr:rowOff>132044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73F9F762-E73C-1EF1-B84B-D401F785A2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500" y="8356599"/>
          <a:ext cx="6032500" cy="5999445"/>
        </a:xfrm>
        <a:prstGeom prst="rect">
          <a:avLst/>
        </a:prstGeom>
      </xdr:spPr>
    </xdr:pic>
    <xdr:clientData/>
  </xdr:twoCellAnchor>
  <xdr:twoCellAnchor editAs="oneCell">
    <xdr:from>
      <xdr:col>8</xdr:col>
      <xdr:colOff>419100</xdr:colOff>
      <xdr:row>41</xdr:row>
      <xdr:rowOff>139700</xdr:rowOff>
    </xdr:from>
    <xdr:to>
      <xdr:col>15</xdr:col>
      <xdr:colOff>774804</xdr:colOff>
      <xdr:row>72</xdr:row>
      <xdr:rowOff>25400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2C8855-6C17-4B89-B1FC-7FD21A1A0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721600" y="8470900"/>
          <a:ext cx="6134204" cy="61849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F456F-23D5-8046-8651-65805BB702D1}">
  <dimension ref="A1:Y40"/>
  <sheetViews>
    <sheetView tabSelected="1" topLeftCell="A34" workbookViewId="0">
      <selection activeCell="R59" sqref="R59"/>
    </sheetView>
  </sheetViews>
  <sheetFormatPr baseColWidth="10" defaultRowHeight="16" x14ac:dyDescent="0.2"/>
  <cols>
    <col min="1" max="1" width="20" customWidth="1"/>
  </cols>
  <sheetData>
    <row r="1" spans="1:15" x14ac:dyDescent="0.2">
      <c r="A1" t="s">
        <v>33</v>
      </c>
    </row>
    <row r="2" spans="1:15" x14ac:dyDescent="0.2">
      <c r="A2" t="s">
        <v>19</v>
      </c>
    </row>
    <row r="3" spans="1:15" x14ac:dyDescent="0.2">
      <c r="A3" t="s">
        <v>25</v>
      </c>
    </row>
    <row r="4" spans="1:15" x14ac:dyDescent="0.2">
      <c r="A4" t="s">
        <v>26</v>
      </c>
    </row>
    <row r="5" spans="1:15" x14ac:dyDescent="0.2">
      <c r="A5" t="s">
        <v>38</v>
      </c>
    </row>
    <row r="7" spans="1:15" x14ac:dyDescent="0.2">
      <c r="A7" s="5" t="s">
        <v>37</v>
      </c>
      <c r="C7" t="s">
        <v>2</v>
      </c>
      <c r="D7" t="s">
        <v>4</v>
      </c>
      <c r="E7" t="s">
        <v>5</v>
      </c>
      <c r="F7" t="s">
        <v>6</v>
      </c>
      <c r="G7" t="s">
        <v>7</v>
      </c>
      <c r="H7" t="s">
        <v>8</v>
      </c>
      <c r="I7" t="s">
        <v>9</v>
      </c>
      <c r="J7" t="s">
        <v>10</v>
      </c>
      <c r="K7" t="s">
        <v>11</v>
      </c>
      <c r="L7" t="s">
        <v>12</v>
      </c>
    </row>
    <row r="8" spans="1:15" x14ac:dyDescent="0.2">
      <c r="A8" t="s">
        <v>20</v>
      </c>
      <c r="C8">
        <v>1785.2190000000001</v>
      </c>
      <c r="D8">
        <v>1783.22</v>
      </c>
      <c r="E8">
        <v>1789.9369999999999</v>
      </c>
      <c r="F8">
        <v>1797.1189999999999</v>
      </c>
      <c r="G8">
        <v>1816.019</v>
      </c>
      <c r="H8">
        <v>1782.777</v>
      </c>
      <c r="I8">
        <v>1795.57</v>
      </c>
      <c r="J8">
        <v>1803.711</v>
      </c>
      <c r="K8">
        <v>1768.614</v>
      </c>
      <c r="L8">
        <v>1775.796</v>
      </c>
    </row>
    <row r="9" spans="1:15" x14ac:dyDescent="0.2">
      <c r="A9" t="s">
        <v>21</v>
      </c>
      <c r="C9">
        <v>474.28199999999998</v>
      </c>
      <c r="D9">
        <v>483.82299999999998</v>
      </c>
      <c r="E9">
        <v>491.90899999999999</v>
      </c>
      <c r="F9">
        <v>490.77499999999998</v>
      </c>
      <c r="G9">
        <v>480.94400000000002</v>
      </c>
      <c r="H9">
        <v>460.57</v>
      </c>
      <c r="I9">
        <v>478.21699999999998</v>
      </c>
      <c r="J9">
        <v>499.245</v>
      </c>
      <c r="K9">
        <v>470.322</v>
      </c>
      <c r="L9">
        <v>458.976</v>
      </c>
    </row>
    <row r="10" spans="1:15" x14ac:dyDescent="0.2">
      <c r="A10" t="s">
        <v>22</v>
      </c>
      <c r="C10">
        <v>88.938999999999993</v>
      </c>
      <c r="D10">
        <v>81.116</v>
      </c>
      <c r="E10">
        <v>69.319000000000003</v>
      </c>
      <c r="F10">
        <v>61.207000000000001</v>
      </c>
      <c r="G10">
        <v>94.519000000000005</v>
      </c>
      <c r="H10">
        <v>98.757000000000005</v>
      </c>
      <c r="I10">
        <v>78.171999999999997</v>
      </c>
      <c r="J10">
        <v>76.641999999999996</v>
      </c>
      <c r="K10">
        <v>92.364000000000004</v>
      </c>
      <c r="L10">
        <v>90.209000000000003</v>
      </c>
    </row>
    <row r="11" spans="1:15" x14ac:dyDescent="0.2">
      <c r="A11" t="s">
        <v>34</v>
      </c>
      <c r="C11">
        <v>147.102</v>
      </c>
      <c r="D11">
        <v>146.93700000000001</v>
      </c>
      <c r="E11">
        <v>147.49100000000001</v>
      </c>
      <c r="F11">
        <v>148.083</v>
      </c>
      <c r="G11">
        <v>149.63999999999999</v>
      </c>
      <c r="H11">
        <v>146.90100000000001</v>
      </c>
      <c r="I11">
        <v>147.95500000000001</v>
      </c>
      <c r="J11">
        <v>148.626</v>
      </c>
      <c r="K11">
        <v>145.73400000000001</v>
      </c>
      <c r="L11">
        <v>146.32599999999999</v>
      </c>
    </row>
    <row r="12" spans="1:15" x14ac:dyDescent="0.2">
      <c r="A12" t="s">
        <v>35</v>
      </c>
      <c r="C12">
        <v>3.0710000000000002</v>
      </c>
      <c r="D12">
        <v>3.0670000000000002</v>
      </c>
      <c r="E12">
        <v>3.0790000000000002</v>
      </c>
      <c r="F12">
        <v>3.0910000000000002</v>
      </c>
      <c r="G12">
        <v>3.1240000000000001</v>
      </c>
      <c r="H12">
        <v>3.0659999999999998</v>
      </c>
      <c r="I12">
        <v>3.0880000000000001</v>
      </c>
      <c r="J12">
        <v>3.1019999999999999</v>
      </c>
      <c r="K12">
        <v>3.0419999999999998</v>
      </c>
      <c r="L12">
        <v>3.0539999999999998</v>
      </c>
    </row>
    <row r="13" spans="1:15" x14ac:dyDescent="0.2">
      <c r="A13" t="s">
        <v>23</v>
      </c>
      <c r="C13">
        <v>26.707000000000001</v>
      </c>
      <c r="D13">
        <v>1.6E-2</v>
      </c>
      <c r="E13">
        <v>14.952</v>
      </c>
      <c r="F13">
        <v>0</v>
      </c>
      <c r="G13">
        <v>4.3999999999999997E-2</v>
      </c>
      <c r="H13">
        <v>14.787000000000001</v>
      </c>
      <c r="I13">
        <v>28.79</v>
      </c>
      <c r="J13">
        <v>26.568000000000001</v>
      </c>
      <c r="K13">
        <v>13.247</v>
      </c>
      <c r="L13">
        <v>30.257000000000001</v>
      </c>
    </row>
    <row r="14" spans="1:15" x14ac:dyDescent="0.2">
      <c r="A14" t="s">
        <v>24</v>
      </c>
      <c r="C14">
        <v>0.10199999999999999</v>
      </c>
      <c r="D14">
        <v>25.824999999999999</v>
      </c>
      <c r="E14">
        <v>14.954000000000001</v>
      </c>
      <c r="F14">
        <v>27.202000000000002</v>
      </c>
      <c r="G14">
        <v>26.263999999999999</v>
      </c>
      <c r="H14">
        <v>14.787000000000001</v>
      </c>
      <c r="I14">
        <v>1.9E-2</v>
      </c>
      <c r="J14">
        <v>2.3E-2</v>
      </c>
      <c r="K14">
        <v>13.135</v>
      </c>
      <c r="L14">
        <v>1.4999999999999999E-2</v>
      </c>
    </row>
    <row r="16" spans="1:15" x14ac:dyDescent="0.2">
      <c r="A16" t="s">
        <v>0</v>
      </c>
      <c r="B16" t="s">
        <v>1</v>
      </c>
      <c r="C16" t="s">
        <v>2</v>
      </c>
      <c r="D16" t="s">
        <v>4</v>
      </c>
      <c r="E16" t="s">
        <v>5</v>
      </c>
      <c r="F16" t="s">
        <v>6</v>
      </c>
      <c r="G16" t="s">
        <v>7</v>
      </c>
      <c r="H16" t="s">
        <v>8</v>
      </c>
      <c r="I16" t="s">
        <v>9</v>
      </c>
      <c r="J16" t="s">
        <v>10</v>
      </c>
      <c r="K16" t="s">
        <v>11</v>
      </c>
      <c r="L16" t="s">
        <v>12</v>
      </c>
      <c r="M16" t="s">
        <v>13</v>
      </c>
      <c r="N16" t="s">
        <v>14</v>
      </c>
      <c r="O16" t="s">
        <v>15</v>
      </c>
    </row>
    <row r="17" spans="1:25" x14ac:dyDescent="0.2">
      <c r="A17" s="8" t="s">
        <v>20</v>
      </c>
      <c r="B17">
        <v>1</v>
      </c>
      <c r="C17" s="4">
        <f t="shared" ref="C17:L17" si="0">C8/C8</f>
        <v>1</v>
      </c>
      <c r="D17" s="4">
        <f t="shared" si="0"/>
        <v>1</v>
      </c>
      <c r="E17" s="4">
        <f t="shared" si="0"/>
        <v>1</v>
      </c>
      <c r="F17" s="4">
        <f t="shared" si="0"/>
        <v>1</v>
      </c>
      <c r="G17" s="4">
        <f t="shared" si="0"/>
        <v>1</v>
      </c>
      <c r="H17" s="4">
        <f t="shared" si="0"/>
        <v>1</v>
      </c>
      <c r="I17" s="4">
        <f t="shared" si="0"/>
        <v>1</v>
      </c>
      <c r="J17" s="4">
        <f t="shared" si="0"/>
        <v>1</v>
      </c>
      <c r="K17" s="4">
        <f t="shared" si="0"/>
        <v>1</v>
      </c>
      <c r="L17" s="4">
        <f t="shared" si="0"/>
        <v>1</v>
      </c>
      <c r="M17" s="7">
        <f t="shared" ref="M17:M22" si="1">AVERAGE(C17:L17)</f>
        <v>1</v>
      </c>
      <c r="N17" s="4"/>
    </row>
    <row r="18" spans="1:25" x14ac:dyDescent="0.2">
      <c r="A18" t="s">
        <v>21</v>
      </c>
      <c r="B18" s="6">
        <v>0.24199999999999999</v>
      </c>
      <c r="C18" s="4">
        <f t="shared" ref="C18:L18" si="2">C9/C8</f>
        <v>0.26567160667682788</v>
      </c>
      <c r="D18" s="4">
        <f t="shared" si="2"/>
        <v>0.27131985957986116</v>
      </c>
      <c r="E18" s="4">
        <f t="shared" si="2"/>
        <v>0.27481916961323222</v>
      </c>
      <c r="F18" s="4">
        <f t="shared" si="2"/>
        <v>0.27308987329164069</v>
      </c>
      <c r="G18" s="4">
        <f t="shared" si="2"/>
        <v>0.26483423356253433</v>
      </c>
      <c r="H18" s="4">
        <f t="shared" si="2"/>
        <v>0.25834414511742071</v>
      </c>
      <c r="I18" s="4">
        <f t="shared" si="2"/>
        <v>0.2663315827286043</v>
      </c>
      <c r="J18" s="4">
        <f t="shared" si="2"/>
        <v>0.27678768938039411</v>
      </c>
      <c r="K18" s="4">
        <f t="shared" si="2"/>
        <v>0.26592687833523876</v>
      </c>
      <c r="L18" s="4">
        <f t="shared" si="2"/>
        <v>0.25846212064899343</v>
      </c>
      <c r="M18" s="4">
        <f t="shared" si="1"/>
        <v>0.26755871589347474</v>
      </c>
      <c r="N18" s="4">
        <f t="shared" ref="N18" si="3">STDEV(C18:L18)</f>
        <v>6.3721367273528754E-3</v>
      </c>
      <c r="O18" s="2">
        <f>N18/M18 * 100</f>
        <v>2.3815844331865699</v>
      </c>
    </row>
    <row r="19" spans="1:25" x14ac:dyDescent="0.2">
      <c r="A19" t="s">
        <v>22</v>
      </c>
      <c r="B19" s="6">
        <v>5.5500000000000001E-2</v>
      </c>
      <c r="C19" s="4">
        <f t="shared" ref="C19:L19" si="4">C10/C8</f>
        <v>4.9819657980337419E-2</v>
      </c>
      <c r="D19" s="4">
        <f t="shared" si="4"/>
        <v>4.548849833447359E-2</v>
      </c>
      <c r="E19" s="4">
        <f t="shared" si="4"/>
        <v>3.8727061343499805E-2</v>
      </c>
      <c r="F19" s="4">
        <f t="shared" si="4"/>
        <v>3.4058401252226485E-2</v>
      </c>
      <c r="G19" s="4">
        <f t="shared" si="4"/>
        <v>5.2047362940585977E-2</v>
      </c>
      <c r="H19" s="4">
        <f t="shared" si="4"/>
        <v>5.5395038190418661E-2</v>
      </c>
      <c r="I19" s="4">
        <f t="shared" si="4"/>
        <v>4.3536035910602205E-2</v>
      </c>
      <c r="J19" s="4">
        <f t="shared" si="4"/>
        <v>4.2491286020875846E-2</v>
      </c>
      <c r="K19" s="4">
        <f t="shared" si="4"/>
        <v>5.222394485173136E-2</v>
      </c>
      <c r="L19" s="4">
        <f t="shared" si="4"/>
        <v>5.0799190898053605E-2</v>
      </c>
      <c r="M19" s="4">
        <f t="shared" si="1"/>
        <v>4.6458647772280495E-2</v>
      </c>
      <c r="N19" s="4">
        <f t="shared" ref="N19" si="5">STDEV(C19:L19)</f>
        <v>6.7760568454386895E-3</v>
      </c>
      <c r="O19" s="2">
        <f>N19/M19 * 100</f>
        <v>14.585135750510622</v>
      </c>
    </row>
    <row r="20" spans="1:25" x14ac:dyDescent="0.2">
      <c r="A20" s="1" t="s">
        <v>28</v>
      </c>
      <c r="B20">
        <f>SUM(B18:B19)</f>
        <v>0.29749999999999999</v>
      </c>
      <c r="C20" s="4">
        <f t="shared" ref="C20:L20" si="6">SUM(C18:C19)</f>
        <v>0.31549126465716532</v>
      </c>
      <c r="D20" s="4">
        <f t="shared" si="6"/>
        <v>0.31680835791433476</v>
      </c>
      <c r="E20" s="4">
        <f t="shared" si="6"/>
        <v>0.31354623095673201</v>
      </c>
      <c r="F20" s="4">
        <f t="shared" si="6"/>
        <v>0.30714827454386717</v>
      </c>
      <c r="G20" s="4">
        <f t="shared" si="6"/>
        <v>0.31688159650312031</v>
      </c>
      <c r="H20" s="4">
        <f t="shared" si="6"/>
        <v>0.31373918330783934</v>
      </c>
      <c r="I20" s="4">
        <f t="shared" si="6"/>
        <v>0.30986761863920653</v>
      </c>
      <c r="J20" s="4">
        <f t="shared" si="6"/>
        <v>0.31927897540126993</v>
      </c>
      <c r="K20" s="4">
        <f t="shared" si="6"/>
        <v>0.31815082318697013</v>
      </c>
      <c r="L20" s="4">
        <f t="shared" si="6"/>
        <v>0.30926131154704706</v>
      </c>
      <c r="M20" s="3">
        <f t="shared" si="1"/>
        <v>0.31401736366575522</v>
      </c>
      <c r="N20" s="4">
        <f t="shared" ref="N20:N23" si="7">STDEV(C20:L20)</f>
        <v>4.0860203361960477E-3</v>
      </c>
      <c r="O20" s="2">
        <f>N20/M20 * 100</f>
        <v>1.3012084072348524</v>
      </c>
      <c r="P20" s="4"/>
      <c r="Q20" s="4"/>
      <c r="R20" s="4"/>
      <c r="S20" s="4"/>
      <c r="T20" s="4"/>
      <c r="U20" s="4"/>
      <c r="V20" s="4"/>
      <c r="W20" s="3"/>
      <c r="X20" s="4"/>
      <c r="Y20" s="2"/>
    </row>
    <row r="21" spans="1:25" x14ac:dyDescent="0.2">
      <c r="A21" t="s">
        <v>34</v>
      </c>
      <c r="B21" s="6">
        <v>8.2400000000000001E-2</v>
      </c>
      <c r="C21" s="4">
        <f>C11/C8</f>
        <v>8.2399974456915367E-2</v>
      </c>
      <c r="D21" s="4">
        <f t="shared" ref="D21:L21" si="8">D11/D8</f>
        <v>8.2399816063076906E-2</v>
      </c>
      <c r="E21" s="4">
        <f t="shared" si="8"/>
        <v>8.2400106819402033E-2</v>
      </c>
      <c r="F21" s="4">
        <f t="shared" si="8"/>
        <v>8.2400219462372831E-2</v>
      </c>
      <c r="G21" s="4">
        <f t="shared" si="8"/>
        <v>8.2400018942533085E-2</v>
      </c>
      <c r="H21" s="4">
        <f t="shared" si="8"/>
        <v>8.2400098273648359E-2</v>
      </c>
      <c r="I21" s="4">
        <f t="shared" si="8"/>
        <v>8.2400017821638818E-2</v>
      </c>
      <c r="J21" s="4">
        <f t="shared" si="8"/>
        <v>8.2400118422518903E-2</v>
      </c>
      <c r="K21" s="4">
        <f t="shared" si="8"/>
        <v>8.2400116701552742E-2</v>
      </c>
      <c r="L21" s="4">
        <f t="shared" si="8"/>
        <v>8.2400230657125026E-2</v>
      </c>
      <c r="M21" s="4">
        <f t="shared" si="1"/>
        <v>8.2400071762078406E-2</v>
      </c>
      <c r="N21" s="4">
        <f t="shared" si="7"/>
        <v>1.2190223526754299E-7</v>
      </c>
      <c r="O21" s="2">
        <f>N21/M21 * 100</f>
        <v>1.4793947706686828E-4</v>
      </c>
    </row>
    <row r="22" spans="1:25" x14ac:dyDescent="0.2">
      <c r="A22" t="s">
        <v>35</v>
      </c>
      <c r="B22" s="6">
        <v>1.72E-3</v>
      </c>
      <c r="C22" s="4">
        <f>C12/C8</f>
        <v>1.7202371249689815E-3</v>
      </c>
      <c r="D22" s="4">
        <f t="shared" ref="D22:L22" si="9">D12/D8</f>
        <v>1.7199223875909871E-3</v>
      </c>
      <c r="E22" s="4">
        <f t="shared" si="9"/>
        <v>1.7201722742197073E-3</v>
      </c>
      <c r="F22" s="4">
        <f t="shared" si="9"/>
        <v>1.7199751379847414E-3</v>
      </c>
      <c r="G22" s="4">
        <f t="shared" si="9"/>
        <v>1.720246319008777E-3</v>
      </c>
      <c r="H22" s="4">
        <f t="shared" si="9"/>
        <v>1.7197888462774646E-3</v>
      </c>
      <c r="I22" s="4">
        <f t="shared" si="9"/>
        <v>1.7197881452686334E-3</v>
      </c>
      <c r="J22" s="4">
        <f t="shared" si="9"/>
        <v>1.7197877043495327E-3</v>
      </c>
      <c r="K22" s="4">
        <f t="shared" si="9"/>
        <v>1.7199909081348445E-3</v>
      </c>
      <c r="L22" s="4">
        <f t="shared" si="9"/>
        <v>1.7197921382861544E-3</v>
      </c>
      <c r="M22" s="4">
        <f t="shared" si="1"/>
        <v>1.7199700986089822E-3</v>
      </c>
      <c r="N22" s="4">
        <f t="shared" si="7"/>
        <v>1.8918171887482324E-7</v>
      </c>
      <c r="O22" s="2">
        <f>N22/M22 * 100</f>
        <v>1.0999128358558272E-2</v>
      </c>
    </row>
    <row r="23" spans="1:25" x14ac:dyDescent="0.2">
      <c r="A23" s="8" t="s">
        <v>36</v>
      </c>
      <c r="B23">
        <f>SUM(B21:B22)</f>
        <v>8.412E-2</v>
      </c>
      <c r="C23" s="4">
        <f>SUM(C21:C22)</f>
        <v>8.4120211581884347E-2</v>
      </c>
      <c r="D23" s="4">
        <f t="shared" ref="D23:L23" si="10">SUM(D21:D22)</f>
        <v>8.4119738450667891E-2</v>
      </c>
      <c r="E23" s="4">
        <f t="shared" si="10"/>
        <v>8.4120279093621741E-2</v>
      </c>
      <c r="F23" s="4">
        <f t="shared" si="10"/>
        <v>8.4120194600357578E-2</v>
      </c>
      <c r="G23" s="4">
        <f t="shared" si="10"/>
        <v>8.4120265261541857E-2</v>
      </c>
      <c r="H23" s="4">
        <f t="shared" si="10"/>
        <v>8.4119887119925824E-2</v>
      </c>
      <c r="I23" s="4">
        <f t="shared" si="10"/>
        <v>8.4119805966907449E-2</v>
      </c>
      <c r="J23" s="4">
        <f t="shared" si="10"/>
        <v>8.4119906126868441E-2</v>
      </c>
      <c r="K23" s="4">
        <f t="shared" si="10"/>
        <v>8.4120107609687592E-2</v>
      </c>
      <c r="L23" s="4">
        <f t="shared" si="10"/>
        <v>8.4120022795411184E-2</v>
      </c>
      <c r="M23" s="7">
        <f t="shared" ref="M23" si="11">AVERAGE(C23:L23)</f>
        <v>8.4120041860687403E-2</v>
      </c>
      <c r="N23" s="4">
        <f t="shared" si="7"/>
        <v>1.9806856346324184E-7</v>
      </c>
      <c r="O23" s="2">
        <f t="shared" ref="O23" si="12">N23/M23 * 100</f>
        <v>2.3545942094425781E-4</v>
      </c>
    </row>
    <row r="24" spans="1:25" x14ac:dyDescent="0.2">
      <c r="A24" t="s">
        <v>23</v>
      </c>
      <c r="B24" s="6">
        <v>1.0200000000000001E-2</v>
      </c>
      <c r="C24" s="4">
        <f t="shared" ref="C24:L24" si="13">C13/C8</f>
        <v>1.4960069324827935E-2</v>
      </c>
      <c r="D24" s="4">
        <f t="shared" si="13"/>
        <v>8.9725328338623389E-6</v>
      </c>
      <c r="E24" s="4">
        <f t="shared" si="13"/>
        <v>8.3533666268701089E-3</v>
      </c>
      <c r="F24" s="4">
        <f t="shared" si="13"/>
        <v>0</v>
      </c>
      <c r="G24" s="4">
        <f t="shared" si="13"/>
        <v>2.4228821394489815E-5</v>
      </c>
      <c r="H24" s="4">
        <f t="shared" si="13"/>
        <v>8.2943632321933712E-3</v>
      </c>
      <c r="I24" s="4">
        <f t="shared" si="13"/>
        <v>1.6033905667838067E-2</v>
      </c>
      <c r="J24" s="4">
        <f t="shared" si="13"/>
        <v>1.4729632407852479E-2</v>
      </c>
      <c r="K24" s="4">
        <f t="shared" si="13"/>
        <v>7.4900458777325063E-3</v>
      </c>
      <c r="L24" s="4">
        <f t="shared" si="13"/>
        <v>1.7038556230558013E-2</v>
      </c>
      <c r="M24" s="4">
        <f t="shared" ref="M24:M26" si="14">AVERAGE(C24:L24)</f>
        <v>8.6933140722100823E-3</v>
      </c>
      <c r="N24" s="4">
        <f t="shared" ref="N24:N25" si="15">STDEV(C24:L24)</f>
        <v>6.8888301627700356E-3</v>
      </c>
      <c r="O24" s="2">
        <f t="shared" ref="O24:O25" si="16">N24/M24 * 100</f>
        <v>79.242853824775068</v>
      </c>
    </row>
    <row r="25" spans="1:25" x14ac:dyDescent="0.2">
      <c r="A25" t="s">
        <v>24</v>
      </c>
      <c r="B25" s="6">
        <v>5.47E-3</v>
      </c>
      <c r="C25" s="4">
        <f t="shared" ref="C25:L25" si="17">C14/C8</f>
        <v>5.7135847198578992E-5</v>
      </c>
      <c r="D25" s="4">
        <f t="shared" si="17"/>
        <v>1.4482228777155931E-2</v>
      </c>
      <c r="E25" s="4">
        <f t="shared" si="17"/>
        <v>8.3544839846318615E-3</v>
      </c>
      <c r="F25" s="4">
        <f t="shared" si="17"/>
        <v>1.5136448949680017E-2</v>
      </c>
      <c r="G25" s="4">
        <f t="shared" si="17"/>
        <v>1.4462403752383647E-2</v>
      </c>
      <c r="H25" s="4">
        <f t="shared" si="17"/>
        <v>8.2943632321933712E-3</v>
      </c>
      <c r="I25" s="4">
        <f t="shared" si="17"/>
        <v>1.0581598044075141E-5</v>
      </c>
      <c r="J25" s="4">
        <f t="shared" si="17"/>
        <v>1.2751488459071326E-5</v>
      </c>
      <c r="K25" s="4">
        <f t="shared" si="17"/>
        <v>7.4267194537643594E-3</v>
      </c>
      <c r="L25" s="4">
        <f t="shared" si="17"/>
        <v>8.4469161998337637E-6</v>
      </c>
      <c r="M25" s="4">
        <f t="shared" si="14"/>
        <v>6.8245563999710752E-3</v>
      </c>
      <c r="N25" s="4">
        <f t="shared" si="15"/>
        <v>6.46371148319007E-3</v>
      </c>
      <c r="O25" s="2">
        <f t="shared" si="16"/>
        <v>94.712551327401513</v>
      </c>
    </row>
    <row r="26" spans="1:25" x14ac:dyDescent="0.2">
      <c r="A26" s="5" t="s">
        <v>27</v>
      </c>
      <c r="B26">
        <f>SUM(B24:B25)</f>
        <v>1.567E-2</v>
      </c>
      <c r="C26" s="4">
        <f>SUM(C24:C25)</f>
        <v>1.5017205172026513E-2</v>
      </c>
      <c r="D26" s="4">
        <f t="shared" ref="D26:L26" si="18">SUM(D24:D25)</f>
        <v>1.4491201309989793E-2</v>
      </c>
      <c r="E26" s="4">
        <f t="shared" si="18"/>
        <v>1.670785061150197E-2</v>
      </c>
      <c r="F26" s="4">
        <f t="shared" si="18"/>
        <v>1.5136448949680017E-2</v>
      </c>
      <c r="G26" s="4">
        <f t="shared" si="18"/>
        <v>1.4486632573778137E-2</v>
      </c>
      <c r="H26" s="4">
        <f t="shared" si="18"/>
        <v>1.6588726464386742E-2</v>
      </c>
      <c r="I26" s="4">
        <f t="shared" si="18"/>
        <v>1.6044487265882142E-2</v>
      </c>
      <c r="J26" s="4">
        <f t="shared" si="18"/>
        <v>1.4742383896311551E-2</v>
      </c>
      <c r="K26" s="4">
        <f t="shared" si="18"/>
        <v>1.4916765331496867E-2</v>
      </c>
      <c r="L26" s="4">
        <f t="shared" si="18"/>
        <v>1.7047003146757847E-2</v>
      </c>
      <c r="M26" s="7">
        <f t="shared" si="14"/>
        <v>1.5517870472181155E-2</v>
      </c>
      <c r="N26" s="4">
        <f t="shared" ref="N26" si="19">STDEV(C26:L26)</f>
        <v>9.806298080372762E-4</v>
      </c>
      <c r="O26" s="2">
        <f t="shared" ref="O26" si="20">N26/M26 * 100</f>
        <v>6.3193581219488122</v>
      </c>
    </row>
    <row r="27" spans="1:25" x14ac:dyDescent="0.2">
      <c r="M27" s="4"/>
      <c r="N27" s="4"/>
    </row>
    <row r="28" spans="1:25" x14ac:dyDescent="0.2">
      <c r="A28" t="s">
        <v>29</v>
      </c>
      <c r="H28" t="s">
        <v>31</v>
      </c>
    </row>
    <row r="29" spans="1:25" x14ac:dyDescent="0.2">
      <c r="A29" t="s">
        <v>30</v>
      </c>
      <c r="H29" t="s">
        <v>30</v>
      </c>
    </row>
    <row r="31" spans="1:25" x14ac:dyDescent="0.2">
      <c r="B31" s="8" t="s">
        <v>23</v>
      </c>
      <c r="C31" s="8" t="s">
        <v>24</v>
      </c>
      <c r="D31" t="s">
        <v>17</v>
      </c>
      <c r="I31" s="1" t="s">
        <v>21</v>
      </c>
      <c r="J31" s="1" t="s">
        <v>22</v>
      </c>
      <c r="K31" t="s">
        <v>17</v>
      </c>
    </row>
    <row r="32" spans="1:25" x14ac:dyDescent="0.2">
      <c r="A32" t="s">
        <v>16</v>
      </c>
      <c r="B32" s="4">
        <f>B24/B26</f>
        <v>0.65092533503509897</v>
      </c>
      <c r="C32" s="4">
        <f>B25/B26</f>
        <v>0.34907466496490108</v>
      </c>
      <c r="D32" s="4"/>
      <c r="E32" s="4"/>
      <c r="F32" s="4"/>
      <c r="G32" s="4"/>
      <c r="H32" t="s">
        <v>16</v>
      </c>
      <c r="I32" s="4">
        <f>B18/B20</f>
        <v>0.8134453781512605</v>
      </c>
      <c r="J32" s="4">
        <f>B19/B20</f>
        <v>0.1865546218487395</v>
      </c>
      <c r="K32" s="4"/>
      <c r="L32" s="4"/>
      <c r="M32" s="4"/>
    </row>
    <row r="33" spans="1:13" x14ac:dyDescent="0.2">
      <c r="A33" t="s">
        <v>18</v>
      </c>
      <c r="B33" s="7">
        <f>M26*B32</f>
        <v>1.0100975036135787E-2</v>
      </c>
      <c r="C33" s="7">
        <f>M26*C32</f>
        <v>5.4168954360453679E-3</v>
      </c>
      <c r="D33" s="4">
        <f>SUM(B33:C33)</f>
        <v>1.5517870472181155E-2</v>
      </c>
      <c r="E33" s="4"/>
      <c r="F33" s="4"/>
      <c r="G33" s="4"/>
      <c r="H33" t="s">
        <v>18</v>
      </c>
      <c r="I33" s="3">
        <f>M20*I32</f>
        <v>0.25543597313315214</v>
      </c>
      <c r="J33" s="3">
        <f>M20*J32</f>
        <v>5.8581390532603077E-2</v>
      </c>
      <c r="K33" s="4">
        <f>SUM(I33:J33)</f>
        <v>0.31401736366575522</v>
      </c>
      <c r="L33" s="4"/>
      <c r="M33" s="4"/>
    </row>
    <row r="34" spans="1:13" x14ac:dyDescent="0.2">
      <c r="B34" s="8"/>
      <c r="C34" s="8"/>
    </row>
    <row r="35" spans="1:13" x14ac:dyDescent="0.2">
      <c r="B35" s="8" t="s">
        <v>34</v>
      </c>
      <c r="C35" s="8" t="s">
        <v>35</v>
      </c>
      <c r="D35" t="s">
        <v>17</v>
      </c>
    </row>
    <row r="36" spans="1:13" x14ac:dyDescent="0.2">
      <c r="A36" t="s">
        <v>16</v>
      </c>
      <c r="B36" s="7">
        <f>B21/B23</f>
        <v>0.97955301949595819</v>
      </c>
      <c r="C36" s="7">
        <f>B22/B23</f>
        <v>2.0446980504041843E-2</v>
      </c>
      <c r="D36" s="4"/>
    </row>
    <row r="37" spans="1:13" x14ac:dyDescent="0.2">
      <c r="A37" t="s">
        <v>18</v>
      </c>
      <c r="B37" s="7">
        <f>M23*B36</f>
        <v>8.2400041004762753E-2</v>
      </c>
      <c r="C37" s="7">
        <f>M23*C36</f>
        <v>1.720000855924659E-3</v>
      </c>
      <c r="D37" s="4">
        <f>SUM(B37:C37)</f>
        <v>8.4120041860687417E-2</v>
      </c>
    </row>
    <row r="38" spans="1:13" x14ac:dyDescent="0.2">
      <c r="B38" s="4"/>
      <c r="C38" s="4"/>
      <c r="D38" s="4"/>
    </row>
    <row r="39" spans="1:13" x14ac:dyDescent="0.2">
      <c r="B39" s="4"/>
      <c r="C39" s="4"/>
      <c r="D39" s="4"/>
    </row>
    <row r="40" spans="1:13" x14ac:dyDescent="0.2">
      <c r="C40" t="s">
        <v>3</v>
      </c>
      <c r="L40" t="s">
        <v>32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Andrea Giunto</dc:creator>
  <cp:lastModifiedBy>Andrea Giunto</cp:lastModifiedBy>
  <dcterms:created xsi:type="dcterms:W3CDTF">2024-12-10T01:23:32Z</dcterms:created>
  <dcterms:modified xsi:type="dcterms:W3CDTF">2025-04-03T17:30:50Z</dcterms:modified>
</cp:coreProperties>
</file>