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3279DDAD-C24F-2E4B-825F-0F774A8D103B}" xr6:coauthVersionLast="47" xr6:coauthVersionMax="47" xr10:uidLastSave="{00000000-0000-0000-0000-000000000000}"/>
  <bookViews>
    <workbookView xWindow="280" yWindow="680" windowWidth="28920" windowHeight="1764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I61" i="1"/>
  <c r="J60" i="1"/>
  <c r="I60" i="1"/>
  <c r="K61" i="1"/>
  <c r="M45" i="1"/>
  <c r="N45" i="1"/>
  <c r="O45" i="1" s="1"/>
  <c r="M46" i="1"/>
  <c r="N46" i="1"/>
  <c r="O46" i="1"/>
  <c r="M47" i="1"/>
  <c r="N47" i="1"/>
  <c r="O47" i="1" s="1"/>
  <c r="M48" i="1"/>
  <c r="N48" i="1"/>
  <c r="O48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C47" i="1"/>
  <c r="D25" i="1"/>
  <c r="E25" i="1"/>
  <c r="F25" i="1"/>
  <c r="G25" i="1"/>
  <c r="H25" i="1"/>
  <c r="I25" i="1"/>
  <c r="J25" i="1"/>
  <c r="K25" i="1"/>
  <c r="L25" i="1"/>
  <c r="C25" i="1"/>
  <c r="C48" i="1"/>
  <c r="C46" i="1"/>
  <c r="C45" i="1"/>
  <c r="B47" i="1"/>
  <c r="B44" i="1"/>
  <c r="C60" i="1" s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F44" i="1"/>
  <c r="C43" i="1"/>
  <c r="C42" i="1"/>
  <c r="L21" i="1"/>
  <c r="L44" i="1" s="1"/>
  <c r="K21" i="1"/>
  <c r="K44" i="1" s="1"/>
  <c r="J21" i="1"/>
  <c r="J44" i="1" s="1"/>
  <c r="I21" i="1"/>
  <c r="I44" i="1" s="1"/>
  <c r="H21" i="1"/>
  <c r="H44" i="1" s="1"/>
  <c r="G21" i="1"/>
  <c r="G44" i="1" s="1"/>
  <c r="F21" i="1"/>
  <c r="E21" i="1"/>
  <c r="E44" i="1" s="1"/>
  <c r="D21" i="1"/>
  <c r="D44" i="1" s="1"/>
  <c r="C21" i="1"/>
  <c r="C44" i="1" s="1"/>
  <c r="J55" i="1"/>
  <c r="I55" i="1"/>
  <c r="B35" i="1"/>
  <c r="C55" i="1" s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C41" i="1"/>
  <c r="C40" i="1"/>
  <c r="C38" i="1"/>
  <c r="C37" i="1"/>
  <c r="C36" i="1"/>
  <c r="C34" i="1"/>
  <c r="C33" i="1"/>
  <c r="C32" i="1"/>
  <c r="C30" i="1"/>
  <c r="C31" i="1"/>
  <c r="D15" i="1"/>
  <c r="D39" i="1" s="1"/>
  <c r="E15" i="1"/>
  <c r="E39" i="1" s="1"/>
  <c r="F15" i="1"/>
  <c r="F39" i="1" s="1"/>
  <c r="G15" i="1"/>
  <c r="G39" i="1" s="1"/>
  <c r="H15" i="1"/>
  <c r="H39" i="1" s="1"/>
  <c r="I15" i="1"/>
  <c r="I39" i="1" s="1"/>
  <c r="J15" i="1"/>
  <c r="J39" i="1" s="1"/>
  <c r="K15" i="1"/>
  <c r="K39" i="1" s="1"/>
  <c r="L15" i="1"/>
  <c r="L39" i="1" s="1"/>
  <c r="C15" i="1"/>
  <c r="C39" i="1" s="1"/>
  <c r="D11" i="1"/>
  <c r="D35" i="1" s="1"/>
  <c r="E11" i="1"/>
  <c r="E35" i="1" s="1"/>
  <c r="F11" i="1"/>
  <c r="F35" i="1" s="1"/>
  <c r="G11" i="1"/>
  <c r="G35" i="1" s="1"/>
  <c r="H11" i="1"/>
  <c r="H35" i="1" s="1"/>
  <c r="I11" i="1"/>
  <c r="I35" i="1" s="1"/>
  <c r="J11" i="1"/>
  <c r="J35" i="1" s="1"/>
  <c r="K11" i="1"/>
  <c r="K35" i="1" s="1"/>
  <c r="L11" i="1"/>
  <c r="L35" i="1" s="1"/>
  <c r="C11" i="1"/>
  <c r="C35" i="1" s="1"/>
  <c r="B60" i="1" l="1"/>
  <c r="M40" i="1"/>
  <c r="M37" i="1"/>
  <c r="B55" i="1"/>
  <c r="M35" i="1"/>
  <c r="M34" i="1"/>
  <c r="M41" i="1"/>
  <c r="M38" i="1"/>
  <c r="M33" i="1"/>
  <c r="N39" i="1"/>
  <c r="M36" i="1"/>
  <c r="N40" i="1"/>
  <c r="N41" i="1"/>
  <c r="M39" i="1"/>
  <c r="N38" i="1"/>
  <c r="F30" i="1"/>
  <c r="G30" i="1"/>
  <c r="H30" i="1"/>
  <c r="I30" i="1"/>
  <c r="J30" i="1"/>
  <c r="K30" i="1"/>
  <c r="L30" i="1"/>
  <c r="D30" i="1"/>
  <c r="E30" i="1"/>
  <c r="O41" i="1" l="1"/>
  <c r="N44" i="1"/>
  <c r="M44" i="1"/>
  <c r="N42" i="1"/>
  <c r="M42" i="1"/>
  <c r="N43" i="1"/>
  <c r="M43" i="1"/>
  <c r="O40" i="1"/>
  <c r="J56" i="1"/>
  <c r="I56" i="1"/>
  <c r="C56" i="1"/>
  <c r="B56" i="1"/>
  <c r="O38" i="1"/>
  <c r="O39" i="1"/>
  <c r="M32" i="1"/>
  <c r="M31" i="1"/>
  <c r="N31" i="1"/>
  <c r="N37" i="1"/>
  <c r="N35" i="1"/>
  <c r="N34" i="1"/>
  <c r="M30" i="1"/>
  <c r="N32" i="1"/>
  <c r="N36" i="1"/>
  <c r="C61" i="1" l="1"/>
  <c r="B61" i="1"/>
  <c r="D61" i="1" s="1"/>
  <c r="O43" i="1"/>
  <c r="O44" i="1"/>
  <c r="O42" i="1"/>
  <c r="N33" i="1"/>
  <c r="O31" i="1"/>
  <c r="O37" i="1"/>
  <c r="O32" i="1"/>
  <c r="O36" i="1"/>
  <c r="O35" i="1"/>
  <c r="O34" i="1"/>
  <c r="O33" i="1" l="1"/>
  <c r="D56" i="1"/>
  <c r="K56" i="1" l="1"/>
</calcChain>
</file>

<file path=xl/sharedStrings.xml><?xml version="1.0" encoding="utf-8"?>
<sst xmlns="http://schemas.openxmlformats.org/spreadsheetml/2006/main" count="107" uniqueCount="55">
  <si>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</si>
  <si>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</si>
  <si>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</si>
  <si>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</si>
  <si>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</si>
  <si>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</si>
  <si>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</si>
  <si>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</si>
  <si>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</si>
  <si>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</si>
  <si>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</si>
  <si>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</si>
  <si>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</si>
  <si>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</si>
  <si>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</si>
  <si>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</si>
  <si>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The fitting of peaks M3N4 + Mg + M2N1 varies, but their sum is constant and equal to 0.0105</t>
  </si>
  <si>
    <t>So we use the original ratios to diustribute the sum among the 3 peaks, giving:</t>
  </si>
  <si>
    <t>M3N4</t>
  </si>
  <si>
    <t>Mg</t>
  </si>
  <si>
    <t>M2N1</t>
  </si>
  <si>
    <t>Original ratio</t>
  </si>
  <si>
    <t>Sum</t>
  </si>
  <si>
    <t>Resulting weights:</t>
  </si>
  <si>
    <t>Area of all peaks is fitted</t>
  </si>
  <si>
    <t>A constant shift or broadening is maintained across all peaks</t>
  </si>
  <si>
    <t>Mb</t>
  </si>
  <si>
    <t>Ma1</t>
  </si>
  <si>
    <t>M3N1</t>
  </si>
  <si>
    <t>M3_O5 added despite beiong missing from NIST databse, because it seemed like it was present in the spectra</t>
  </si>
  <si>
    <t>Hf</t>
  </si>
  <si>
    <t>Weights calibrated measuring a pure Hf standard, bulk, polished</t>
  </si>
  <si>
    <t>Fixing the peaks above:</t>
  </si>
  <si>
    <t>Missing peaks at 2.1 keV! We added them, because present in Ta</t>
  </si>
  <si>
    <t>Added peaks:</t>
  </si>
  <si>
    <t>Energy determined by excel, fitting higher energy elements and extrapolating</t>
  </si>
  <si>
    <t>M1N3</t>
  </si>
  <si>
    <t>M3-O1</t>
  </si>
  <si>
    <t>M3-O4</t>
  </si>
  <si>
    <t>M3-O5</t>
  </si>
  <si>
    <t>M1-N3</t>
  </si>
  <si>
    <t>M3O1</t>
  </si>
  <si>
    <t>M3O4</t>
  </si>
  <si>
    <t>M3O5</t>
  </si>
  <si>
    <t>M2N4</t>
  </si>
  <si>
    <t>M3N4 + Mg</t>
  </si>
  <si>
    <t>M3O4 + M3O5</t>
  </si>
  <si>
    <t>Did not exist in NIST database for Hf</t>
  </si>
  <si>
    <t>These peaks were missing from NIST database. We use ratios from W</t>
  </si>
  <si>
    <t>N5N6</t>
  </si>
  <si>
    <t>N4N6</t>
  </si>
  <si>
    <t>N5N6 + N4N6</t>
  </si>
  <si>
    <t>Mz1</t>
  </si>
  <si>
    <t>Mz2</t>
  </si>
  <si>
    <t>Mz1 + Mz2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</si>
</sst>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2" fillId="0" borderId="0" xfId="0" applyFont="1"/>
    <xf numFmtId="0" fontId="2" fillId="2" borderId="0" xfId="0" applyFont="1" applyFill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97</xdr:row>
      <xdr:rowOff>177800</xdr:rowOff>
    </xdr:from>
    <xdr:to>
      <xdr:col>8</xdr:col>
      <xdr:colOff>342900</xdr:colOff>
      <xdr:row>135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B478DF-9147-04C5-A707-C6A21A0C9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4605000"/>
          <a:ext cx="7620000" cy="7594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165100</xdr:colOff>
      <xdr:row>69</xdr:row>
      <xdr:rowOff>127000</xdr:rowOff>
    </xdr:from>
    <xdr:to>
      <xdr:col>8</xdr:col>
      <xdr:colOff>330200</xdr:colOff>
      <xdr:row>98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1FE0D1-2AAD-5A25-7A55-CB4B39030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" y="8864600"/>
          <a:ext cx="7467600" cy="58039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65</xdr:row>
      <xdr:rowOff>101600</xdr:rowOff>
    </xdr:from>
    <xdr:to>
      <xdr:col>18</xdr:col>
      <xdr:colOff>762000</xdr:colOff>
      <xdr:row>103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6BB9F6-F3FF-4124-CAFD-586B97CF2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9500" y="8026400"/>
          <a:ext cx="7620000" cy="763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68"/>
  <sheetViews>
    <sheetView tabSelected="1" topLeftCell="A27" workbookViewId="0">
      <selection activeCell="L61" sqref="L61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31</v>
      </c>
      <c r="H1" t="s">
        <v>29</v>
      </c>
    </row>
    <row r="2" spans="1:12" x14ac:dyDescent="0.2">
      <c r="A2" t="s">
        <v>24</v>
      </c>
    </row>
    <row r="3" spans="1:12" x14ac:dyDescent="0.2">
      <c r="A3" t="s">
        <v>25</v>
      </c>
    </row>
    <row r="5" spans="1:12" x14ac:dyDescent="0.2">
      <c r="A5" t="s">
        <v>30</v>
      </c>
      <c r="C5" t="s">
        <v>2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</row>
    <row r="6" spans="1:12" x14ac:dyDescent="0.2">
      <c r="A6" t="s">
        <v>27</v>
      </c>
      <c r="C6">
        <v>354.80200000000002</v>
      </c>
      <c r="D6">
        <v>349.26499999999999</v>
      </c>
      <c r="E6">
        <v>343.81</v>
      </c>
      <c r="F6">
        <v>353.72800000000001</v>
      </c>
      <c r="G6">
        <v>349.45400000000001</v>
      </c>
      <c r="H6">
        <v>342.04700000000003</v>
      </c>
      <c r="I6">
        <v>359.03800000000001</v>
      </c>
      <c r="J6">
        <v>353.31599999999997</v>
      </c>
      <c r="K6">
        <v>352.25900000000001</v>
      </c>
      <c r="L6">
        <v>313.45600000000002</v>
      </c>
    </row>
    <row r="7" spans="1:12" x14ac:dyDescent="0.2">
      <c r="A7" t="s">
        <v>26</v>
      </c>
      <c r="C7">
        <v>177.24299999999999</v>
      </c>
      <c r="D7">
        <v>194.29499999999999</v>
      </c>
      <c r="E7">
        <v>193.65600000000001</v>
      </c>
      <c r="F7">
        <v>191.631</v>
      </c>
      <c r="G7">
        <v>196.45699999999999</v>
      </c>
      <c r="H7">
        <v>205.363</v>
      </c>
      <c r="I7">
        <v>185.88800000000001</v>
      </c>
      <c r="J7">
        <v>177.68100000000001</v>
      </c>
      <c r="K7">
        <v>196.40700000000001</v>
      </c>
      <c r="L7">
        <v>161.75200000000001</v>
      </c>
    </row>
    <row r="8" spans="1:12" x14ac:dyDescent="0.2">
      <c r="A8" t="s">
        <v>20</v>
      </c>
      <c r="C8">
        <v>4.2809999999999997</v>
      </c>
      <c r="D8">
        <v>3.9039999999999999</v>
      </c>
      <c r="E8">
        <v>1.8180000000000001</v>
      </c>
      <c r="F8">
        <v>3.5720000000000001</v>
      </c>
      <c r="G8">
        <v>3.843</v>
      </c>
      <c r="H8">
        <v>4.51</v>
      </c>
      <c r="I8">
        <v>4.4279999999999999</v>
      </c>
      <c r="J8">
        <v>3.484</v>
      </c>
      <c r="K8">
        <v>3.0419999999999998</v>
      </c>
      <c r="L8">
        <v>5.3090000000000002</v>
      </c>
    </row>
    <row r="9" spans="1:12" x14ac:dyDescent="0.2">
      <c r="A9" t="s">
        <v>18</v>
      </c>
      <c r="C9">
        <v>0</v>
      </c>
      <c r="D9">
        <v>0.1</v>
      </c>
      <c r="E9">
        <v>6.4180000000000001</v>
      </c>
      <c r="F9">
        <v>1.2689999999999999</v>
      </c>
      <c r="G9">
        <v>0.24199999999999999</v>
      </c>
      <c r="H9">
        <v>0</v>
      </c>
      <c r="I9">
        <v>1.6E-2</v>
      </c>
      <c r="J9">
        <v>0.95099999999999996</v>
      </c>
      <c r="K9">
        <v>2E-3</v>
      </c>
      <c r="L9">
        <v>5.0000000000000001E-3</v>
      </c>
    </row>
    <row r="10" spans="1:12" x14ac:dyDescent="0.2">
      <c r="A10" t="s">
        <v>19</v>
      </c>
      <c r="C10">
        <v>12.565</v>
      </c>
      <c r="D10">
        <v>13.92</v>
      </c>
      <c r="E10">
        <v>7.0919999999999996</v>
      </c>
      <c r="F10">
        <v>11.541</v>
      </c>
      <c r="G10">
        <v>12.445</v>
      </c>
      <c r="H10">
        <v>13.552</v>
      </c>
      <c r="I10">
        <v>11.555</v>
      </c>
      <c r="J10">
        <v>10.007999999999999</v>
      </c>
      <c r="K10">
        <v>14.15</v>
      </c>
      <c r="L10">
        <v>10.717000000000001</v>
      </c>
    </row>
    <row r="11" spans="1:12" x14ac:dyDescent="0.2">
      <c r="A11" t="s">
        <v>45</v>
      </c>
      <c r="C11">
        <f>C9+C10</f>
        <v>12.565</v>
      </c>
      <c r="D11">
        <f t="shared" ref="D11:L11" si="0">D9+D10</f>
        <v>14.02</v>
      </c>
      <c r="E11">
        <f t="shared" si="0"/>
        <v>13.51</v>
      </c>
      <c r="F11">
        <f t="shared" si="0"/>
        <v>12.81</v>
      </c>
      <c r="G11">
        <f t="shared" si="0"/>
        <v>12.687000000000001</v>
      </c>
      <c r="H11">
        <f t="shared" si="0"/>
        <v>13.552</v>
      </c>
      <c r="I11">
        <f t="shared" si="0"/>
        <v>11.571</v>
      </c>
      <c r="J11">
        <f t="shared" si="0"/>
        <v>10.959</v>
      </c>
      <c r="K11">
        <f t="shared" si="0"/>
        <v>14.152000000000001</v>
      </c>
      <c r="L11">
        <f t="shared" si="0"/>
        <v>10.722000000000001</v>
      </c>
    </row>
    <row r="12" spans="1:12" x14ac:dyDescent="0.2">
      <c r="A12" t="s">
        <v>41</v>
      </c>
      <c r="C12">
        <v>12.1</v>
      </c>
      <c r="D12">
        <v>13.013999999999999</v>
      </c>
      <c r="E12">
        <v>12.602</v>
      </c>
      <c r="F12">
        <v>12.638</v>
      </c>
      <c r="G12">
        <v>13.827</v>
      </c>
      <c r="H12">
        <v>11.63</v>
      </c>
      <c r="I12">
        <v>13.151999999999999</v>
      </c>
      <c r="J12">
        <v>10.808</v>
      </c>
      <c r="K12">
        <v>13.787000000000001</v>
      </c>
      <c r="L12">
        <v>9.9619999999999997</v>
      </c>
    </row>
    <row r="13" spans="1:12" x14ac:dyDescent="0.2">
      <c r="A13" t="s">
        <v>42</v>
      </c>
      <c r="C13">
        <v>1.974</v>
      </c>
      <c r="D13">
        <v>2.19</v>
      </c>
      <c r="E13">
        <v>0.20699999999999999</v>
      </c>
      <c r="F13">
        <v>1E-3</v>
      </c>
      <c r="G13">
        <v>0.40400000000000003</v>
      </c>
      <c r="H13">
        <v>7.8E-2</v>
      </c>
      <c r="I13">
        <v>3.2010000000000001</v>
      </c>
      <c r="J13">
        <v>3.13</v>
      </c>
      <c r="K13">
        <v>0.108</v>
      </c>
      <c r="L13">
        <v>2.4910000000000001</v>
      </c>
    </row>
    <row r="14" spans="1:12" x14ac:dyDescent="0.2">
      <c r="A14" t="s">
        <v>43</v>
      </c>
      <c r="C14">
        <v>1.6910000000000001</v>
      </c>
      <c r="D14">
        <v>0</v>
      </c>
      <c r="E14">
        <v>0.65200000000000002</v>
      </c>
      <c r="F14">
        <v>2.734</v>
      </c>
      <c r="G14">
        <v>1.6E-2</v>
      </c>
      <c r="H14">
        <v>2.3109999999999999</v>
      </c>
      <c r="I14">
        <v>0</v>
      </c>
      <c r="J14">
        <v>6.0000000000000001E-3</v>
      </c>
      <c r="K14">
        <v>1.4999999999999999E-2</v>
      </c>
      <c r="L14">
        <v>2.5999999999999999E-2</v>
      </c>
    </row>
    <row r="15" spans="1:12" x14ac:dyDescent="0.2">
      <c r="A15" t="s">
        <v>46</v>
      </c>
      <c r="C15">
        <f>C13+C14</f>
        <v>3.665</v>
      </c>
      <c r="D15">
        <f t="shared" ref="D15:L15" si="1">D13+D14</f>
        <v>2.19</v>
      </c>
      <c r="E15">
        <f t="shared" si="1"/>
        <v>0.85899999999999999</v>
      </c>
      <c r="F15">
        <f t="shared" si="1"/>
        <v>2.7349999999999999</v>
      </c>
      <c r="G15">
        <f t="shared" si="1"/>
        <v>0.42000000000000004</v>
      </c>
      <c r="H15">
        <f t="shared" si="1"/>
        <v>2.3889999999999998</v>
      </c>
      <c r="I15">
        <f t="shared" si="1"/>
        <v>3.2010000000000001</v>
      </c>
      <c r="J15">
        <f t="shared" si="1"/>
        <v>3.1359999999999997</v>
      </c>
      <c r="K15">
        <f t="shared" si="1"/>
        <v>0.123</v>
      </c>
      <c r="L15">
        <f t="shared" si="1"/>
        <v>2.5169999999999999</v>
      </c>
    </row>
    <row r="16" spans="1:12" x14ac:dyDescent="0.2">
      <c r="A16" t="s">
        <v>44</v>
      </c>
      <c r="C16">
        <v>6.2050000000000001</v>
      </c>
      <c r="D16">
        <v>7.6289999999999996</v>
      </c>
      <c r="E16">
        <v>8.11</v>
      </c>
      <c r="F16">
        <v>6.7119999999999997</v>
      </c>
      <c r="G16">
        <v>8.5250000000000004</v>
      </c>
      <c r="H16">
        <v>7.3609999999999998</v>
      </c>
      <c r="I16">
        <v>5.5410000000000004</v>
      </c>
      <c r="J16">
        <v>5.1920000000000002</v>
      </c>
      <c r="K16">
        <v>9.5820000000000007</v>
      </c>
      <c r="L16">
        <v>5.2210000000000001</v>
      </c>
    </row>
    <row r="17" spans="1:15" x14ac:dyDescent="0.2">
      <c r="A17" t="s">
        <v>36</v>
      </c>
      <c r="C17">
        <v>2.0859999999999999</v>
      </c>
      <c r="D17">
        <v>2.2959999999999998</v>
      </c>
      <c r="E17">
        <v>1.893</v>
      </c>
      <c r="F17">
        <v>1.51</v>
      </c>
      <c r="G17">
        <v>1.1100000000000001</v>
      </c>
      <c r="H17">
        <v>2.5070000000000001</v>
      </c>
      <c r="I17">
        <v>2.7069999999999999</v>
      </c>
      <c r="J17">
        <v>2.6520000000000001</v>
      </c>
      <c r="K17">
        <v>1.3360000000000001</v>
      </c>
      <c r="L17">
        <v>2.2429999999999999</v>
      </c>
    </row>
    <row r="18" spans="1:15" s="5" customFormat="1" x14ac:dyDescent="0.2">
      <c r="A18" s="5" t="s">
        <v>27</v>
      </c>
      <c r="C18" s="5">
        <v>349.48599999999999</v>
      </c>
      <c r="D18" s="5">
        <v>351.904</v>
      </c>
      <c r="E18" s="5">
        <v>349.76499999999999</v>
      </c>
      <c r="F18" s="5">
        <v>353.81</v>
      </c>
      <c r="G18" s="5">
        <v>352.03100000000001</v>
      </c>
      <c r="H18" s="5">
        <v>347.5</v>
      </c>
      <c r="I18" s="5">
        <v>355.79399999999998</v>
      </c>
      <c r="J18" s="5">
        <v>348.34500000000003</v>
      </c>
      <c r="K18" s="5">
        <v>354.67200000000003</v>
      </c>
      <c r="L18" s="5">
        <v>310.89299999999997</v>
      </c>
    </row>
    <row r="19" spans="1:15" x14ac:dyDescent="0.2">
      <c r="A19" t="s">
        <v>49</v>
      </c>
      <c r="C19">
        <v>1.8560000000000001</v>
      </c>
      <c r="D19">
        <v>1.6379999999999999</v>
      </c>
      <c r="E19">
        <v>1.2350000000000001</v>
      </c>
      <c r="F19">
        <v>2.3809999999999998</v>
      </c>
      <c r="G19">
        <v>2.14</v>
      </c>
      <c r="H19">
        <v>1.1970000000000001</v>
      </c>
      <c r="I19">
        <v>2.29</v>
      </c>
      <c r="J19">
        <v>1.413</v>
      </c>
      <c r="K19">
        <v>2.198</v>
      </c>
      <c r="L19">
        <v>0.21099999999999999</v>
      </c>
    </row>
    <row r="20" spans="1:15" x14ac:dyDescent="0.2">
      <c r="A20" t="s">
        <v>50</v>
      </c>
      <c r="C20">
        <v>0</v>
      </c>
      <c r="D20">
        <v>0.29599999999999999</v>
      </c>
      <c r="E20">
        <v>0.55600000000000005</v>
      </c>
      <c r="F20">
        <v>1E-3</v>
      </c>
      <c r="G20">
        <v>1E-3</v>
      </c>
      <c r="H20">
        <v>1.165</v>
      </c>
      <c r="I20">
        <v>0</v>
      </c>
      <c r="J20">
        <v>0</v>
      </c>
      <c r="K20">
        <v>0.24199999999999999</v>
      </c>
      <c r="L20">
        <v>2.7010000000000001</v>
      </c>
    </row>
    <row r="21" spans="1:15" s="8" customFormat="1" x14ac:dyDescent="0.2">
      <c r="A21" s="8" t="s">
        <v>51</v>
      </c>
      <c r="C21" s="8">
        <f>C19+C20</f>
        <v>1.8560000000000001</v>
      </c>
      <c r="D21" s="8">
        <f t="shared" ref="D21:L21" si="2">D19+D20</f>
        <v>1.9339999999999999</v>
      </c>
      <c r="E21" s="8">
        <f t="shared" si="2"/>
        <v>1.7910000000000001</v>
      </c>
      <c r="F21" s="8">
        <f t="shared" si="2"/>
        <v>2.3819999999999997</v>
      </c>
      <c r="G21" s="8">
        <f t="shared" si="2"/>
        <v>2.141</v>
      </c>
      <c r="H21" s="8">
        <f t="shared" si="2"/>
        <v>2.3620000000000001</v>
      </c>
      <c r="I21" s="8">
        <f t="shared" si="2"/>
        <v>2.29</v>
      </c>
      <c r="J21" s="8">
        <f t="shared" si="2"/>
        <v>1.413</v>
      </c>
      <c r="K21" s="8">
        <f t="shared" si="2"/>
        <v>2.44</v>
      </c>
      <c r="L21" s="8">
        <f t="shared" si="2"/>
        <v>2.9119999999999999</v>
      </c>
    </row>
    <row r="22" spans="1:15" s="9" customFormat="1" x14ac:dyDescent="0.2">
      <c r="A22" s="10" t="s">
        <v>27</v>
      </c>
      <c r="C22">
        <v>349.52600000000001</v>
      </c>
      <c r="D22">
        <v>352.13099999999997</v>
      </c>
      <c r="E22">
        <v>350.041</v>
      </c>
      <c r="F22">
        <v>353.91899999999998</v>
      </c>
      <c r="G22">
        <v>352.07400000000001</v>
      </c>
      <c r="H22">
        <v>350.55900000000003</v>
      </c>
      <c r="I22">
        <v>355.64699999999999</v>
      </c>
      <c r="J22">
        <v>347.613</v>
      </c>
      <c r="K22">
        <v>355.214</v>
      </c>
      <c r="L22">
        <v>351.85300000000001</v>
      </c>
    </row>
    <row r="23" spans="1:15" x14ac:dyDescent="0.2">
      <c r="A23" t="s">
        <v>52</v>
      </c>
      <c r="C23">
        <v>23.74</v>
      </c>
      <c r="D23">
        <v>24.087</v>
      </c>
      <c r="E23">
        <v>24.481999999999999</v>
      </c>
      <c r="F23">
        <v>24.292999999999999</v>
      </c>
      <c r="G23">
        <v>24.28</v>
      </c>
      <c r="H23">
        <v>23.545000000000002</v>
      </c>
      <c r="I23">
        <v>24.661000000000001</v>
      </c>
      <c r="J23">
        <v>22.884</v>
      </c>
      <c r="K23">
        <v>24.21</v>
      </c>
      <c r="L23">
        <v>23.571000000000002</v>
      </c>
    </row>
    <row r="24" spans="1:15" x14ac:dyDescent="0.2">
      <c r="A24" t="s">
        <v>53</v>
      </c>
      <c r="C24">
        <v>23.74</v>
      </c>
      <c r="D24">
        <v>24.088999999999999</v>
      </c>
      <c r="E24">
        <v>24.481999999999999</v>
      </c>
      <c r="F24">
        <v>24.292999999999999</v>
      </c>
      <c r="G24">
        <v>24.28</v>
      </c>
      <c r="H24">
        <v>23.545000000000002</v>
      </c>
      <c r="I24">
        <v>24.661000000000001</v>
      </c>
      <c r="J24">
        <v>22.884</v>
      </c>
      <c r="K24">
        <v>24.21</v>
      </c>
      <c r="L24">
        <v>23.571000000000002</v>
      </c>
    </row>
    <row r="25" spans="1:15" x14ac:dyDescent="0.2">
      <c r="A25" t="s">
        <v>54</v>
      </c>
      <c r="C25">
        <f>SUM(C23:C24)</f>
        <v>47.48</v>
      </c>
      <c r="D25">
        <f t="shared" ref="D25:L25" si="3">SUM(D23:D24)</f>
        <v>48.176000000000002</v>
      </c>
      <c r="E25">
        <f t="shared" si="3"/>
        <v>48.963999999999999</v>
      </c>
      <c r="F25">
        <f t="shared" si="3"/>
        <v>48.585999999999999</v>
      </c>
      <c r="G25">
        <f t="shared" si="3"/>
        <v>48.56</v>
      </c>
      <c r="H25">
        <f t="shared" si="3"/>
        <v>47.09</v>
      </c>
      <c r="I25">
        <f t="shared" si="3"/>
        <v>49.322000000000003</v>
      </c>
      <c r="J25">
        <f t="shared" si="3"/>
        <v>45.768000000000001</v>
      </c>
      <c r="K25">
        <f t="shared" si="3"/>
        <v>48.42</v>
      </c>
      <c r="L25">
        <f t="shared" si="3"/>
        <v>47.142000000000003</v>
      </c>
    </row>
    <row r="26" spans="1:15" x14ac:dyDescent="0.2">
      <c r="A26" t="s">
        <v>28</v>
      </c>
      <c r="C26">
        <v>9.5709999999999997</v>
      </c>
      <c r="D26">
        <v>9.2409999999999997</v>
      </c>
      <c r="E26">
        <v>8.4350000000000005</v>
      </c>
      <c r="F26">
        <v>9.4329999999999998</v>
      </c>
      <c r="G26">
        <v>9.9220000000000006</v>
      </c>
      <c r="H26">
        <v>6.4</v>
      </c>
      <c r="I26">
        <v>10.625999999999999</v>
      </c>
      <c r="J26">
        <v>13.428000000000001</v>
      </c>
      <c r="K26">
        <v>7.4180000000000001</v>
      </c>
      <c r="L26">
        <v>11.234</v>
      </c>
    </row>
    <row r="29" spans="1:15" x14ac:dyDescent="0.2">
      <c r="A29" t="s">
        <v>0</v>
      </c>
      <c r="B29" t="s">
        <v>1</v>
      </c>
      <c r="C29" t="s">
        <v>2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  <c r="N29" t="s">
        <v>14</v>
      </c>
      <c r="O29" t="s">
        <v>15</v>
      </c>
    </row>
    <row r="30" spans="1:15" x14ac:dyDescent="0.2">
      <c r="A30" s="1" t="s">
        <v>27</v>
      </c>
      <c r="B30">
        <v>1</v>
      </c>
      <c r="C30" s="3">
        <f t="shared" ref="C30:L30" si="4">C6/C6</f>
        <v>1</v>
      </c>
      <c r="D30" s="3">
        <f t="shared" si="4"/>
        <v>1</v>
      </c>
      <c r="E30" s="3">
        <f t="shared" si="4"/>
        <v>1</v>
      </c>
      <c r="F30" s="3">
        <f t="shared" si="4"/>
        <v>1</v>
      </c>
      <c r="G30" s="3">
        <f t="shared" si="4"/>
        <v>1</v>
      </c>
      <c r="H30" s="3">
        <f t="shared" si="4"/>
        <v>1</v>
      </c>
      <c r="I30" s="3">
        <f t="shared" si="4"/>
        <v>1</v>
      </c>
      <c r="J30" s="3">
        <f t="shared" si="4"/>
        <v>1</v>
      </c>
      <c r="K30" s="3">
        <f t="shared" si="4"/>
        <v>1</v>
      </c>
      <c r="L30" s="3">
        <f t="shared" si="4"/>
        <v>1</v>
      </c>
      <c r="M30" s="2">
        <f>AVERAGE(C30:L30)</f>
        <v>1</v>
      </c>
      <c r="N30" s="3"/>
    </row>
    <row r="31" spans="1:15" x14ac:dyDescent="0.2">
      <c r="A31" s="1" t="s">
        <v>26</v>
      </c>
      <c r="B31">
        <v>0.59443000000000001</v>
      </c>
      <c r="C31" s="3">
        <f t="shared" ref="C31:L31" si="5">C7/C6</f>
        <v>0.49955468120247343</v>
      </c>
      <c r="D31" s="3">
        <f t="shared" si="5"/>
        <v>0.55629679469743598</v>
      </c>
      <c r="E31" s="3">
        <f t="shared" si="5"/>
        <v>0.56326459381635208</v>
      </c>
      <c r="F31" s="3">
        <f t="shared" si="5"/>
        <v>0.54174676587660575</v>
      </c>
      <c r="G31" s="3">
        <f t="shared" si="5"/>
        <v>0.56218271932786568</v>
      </c>
      <c r="H31" s="3">
        <f t="shared" si="5"/>
        <v>0.60039409788713238</v>
      </c>
      <c r="I31" s="3">
        <f t="shared" si="5"/>
        <v>0.51773906940212455</v>
      </c>
      <c r="J31" s="3">
        <f t="shared" si="5"/>
        <v>0.50289542505858786</v>
      </c>
      <c r="K31" s="3">
        <f t="shared" si="5"/>
        <v>0.55756417862992858</v>
      </c>
      <c r="L31" s="3">
        <f t="shared" si="5"/>
        <v>0.51602776785258542</v>
      </c>
      <c r="M31" s="2">
        <f t="shared" ref="M31:M37" si="6">AVERAGE(C31:L31)</f>
        <v>0.54176660937510923</v>
      </c>
      <c r="N31" s="3">
        <f t="shared" ref="N31:N36" si="7">STDEV(C31:L31)</f>
        <v>3.216188160227447E-2</v>
      </c>
      <c r="O31" s="4">
        <f>N31/M31 * 100</f>
        <v>5.9364828037982997</v>
      </c>
    </row>
    <row r="32" spans="1:15" x14ac:dyDescent="0.2">
      <c r="A32" s="1" t="s">
        <v>20</v>
      </c>
      <c r="B32">
        <v>5.5999999999999999E-3</v>
      </c>
      <c r="C32" s="3">
        <f t="shared" ref="C32:L32" si="8">C8/C6</f>
        <v>1.2065884634246704E-2</v>
      </c>
      <c r="D32" s="3">
        <f t="shared" si="8"/>
        <v>1.1177759008202941E-2</v>
      </c>
      <c r="E32" s="3">
        <f t="shared" si="8"/>
        <v>5.2878043105203457E-3</v>
      </c>
      <c r="F32" s="3">
        <f t="shared" si="8"/>
        <v>1.0098154514203003E-2</v>
      </c>
      <c r="G32" s="3">
        <f t="shared" si="8"/>
        <v>1.0997155562677777E-2</v>
      </c>
      <c r="H32" s="3">
        <f t="shared" si="8"/>
        <v>1.3185322484921661E-2</v>
      </c>
      <c r="I32" s="3">
        <f t="shared" si="8"/>
        <v>1.2332956400158201E-2</v>
      </c>
      <c r="J32" s="3">
        <f t="shared" si="8"/>
        <v>9.8608610988463585E-3</v>
      </c>
      <c r="K32" s="3">
        <f t="shared" si="8"/>
        <v>8.6356913521017202E-3</v>
      </c>
      <c r="L32" s="3">
        <f t="shared" si="8"/>
        <v>1.6936986371292942E-2</v>
      </c>
      <c r="M32" s="2">
        <f t="shared" si="6"/>
        <v>1.1057857573717165E-2</v>
      </c>
      <c r="N32" s="3">
        <f t="shared" si="7"/>
        <v>3.0416470942847057E-3</v>
      </c>
      <c r="O32" s="4">
        <f t="shared" ref="O32:O36" si="9">N32/M32 * 100</f>
        <v>27.50665826546939</v>
      </c>
    </row>
    <row r="33" spans="1:15" x14ac:dyDescent="0.2">
      <c r="A33" t="s">
        <v>18</v>
      </c>
      <c r="B33">
        <v>1E-3</v>
      </c>
      <c r="C33" s="3">
        <f t="shared" ref="C33:L33" si="10">C9/C6</f>
        <v>0</v>
      </c>
      <c r="D33" s="3">
        <f t="shared" si="10"/>
        <v>2.8631554836585401E-4</v>
      </c>
      <c r="E33" s="3">
        <f t="shared" si="10"/>
        <v>1.866728716442221E-2</v>
      </c>
      <c r="F33" s="3">
        <f t="shared" si="10"/>
        <v>3.5875022616247507E-3</v>
      </c>
      <c r="G33" s="3">
        <f t="shared" si="10"/>
        <v>6.9250888528962318E-4</v>
      </c>
      <c r="H33" s="3">
        <f t="shared" si="10"/>
        <v>0</v>
      </c>
      <c r="I33" s="3">
        <f t="shared" si="10"/>
        <v>4.4563528094519246E-5</v>
      </c>
      <c r="J33" s="3">
        <f t="shared" si="10"/>
        <v>2.6916414767516896E-3</v>
      </c>
      <c r="K33" s="3">
        <f t="shared" si="10"/>
        <v>5.6776405996724002E-6</v>
      </c>
      <c r="L33" s="3">
        <f t="shared" si="10"/>
        <v>1.5951202082588944E-5</v>
      </c>
      <c r="M33" s="3">
        <f>AVERAGE(C33:L33)</f>
        <v>2.5991447707230911E-3</v>
      </c>
      <c r="N33" s="3">
        <f t="shared" si="7"/>
        <v>5.7887918403458387E-3</v>
      </c>
      <c r="O33" s="4">
        <f t="shared" si="9"/>
        <v>222.71909997284899</v>
      </c>
    </row>
    <row r="34" spans="1:15" x14ac:dyDescent="0.2">
      <c r="A34" t="s">
        <v>19</v>
      </c>
      <c r="B34">
        <v>8.5050000000000001E-2</v>
      </c>
      <c r="C34" s="3">
        <f t="shared" ref="C34:L34" si="11">C10/C6</f>
        <v>3.5414118296965627E-2</v>
      </c>
      <c r="D34" s="3">
        <f t="shared" si="11"/>
        <v>3.985512433252688E-2</v>
      </c>
      <c r="E34" s="3">
        <f t="shared" si="11"/>
        <v>2.0627672260841744E-2</v>
      </c>
      <c r="F34" s="3">
        <f t="shared" si="11"/>
        <v>3.2626764067305955E-2</v>
      </c>
      <c r="G34" s="3">
        <f t="shared" si="11"/>
        <v>3.5612698667063479E-2</v>
      </c>
      <c r="H34" s="3">
        <f t="shared" si="11"/>
        <v>3.9620286101032895E-2</v>
      </c>
      <c r="I34" s="3">
        <f t="shared" si="11"/>
        <v>3.2183222945760613E-2</v>
      </c>
      <c r="J34" s="3">
        <f t="shared" si="11"/>
        <v>2.832591787521652E-2</v>
      </c>
      <c r="K34" s="3">
        <f t="shared" si="11"/>
        <v>4.016930724268223E-2</v>
      </c>
      <c r="L34" s="3">
        <f t="shared" si="11"/>
        <v>3.4189806543821144E-2</v>
      </c>
      <c r="M34" s="3">
        <f t="shared" si="6"/>
        <v>3.3862491833321712E-2</v>
      </c>
      <c r="N34" s="3">
        <f t="shared" si="7"/>
        <v>6.0053562267263503E-3</v>
      </c>
      <c r="O34" s="4">
        <f t="shared" si="9"/>
        <v>17.73453724636088</v>
      </c>
    </row>
    <row r="35" spans="1:15" x14ac:dyDescent="0.2">
      <c r="A35" s="1" t="s">
        <v>45</v>
      </c>
      <c r="B35">
        <f>SUM(B33:B34)</f>
        <v>8.6050000000000001E-2</v>
      </c>
      <c r="C35" s="3">
        <f t="shared" ref="C35:L35" si="12">C11/C6</f>
        <v>3.5414118296965627E-2</v>
      </c>
      <c r="D35" s="3">
        <f t="shared" si="12"/>
        <v>4.0141439880892735E-2</v>
      </c>
      <c r="E35" s="3">
        <f t="shared" si="12"/>
        <v>3.9294959425263953E-2</v>
      </c>
      <c r="F35" s="3">
        <f t="shared" si="12"/>
        <v>3.6214266328930704E-2</v>
      </c>
      <c r="G35" s="3">
        <f t="shared" si="12"/>
        <v>3.63052075523531E-2</v>
      </c>
      <c r="H35" s="3">
        <f t="shared" si="12"/>
        <v>3.9620286101032895E-2</v>
      </c>
      <c r="I35" s="3">
        <f t="shared" si="12"/>
        <v>3.222778647385513E-2</v>
      </c>
      <c r="J35" s="3">
        <f t="shared" si="12"/>
        <v>3.1017559351968212E-2</v>
      </c>
      <c r="K35" s="3">
        <f t="shared" si="12"/>
        <v>4.0174984883281903E-2</v>
      </c>
      <c r="L35" s="3">
        <f t="shared" si="12"/>
        <v>3.4205757745903731E-2</v>
      </c>
      <c r="M35" s="2">
        <f t="shared" si="6"/>
        <v>3.6461636604044799E-2</v>
      </c>
      <c r="N35" s="3">
        <f t="shared" si="7"/>
        <v>3.3194728937699378E-3</v>
      </c>
      <c r="O35" s="4">
        <f t="shared" si="9"/>
        <v>9.1040150770459345</v>
      </c>
    </row>
    <row r="36" spans="1:15" x14ac:dyDescent="0.2">
      <c r="A36" s="1" t="s">
        <v>41</v>
      </c>
      <c r="B36" t="s">
        <v>47</v>
      </c>
      <c r="C36" s="3">
        <f t="shared" ref="C36:L36" si="13">C12/C6</f>
        <v>3.4103528165004705E-2</v>
      </c>
      <c r="D36" s="3">
        <f t="shared" si="13"/>
        <v>3.7261105464332242E-2</v>
      </c>
      <c r="E36" s="3">
        <f t="shared" si="13"/>
        <v>3.6653965853232891E-2</v>
      </c>
      <c r="F36" s="3">
        <f t="shared" si="13"/>
        <v>3.5728017007418129E-2</v>
      </c>
      <c r="G36" s="3">
        <f t="shared" si="13"/>
        <v>3.9567439491320744E-2</v>
      </c>
      <c r="H36" s="3">
        <f t="shared" si="13"/>
        <v>3.4001175277081803E-2</v>
      </c>
      <c r="I36" s="3">
        <f t="shared" si="13"/>
        <v>3.6631220093694815E-2</v>
      </c>
      <c r="J36" s="3">
        <f t="shared" si="13"/>
        <v>3.0590179895617523E-2</v>
      </c>
      <c r="K36" s="3">
        <f t="shared" si="13"/>
        <v>3.9138815473841689E-2</v>
      </c>
      <c r="L36" s="3">
        <f t="shared" si="13"/>
        <v>3.1781175029350212E-2</v>
      </c>
      <c r="M36" s="2">
        <f t="shared" si="6"/>
        <v>3.5545662175089476E-2</v>
      </c>
      <c r="N36" s="3">
        <f t="shared" si="7"/>
        <v>2.937526809041884E-3</v>
      </c>
      <c r="O36" s="4">
        <f t="shared" si="9"/>
        <v>8.2640936454420952</v>
      </c>
    </row>
    <row r="37" spans="1:15" x14ac:dyDescent="0.2">
      <c r="A37" t="s">
        <v>42</v>
      </c>
      <c r="B37" t="s">
        <v>47</v>
      </c>
      <c r="C37" s="3">
        <f t="shared" ref="C37:L37" si="14">C13/C6</f>
        <v>5.5636664956792798E-3</v>
      </c>
      <c r="D37" s="3">
        <f t="shared" si="14"/>
        <v>6.2703105092122031E-3</v>
      </c>
      <c r="E37" s="3">
        <f t="shared" si="14"/>
        <v>6.0207672842558385E-4</v>
      </c>
      <c r="F37" s="3">
        <f t="shared" si="14"/>
        <v>2.8270309390265967E-6</v>
      </c>
      <c r="G37" s="3">
        <f t="shared" si="14"/>
        <v>1.15608921345871E-3</v>
      </c>
      <c r="H37" s="3">
        <f t="shared" si="14"/>
        <v>2.2803883676804647E-4</v>
      </c>
      <c r="I37" s="3">
        <f t="shared" si="14"/>
        <v>8.9154908394097569E-3</v>
      </c>
      <c r="J37" s="3">
        <f t="shared" si="14"/>
        <v>8.8589251548189165E-3</v>
      </c>
      <c r="K37" s="3">
        <f t="shared" si="14"/>
        <v>3.0659259238230961E-4</v>
      </c>
      <c r="L37" s="3">
        <f t="shared" si="14"/>
        <v>7.9468888775458112E-3</v>
      </c>
      <c r="M37" s="3">
        <f t="shared" si="6"/>
        <v>3.9850906278639641E-3</v>
      </c>
      <c r="N37" s="3">
        <f t="shared" ref="N37" si="15">STDEV(C37:L37)</f>
        <v>3.8647456097078152E-3</v>
      </c>
      <c r="O37" s="4">
        <f t="shared" ref="O37" si="16">N37/M37 * 100</f>
        <v>96.980118411493834</v>
      </c>
    </row>
    <row r="38" spans="1:15" x14ac:dyDescent="0.2">
      <c r="A38" t="s">
        <v>43</v>
      </c>
      <c r="B38" t="s">
        <v>47</v>
      </c>
      <c r="C38" s="3">
        <f t="shared" ref="C38:L38" si="17">C14/C6</f>
        <v>4.7660385228944597E-3</v>
      </c>
      <c r="D38" s="3">
        <f t="shared" si="17"/>
        <v>0</v>
      </c>
      <c r="E38" s="3">
        <f t="shared" si="17"/>
        <v>1.8963962653791339E-3</v>
      </c>
      <c r="F38" s="3">
        <f t="shared" si="17"/>
        <v>7.7291025872987156E-3</v>
      </c>
      <c r="G38" s="3">
        <f t="shared" si="17"/>
        <v>4.5785711424107324E-5</v>
      </c>
      <c r="H38" s="3">
        <f t="shared" si="17"/>
        <v>6.7563814329609671E-3</v>
      </c>
      <c r="I38" s="3">
        <f t="shared" si="17"/>
        <v>0</v>
      </c>
      <c r="J38" s="3">
        <f t="shared" si="17"/>
        <v>1.6981965153007508E-5</v>
      </c>
      <c r="K38" s="3">
        <f t="shared" si="17"/>
        <v>4.2582304497542997E-5</v>
      </c>
      <c r="L38" s="3">
        <f t="shared" si="17"/>
        <v>8.2946250829462494E-5</v>
      </c>
      <c r="M38" s="3">
        <f t="shared" ref="M38:M42" si="18">AVERAGE(C38:L38)</f>
        <v>2.1336215040437399E-3</v>
      </c>
      <c r="N38" s="3">
        <f t="shared" ref="N38:N42" si="19">STDEV(C38:L38)</f>
        <v>3.0945620709061867E-3</v>
      </c>
      <c r="O38" s="4">
        <f t="shared" ref="O38:O42" si="20">N38/M38 * 100</f>
        <v>145.03800533699285</v>
      </c>
    </row>
    <row r="39" spans="1:15" x14ac:dyDescent="0.2">
      <c r="A39" s="1" t="s">
        <v>46</v>
      </c>
      <c r="B39" t="s">
        <v>47</v>
      </c>
      <c r="C39" s="3">
        <f>C15/C6</f>
        <v>1.032970501857374E-2</v>
      </c>
      <c r="D39" s="3">
        <f t="shared" ref="D39:L39" si="21">D15/D6</f>
        <v>6.2703105092122031E-3</v>
      </c>
      <c r="E39" s="3">
        <f t="shared" si="21"/>
        <v>2.4984729938047176E-3</v>
      </c>
      <c r="F39" s="3">
        <f t="shared" si="21"/>
        <v>7.7319296182377416E-3</v>
      </c>
      <c r="G39" s="3">
        <f t="shared" si="21"/>
        <v>1.2018749248828174E-3</v>
      </c>
      <c r="H39" s="3">
        <f t="shared" si="21"/>
        <v>6.9844202697290124E-3</v>
      </c>
      <c r="I39" s="3">
        <f t="shared" si="21"/>
        <v>8.9154908394097569E-3</v>
      </c>
      <c r="J39" s="3">
        <f t="shared" si="21"/>
        <v>8.8759071199719236E-3</v>
      </c>
      <c r="K39" s="3">
        <f t="shared" si="21"/>
        <v>3.4917489687985261E-4</v>
      </c>
      <c r="L39" s="3">
        <f t="shared" si="21"/>
        <v>8.029835128375273E-3</v>
      </c>
      <c r="M39" s="2">
        <f t="shared" si="18"/>
        <v>6.1187121319077036E-3</v>
      </c>
      <c r="N39" s="3">
        <f t="shared" si="19"/>
        <v>3.5079723534008865E-3</v>
      </c>
      <c r="O39" s="4">
        <f t="shared" si="20"/>
        <v>57.331874384277725</v>
      </c>
    </row>
    <row r="40" spans="1:15" x14ac:dyDescent="0.2">
      <c r="A40" s="1" t="s">
        <v>44</v>
      </c>
      <c r="B40">
        <v>0.01</v>
      </c>
      <c r="C40" s="3">
        <f>C16/C6</f>
        <v>1.7488627459822662E-2</v>
      </c>
      <c r="D40" s="3">
        <f t="shared" ref="D40:L40" si="22">D16/D6</f>
        <v>2.1843013184831003E-2</v>
      </c>
      <c r="E40" s="3">
        <f t="shared" si="22"/>
        <v>2.3588609988074806E-2</v>
      </c>
      <c r="F40" s="3">
        <f t="shared" si="22"/>
        <v>1.8975031662746517E-2</v>
      </c>
      <c r="G40" s="3">
        <f t="shared" si="22"/>
        <v>2.4395199368157181E-2</v>
      </c>
      <c r="H40" s="3">
        <f t="shared" si="22"/>
        <v>2.1520434326276795E-2</v>
      </c>
      <c r="I40" s="3">
        <f t="shared" si="22"/>
        <v>1.5432906823233197E-2</v>
      </c>
      <c r="J40" s="3">
        <f t="shared" si="22"/>
        <v>1.4695060512402497E-2</v>
      </c>
      <c r="K40" s="3">
        <f t="shared" si="22"/>
        <v>2.7201576113030469E-2</v>
      </c>
      <c r="L40" s="3">
        <f t="shared" si="22"/>
        <v>1.6656245214639376E-2</v>
      </c>
      <c r="M40" s="2">
        <f t="shared" si="18"/>
        <v>2.0179670465321452E-2</v>
      </c>
      <c r="N40" s="3">
        <f t="shared" si="19"/>
        <v>4.1764308561779316E-3</v>
      </c>
      <c r="O40" s="4">
        <f t="shared" si="20"/>
        <v>20.696229224134672</v>
      </c>
    </row>
    <row r="41" spans="1:15" x14ac:dyDescent="0.2">
      <c r="A41" s="1" t="s">
        <v>36</v>
      </c>
      <c r="B41" t="s">
        <v>47</v>
      </c>
      <c r="C41" s="3">
        <f>C17/C6</f>
        <v>5.8793355167107283E-3</v>
      </c>
      <c r="D41" s="3">
        <f t="shared" ref="D41:L41" si="23">D17/D6</f>
        <v>6.5738049904800078E-3</v>
      </c>
      <c r="E41" s="3">
        <f t="shared" si="23"/>
        <v>5.5059480527035283E-3</v>
      </c>
      <c r="F41" s="3">
        <f t="shared" si="23"/>
        <v>4.2688167179301606E-3</v>
      </c>
      <c r="G41" s="3">
        <f t="shared" si="23"/>
        <v>3.1763837300474457E-3</v>
      </c>
      <c r="H41" s="3">
        <f t="shared" si="23"/>
        <v>7.3294020997114427E-3</v>
      </c>
      <c r="I41" s="3">
        <f t="shared" si="23"/>
        <v>7.5395919094914735E-3</v>
      </c>
      <c r="J41" s="3">
        <f t="shared" si="23"/>
        <v>7.506028597629319E-3</v>
      </c>
      <c r="K41" s="3">
        <f t="shared" si="23"/>
        <v>3.7926639205811633E-3</v>
      </c>
      <c r="L41" s="3">
        <f t="shared" si="23"/>
        <v>7.1557092542493999E-3</v>
      </c>
      <c r="M41" s="2">
        <f t="shared" si="18"/>
        <v>5.8727684789534667E-3</v>
      </c>
      <c r="N41" s="3">
        <f t="shared" si="19"/>
        <v>1.6333196252167395E-3</v>
      </c>
      <c r="O41" s="4">
        <f t="shared" si="20"/>
        <v>27.811748940387286</v>
      </c>
    </row>
    <row r="42" spans="1:15" x14ac:dyDescent="0.2">
      <c r="A42" s="6" t="s">
        <v>49</v>
      </c>
      <c r="B42">
        <v>0.01</v>
      </c>
      <c r="C42" s="3">
        <f>C19/C18</f>
        <v>5.3106562208500487E-3</v>
      </c>
      <c r="D42" s="3">
        <f t="shared" ref="D42:L42" si="24">D19/D18</f>
        <v>4.6546785486950987E-3</v>
      </c>
      <c r="E42" s="3">
        <f t="shared" si="24"/>
        <v>3.5309422040512919E-3</v>
      </c>
      <c r="F42" s="3">
        <f t="shared" si="24"/>
        <v>6.7296006331081645E-3</v>
      </c>
      <c r="G42" s="3">
        <f t="shared" si="24"/>
        <v>6.0790100871798225E-3</v>
      </c>
      <c r="H42" s="3">
        <f t="shared" si="24"/>
        <v>3.4446043165467627E-3</v>
      </c>
      <c r="I42" s="3">
        <f t="shared" si="24"/>
        <v>6.4363086505112516E-3</v>
      </c>
      <c r="J42" s="3">
        <f t="shared" si="24"/>
        <v>4.0563234724195841E-3</v>
      </c>
      <c r="K42" s="3">
        <f t="shared" si="24"/>
        <v>6.1972752289439249E-3</v>
      </c>
      <c r="L42" s="3">
        <f t="shared" si="24"/>
        <v>6.7869009594941033E-4</v>
      </c>
      <c r="M42" s="3">
        <f t="shared" si="18"/>
        <v>4.7118089458255356E-3</v>
      </c>
      <c r="N42" s="3">
        <f t="shared" si="19"/>
        <v>1.8612742410145024E-3</v>
      </c>
      <c r="O42" s="4">
        <f t="shared" si="20"/>
        <v>39.502328350208529</v>
      </c>
    </row>
    <row r="43" spans="1:15" x14ac:dyDescent="0.2">
      <c r="A43" s="6" t="s">
        <v>50</v>
      </c>
      <c r="B43">
        <v>0.01</v>
      </c>
      <c r="C43" s="3">
        <f>C20/C18</f>
        <v>0</v>
      </c>
      <c r="D43" s="3">
        <f t="shared" ref="D43:L43" si="25">D20/D18</f>
        <v>8.4113849231608618E-4</v>
      </c>
      <c r="E43" s="3">
        <f t="shared" si="25"/>
        <v>1.5896387574514319E-3</v>
      </c>
      <c r="F43" s="3">
        <f t="shared" si="25"/>
        <v>2.8263757383906618E-6</v>
      </c>
      <c r="G43" s="3">
        <f t="shared" si="25"/>
        <v>2.8406589192429078E-6</v>
      </c>
      <c r="H43" s="3">
        <f t="shared" si="25"/>
        <v>3.352517985611511E-3</v>
      </c>
      <c r="I43" s="3">
        <f t="shared" si="25"/>
        <v>0</v>
      </c>
      <c r="J43" s="3">
        <f t="shared" si="25"/>
        <v>0</v>
      </c>
      <c r="K43" s="3">
        <f t="shared" si="25"/>
        <v>6.8232056660802085E-4</v>
      </c>
      <c r="L43" s="3">
        <f t="shared" si="25"/>
        <v>8.6878765363002722E-3</v>
      </c>
      <c r="M43" s="3">
        <f t="shared" ref="M43:M44" si="26">AVERAGE(C43:L43)</f>
        <v>1.5159159372944955E-3</v>
      </c>
      <c r="N43" s="3">
        <f t="shared" ref="N43:N44" si="27">STDEV(C43:L43)</f>
        <v>2.7373670849562661E-3</v>
      </c>
      <c r="O43" s="4">
        <f t="shared" ref="O43:O44" si="28">N43/M43 * 100</f>
        <v>180.57512409571564</v>
      </c>
    </row>
    <row r="44" spans="1:15" x14ac:dyDescent="0.2">
      <c r="A44" s="7" t="s">
        <v>51</v>
      </c>
      <c r="B44">
        <f>SUM(B42:B43)</f>
        <v>0.02</v>
      </c>
      <c r="C44" s="3">
        <f>C21/C18</f>
        <v>5.3106562208500487E-3</v>
      </c>
      <c r="D44" s="3">
        <f t="shared" ref="D44:L44" si="29">D21/D18</f>
        <v>5.495817041011185E-3</v>
      </c>
      <c r="E44" s="3">
        <f t="shared" si="29"/>
        <v>5.1205809615027242E-3</v>
      </c>
      <c r="F44" s="3">
        <f t="shared" si="29"/>
        <v>6.7324270088465555E-3</v>
      </c>
      <c r="G44" s="3">
        <f t="shared" si="29"/>
        <v>6.0818507460990651E-3</v>
      </c>
      <c r="H44" s="3">
        <f t="shared" si="29"/>
        <v>6.7971223021582733E-3</v>
      </c>
      <c r="I44" s="3">
        <f t="shared" si="29"/>
        <v>6.4363086505112516E-3</v>
      </c>
      <c r="J44" s="3">
        <f t="shared" si="29"/>
        <v>4.0563234724195841E-3</v>
      </c>
      <c r="K44" s="3">
        <f t="shared" si="29"/>
        <v>6.879595795551946E-3</v>
      </c>
      <c r="L44" s="3">
        <f t="shared" si="29"/>
        <v>9.3665666322496812E-3</v>
      </c>
      <c r="M44" s="2">
        <f t="shared" si="26"/>
        <v>6.2277248831200316E-3</v>
      </c>
      <c r="N44" s="3">
        <f t="shared" si="27"/>
        <v>1.4235496748609025E-3</v>
      </c>
      <c r="O44" s="4">
        <f t="shared" si="28"/>
        <v>22.858262071264097</v>
      </c>
    </row>
    <row r="45" spans="1:15" x14ac:dyDescent="0.2">
      <c r="A45" t="s">
        <v>52</v>
      </c>
      <c r="B45">
        <v>0.06</v>
      </c>
      <c r="C45" s="3">
        <f>C23/C22</f>
        <v>6.7920555266274885E-2</v>
      </c>
      <c r="D45" s="3">
        <f t="shared" ref="D45:L45" si="30">D23/D22</f>
        <v>6.8403520280804597E-2</v>
      </c>
      <c r="E45" s="3">
        <f t="shared" si="30"/>
        <v>6.9940378412814502E-2</v>
      </c>
      <c r="F45" s="3">
        <f t="shared" si="30"/>
        <v>6.8639999547919162E-2</v>
      </c>
      <c r="G45" s="3">
        <f t="shared" si="30"/>
        <v>6.8962774871191859E-2</v>
      </c>
      <c r="H45" s="3">
        <f t="shared" si="30"/>
        <v>6.7164157816515913E-2</v>
      </c>
      <c r="I45" s="3">
        <f t="shared" si="30"/>
        <v>6.93412288027173E-2</v>
      </c>
      <c r="J45" s="3">
        <f t="shared" si="30"/>
        <v>6.5831830224991589E-2</v>
      </c>
      <c r="K45" s="3">
        <f t="shared" si="30"/>
        <v>6.8156097451113978E-2</v>
      </c>
      <c r="L45" s="3">
        <f t="shared" si="30"/>
        <v>6.6991044555538823E-2</v>
      </c>
      <c r="M45" s="11">
        <f t="shared" ref="M45:M48" si="31">AVERAGE(C45:L45)</f>
        <v>6.8135158722988254E-2</v>
      </c>
      <c r="N45" s="3">
        <f t="shared" ref="N45:N48" si="32">STDEV(C45:L45)</f>
        <v>1.2169592831193358E-3</v>
      </c>
      <c r="O45" s="4">
        <f t="shared" ref="O45:O48" si="33">N45/M45 * 100</f>
        <v>1.7860959098474127</v>
      </c>
    </row>
    <row r="46" spans="1:15" x14ac:dyDescent="0.2">
      <c r="A46" t="s">
        <v>53</v>
      </c>
      <c r="B46">
        <v>0.01</v>
      </c>
      <c r="C46" s="3">
        <f>C24/C22</f>
        <v>6.7920555266274885E-2</v>
      </c>
      <c r="D46" s="3">
        <f t="shared" ref="D46:L46" si="34">D24/D22</f>
        <v>6.8409199985232774E-2</v>
      </c>
      <c r="E46" s="3">
        <f t="shared" si="34"/>
        <v>6.9940378412814502E-2</v>
      </c>
      <c r="F46" s="3">
        <f t="shared" si="34"/>
        <v>6.8639999547919162E-2</v>
      </c>
      <c r="G46" s="3">
        <f t="shared" si="34"/>
        <v>6.8962774871191859E-2</v>
      </c>
      <c r="H46" s="3">
        <f t="shared" si="34"/>
        <v>6.7164157816515913E-2</v>
      </c>
      <c r="I46" s="3">
        <f t="shared" si="34"/>
        <v>6.93412288027173E-2</v>
      </c>
      <c r="J46" s="3">
        <f t="shared" si="34"/>
        <v>6.5831830224991589E-2</v>
      </c>
      <c r="K46" s="3">
        <f t="shared" si="34"/>
        <v>6.8156097451113978E-2</v>
      </c>
      <c r="L46" s="3">
        <f t="shared" si="34"/>
        <v>6.6991044555538823E-2</v>
      </c>
      <c r="M46" s="11">
        <f t="shared" si="31"/>
        <v>6.813572669343107E-2</v>
      </c>
      <c r="N46" s="3">
        <f t="shared" si="32"/>
        <v>1.2170997645919337E-3</v>
      </c>
      <c r="O46" s="4">
        <f t="shared" si="33"/>
        <v>1.7862872000589871</v>
      </c>
    </row>
    <row r="47" spans="1:15" x14ac:dyDescent="0.2">
      <c r="A47" s="1" t="s">
        <v>54</v>
      </c>
      <c r="B47">
        <f>SUM(B45:B46)</f>
        <v>6.9999999999999993E-2</v>
      </c>
      <c r="C47" s="3">
        <f>C25/C22</f>
        <v>0.13584111053254977</v>
      </c>
      <c r="D47" s="3">
        <f t="shared" ref="D47:L47" si="35">D25/D22</f>
        <v>0.13681272026603739</v>
      </c>
      <c r="E47" s="3">
        <f t="shared" si="35"/>
        <v>0.139880756825629</v>
      </c>
      <c r="F47" s="3">
        <f t="shared" si="35"/>
        <v>0.13727999909583832</v>
      </c>
      <c r="G47" s="3">
        <f t="shared" si="35"/>
        <v>0.13792554974238372</v>
      </c>
      <c r="H47" s="3">
        <f t="shared" si="35"/>
        <v>0.13432831563303183</v>
      </c>
      <c r="I47" s="3">
        <f t="shared" si="35"/>
        <v>0.1386824576054346</v>
      </c>
      <c r="J47" s="3">
        <f t="shared" si="35"/>
        <v>0.13166366044998318</v>
      </c>
      <c r="K47" s="3">
        <f t="shared" si="35"/>
        <v>0.13631219490222796</v>
      </c>
      <c r="L47" s="3">
        <f t="shared" si="35"/>
        <v>0.13398208911107765</v>
      </c>
      <c r="M47" s="2">
        <f t="shared" si="31"/>
        <v>0.13627088541641935</v>
      </c>
      <c r="N47" s="3">
        <f t="shared" si="32"/>
        <v>2.4340583891057127E-3</v>
      </c>
      <c r="O47" s="4">
        <f t="shared" si="33"/>
        <v>1.7861910720457033</v>
      </c>
    </row>
    <row r="48" spans="1:15" x14ac:dyDescent="0.2">
      <c r="A48" s="1" t="s">
        <v>28</v>
      </c>
      <c r="B48">
        <v>2.9010000000000001E-2</v>
      </c>
      <c r="C48" s="3">
        <f>C26/C22</f>
        <v>2.7382798418429527E-2</v>
      </c>
      <c r="D48" s="3">
        <f t="shared" ref="D48:L48" si="36">D26/D22</f>
        <v>2.6243074310412888E-2</v>
      </c>
      <c r="E48" s="3">
        <f t="shared" si="36"/>
        <v>2.4097177187815143E-2</v>
      </c>
      <c r="F48" s="3">
        <f t="shared" si="36"/>
        <v>2.6652991221155123E-2</v>
      </c>
      <c r="G48" s="3">
        <f t="shared" si="36"/>
        <v>2.8181575464248994E-2</v>
      </c>
      <c r="H48" s="3">
        <f t="shared" si="36"/>
        <v>1.8256555957770305E-2</v>
      </c>
      <c r="I48" s="3">
        <f t="shared" si="36"/>
        <v>2.9877940767108958E-2</v>
      </c>
      <c r="J48" s="3">
        <f t="shared" si="36"/>
        <v>3.8629165192325954E-2</v>
      </c>
      <c r="K48" s="3">
        <f t="shared" si="36"/>
        <v>2.088318591046524E-2</v>
      </c>
      <c r="L48" s="3">
        <f t="shared" si="36"/>
        <v>3.1928106339863524E-2</v>
      </c>
      <c r="M48" s="2">
        <f t="shared" si="31"/>
        <v>2.7213257076959561E-2</v>
      </c>
      <c r="N48" s="3">
        <f t="shared" si="32"/>
        <v>5.694803555495509E-3</v>
      </c>
      <c r="O48" s="4">
        <f t="shared" si="33"/>
        <v>20.926578319495189</v>
      </c>
    </row>
    <row r="49" spans="1:1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">
      <c r="M50" s="3"/>
      <c r="N50" s="3"/>
    </row>
    <row r="51" spans="1:15" x14ac:dyDescent="0.2">
      <c r="A51" t="s">
        <v>16</v>
      </c>
    </row>
    <row r="52" spans="1:15" x14ac:dyDescent="0.2">
      <c r="A52" t="s">
        <v>17</v>
      </c>
    </row>
    <row r="54" spans="1:15" x14ac:dyDescent="0.2">
      <c r="B54" s="1" t="s">
        <v>18</v>
      </c>
      <c r="C54" s="1" t="s">
        <v>19</v>
      </c>
      <c r="D54" t="s">
        <v>22</v>
      </c>
      <c r="I54" s="1" t="s">
        <v>42</v>
      </c>
      <c r="J54" s="1" t="s">
        <v>43</v>
      </c>
      <c r="K54" t="s">
        <v>22</v>
      </c>
    </row>
    <row r="55" spans="1:15" x14ac:dyDescent="0.2">
      <c r="A55" t="s">
        <v>21</v>
      </c>
      <c r="B55" s="3">
        <f>B33/B35</f>
        <v>1.1621150493898896E-2</v>
      </c>
      <c r="C55" s="3">
        <f>B34/B35</f>
        <v>0.98837884950610111</v>
      </c>
      <c r="D55" s="3"/>
      <c r="E55" s="3"/>
      <c r="F55" s="3"/>
      <c r="G55" s="3"/>
      <c r="H55" s="3" t="s">
        <v>21</v>
      </c>
      <c r="I55" s="3">
        <f>0.001/0.011</f>
        <v>9.0909090909090912E-2</v>
      </c>
      <c r="J55" s="3">
        <f>0.01/0.011</f>
        <v>0.90909090909090917</v>
      </c>
      <c r="K55" s="3"/>
      <c r="L55" s="3" t="s">
        <v>48</v>
      </c>
    </row>
    <row r="56" spans="1:15" x14ac:dyDescent="0.2">
      <c r="A56" t="s">
        <v>23</v>
      </c>
      <c r="B56" s="2">
        <f>M35*B55</f>
        <v>4.2372616622945726E-4</v>
      </c>
      <c r="C56" s="2">
        <f>M35*C55</f>
        <v>3.6037910437815339E-2</v>
      </c>
      <c r="D56" s="3">
        <f>SUM(B56:C56)</f>
        <v>3.6461636604044799E-2</v>
      </c>
      <c r="E56" s="3"/>
      <c r="F56" s="3"/>
      <c r="G56" s="3"/>
      <c r="H56" s="3" t="s">
        <v>23</v>
      </c>
      <c r="I56" s="2">
        <f>I55*M39</f>
        <v>5.5624655744615492E-4</v>
      </c>
      <c r="J56" s="2">
        <f>J55*M39</f>
        <v>5.5624655744615495E-3</v>
      </c>
      <c r="K56" s="3">
        <f>SUM(I56:J56)</f>
        <v>6.1187121319077045E-3</v>
      </c>
    </row>
    <row r="57" spans="1:15" x14ac:dyDescent="0.2">
      <c r="H57" s="3"/>
    </row>
    <row r="58" spans="1:15" x14ac:dyDescent="0.2">
      <c r="H58" s="3"/>
    </row>
    <row r="59" spans="1:15" x14ac:dyDescent="0.2">
      <c r="B59" s="6" t="s">
        <v>49</v>
      </c>
      <c r="C59" s="6" t="s">
        <v>50</v>
      </c>
      <c r="D59" t="s">
        <v>22</v>
      </c>
      <c r="I59" s="1" t="s">
        <v>52</v>
      </c>
      <c r="J59" s="1" t="s">
        <v>53</v>
      </c>
      <c r="K59" t="s">
        <v>22</v>
      </c>
    </row>
    <row r="60" spans="1:15" x14ac:dyDescent="0.2">
      <c r="A60" t="s">
        <v>21</v>
      </c>
      <c r="B60" s="3">
        <f>B42/B44</f>
        <v>0.5</v>
      </c>
      <c r="C60" s="3">
        <f>B43/B44</f>
        <v>0.5</v>
      </c>
      <c r="D60" s="3"/>
      <c r="H60" s="3" t="s">
        <v>21</v>
      </c>
      <c r="I60" s="3">
        <f>B45/B47</f>
        <v>0.85714285714285721</v>
      </c>
      <c r="J60" s="3">
        <f>B46/B47</f>
        <v>0.14285714285714288</v>
      </c>
      <c r="K60" s="3"/>
    </row>
    <row r="61" spans="1:15" x14ac:dyDescent="0.2">
      <c r="A61" t="s">
        <v>23</v>
      </c>
      <c r="B61" s="2">
        <f>M44*B60</f>
        <v>3.1138624415600158E-3</v>
      </c>
      <c r="C61" s="2">
        <f>M44*C60</f>
        <v>3.1138624415600158E-3</v>
      </c>
      <c r="D61" s="3">
        <f>SUM(B61:C61)</f>
        <v>6.2277248831200316E-3</v>
      </c>
      <c r="H61" s="3" t="s">
        <v>23</v>
      </c>
      <c r="I61" s="2">
        <f>I60*M47</f>
        <v>0.1168036160712166</v>
      </c>
      <c r="J61" s="2">
        <f>J60*M47</f>
        <v>1.9467269345202768E-2</v>
      </c>
      <c r="K61" s="3">
        <f>SUM(I61:J61)</f>
        <v>0.13627088541641938</v>
      </c>
    </row>
    <row r="62" spans="1:15" x14ac:dyDescent="0.2">
      <c r="B62" s="3"/>
      <c r="C62" s="3"/>
      <c r="D62" s="3"/>
    </row>
    <row r="64" spans="1:15" x14ac:dyDescent="0.2">
      <c r="A64" t="s">
        <v>3</v>
      </c>
      <c r="L64" t="s">
        <v>32</v>
      </c>
    </row>
    <row r="66" spans="2:6" x14ac:dyDescent="0.2">
      <c r="B66" t="s">
        <v>33</v>
      </c>
    </row>
    <row r="67" spans="2:6" x14ac:dyDescent="0.2">
      <c r="B67" t="s">
        <v>34</v>
      </c>
      <c r="C67" t="s">
        <v>40</v>
      </c>
      <c r="D67" t="s">
        <v>37</v>
      </c>
      <c r="E67" t="s">
        <v>38</v>
      </c>
      <c r="F67" t="s">
        <v>39</v>
      </c>
    </row>
    <row r="68" spans="2:6" x14ac:dyDescent="0.2">
      <c r="B68" t="s">
        <v>35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2025-02-11T00:07:11Z</dcterms:modified>
</cp:coreProperties>
</file>