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_1/Desktop/Work/Codes/EDX/lib/Xray_lines/Xray_weights_calibrations/"/>
    </mc:Choice>
  </mc:AlternateContent>
  <xr:revisionPtr revIDLastSave="0" documentId="13_ncr:1_{E49026B7-E02D-7649-8C74-7F5E7B43D5EE}" xr6:coauthVersionLast="47" xr6:coauthVersionMax="47" xr10:uidLastSave="{00000000-0000-0000-0000-000000000000}"/>
  <bookViews>
    <workbookView xWindow="800" yWindow="680" windowWidth="28920" windowHeight="17640" xr2:uid="{8E17B05B-F232-824D-BB44-31E3916579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K42" i="1" s="1"/>
  <c r="D26" i="1"/>
  <c r="E26" i="1"/>
  <c r="F26" i="1"/>
  <c r="G26" i="1"/>
  <c r="J26" i="1"/>
  <c r="K26" i="1"/>
  <c r="L26" i="1"/>
  <c r="C26" i="1"/>
  <c r="D10" i="1"/>
  <c r="E10" i="1"/>
  <c r="F10" i="1"/>
  <c r="G10" i="1"/>
  <c r="H10" i="1"/>
  <c r="H26" i="1" s="1"/>
  <c r="I10" i="1"/>
  <c r="I26" i="1" s="1"/>
  <c r="J10" i="1"/>
  <c r="K10" i="1"/>
  <c r="L10" i="1"/>
  <c r="C10" i="1"/>
  <c r="D24" i="1"/>
  <c r="E24" i="1"/>
  <c r="F24" i="1"/>
  <c r="G24" i="1"/>
  <c r="H24" i="1"/>
  <c r="I24" i="1"/>
  <c r="J24" i="1"/>
  <c r="K24" i="1"/>
  <c r="L24" i="1"/>
  <c r="D25" i="1"/>
  <c r="E25" i="1"/>
  <c r="F25" i="1"/>
  <c r="G25" i="1"/>
  <c r="H25" i="1"/>
  <c r="I25" i="1"/>
  <c r="J25" i="1"/>
  <c r="K25" i="1"/>
  <c r="L25" i="1"/>
  <c r="D27" i="1"/>
  <c r="E27" i="1"/>
  <c r="F27" i="1"/>
  <c r="G27" i="1"/>
  <c r="H27" i="1"/>
  <c r="I27" i="1"/>
  <c r="J27" i="1"/>
  <c r="K27" i="1"/>
  <c r="L27" i="1"/>
  <c r="D28" i="1"/>
  <c r="E28" i="1"/>
  <c r="F28" i="1"/>
  <c r="G28" i="1"/>
  <c r="H28" i="1"/>
  <c r="I28" i="1"/>
  <c r="J28" i="1"/>
  <c r="K28" i="1"/>
  <c r="L28" i="1"/>
  <c r="D29" i="1"/>
  <c r="E29" i="1"/>
  <c r="F29" i="1"/>
  <c r="G29" i="1"/>
  <c r="H29" i="1"/>
  <c r="I29" i="1"/>
  <c r="J29" i="1"/>
  <c r="K29" i="1"/>
  <c r="L29" i="1"/>
  <c r="D30" i="1"/>
  <c r="E30" i="1"/>
  <c r="F30" i="1"/>
  <c r="G30" i="1"/>
  <c r="H30" i="1"/>
  <c r="I30" i="1"/>
  <c r="J30" i="1"/>
  <c r="K30" i="1"/>
  <c r="L30" i="1"/>
  <c r="D31" i="1"/>
  <c r="E31" i="1"/>
  <c r="F31" i="1"/>
  <c r="G31" i="1"/>
  <c r="H31" i="1"/>
  <c r="I31" i="1"/>
  <c r="J31" i="1"/>
  <c r="K31" i="1"/>
  <c r="L31" i="1"/>
  <c r="D32" i="1"/>
  <c r="E32" i="1"/>
  <c r="F32" i="1"/>
  <c r="G32" i="1"/>
  <c r="H32" i="1"/>
  <c r="I32" i="1"/>
  <c r="J32" i="1"/>
  <c r="K32" i="1"/>
  <c r="L32" i="1"/>
  <c r="D33" i="1"/>
  <c r="E33" i="1"/>
  <c r="F33" i="1"/>
  <c r="G33" i="1"/>
  <c r="H33" i="1"/>
  <c r="I33" i="1"/>
  <c r="J33" i="1"/>
  <c r="K33" i="1"/>
  <c r="L33" i="1"/>
  <c r="D34" i="1"/>
  <c r="E34" i="1"/>
  <c r="F34" i="1"/>
  <c r="G34" i="1"/>
  <c r="H34" i="1"/>
  <c r="I34" i="1"/>
  <c r="J34" i="1"/>
  <c r="K34" i="1"/>
  <c r="L34" i="1"/>
  <c r="C32" i="1"/>
  <c r="M26" i="1" l="1"/>
  <c r="L42" i="1"/>
  <c r="N26" i="1"/>
  <c r="O26" i="1" s="1"/>
  <c r="M32" i="1"/>
  <c r="N32" i="1"/>
  <c r="C34" i="1"/>
  <c r="C33" i="1"/>
  <c r="C31" i="1"/>
  <c r="C30" i="1"/>
  <c r="C29" i="1"/>
  <c r="C28" i="1"/>
  <c r="N28" i="1" s="1"/>
  <c r="C27" i="1"/>
  <c r="N27" i="1" s="1"/>
  <c r="C25" i="1"/>
  <c r="M25" i="1" s="1"/>
  <c r="C24" i="1"/>
  <c r="N24" i="1" s="1"/>
  <c r="B35" i="1"/>
  <c r="L19" i="1"/>
  <c r="L35" i="1" s="1"/>
  <c r="K19" i="1"/>
  <c r="K35" i="1" s="1"/>
  <c r="J19" i="1"/>
  <c r="J35" i="1" s="1"/>
  <c r="I19" i="1"/>
  <c r="I35" i="1" s="1"/>
  <c r="H19" i="1"/>
  <c r="H35" i="1" s="1"/>
  <c r="G19" i="1"/>
  <c r="G35" i="1" s="1"/>
  <c r="F19" i="1"/>
  <c r="F35" i="1" s="1"/>
  <c r="E19" i="1"/>
  <c r="E35" i="1" s="1"/>
  <c r="D19" i="1"/>
  <c r="D35" i="1" s="1"/>
  <c r="C19" i="1"/>
  <c r="C35" i="1" s="1"/>
  <c r="C23" i="1"/>
  <c r="O32" i="1" l="1"/>
  <c r="L43" i="1"/>
  <c r="K43" i="1"/>
  <c r="M35" i="1"/>
  <c r="N35" i="1"/>
  <c r="O35" i="1" s="1"/>
  <c r="N33" i="1"/>
  <c r="M33" i="1"/>
  <c r="M34" i="1"/>
  <c r="N34" i="1"/>
  <c r="M24" i="1"/>
  <c r="O24" i="1" s="1"/>
  <c r="N25" i="1"/>
  <c r="O25" i="1" s="1"/>
  <c r="M27" i="1"/>
  <c r="O27" i="1" s="1"/>
  <c r="M28" i="1"/>
  <c r="O28" i="1" s="1"/>
  <c r="M31" i="1"/>
  <c r="F23" i="1"/>
  <c r="G23" i="1"/>
  <c r="H23" i="1"/>
  <c r="I23" i="1"/>
  <c r="J23" i="1"/>
  <c r="K23" i="1"/>
  <c r="L23" i="1"/>
  <c r="D23" i="1"/>
  <c r="E23" i="1"/>
  <c r="M43" i="1" l="1"/>
  <c r="O34" i="1"/>
  <c r="O33" i="1"/>
  <c r="B43" i="1"/>
  <c r="C43" i="1"/>
  <c r="M30" i="1"/>
  <c r="M29" i="1"/>
  <c r="N29" i="1"/>
  <c r="M23" i="1"/>
  <c r="N30" i="1"/>
  <c r="N31" i="1" l="1"/>
  <c r="O29" i="1"/>
  <c r="O30" i="1"/>
  <c r="O31" i="1" l="1"/>
  <c r="D43" i="1"/>
</calcChain>
</file>

<file path=xl/sharedStrings.xml><?xml version="1.0" encoding="utf-8"?>
<sst xmlns="http://schemas.openxmlformats.org/spreadsheetml/2006/main" count="72" uniqueCount="45">
  <si>
    <t>Line</t>
  </si>
  <si>
    <t>Original w</t>
  </si>
  <si>
    <t>Meas 1</t>
  </si>
  <si>
    <t>Without fixing the peaks above:</t>
  </si>
  <si>
    <t>Meas 2</t>
  </si>
  <si>
    <t>Meas 3</t>
  </si>
  <si>
    <t>Meas 4</t>
  </si>
  <si>
    <t>Meas 5</t>
  </si>
  <si>
    <t>Meas 6</t>
  </si>
  <si>
    <t>Meas 7</t>
  </si>
  <si>
    <t>Meas 8</t>
  </si>
  <si>
    <t>Meas 9</t>
  </si>
  <si>
    <t>Meas 10</t>
  </si>
  <si>
    <t>Mean</t>
  </si>
  <si>
    <t>Stdev</t>
  </si>
  <si>
    <t>Er (%)</t>
  </si>
  <si>
    <t>The fitting of peaks M3N4 + Mg + M2N1 varies, but their sum is constant and equal to 0.0105</t>
  </si>
  <si>
    <t>So we use the original ratios to diustribute the sum among the 3 peaks, giving:</t>
  </si>
  <si>
    <t>Mg</t>
  </si>
  <si>
    <t>M2N1</t>
  </si>
  <si>
    <t>Original ratio</t>
  </si>
  <si>
    <t>Sum</t>
  </si>
  <si>
    <t>Resulting weights:</t>
  </si>
  <si>
    <t>Area of all peaks is fitted</t>
  </si>
  <si>
    <t>A constant shift or broadening is maintained across all peaks</t>
  </si>
  <si>
    <t>Mb</t>
  </si>
  <si>
    <t>Ma1</t>
  </si>
  <si>
    <t>M3N1</t>
  </si>
  <si>
    <t>M3_O5 added despite beiong missing from NIST databse, because it seemed like it was present in the spectra</t>
  </si>
  <si>
    <t>Fixing the peaks above:</t>
  </si>
  <si>
    <t>M3O1</t>
  </si>
  <si>
    <t>N5N6</t>
  </si>
  <si>
    <t>N4N6</t>
  </si>
  <si>
    <t>N5N6 + N4N6</t>
  </si>
  <si>
    <t>Mz1</t>
  </si>
  <si>
    <t>Mz2</t>
  </si>
  <si>
    <t>N4N5</t>
  </si>
  <si>
    <t>We use ratio from heavier elements</t>
  </si>
  <si>
    <t>M2N4</t>
  </si>
  <si>
    <t>Mz1 + Mz2</t>
  </si>
  <si>
    <t>Mz1+Mz2</t>
  </si>
  <si>
    <t>MZ2</t>
  </si>
  <si>
    <t>Kept weights around M2-N4 set to 0, as per original NIST file, but these peaks are probably present given the shape of the peak</t>
  </si>
  <si>
    <t>Ta</t>
  </si>
  <si>
    <t>Weights calibrated measuring a pure Ta standard, bulk, polished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</si>
</sst>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164" fontId="0" fillId="0" borderId="0" xfId="0" applyNumberFormat="1"/>
    <xf numFmtId="2" fontId="0" fillId="0" borderId="0" xfId="0" applyNumberFormat="1"/>
    <xf numFmtId="0" fontId="0" fillId="0" borderId="1" xfId="0" applyBorder="1"/>
    <xf numFmtId="165" fontId="0" fillId="2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2" borderId="0" xfId="0" applyNumberFormat="1" applyFill="1"/>
    <xf numFmtId="0" fontId="2" fillId="0" borderId="0" xfId="0" applyFont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520700</xdr:colOff>
      <xdr:row>49</xdr:row>
      <xdr:rowOff>12700</xdr:rowOff>
    </xdr:from>
    <xdr:to>
      <xdr:col>9</xdr:col>
      <xdr:colOff>165100</xdr:colOff>
      <xdr:row>86</xdr:row>
      <xdr:rowOff>116508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9D827A-5B85-5676-136B-BFA06AB9A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0700" y="14236700"/>
          <a:ext cx="7772400" cy="7622208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48</xdr:row>
      <xdr:rowOff>88900</xdr:rowOff>
    </xdr:from>
    <xdr:to>
      <xdr:col>20</xdr:col>
      <xdr:colOff>330200</xdr:colOff>
      <xdr:row>86</xdr:row>
      <xdr:rowOff>127000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480B92-B41E-A470-4BA7-ADE0B20AD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17100" y="8826500"/>
          <a:ext cx="7721600" cy="7759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F456F-23D5-8046-8651-65805BB702D1}">
  <dimension ref="A1:O46"/>
  <sheetViews>
    <sheetView tabSelected="1" topLeftCell="A26" workbookViewId="0">
      <selection activeCell="J47" sqref="J47"/>
    </sheetView>
  </sheetViews>
  <sheetFormatPr baseColWidth="10" defaultRowHeight="16" x14ac:dyDescent="0.2"/>
  <cols>
    <col min="1" max="1" width="20" customWidth="1"/>
  </cols>
  <sheetData>
    <row r="1" spans="1:12" x14ac:dyDescent="0.2">
      <c r="A1" t="s">
        <v>44</v>
      </c>
      <c r="H1" t="s">
        <v>28</v>
      </c>
    </row>
    <row r="2" spans="1:12" x14ac:dyDescent="0.2">
      <c r="A2" t="s">
        <v>23</v>
      </c>
    </row>
    <row r="3" spans="1:12" x14ac:dyDescent="0.2">
      <c r="A3" t="s">
        <v>24</v>
      </c>
    </row>
    <row r="4" spans="1:12" s="9" customFormat="1" x14ac:dyDescent="0.2">
      <c r="A4" s="9" t="s">
        <v>42</v>
      </c>
    </row>
    <row r="6" spans="1:12" x14ac:dyDescent="0.2">
      <c r="A6" t="s">
        <v>43</v>
      </c>
      <c r="C6" t="s">
        <v>2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  <c r="K6" t="s">
        <v>11</v>
      </c>
      <c r="L6" t="s">
        <v>12</v>
      </c>
    </row>
    <row r="7" spans="1:12" x14ac:dyDescent="0.2">
      <c r="A7" t="s">
        <v>26</v>
      </c>
      <c r="C7">
        <v>335.30799999999999</v>
      </c>
      <c r="D7">
        <v>343.601</v>
      </c>
      <c r="E7">
        <v>352.29199999999997</v>
      </c>
      <c r="F7">
        <v>352.80900000000003</v>
      </c>
      <c r="G7">
        <v>342.596</v>
      </c>
      <c r="H7">
        <v>341.541</v>
      </c>
      <c r="I7">
        <v>336.45400000000001</v>
      </c>
      <c r="J7">
        <v>341.18</v>
      </c>
      <c r="K7">
        <v>328.28300000000002</v>
      </c>
      <c r="L7">
        <v>344.779</v>
      </c>
    </row>
    <row r="8" spans="1:12" x14ac:dyDescent="0.2">
      <c r="A8" t="s">
        <v>34</v>
      </c>
      <c r="C8">
        <v>45.344999999999999</v>
      </c>
      <c r="D8">
        <v>0</v>
      </c>
      <c r="E8">
        <v>0</v>
      </c>
      <c r="F8">
        <v>0</v>
      </c>
      <c r="G8">
        <v>17.420999999999999</v>
      </c>
      <c r="H8">
        <v>3.109</v>
      </c>
      <c r="I8">
        <v>44.406999999999996</v>
      </c>
      <c r="J8">
        <v>0</v>
      </c>
      <c r="K8">
        <v>32.460999999999999</v>
      </c>
      <c r="L8">
        <v>21.469000000000001</v>
      </c>
    </row>
    <row r="9" spans="1:12" x14ac:dyDescent="0.2">
      <c r="A9" t="s">
        <v>35</v>
      </c>
      <c r="C9">
        <v>3.0000000000000001E-3</v>
      </c>
      <c r="D9">
        <v>43.665999999999997</v>
      </c>
      <c r="E9">
        <v>44.418999999999997</v>
      </c>
      <c r="F9">
        <v>44.374000000000002</v>
      </c>
      <c r="G9">
        <v>28.524999999999999</v>
      </c>
      <c r="H9">
        <v>43.695</v>
      </c>
      <c r="I9">
        <v>0</v>
      </c>
      <c r="J9">
        <v>45.209000000000003</v>
      </c>
      <c r="K9">
        <v>15.177</v>
      </c>
      <c r="L9">
        <v>23.481999999999999</v>
      </c>
    </row>
    <row r="10" spans="1:12" x14ac:dyDescent="0.2">
      <c r="A10" t="s">
        <v>39</v>
      </c>
      <c r="C10">
        <f>SUM(C8:C9)</f>
        <v>45.347999999999999</v>
      </c>
      <c r="D10">
        <f t="shared" ref="D10:L10" si="0">SUM(D8:D9)</f>
        <v>43.665999999999997</v>
      </c>
      <c r="E10">
        <f t="shared" si="0"/>
        <v>44.418999999999997</v>
      </c>
      <c r="F10">
        <f t="shared" si="0"/>
        <v>44.374000000000002</v>
      </c>
      <c r="G10">
        <f t="shared" si="0"/>
        <v>45.945999999999998</v>
      </c>
      <c r="H10">
        <f t="shared" si="0"/>
        <v>46.804000000000002</v>
      </c>
      <c r="I10">
        <f t="shared" si="0"/>
        <v>44.406999999999996</v>
      </c>
      <c r="J10">
        <f t="shared" si="0"/>
        <v>45.209000000000003</v>
      </c>
      <c r="K10">
        <f t="shared" si="0"/>
        <v>47.637999999999998</v>
      </c>
      <c r="L10">
        <f t="shared" si="0"/>
        <v>44.951000000000001</v>
      </c>
    </row>
    <row r="11" spans="1:12" x14ac:dyDescent="0.2">
      <c r="A11" t="s">
        <v>27</v>
      </c>
      <c r="C11">
        <v>10.413</v>
      </c>
      <c r="D11">
        <v>9.75</v>
      </c>
      <c r="E11">
        <v>6.3319999999999999</v>
      </c>
      <c r="F11">
        <v>6.125</v>
      </c>
      <c r="G11">
        <v>6.6360000000000001</v>
      </c>
      <c r="H11">
        <v>9.6080000000000005</v>
      </c>
      <c r="I11">
        <v>4.758</v>
      </c>
      <c r="J11">
        <v>8.8330000000000002</v>
      </c>
      <c r="K11">
        <v>9.0410000000000004</v>
      </c>
      <c r="L11">
        <v>6.2830000000000004</v>
      </c>
    </row>
    <row r="12" spans="1:12" x14ac:dyDescent="0.2">
      <c r="A12" t="s">
        <v>25</v>
      </c>
      <c r="C12">
        <v>216.63900000000001</v>
      </c>
      <c r="D12">
        <v>201.971</v>
      </c>
      <c r="E12">
        <v>207.45500000000001</v>
      </c>
      <c r="F12">
        <v>206.54499999999999</v>
      </c>
      <c r="G12">
        <v>232.83199999999999</v>
      </c>
      <c r="H12">
        <v>215.41</v>
      </c>
      <c r="I12">
        <v>218.84299999999999</v>
      </c>
      <c r="J12">
        <v>214.48</v>
      </c>
      <c r="K12">
        <v>218.40700000000001</v>
      </c>
      <c r="L12">
        <v>215.61500000000001</v>
      </c>
    </row>
    <row r="13" spans="1:12" x14ac:dyDescent="0.2">
      <c r="A13" t="s">
        <v>19</v>
      </c>
      <c r="C13">
        <v>2.6840000000000002</v>
      </c>
      <c r="D13">
        <v>2.17</v>
      </c>
      <c r="E13">
        <v>2.8730000000000002</v>
      </c>
      <c r="F13">
        <v>3.157</v>
      </c>
      <c r="G13">
        <v>3.9740000000000002</v>
      </c>
      <c r="H13">
        <v>2.7330000000000001</v>
      </c>
      <c r="I13">
        <v>3.6150000000000002</v>
      </c>
      <c r="J13">
        <v>3.2610000000000001</v>
      </c>
      <c r="K13">
        <v>4.7969999999999997</v>
      </c>
      <c r="L13">
        <v>2.222</v>
      </c>
    </row>
    <row r="14" spans="1:12" x14ac:dyDescent="0.2">
      <c r="A14" t="s">
        <v>18</v>
      </c>
      <c r="C14">
        <v>12.167999999999999</v>
      </c>
      <c r="D14">
        <v>12.372999999999999</v>
      </c>
      <c r="E14">
        <v>13.859</v>
      </c>
      <c r="F14">
        <v>14.326000000000001</v>
      </c>
      <c r="G14">
        <v>13.824</v>
      </c>
      <c r="H14">
        <v>13.502000000000001</v>
      </c>
      <c r="I14">
        <v>14.875999999999999</v>
      </c>
      <c r="J14">
        <v>12.249000000000001</v>
      </c>
      <c r="K14">
        <v>14.297000000000001</v>
      </c>
      <c r="L14">
        <v>13.081</v>
      </c>
    </row>
    <row r="15" spans="1:12" x14ac:dyDescent="0.2">
      <c r="A15" t="s">
        <v>30</v>
      </c>
      <c r="C15">
        <v>0</v>
      </c>
      <c r="D15">
        <v>4.0000000000000001E-3</v>
      </c>
      <c r="E15">
        <v>0</v>
      </c>
      <c r="F15">
        <v>0.375</v>
      </c>
      <c r="G15">
        <v>3.9E-2</v>
      </c>
      <c r="H15">
        <v>0.32700000000000001</v>
      </c>
      <c r="I15">
        <v>0.182</v>
      </c>
      <c r="J15">
        <v>0</v>
      </c>
      <c r="K15">
        <v>0.99099999999999999</v>
      </c>
      <c r="L15">
        <v>0.29699999999999999</v>
      </c>
    </row>
    <row r="16" spans="1:12" x14ac:dyDescent="0.2">
      <c r="A16" t="s">
        <v>38</v>
      </c>
      <c r="C16">
        <v>3.2650000000000001</v>
      </c>
      <c r="D16">
        <v>3.19</v>
      </c>
      <c r="E16">
        <v>3.1019999999999999</v>
      </c>
      <c r="F16">
        <v>4.0330000000000004</v>
      </c>
      <c r="G16">
        <v>4.7949999999999999</v>
      </c>
      <c r="H16">
        <v>4.3609999999999998</v>
      </c>
      <c r="I16">
        <v>4.157</v>
      </c>
      <c r="J16">
        <v>3.234</v>
      </c>
      <c r="K16">
        <v>4.2699999999999996</v>
      </c>
      <c r="L16">
        <v>4.1449999999999996</v>
      </c>
    </row>
    <row r="17" spans="1:15" x14ac:dyDescent="0.2">
      <c r="A17" t="s">
        <v>31</v>
      </c>
      <c r="C17">
        <v>1.4610000000000001</v>
      </c>
      <c r="D17">
        <v>0.28499999999999998</v>
      </c>
      <c r="E17">
        <v>0</v>
      </c>
      <c r="F17">
        <v>0.95799999999999996</v>
      </c>
      <c r="G17">
        <v>2.0099999999999998</v>
      </c>
      <c r="H17">
        <v>2.4</v>
      </c>
      <c r="I17">
        <v>0.54300000000000004</v>
      </c>
      <c r="J17">
        <v>1.9930000000000001</v>
      </c>
      <c r="K17">
        <v>1.9550000000000001</v>
      </c>
      <c r="L17">
        <v>1.002</v>
      </c>
    </row>
    <row r="18" spans="1:15" x14ac:dyDescent="0.2">
      <c r="A18" t="s">
        <v>32</v>
      </c>
      <c r="C18">
        <v>1.1339999999999999</v>
      </c>
      <c r="D18">
        <v>2.2360000000000002</v>
      </c>
      <c r="E18">
        <v>2.5270000000000001</v>
      </c>
      <c r="F18">
        <v>1.91</v>
      </c>
      <c r="G18">
        <v>0</v>
      </c>
      <c r="H18">
        <v>5.0000000000000001E-3</v>
      </c>
      <c r="I18">
        <v>2.351</v>
      </c>
      <c r="J18">
        <v>0</v>
      </c>
      <c r="K18">
        <v>0</v>
      </c>
      <c r="L18">
        <v>7.0000000000000001E-3</v>
      </c>
    </row>
    <row r="19" spans="1:15" s="4" customFormat="1" x14ac:dyDescent="0.2">
      <c r="A19" s="4" t="s">
        <v>33</v>
      </c>
      <c r="C19" s="4">
        <f>C17+C18</f>
        <v>2.5949999999999998</v>
      </c>
      <c r="D19" s="4">
        <f t="shared" ref="D19:L19" si="1">D17+D18</f>
        <v>2.5210000000000004</v>
      </c>
      <c r="E19" s="4">
        <f t="shared" si="1"/>
        <v>2.5270000000000001</v>
      </c>
      <c r="F19" s="4">
        <f t="shared" si="1"/>
        <v>2.8679999999999999</v>
      </c>
      <c r="G19" s="4">
        <f t="shared" si="1"/>
        <v>2.0099999999999998</v>
      </c>
      <c r="H19" s="4">
        <f t="shared" si="1"/>
        <v>2.4049999999999998</v>
      </c>
      <c r="I19" s="4">
        <f t="shared" si="1"/>
        <v>2.8940000000000001</v>
      </c>
      <c r="J19" s="4">
        <f t="shared" si="1"/>
        <v>1.9930000000000001</v>
      </c>
      <c r="K19" s="4">
        <f t="shared" si="1"/>
        <v>1.9550000000000001</v>
      </c>
      <c r="L19" s="4">
        <f t="shared" si="1"/>
        <v>1.0089999999999999</v>
      </c>
    </row>
    <row r="22" spans="1:15" x14ac:dyDescent="0.2">
      <c r="A22" t="s">
        <v>0</v>
      </c>
      <c r="B22" t="s">
        <v>1</v>
      </c>
      <c r="C22" t="s">
        <v>2</v>
      </c>
      <c r="D22" t="s">
        <v>4</v>
      </c>
      <c r="E22" t="s">
        <v>5</v>
      </c>
      <c r="F22" t="s">
        <v>6</v>
      </c>
      <c r="G22" t="s">
        <v>7</v>
      </c>
      <c r="H22" t="s">
        <v>8</v>
      </c>
      <c r="I22" t="s">
        <v>9</v>
      </c>
      <c r="J22" t="s">
        <v>10</v>
      </c>
      <c r="K22" t="s">
        <v>11</v>
      </c>
      <c r="L22" t="s">
        <v>12</v>
      </c>
      <c r="M22" t="s">
        <v>13</v>
      </c>
      <c r="N22" t="s">
        <v>14</v>
      </c>
      <c r="O22" t="s">
        <v>15</v>
      </c>
    </row>
    <row r="23" spans="1:15" x14ac:dyDescent="0.2">
      <c r="A23" s="1" t="s">
        <v>26</v>
      </c>
      <c r="B23">
        <v>1</v>
      </c>
      <c r="C23" s="2">
        <f t="shared" ref="C23:L23" si="2">C7/C7</f>
        <v>1</v>
      </c>
      <c r="D23" s="2">
        <f t="shared" si="2"/>
        <v>1</v>
      </c>
      <c r="E23" s="2">
        <f t="shared" si="2"/>
        <v>1</v>
      </c>
      <c r="F23" s="2">
        <f t="shared" si="2"/>
        <v>1</v>
      </c>
      <c r="G23" s="2">
        <f t="shared" si="2"/>
        <v>1</v>
      </c>
      <c r="H23" s="2">
        <f t="shared" si="2"/>
        <v>1</v>
      </c>
      <c r="I23" s="2">
        <f t="shared" si="2"/>
        <v>1</v>
      </c>
      <c r="J23" s="2">
        <f t="shared" si="2"/>
        <v>1</v>
      </c>
      <c r="K23" s="2">
        <f t="shared" si="2"/>
        <v>1</v>
      </c>
      <c r="L23" s="2">
        <f t="shared" si="2"/>
        <v>1</v>
      </c>
      <c r="M23" s="5">
        <f>AVERAGE(C23:L23)</f>
        <v>1</v>
      </c>
      <c r="N23" s="2"/>
    </row>
    <row r="24" spans="1:15" x14ac:dyDescent="0.2">
      <c r="A24" t="s">
        <v>34</v>
      </c>
      <c r="B24">
        <v>2.7959999999999999E-2</v>
      </c>
      <c r="C24" s="2">
        <f>C8/C7</f>
        <v>0.13523387452730026</v>
      </c>
      <c r="D24" s="2">
        <f t="shared" ref="D24:L24" si="3">D8/D7</f>
        <v>0</v>
      </c>
      <c r="E24" s="2">
        <f t="shared" si="3"/>
        <v>0</v>
      </c>
      <c r="F24" s="2">
        <f t="shared" si="3"/>
        <v>0</v>
      </c>
      <c r="G24" s="2">
        <f t="shared" si="3"/>
        <v>5.084998073532674E-2</v>
      </c>
      <c r="H24" s="2">
        <f t="shared" si="3"/>
        <v>9.1028602715340183E-3</v>
      </c>
      <c r="I24" s="2">
        <f t="shared" si="3"/>
        <v>0.1319853531240526</v>
      </c>
      <c r="J24" s="2">
        <f t="shared" si="3"/>
        <v>0</v>
      </c>
      <c r="K24" s="2">
        <f t="shared" si="3"/>
        <v>9.8881148277553205E-2</v>
      </c>
      <c r="L24" s="2">
        <f t="shared" si="3"/>
        <v>6.2268873684302124E-2</v>
      </c>
      <c r="M24" s="6">
        <f t="shared" ref="M24:M28" si="4">AVERAGE(C24:L24)</f>
        <v>4.8832209062006894E-2</v>
      </c>
      <c r="N24" s="2">
        <f t="shared" ref="N24:N28" si="5">STDEV(C24:L24)</f>
        <v>5.5962253707989226E-2</v>
      </c>
      <c r="O24" s="3">
        <f t="shared" ref="O24:O28" si="6">N24/M24 * 100</f>
        <v>114.60111017490246</v>
      </c>
    </row>
    <row r="25" spans="1:15" x14ac:dyDescent="0.2">
      <c r="A25" t="s">
        <v>35</v>
      </c>
      <c r="B25">
        <v>9.3789999999999998E-2</v>
      </c>
      <c r="C25" s="2">
        <f>C9/C7</f>
        <v>8.9469979839431221E-6</v>
      </c>
      <c r="D25" s="2">
        <f t="shared" ref="D25:L25" si="7">D9/D7</f>
        <v>0.12708344853478307</v>
      </c>
      <c r="E25" s="2">
        <f t="shared" si="7"/>
        <v>0.12608574705074199</v>
      </c>
      <c r="F25" s="2">
        <f t="shared" si="7"/>
        <v>0.12577343548492242</v>
      </c>
      <c r="G25" s="2">
        <f t="shared" si="7"/>
        <v>8.326133404943431E-2</v>
      </c>
      <c r="H25" s="2">
        <f t="shared" si="7"/>
        <v>0.12793485994360854</v>
      </c>
      <c r="I25" s="2">
        <f t="shared" si="7"/>
        <v>0</v>
      </c>
      <c r="J25" s="2">
        <f t="shared" si="7"/>
        <v>0.13250776716102938</v>
      </c>
      <c r="K25" s="2">
        <f t="shared" si="7"/>
        <v>4.6231452740470871E-2</v>
      </c>
      <c r="L25" s="2">
        <f t="shared" si="7"/>
        <v>6.8107396332143202E-2</v>
      </c>
      <c r="M25" s="6">
        <f t="shared" si="4"/>
        <v>8.369943882951178E-2</v>
      </c>
      <c r="N25" s="2">
        <f t="shared" si="5"/>
        <v>5.317149006640394E-2</v>
      </c>
      <c r="O25" s="3">
        <f t="shared" si="6"/>
        <v>63.52669839843189</v>
      </c>
    </row>
    <row r="26" spans="1:15" x14ac:dyDescent="0.2">
      <c r="A26" s="1" t="s">
        <v>40</v>
      </c>
      <c r="B26">
        <f>B24+B25</f>
        <v>0.12175</v>
      </c>
      <c r="C26" s="2">
        <f>C10/C7</f>
        <v>0.13524282152528422</v>
      </c>
      <c r="D26" s="2">
        <f t="shared" ref="D26:L26" si="8">D10/D7</f>
        <v>0.12708344853478307</v>
      </c>
      <c r="E26" s="2">
        <f t="shared" si="8"/>
        <v>0.12608574705074199</v>
      </c>
      <c r="F26" s="2">
        <f t="shared" si="8"/>
        <v>0.12577343548492242</v>
      </c>
      <c r="G26" s="2">
        <f t="shared" si="8"/>
        <v>0.13411131478476104</v>
      </c>
      <c r="H26" s="2">
        <f t="shared" si="8"/>
        <v>0.13703772021514254</v>
      </c>
      <c r="I26" s="2">
        <f t="shared" si="8"/>
        <v>0.1319853531240526</v>
      </c>
      <c r="J26" s="2">
        <f t="shared" si="8"/>
        <v>0.13250776716102938</v>
      </c>
      <c r="K26" s="2">
        <f t="shared" si="8"/>
        <v>0.14511260101802406</v>
      </c>
      <c r="L26" s="2">
        <f t="shared" si="8"/>
        <v>0.13037627001644533</v>
      </c>
      <c r="M26" s="5">
        <f t="shared" ref="M26" si="9">AVERAGE(C26:L26)</f>
        <v>0.13253164789151867</v>
      </c>
      <c r="N26" s="2">
        <f t="shared" ref="N26" si="10">STDEV(C26:L26)</f>
        <v>5.8716029439462337E-3</v>
      </c>
      <c r="O26" s="3">
        <f t="shared" ref="O26" si="11">N26/M26 * 100</f>
        <v>4.4303402525805202</v>
      </c>
    </row>
    <row r="27" spans="1:15" x14ac:dyDescent="0.2">
      <c r="A27" s="1" t="s">
        <v>27</v>
      </c>
      <c r="B27">
        <v>3.0099999999999998E-2</v>
      </c>
      <c r="C27" s="2">
        <f>C11/C7</f>
        <v>3.1055030002266573E-2</v>
      </c>
      <c r="D27" s="2">
        <f t="shared" ref="D27:L27" si="12">D11/D7</f>
        <v>2.8375936042095339E-2</v>
      </c>
      <c r="E27" s="2">
        <f t="shared" si="12"/>
        <v>1.7973726340649233E-2</v>
      </c>
      <c r="F27" s="2">
        <f t="shared" si="12"/>
        <v>1.7360668236921391E-2</v>
      </c>
      <c r="G27" s="2">
        <f t="shared" si="12"/>
        <v>1.9369753295426683E-2</v>
      </c>
      <c r="H27" s="2">
        <f t="shared" si="12"/>
        <v>2.8131322447378208E-2</v>
      </c>
      <c r="I27" s="2">
        <f t="shared" si="12"/>
        <v>1.4141606281988028E-2</v>
      </c>
      <c r="J27" s="2">
        <f t="shared" si="12"/>
        <v>2.5889559763174863E-2</v>
      </c>
      <c r="K27" s="2">
        <f t="shared" si="12"/>
        <v>2.7540262517401146E-2</v>
      </c>
      <c r="L27" s="2">
        <f t="shared" si="12"/>
        <v>1.8223267658413072E-2</v>
      </c>
      <c r="M27" s="5">
        <f t="shared" si="4"/>
        <v>2.2806113258571452E-2</v>
      </c>
      <c r="N27" s="2">
        <f t="shared" si="5"/>
        <v>5.965034947156952E-3</v>
      </c>
      <c r="O27" s="3">
        <f t="shared" si="6"/>
        <v>26.155421046657533</v>
      </c>
    </row>
    <row r="28" spans="1:15" x14ac:dyDescent="0.2">
      <c r="A28" s="1" t="s">
        <v>25</v>
      </c>
      <c r="B28">
        <v>0.47699000000000003</v>
      </c>
      <c r="C28" s="2">
        <f>C12/C7</f>
        <v>0.64608956541448459</v>
      </c>
      <c r="D28" s="2">
        <f t="shared" ref="D28:L28" si="13">D12/D7</f>
        <v>0.58780678752390125</v>
      </c>
      <c r="E28" s="2">
        <f t="shared" si="13"/>
        <v>0.58887229911550654</v>
      </c>
      <c r="F28" s="2">
        <f t="shared" si="13"/>
        <v>0.58543007689713122</v>
      </c>
      <c r="G28" s="2">
        <f t="shared" si="13"/>
        <v>0.67961097035575424</v>
      </c>
      <c r="H28" s="2">
        <f t="shared" si="13"/>
        <v>0.63070026731783302</v>
      </c>
      <c r="I28" s="2">
        <f t="shared" si="13"/>
        <v>0.65043958460889151</v>
      </c>
      <c r="J28" s="2">
        <f t="shared" si="13"/>
        <v>0.62864177267131716</v>
      </c>
      <c r="K28" s="2">
        <f t="shared" si="13"/>
        <v>0.66530097507333608</v>
      </c>
      <c r="L28" s="2">
        <f t="shared" si="13"/>
        <v>0.62537161486053383</v>
      </c>
      <c r="M28" s="5">
        <f t="shared" si="4"/>
        <v>0.62882639138386887</v>
      </c>
      <c r="N28" s="2">
        <f t="shared" si="5"/>
        <v>3.3086208090759767E-2</v>
      </c>
      <c r="O28" s="3">
        <f t="shared" si="6"/>
        <v>5.2615807071879388</v>
      </c>
    </row>
    <row r="29" spans="1:15" x14ac:dyDescent="0.2">
      <c r="A29" s="1" t="s">
        <v>19</v>
      </c>
      <c r="B29">
        <v>1.048E-2</v>
      </c>
      <c r="C29" s="2">
        <f>C13/C7</f>
        <v>8.0045808629677796E-3</v>
      </c>
      <c r="D29" s="2">
        <f t="shared" ref="D29:L29" si="14">D13/D7</f>
        <v>6.3154647396253209E-3</v>
      </c>
      <c r="E29" s="2">
        <f t="shared" si="14"/>
        <v>8.1551667366843422E-3</v>
      </c>
      <c r="F29" s="2">
        <f t="shared" si="14"/>
        <v>8.9481844284017686E-3</v>
      </c>
      <c r="G29" s="2">
        <f t="shared" si="14"/>
        <v>1.1599668414108746E-2</v>
      </c>
      <c r="H29" s="2">
        <f t="shared" si="14"/>
        <v>8.001967552943863E-3</v>
      </c>
      <c r="I29" s="2">
        <f t="shared" si="14"/>
        <v>1.0744410825848408E-2</v>
      </c>
      <c r="J29" s="2">
        <f t="shared" si="14"/>
        <v>9.5580045723664929E-3</v>
      </c>
      <c r="K29" s="2">
        <f t="shared" si="14"/>
        <v>1.4612392356594766E-2</v>
      </c>
      <c r="L29" s="2">
        <f t="shared" si="14"/>
        <v>6.4447080593655649E-3</v>
      </c>
      <c r="M29" s="5">
        <f t="shared" ref="M29:M35" si="15">AVERAGE(C29:L29)</f>
        <v>9.2384548548907052E-3</v>
      </c>
      <c r="N29" s="2">
        <f t="shared" ref="N29:N35" si="16">STDEV(C29:L29)</f>
        <v>2.5272417434310849E-3</v>
      </c>
      <c r="O29" s="3">
        <f>N29/M29 * 100</f>
        <v>27.355675631117034</v>
      </c>
    </row>
    <row r="30" spans="1:15" x14ac:dyDescent="0.2">
      <c r="A30" s="1" t="s">
        <v>18</v>
      </c>
      <c r="B30">
        <v>3.388E-2</v>
      </c>
      <c r="C30" s="2">
        <f>C14/C7</f>
        <v>3.6289023822873294E-2</v>
      </c>
      <c r="D30" s="2">
        <f t="shared" ref="D30:L30" si="17">D14/D7</f>
        <v>3.6009790425522624E-2</v>
      </c>
      <c r="E30" s="2">
        <f t="shared" si="17"/>
        <v>3.9339525166623146E-2</v>
      </c>
      <c r="F30" s="2">
        <f t="shared" si="17"/>
        <v>4.060554010810382E-2</v>
      </c>
      <c r="G30" s="2">
        <f t="shared" si="17"/>
        <v>4.0350733808917794E-2</v>
      </c>
      <c r="H30" s="2">
        <f t="shared" si="17"/>
        <v>3.9532589059585822E-2</v>
      </c>
      <c r="I30" s="2">
        <f t="shared" si="17"/>
        <v>4.4214067896354327E-2</v>
      </c>
      <c r="J30" s="2">
        <f t="shared" si="17"/>
        <v>3.5901869980655372E-2</v>
      </c>
      <c r="K30" s="2">
        <f t="shared" si="17"/>
        <v>4.3550838758022806E-2</v>
      </c>
      <c r="L30" s="2">
        <f t="shared" si="17"/>
        <v>3.7940245780630488E-2</v>
      </c>
      <c r="M30" s="5">
        <f t="shared" si="15"/>
        <v>3.9373422480728948E-2</v>
      </c>
      <c r="N30" s="2">
        <f t="shared" si="16"/>
        <v>2.9498699971185708E-3</v>
      </c>
      <c r="O30" s="3">
        <f t="shared" ref="O30:O35" si="18">N30/M30 * 100</f>
        <v>7.4920334867063305</v>
      </c>
    </row>
    <row r="31" spans="1:15" x14ac:dyDescent="0.2">
      <c r="A31" s="1" t="s">
        <v>30</v>
      </c>
      <c r="B31">
        <v>2.4599999999999999E-3</v>
      </c>
      <c r="C31" s="2">
        <f>C15/C7</f>
        <v>0</v>
      </c>
      <c r="D31" s="2">
        <f t="shared" ref="D31:L31" si="19">D15/D7</f>
        <v>1.1641409658295524E-5</v>
      </c>
      <c r="E31" s="2">
        <f t="shared" si="19"/>
        <v>0</v>
      </c>
      <c r="F31" s="2">
        <f t="shared" si="19"/>
        <v>1.062898055321718E-3</v>
      </c>
      <c r="G31" s="2">
        <f t="shared" si="19"/>
        <v>1.1383670562411704E-4</v>
      </c>
      <c r="H31" s="2">
        <f t="shared" si="19"/>
        <v>9.57425316433459E-4</v>
      </c>
      <c r="I31" s="2">
        <f t="shared" si="19"/>
        <v>5.40935759420307E-4</v>
      </c>
      <c r="J31" s="2">
        <f t="shared" si="19"/>
        <v>0</v>
      </c>
      <c r="K31" s="2">
        <f t="shared" si="19"/>
        <v>3.0187368825068612E-3</v>
      </c>
      <c r="L31" s="2">
        <f t="shared" si="19"/>
        <v>8.6142137427163486E-4</v>
      </c>
      <c r="M31" s="5">
        <f>AVERAGE(C31:L31)</f>
        <v>6.5668955032363921E-4</v>
      </c>
      <c r="N31" s="2">
        <f t="shared" si="16"/>
        <v>9.3657347230072002E-4</v>
      </c>
      <c r="O31" s="3">
        <f t="shared" si="18"/>
        <v>142.62043180664963</v>
      </c>
    </row>
    <row r="32" spans="1:15" x14ac:dyDescent="0.2">
      <c r="A32" s="1" t="s">
        <v>38</v>
      </c>
      <c r="B32">
        <v>1.295E-2</v>
      </c>
      <c r="C32" s="2">
        <f>C16/C7</f>
        <v>9.7373161391914303E-3</v>
      </c>
      <c r="D32" s="2">
        <f t="shared" ref="D32:L32" si="20">D16/D7</f>
        <v>9.2840242024906788E-3</v>
      </c>
      <c r="E32" s="2">
        <f t="shared" si="20"/>
        <v>8.8051956899390278E-3</v>
      </c>
      <c r="F32" s="2">
        <f t="shared" si="20"/>
        <v>1.1431114285633303E-2</v>
      </c>
      <c r="G32" s="2">
        <f t="shared" si="20"/>
        <v>1.39960770119908E-2</v>
      </c>
      <c r="H32" s="2">
        <f t="shared" si="20"/>
        <v>1.2768598791945916E-2</v>
      </c>
      <c r="I32" s="2">
        <f t="shared" si="20"/>
        <v>1.2355329406100091E-2</v>
      </c>
      <c r="J32" s="2">
        <f t="shared" si="20"/>
        <v>9.4788674599917931E-3</v>
      </c>
      <c r="K32" s="2">
        <f t="shared" si="20"/>
        <v>1.3007070119378706E-2</v>
      </c>
      <c r="L32" s="2">
        <f t="shared" si="20"/>
        <v>1.2022193927124331E-2</v>
      </c>
      <c r="M32" s="5">
        <f t="shared" ref="M32:M35" si="21">AVERAGE(C32:L32)</f>
        <v>1.1288578703378609E-2</v>
      </c>
      <c r="N32" s="2">
        <f t="shared" ref="N32:N35" si="22">STDEV(C32:L32)</f>
        <v>1.8268851547253613E-3</v>
      </c>
      <c r="O32" s="3">
        <f t="shared" ref="O32:O35" si="23">N32/M32 * 100</f>
        <v>16.183482462487369</v>
      </c>
    </row>
    <row r="33" spans="1:15" x14ac:dyDescent="0.2">
      <c r="A33" t="s">
        <v>31</v>
      </c>
      <c r="B33">
        <v>0</v>
      </c>
      <c r="C33" s="2">
        <f>C17/C7</f>
        <v>4.3571880181802998E-3</v>
      </c>
      <c r="D33" s="2">
        <f t="shared" ref="D33:L33" si="24">D17/D7</f>
        <v>8.2945043815355599E-4</v>
      </c>
      <c r="E33" s="2">
        <f t="shared" si="24"/>
        <v>0</v>
      </c>
      <c r="F33" s="2">
        <f t="shared" si="24"/>
        <v>2.7153502319952152E-3</v>
      </c>
      <c r="G33" s="2">
        <f t="shared" si="24"/>
        <v>5.8669686744737236E-3</v>
      </c>
      <c r="H33" s="2">
        <f t="shared" si="24"/>
        <v>7.0269747995116254E-3</v>
      </c>
      <c r="I33" s="2">
        <f t="shared" si="24"/>
        <v>1.6138907547539932E-3</v>
      </c>
      <c r="J33" s="2">
        <f t="shared" si="24"/>
        <v>5.8414912949176388E-3</v>
      </c>
      <c r="K33" s="2">
        <f t="shared" si="24"/>
        <v>5.9552276541886117E-3</v>
      </c>
      <c r="L33" s="2">
        <f t="shared" si="24"/>
        <v>2.9062094849164246E-3</v>
      </c>
      <c r="M33" s="6">
        <f t="shared" si="21"/>
        <v>3.7112751351091092E-3</v>
      </c>
      <c r="N33" s="2">
        <f t="shared" si="22"/>
        <v>2.4437839787525674E-3</v>
      </c>
      <c r="O33" s="3">
        <f t="shared" si="23"/>
        <v>65.847556157560973</v>
      </c>
    </row>
    <row r="34" spans="1:15" x14ac:dyDescent="0.2">
      <c r="A34" t="s">
        <v>32</v>
      </c>
      <c r="B34">
        <v>0</v>
      </c>
      <c r="C34" s="2">
        <f>C18/C7</f>
        <v>3.3819652379304993E-3</v>
      </c>
      <c r="D34" s="2">
        <f t="shared" ref="D34:L34" si="25">D18/D7</f>
        <v>6.5075479989871983E-3</v>
      </c>
      <c r="E34" s="2">
        <f t="shared" si="25"/>
        <v>7.1730269208497505E-3</v>
      </c>
      <c r="F34" s="2">
        <f t="shared" si="25"/>
        <v>5.4136940951052832E-3</v>
      </c>
      <c r="G34" s="2">
        <f t="shared" si="25"/>
        <v>0</v>
      </c>
      <c r="H34" s="2">
        <f t="shared" si="25"/>
        <v>1.4639530832315887E-5</v>
      </c>
      <c r="I34" s="2">
        <f t="shared" si="25"/>
        <v>6.9875822549293511E-3</v>
      </c>
      <c r="J34" s="2">
        <f t="shared" si="25"/>
        <v>0</v>
      </c>
      <c r="K34" s="2">
        <f t="shared" si="25"/>
        <v>0</v>
      </c>
      <c r="L34" s="2">
        <f t="shared" si="25"/>
        <v>2.0302860673068835E-5</v>
      </c>
      <c r="M34" s="6">
        <f t="shared" si="21"/>
        <v>2.949875889930747E-3</v>
      </c>
      <c r="N34" s="2">
        <f t="shared" si="22"/>
        <v>3.2720283112021675E-3</v>
      </c>
      <c r="O34" s="3">
        <f t="shared" si="23"/>
        <v>110.92088051470476</v>
      </c>
    </row>
    <row r="35" spans="1:15" x14ac:dyDescent="0.2">
      <c r="A35" s="10" t="s">
        <v>33</v>
      </c>
      <c r="B35">
        <f>SUM(B33:B34)</f>
        <v>0</v>
      </c>
      <c r="C35" s="2">
        <f>C19/C7</f>
        <v>7.7391532561107987E-3</v>
      </c>
      <c r="D35" s="2">
        <f t="shared" ref="D35:L35" si="26">D19/D7</f>
        <v>7.3369984371407541E-3</v>
      </c>
      <c r="E35" s="2">
        <f t="shared" si="26"/>
        <v>7.1730269208497505E-3</v>
      </c>
      <c r="F35" s="2">
        <f t="shared" si="26"/>
        <v>8.1290443271004979E-3</v>
      </c>
      <c r="G35" s="2">
        <f t="shared" si="26"/>
        <v>5.8669686744737236E-3</v>
      </c>
      <c r="H35" s="2">
        <f t="shared" si="26"/>
        <v>7.0416143303439404E-3</v>
      </c>
      <c r="I35" s="2">
        <f t="shared" si="26"/>
        <v>8.6014730096833445E-3</v>
      </c>
      <c r="J35" s="2">
        <f t="shared" si="26"/>
        <v>5.8414912949176388E-3</v>
      </c>
      <c r="K35" s="2">
        <f t="shared" si="26"/>
        <v>5.9552276541886117E-3</v>
      </c>
      <c r="L35" s="2">
        <f t="shared" si="26"/>
        <v>2.9265123455894933E-3</v>
      </c>
      <c r="M35" s="5">
        <f t="shared" si="21"/>
        <v>6.6611510250398544E-3</v>
      </c>
      <c r="N35" s="2">
        <f t="shared" si="22"/>
        <v>1.6225360634599278E-3</v>
      </c>
      <c r="O35" s="3">
        <f t="shared" si="23"/>
        <v>24.358193611894873</v>
      </c>
    </row>
    <row r="36" spans="1:15" x14ac:dyDescent="0.2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3"/>
    </row>
    <row r="37" spans="1:15" x14ac:dyDescent="0.2">
      <c r="M37" s="2"/>
      <c r="N37" s="2"/>
    </row>
    <row r="38" spans="1:15" x14ac:dyDescent="0.2">
      <c r="A38" t="s">
        <v>16</v>
      </c>
    </row>
    <row r="39" spans="1:15" x14ac:dyDescent="0.2">
      <c r="A39" t="s">
        <v>17</v>
      </c>
    </row>
    <row r="41" spans="1:15" x14ac:dyDescent="0.2">
      <c r="B41" s="1" t="s">
        <v>36</v>
      </c>
      <c r="C41" s="1" t="s">
        <v>32</v>
      </c>
      <c r="D41" t="s">
        <v>21</v>
      </c>
      <c r="K41" s="1" t="s">
        <v>34</v>
      </c>
      <c r="L41" s="1" t="s">
        <v>41</v>
      </c>
      <c r="M41" t="s">
        <v>21</v>
      </c>
    </row>
    <row r="42" spans="1:15" x14ac:dyDescent="0.2">
      <c r="A42" t="s">
        <v>20</v>
      </c>
      <c r="B42" s="7">
        <v>0.5</v>
      </c>
      <c r="C42" s="7">
        <v>0.5</v>
      </c>
      <c r="D42" s="7"/>
      <c r="E42" s="7" t="s">
        <v>37</v>
      </c>
      <c r="F42" s="7"/>
      <c r="G42" s="7"/>
      <c r="H42" s="7"/>
      <c r="I42" s="7"/>
      <c r="J42" s="7" t="s">
        <v>20</v>
      </c>
      <c r="K42" s="7">
        <f>B24/B26</f>
        <v>0.22965092402464066</v>
      </c>
      <c r="L42" s="7">
        <f>B25/B26</f>
        <v>0.7703490759753594</v>
      </c>
      <c r="M42" s="7"/>
    </row>
    <row r="43" spans="1:15" x14ac:dyDescent="0.2">
      <c r="A43" t="s">
        <v>22</v>
      </c>
      <c r="B43" s="8">
        <f>M35*B42</f>
        <v>3.3305755125199272E-3</v>
      </c>
      <c r="C43" s="8">
        <f>M35*C42</f>
        <v>3.3305755125199272E-3</v>
      </c>
      <c r="D43" s="7">
        <f>SUM(B43:C43)</f>
        <v>6.6611510250398544E-3</v>
      </c>
      <c r="E43" s="7"/>
      <c r="F43" s="7"/>
      <c r="G43" s="7"/>
      <c r="H43" s="7"/>
      <c r="I43" s="7"/>
      <c r="J43" s="7" t="s">
        <v>22</v>
      </c>
      <c r="K43" s="8">
        <f>M26*K42</f>
        <v>3.0436015400795581E-2</v>
      </c>
      <c r="L43" s="8">
        <f>M26*L42</f>
        <v>0.10209563249072309</v>
      </c>
      <c r="M43" s="7">
        <f>SUM(K43:L43)</f>
        <v>0.13253164789151867</v>
      </c>
    </row>
    <row r="44" spans="1:15" x14ac:dyDescent="0.2">
      <c r="H44" s="2"/>
    </row>
    <row r="46" spans="1:15" x14ac:dyDescent="0.2">
      <c r="A46" t="s">
        <v>3</v>
      </c>
      <c r="L46" t="s">
        <v>29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Giunto</dc:creator>
  <cp:lastModifiedBy>Andrea Giunto</cp:lastModifiedBy>
  <dcterms:created xsi:type="dcterms:W3CDTF">2024-12-10T01:23:32Z</dcterms:created>
  <dcterms:modified xsi:type="dcterms:W3CDTF">2025-02-11T01:16:55Z</dcterms:modified>
</cp:coreProperties>
</file>