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FORMULAIRE_SAISIE" sheetId="2" state="visible" r:id="rId2"/>
    <sheet xmlns:r="http://schemas.openxmlformats.org/officeDocument/2006/relationships" name="LIVRE_DE_CAISSE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SUIVI_BUDGETAIRE" sheetId="5" state="visible" r:id="rId5"/>
    <sheet xmlns:r="http://schemas.openxmlformats.org/officeDocument/2006/relationships" name="PARAMETRES" sheetId="6" state="visible" r:id="rId6"/>
    <sheet xmlns:r="http://schemas.openxmlformats.org/officeDocument/2006/relationships" name="UTILISATEURS" sheetId="7" state="visible" r:id="rId7"/>
    <sheet xmlns:r="http://schemas.openxmlformats.org/officeDocument/2006/relationships" name="NOTICE" sheetId="8" state="visible" r:id="rId8"/>
  </sheets>
  <definedNames>
    <definedName name="L_CATEGORIES">OFFSET(PARAMETRES!$I$4,0,0,MAX(1,COUNTA(PARAMETRES!$I$4:$I$23)),1)</definedName>
    <definedName name="L_MODES">PARAMETRES!$E$4:$E$7</definedName>
    <definedName name="L_MOIS">PARAMETRES!$H$4:$H$15</definedName>
    <definedName name="L_RUBRIQUES">OFFSET(BUDGET!$A$4,0,0,MAX(1,COUNTA(BUDGET!$A$4:$A$13)),1)</definedName>
    <definedName name="L_STATUTS">PARAMETRES!$F$4:$F$5</definedName>
    <definedName name="L_TYPES">PARAMETRES!$G$4:$G$5</definedName>
    <definedName name="P_CODE_SERVICE">PARAMETRES!$C$5</definedName>
    <definedName name="P_DERNIER_NUM">PARAMETRES!$C$12</definedName>
    <definedName name="P_DERNIER_TRANS">PARAMETRES!$C$13</definedName>
    <definedName name="P_DEVISE">PARAMETRES!$C$8</definedName>
    <definedName name="P_DOSSIER_TRANS">PARAMETRES!$C$10</definedName>
    <definedName name="P_EXERCICE">PARAMETRES!$C$7</definedName>
    <definedName name="P_INSTITUTION">PARAMETRES!$C$4</definedName>
    <definedName name="P_LIBELLE_SERVICE">PARAMETRES!$C$6</definedName>
    <definedName name="P_PREFIXE">PARAMETRES!$C$11</definedName>
    <definedName name="P_SOLDE_INITIAL">PARAMETRES!$C$9</definedName>
    <definedName name="P_VERSION">PARAMETRES!$C$14</definedName>
    <definedName name="S_HEURE">ACCUEIL!$I$7</definedName>
    <definedName name="S_PROFIL">ACCUEIL!$I$6</definedName>
    <definedName name="S_UTILISATEUR">ACCUEIL!$I$5</definedName>
    <definedName name="_xlnm.Print_Area" localSheetId="3">'BUDGET'!$A$1:$G$13</definedName>
    <definedName name="_xlnm.Print_Area" localSheetId="4">'SUIVI_BUDGETAIRE'!$A$1:$I$14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;\-0.0%;\-"/>
    <numFmt numFmtId="166" formatCode="yyyy-mm-dd h:mm:ss"/>
  </numFmts>
  <fonts count="15">
    <font>
      <name val="Calibri"/>
      <charset val="1"/>
      <family val="2"/>
      <color theme="1"/>
      <sz val="11"/>
    </font>
    <font>
      <name val="Arial"/>
      <charset val="1"/>
      <b val="1"/>
      <color rgb="FF1F3864"/>
      <sz val="11"/>
    </font>
    <font>
      <name val="Arial"/>
      <charset val="1"/>
      <i val="1"/>
      <color rgb="FF595959"/>
      <sz val="10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1F3864"/>
      <sz val="14"/>
    </font>
    <font>
      <name val="Arial"/>
      <charset val="1"/>
      <b val="1"/>
      <color rgb="FFC00000"/>
      <sz val="10"/>
    </font>
    <font>
      <name val="Arial"/>
      <family val="2"/>
      <sz val="10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family val="2"/>
      <b val="1"/>
      <sz val="14"/>
    </font>
    <font>
      <name val="Arial"/>
      <family val="2"/>
      <b val="1"/>
      <color rgb="FFC00000"/>
      <sz val="14"/>
    </font>
    <font>
      <name val="Arial"/>
      <family val="2"/>
      <sz val="14"/>
    </font>
    <font>
      <name val="Arial"/>
      <family val="2"/>
      <b val="1"/>
      <color rgb="FFFF0000"/>
      <sz val="14"/>
    </font>
    <font>
      <name val="Arial Black"/>
      <family val="2"/>
      <b val="1"/>
      <color rgb="FFFF0000"/>
      <sz val="22"/>
    </font>
  </fonts>
  <fills count="7">
    <fill>
      <patternFill/>
    </fill>
    <fill>
      <patternFill patternType="gray125"/>
    </fill>
    <fill>
      <patternFill patternType="solid">
        <fgColor rgb="FFEDEDED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2" borderId="1" pivotButton="0" quotePrefix="0" xfId="0"/>
    <xf numFmtId="22" fontId="4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/>
    </xf>
    <xf numFmtId="14" fontId="4" fillId="3" borderId="1" applyAlignment="1" applyProtection="1" pivotButton="0" quotePrefix="0" xfId="0">
      <alignment horizontal="left"/>
      <protection locked="0" hidden="0"/>
    </xf>
    <xf numFmtId="1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4" fillId="3" borderId="1" applyAlignment="1" applyProtection="1" pivotButton="0" quotePrefix="0" xfId="0">
      <alignment horizontal="left"/>
      <protection locked="0" hidden="0"/>
    </xf>
    <xf numFmtId="164" fontId="4" fillId="3" borderId="1" applyAlignment="1" applyProtection="1" pivotButton="0" quotePrefix="0" xfId="0">
      <alignment horizontal="left"/>
      <protection locked="0" hidden="0"/>
    </xf>
    <xf numFmtId="164" fontId="4" fillId="2" borderId="1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164" fontId="3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14" fontId="0" fillId="0" borderId="0" pivotButton="0" quotePrefix="0" xfId="0"/>
    <xf numFmtId="164" fontId="0" fillId="0" borderId="0" pivotButton="0" quotePrefix="0" xfId="0"/>
    <xf numFmtId="22" fontId="0" fillId="0" borderId="0" pivotButton="0" quotePrefix="0" xfId="0"/>
    <xf numFmtId="0" fontId="9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0" fontId="3" fillId="4" borderId="1" pivotButton="0" quotePrefix="0" xfId="0"/>
    <xf numFmtId="0" fontId="4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1" applyAlignment="1" pivotButton="0" quotePrefix="0" xfId="0">
      <alignment horizontal="center" wrapText="1"/>
    </xf>
    <xf numFmtId="0" fontId="4" fillId="3" borderId="1" applyProtection="1" pivotButton="0" quotePrefix="0" xfId="0">
      <protection locked="0" hidden="0"/>
    </xf>
    <xf numFmtId="1" fontId="4" fillId="2" borderId="1" pivotButton="0" quotePrefix="0" xfId="0"/>
    <xf numFmtId="164" fontId="4" fillId="3" borderId="1" applyProtection="1" pivotButton="0" quotePrefix="0" xfId="0">
      <protection locked="0" hidden="0"/>
    </xf>
    <xf numFmtId="22" fontId="4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6" borderId="0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2" borderId="1" pivotButton="0" quotePrefix="0" xfId="0"/>
    <xf numFmtId="22" fontId="12" fillId="2" borderId="1" pivotButton="0" quotePrefix="0" xfId="0"/>
    <xf numFmtId="0" fontId="8" fillId="5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13" fillId="0" borderId="0" applyAlignment="1" pivotButton="0" quotePrefix="0" xfId="0">
      <alignment horizontal="center"/>
    </xf>
    <xf numFmtId="0" fontId="7" fillId="3" borderId="1" applyProtection="1" pivotButton="0" quotePrefix="0" xfId="0">
      <protection locked="0" hidden="0"/>
    </xf>
    <xf numFmtId="0" fontId="13" fillId="0" borderId="0" applyAlignment="1" pivotButton="0" quotePrefix="0" xfId="0">
      <alignment horizontal="center" vertical="center"/>
    </xf>
    <xf numFmtId="0" fontId="9" fillId="0" borderId="3" applyProtection="1" pivotButton="0" quotePrefix="0" xfId="0">
      <protection locked="0" hidden="0"/>
    </xf>
    <xf numFmtId="0" fontId="4" fillId="0" borderId="4" applyProtection="1" pivotButton="0" quotePrefix="0" xfId="0">
      <protection locked="0" hidden="0"/>
    </xf>
    <xf numFmtId="0" fontId="8" fillId="5" borderId="5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9" fillId="0" borderId="7" applyProtection="1" pivotButton="0" quotePrefix="0" xfId="0">
      <protection locked="0" hidden="0"/>
    </xf>
    <xf numFmtId="0" fontId="9" fillId="0" borderId="8" applyProtection="1" pivotButton="0" quotePrefix="0" xfId="0">
      <protection locked="0" hidden="0"/>
    </xf>
    <xf numFmtId="164" fontId="9" fillId="0" borderId="8" applyProtection="1" pivotButton="0" quotePrefix="0" xfId="0">
      <protection locked="0" hidden="0"/>
    </xf>
    <xf numFmtId="0" fontId="4" fillId="0" borderId="9" applyProtection="1" pivotButton="0" quotePrefix="0" xfId="0">
      <protection locked="0" hidden="0"/>
    </xf>
    <xf numFmtId="0" fontId="3" fillId="4" borderId="3" pivotButton="0" quotePrefix="0" xfId="0"/>
    <xf numFmtId="0" fontId="4" fillId="0" borderId="3" pivotButton="0" quotePrefix="0" xfId="0"/>
    <xf numFmtId="165" fontId="3" fillId="4" borderId="4" pivotButton="0" quotePrefix="0" xfId="0"/>
    <xf numFmtId="165" fontId="4" fillId="0" borderId="4" pivotButton="0" quotePrefix="0" xfId="0"/>
    <xf numFmtId="0" fontId="4" fillId="0" borderId="7" pivotButton="0" quotePrefix="0" xfId="0"/>
    <xf numFmtId="0" fontId="4" fillId="0" borderId="8" pivotButton="0" quotePrefix="0" xfId="0"/>
    <xf numFmtId="164" fontId="4" fillId="0" borderId="8" pivotButton="0" quotePrefix="0" xfId="0"/>
    <xf numFmtId="165" fontId="4" fillId="0" borderId="9" pivotButton="0" quotePrefix="0" xfId="0"/>
    <xf numFmtId="0" fontId="14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/>
  </cellStyles>
  <dxfs count="36"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33333"/>
          <bgColor rgb="FF1F3864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5" formatCode="0.0%;\-0.0%;\-"/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4" formatCode="#,##0;\(#,##0\);\-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4" formatCode="#,##0;\(#,##0\);\-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4" formatCode="#,##0;\(#,##0\);\-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4" formatCode="#,##0;\(#,##0\);\-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numFmt numFmtId="164" formatCode="#,##0;\(#,##0\);\-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rgb="FFFFEB9C"/>
        </patternFill>
      </fill>
    </dxf>
    <dxf>
      <font>
        <name val="Arial"/>
        <charset val="1"/>
        <color rgb="FF9C0006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CE4D6"/>
        </patternFill>
      </fill>
    </dxf>
    <dxf>
      <font>
        <name val="Arial"/>
        <charset val="1"/>
        <b val="1"/>
        <color rgb="FFC00000"/>
      </font>
    </dxf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33333"/>
          <bgColor rgb="FF1F3864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name val="Arial"/>
        <charset val="1"/>
        <strike val="0"/>
        <outline val="0"/>
        <shadow val="0"/>
        <condense val="0"/>
        <color rgb="FF0000FF"/>
        <extend val="0"/>
        <sz val="10"/>
        <vertAlign val="baseline"/>
      </font>
      <numFmt numFmtId="164" formatCode="#,##0;\(#,##0\);\-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name val="Arial"/>
        <charset val="1"/>
        <strike val="0"/>
        <outline val="0"/>
        <shadow val="0"/>
        <condense val="0"/>
        <color rgb="FF0000FF"/>
        <extend val="0"/>
        <sz val="10"/>
        <vertAlign val="baseline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name val="Arial"/>
        <charset val="1"/>
        <strike val="0"/>
        <outline val="0"/>
        <shadow val="0"/>
        <condense val="0"/>
        <color rgb="FF0000FF"/>
        <extend val="0"/>
        <sz val="10"/>
        <vertAlign val="baseline"/>
      </font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name val="Arial"/>
        <charset val="1"/>
        <strike val="0"/>
        <outline val="0"/>
        <shadow val="0"/>
        <condense val="0"/>
        <color rgb="FF0000FF"/>
        <extend val="0"/>
        <sz val="10"/>
        <vertAlign val="baseline"/>
      </font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33333"/>
          <bgColor rgb="FF1F3864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numFmt numFmtId="27" formatCode="dd/mm/yyyy\ hh:mm"/>
    </dxf>
    <dxf>
      <numFmt numFmtId="164" formatCode="#,##0;\(#,##0\);\-"/>
    </dxf>
    <dxf>
      <numFmt numFmtId="164" formatCode="#,##0;\(#,##0\);\-"/>
    </dxf>
    <dxf>
      <numFmt numFmtId="164" formatCode="#,##0;\(#,##0\);\-"/>
    </dxf>
    <dxf>
      <numFmt numFmtId="19" formatCode="dd/mm/yyyy"/>
    </dxf>
    <dxf>
      <border outline="0">
        <bottom style="thin">
          <color rgb="FFBFBFBF"/>
        </bottom>
      </border>
    </dxf>
    <dxf>
      <border outline="0">
        <top style="thin">
          <color rgb="FFBFBFBF"/>
        </top>
      </border>
    </dxf>
  </dxfs>
  <tableStyles count="1" defaultTableStyle="TableStyleMedium2" defaultPivotStyle="PivotStyleLight16">
    <tableStyle name="Invisible" pivot="0" table="0" count="0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CE4D6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C55A11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Unknown Author</author>
  </authors>
  <commentList>
    <comment ref="C5" authorId="0" shapeId="0">
      <text>
        <t>Format jj/mm/aaaa. La date doit appartenir à l'exercice en cours.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C10" authorId="0" shapeId="0">
      <text>
        <t>Exemple à remplacer par le chemin réseau réel fourni par l'informaticien. Le dossier doit exister. Droits Windows : les services peuvent y DÉPOSER (écrire) sans pouvoir LISTER/LIRE ; Administration et Finance a la lecture.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4" authorId="0" shapeId="0">
      <text>
        <t>Vide = mot de passe initial à définir lors de la première connexion. En production, les empreintes sont copiées depuis le classeur central.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373380</colOff>
      <row>7</row>
      <rowOff>109436</rowOff>
    </from>
    <to>
      <col>10</col>
      <colOff>1539240</colOff>
      <row>35</row>
      <rowOff>182879</rowOff>
    </to>
    <pic>
      <nvPicPr>
        <cNvPr id="11" name="Imag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>
          <alphaModFix amt="35000"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3345180" y="1671536"/>
          <a:ext cx="8991600" cy="519408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4</col>
      <colOff>220980</colOff>
      <row>3</row>
      <rowOff>8302</rowOff>
    </from>
    <to>
      <col>4</col>
      <colOff>1534160</colOff>
      <row>7</row>
      <rowOff>93114</rowOff>
    </to>
    <grpSp>
      <nvGrpSpPr>
        <cNvPr id="5" name="Groupe 4"/>
        <cNvGrpSpPr/>
      </nvGrpSpPr>
      <grpSpPr>
        <a:xfrm xmlns:a="http://schemas.openxmlformats.org/drawingml/2006/main" rot="0">
          <a:off x="6484620" y="595042"/>
          <a:ext cx="1313180" cy="1060172"/>
          <a:chOff x="5745480" y="709342"/>
          <a:chExt cx="1313180" cy="1060172"/>
        </a:xfrm>
      </grpSpPr>
      <pic>
        <nvPicPr>
          <cNvPr id="3" name="Image 2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1"/>
          <a:stretch xmlns:a="http://schemas.openxmlformats.org/drawingml/2006/main">
            <a:fillRect/>
          </a:stretch>
        </blipFill>
        <spPr>
          <a:xfrm xmlns:a="http://schemas.openxmlformats.org/drawingml/2006/main">
            <a:off x="5966460" y="709342"/>
            <a:ext cx="830580" cy="830580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 editAs="oneCell">
    <from>
      <col>0</col>
      <colOff>0</colOff>
      <row>0</row>
      <rowOff>0</rowOff>
    </from>
    <to>
      <col>1</col>
      <colOff>275001</colOff>
      <row>2</row>
      <rowOff>76881</rowOff>
    </to>
    <pic>
      <nvPicPr>
        <cNvPr id="7" name="Imag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80741" cy="4807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480741</colOff>
      <row>1</row>
      <rowOff>54021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80741" cy="4807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7</col>
      <colOff>175260</colOff>
      <row>0</row>
      <rowOff>0</rowOff>
    </from>
    <to>
      <col>8</col>
      <colOff>61641</colOff>
      <row>1</row>
      <rowOff>54021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907780" y="0"/>
          <a:ext cx="480741" cy="4807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9</col>
      <colOff>76200</colOff>
      <row>0</row>
      <rowOff>0</rowOff>
    </from>
    <to>
      <col>9</col>
      <colOff>556941</colOff>
      <row>1</row>
      <rowOff>54021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397740" y="0"/>
          <a:ext cx="480741" cy="4807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4</col>
      <colOff>38100</colOff>
      <row>0</row>
      <rowOff>0</rowOff>
    </from>
    <to>
      <col>4</col>
      <colOff>518841</colOff>
      <row>1</row>
      <rowOff>54021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36080" y="0"/>
          <a:ext cx="480741" cy="4807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au1" displayName="Tableau1" ref="A3:U4" headerRowCount="1" totalsRowShown="0" headerRowDxfId="28" headerRowBorderDxfId="34" tableBorderDxfId="35">
  <autoFilter ref="A3:U4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</autoFilter>
  <tableColumns count="21">
    <tableColumn id="1" name="ID_ECRITURE"/>
    <tableColumn id="2" name="N°"/>
    <tableColumn id="3" name="Date" dataDxfId="33"/>
    <tableColumn id="4" name="Exercice"/>
    <tableColumn id="5" name="Mois"/>
    <tableColumn id="6" name="Service"/>
    <tableColumn id="7" name="Code rubrique"/>
    <tableColumn id="8" name="Catégorie"/>
    <tableColumn id="9" name="Description"/>
    <tableColumn id="10" name="Fournisseur / bénéficiaire"/>
    <tableColumn id="11" name="N° pièce"/>
    <tableColumn id="12" name="Mode de paiement"/>
    <tableColumn id="13" name="Statut"/>
    <tableColumn id="14" name="Entrée" dataDxfId="32"/>
    <tableColumn id="15" name="Sortie" dataDxfId="31"/>
    <tableColumn id="16" name="Solde" dataDxfId="30"/>
    <tableColumn id="17" name="Utilisateur"/>
    <tableColumn id="18" name="Date de saisie" dataDxfId="29"/>
    <tableColumn id="19" name="Observations"/>
    <tableColumn id="20" name="ID_TRANSMISSION"/>
    <tableColumn id="21" name="ETAT_TRANSMIS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3:E13" headerRowCount="1" totalsRowShown="0" headerRowDxfId="19" headerRowBorderDxfId="26" tableBorderDxfId="27" totalsRowBorderDxfId="25">
  <autoFilter ref="A3:E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tableColumns count="5">
    <tableColumn id="1" name="Code rubrique" dataDxfId="24"/>
    <tableColumn id="2" name="Libellé rubrique" dataDxfId="23"/>
    <tableColumn id="3" name="Catégorie" dataDxfId="22"/>
    <tableColumn id="4" name="Budget annuel (CDF)" dataDxfId="21"/>
    <tableColumn id="5" name="Observations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au3" displayName="Tableau3" ref="A3:I14" headerRowCount="1" totalsRowShown="0" headerRowDxfId="0" dataDxfId="1" headerRowBorderDxfId="12" tableBorderDxfId="13" totalsRowBorderDxfId="11">
  <autoFilter ref="A3:I14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</autoFilter>
  <tableColumns count="9">
    <tableColumn id="1" name="Code rubrique" dataDxfId="10">
      <calculatedColumnFormula>IF(BUDGET!A3="","",BUDGET!A3)</calculatedColumnFormula>
    </tableColumn>
    <tableColumn id="2" name="Libellé rubrique" dataDxfId="9">
      <calculatedColumnFormula>IF(A4="","",BUDGET!B3)</calculatedColumnFormula>
    </tableColumn>
    <tableColumn id="3" name="Catégorie" dataDxfId="8">
      <calculatedColumnFormula>IF(A4="","",BUDGET!C3)</calculatedColumnFormula>
    </tableColumn>
    <tableColumn id="4" name="Budget annuel" dataDxfId="7">
      <calculatedColumnFormula>IF(A4="","",N(BUDGET!D3))</calculatedColumnFormula>
    </tableColumn>
    <tableColumn id="5" name="Engagé (non payé)" dataDxfId="6">
      <calculatedColumnFormula>IF(A4="","",SUMIFS(LIVRE_DE_CAISSE!$O$4:$O$4701,LIVRE_DE_CAISSE!$G$4:$G$4701,A4,LIVRE_DE_CAISSE!$M$4:$M$4701,"Engagée"))</calculatedColumnFormula>
    </tableColumn>
    <tableColumn id="6" name="Payé" dataDxfId="5">
      <calculatedColumnFormula>IF(A4="","",SUMIFS(LIVRE_DE_CAISSE!$O$4:$O$4701,LIVRE_DE_CAISSE!$G$4:$G$4701,A4,LIVRE_DE_CAISSE!$M$4:$M$4701,"Payée"))</calculatedColumnFormula>
    </tableColumn>
    <tableColumn id="7" name="Total consommé" dataDxfId="4">
      <calculatedColumnFormula>IF(A4="","",E4+F4)</calculatedColumnFormula>
    </tableColumn>
    <tableColumn id="8" name="Disponible" dataDxfId="3">
      <calculatedColumnFormula>IF(A4="","",D4-G4)</calculatedColumnFormula>
    </tableColumn>
    <tableColumn id="9" name="Taux d'exécution" dataDxfId="2">
      <calculatedColumnFormula>IF(OR(A4="",N(D4)=0),"",G4/D4)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H2:K7"/>
  <sheetViews>
    <sheetView showGridLines="0" tabSelected="1" zoomScaleNormal="100" workbookViewId="0">
      <selection activeCell="K6" sqref="K6"/>
    </sheetView>
  </sheetViews>
  <sheetFormatPr baseColWidth="10" defaultColWidth="8.6640625" defaultRowHeight="14.4"/>
  <cols>
    <col width="8.6640625" customWidth="1" style="34" min="1" max="2"/>
    <col width="3" customWidth="1" min="7" max="7"/>
    <col width="33.6640625" customWidth="1" min="8" max="8"/>
    <col width="38" customWidth="1" min="9" max="9"/>
    <col width="30.77734375" customWidth="1" min="10" max="10"/>
    <col width="36" customWidth="1" min="11" max="11"/>
  </cols>
  <sheetData>
    <row r="2" ht="34.2" customHeight="1">
      <c r="H2" s="61" t="inlineStr">
        <is>
          <t>GESTION DES FRAIS DE FONCTIONNEMENT</t>
        </is>
      </c>
      <c r="K2" s="1" t="inlineStr">
        <is>
          <t>Commandes</t>
        </is>
      </c>
    </row>
    <row r="3">
      <c r="H3" s="2" t="n"/>
      <c r="K3" s="2" t="n"/>
    </row>
    <row r="4" ht="17.4" customHeight="1">
      <c r="H4" s="35" t="inlineStr">
        <is>
          <t>Service</t>
        </is>
      </c>
      <c r="I4" s="36">
        <f>P_CODE_SERVICE&amp;" — "&amp;P_LIBELLE_SERVICE</f>
        <v/>
      </c>
    </row>
    <row r="5" ht="17.4" customHeight="1">
      <c r="H5" s="35" t="inlineStr">
        <is>
          <t>Utilisateur connecté</t>
        </is>
      </c>
      <c r="I5" s="37" t="n"/>
    </row>
    <row r="6" ht="17.4" customHeight="1">
      <c r="H6" s="35" t="inlineStr">
        <is>
          <t>Profil</t>
        </is>
      </c>
      <c r="I6" s="37" t="n"/>
    </row>
    <row r="7" ht="17.4" customHeight="1">
      <c r="H7" s="35" t="inlineStr">
        <is>
          <t>Connecté depuis</t>
        </is>
      </c>
      <c r="I7" s="38" t="n"/>
    </row>
  </sheetData>
  <mergeCells count="1">
    <mergeCell ref="H2:J2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C55A11"/>
    <outlinePr summaryBelow="1" summaryRight="1"/>
    <pageSetUpPr/>
  </sheetPr>
  <dimension ref="B1:E25"/>
  <sheetViews>
    <sheetView showGridLines="0" zoomScaleNormal="100" workbookViewId="0">
      <selection activeCell="B2" sqref="B2"/>
    </sheetView>
  </sheetViews>
  <sheetFormatPr baseColWidth="10" defaultColWidth="8.6640625" defaultRowHeight="14.4"/>
  <cols>
    <col width="3" customWidth="1" min="1" max="1"/>
    <col width="38.33203125" customWidth="1" min="2" max="2"/>
    <col width="46" customWidth="1" min="3" max="3"/>
    <col width="4" customWidth="1" min="4" max="4"/>
    <col width="34" customWidth="1" min="5" max="5"/>
  </cols>
  <sheetData>
    <row r="1" ht="17.4" customHeight="1">
      <c r="B1" s="42" t="inlineStr">
        <is>
          <t>FORMULAIRE DE SAISIE DES ÉCRITURES</t>
        </is>
      </c>
    </row>
    <row r="2">
      <c r="B2" s="2" t="n"/>
    </row>
    <row r="3">
      <c r="E3" s="1" t="n"/>
    </row>
    <row r="4" ht="19.5" customHeight="1">
      <c r="B4" s="3" t="inlineStr">
        <is>
          <t>N° de l'écriture</t>
        </is>
      </c>
      <c r="C4" s="8">
        <f>"Prochain N° : "&amp;(P_DERNIER_NUM+1)</f>
        <v/>
      </c>
    </row>
    <row r="5" ht="19.5" customHeight="1">
      <c r="B5" s="3" t="inlineStr">
        <is>
          <t>Date de l'opération *</t>
        </is>
      </c>
      <c r="C5" s="9" t="n"/>
    </row>
    <row r="6" ht="19.5" customHeight="1">
      <c r="B6" s="3" t="inlineStr">
        <is>
          <t>Exercice</t>
        </is>
      </c>
      <c r="C6" s="10">
        <f>IF(C5="","",YEAR(C5))</f>
        <v/>
      </c>
    </row>
    <row r="7" ht="19.5" customHeight="1">
      <c r="B7" s="3" t="inlineStr">
        <is>
          <t>Mois</t>
        </is>
      </c>
      <c r="C7" s="11">
        <f>IF(C5="","",INDEX(L_MOIS,MONTH(C5)))</f>
        <v/>
      </c>
    </row>
    <row r="8" ht="19.5" customHeight="1">
      <c r="B8" s="3" t="inlineStr">
        <is>
          <t>Service</t>
        </is>
      </c>
      <c r="C8" s="11">
        <f>P_CODE_SERVICE</f>
        <v/>
      </c>
    </row>
    <row r="9" ht="19.5" customHeight="1">
      <c r="B9" s="3" t="inlineStr">
        <is>
          <t>Code rubrique *</t>
        </is>
      </c>
      <c r="C9" s="12" t="n"/>
    </row>
    <row r="10" ht="19.5" customHeight="1">
      <c r="B10" s="3" t="inlineStr">
        <is>
          <t>Libellé rubrique</t>
        </is>
      </c>
      <c r="C10" s="11">
        <f>IFERROR(INDEX(BUDGET!$B$4:$B$13,MATCH(C9,BUDGET!$A$4:$A$13,0)),"")</f>
        <v/>
      </c>
    </row>
    <row r="11" ht="19.5" customHeight="1">
      <c r="B11" s="3" t="inlineStr">
        <is>
          <t>Catégorie</t>
        </is>
      </c>
      <c r="C11" s="11">
        <f>IFERROR(INDEX(BUDGET!$C$4:$C$13,MATCH(C9,BUDGET!$A$4:$A$13,0)),"")</f>
        <v/>
      </c>
    </row>
    <row r="12" ht="19.5" customHeight="1">
      <c r="B12" s="3" t="inlineStr">
        <is>
          <t>Description *</t>
        </is>
      </c>
      <c r="C12" s="12" t="n"/>
    </row>
    <row r="13" ht="19.5" customHeight="1">
      <c r="B13" s="3" t="inlineStr">
        <is>
          <t>Fournisseur / bénéficiaire</t>
        </is>
      </c>
      <c r="C13" s="12" t="n"/>
    </row>
    <row r="14" ht="19.5" customHeight="1">
      <c r="B14" s="3" t="inlineStr">
        <is>
          <t>N° pièce justificative (obligatoire si sortie)</t>
        </is>
      </c>
      <c r="C14" s="12" t="n"/>
    </row>
    <row r="15" ht="19.5" customHeight="1">
      <c r="B15" s="3" t="inlineStr">
        <is>
          <t>Mode de paiement *</t>
        </is>
      </c>
      <c r="C15" s="12" t="n"/>
    </row>
    <row r="16" ht="19.5" customHeight="1">
      <c r="B16" s="3" t="inlineStr">
        <is>
          <t>Statut *</t>
        </is>
      </c>
      <c r="C16" s="12" t="n"/>
    </row>
    <row r="17" ht="19.5" customHeight="1">
      <c r="B17" s="3" t="inlineStr">
        <is>
          <t>Type d'opération *</t>
        </is>
      </c>
      <c r="C17" s="12" t="n"/>
    </row>
    <row r="18" ht="19.5" customHeight="1">
      <c r="B18" s="3" t="inlineStr">
        <is>
          <t>Montant (CDF) *</t>
        </is>
      </c>
      <c r="C18" s="13" t="n"/>
    </row>
    <row r="19" ht="19.5" customHeight="1">
      <c r="B19" s="3" t="inlineStr">
        <is>
          <t>Observations</t>
        </is>
      </c>
      <c r="C19" s="12" t="n"/>
    </row>
    <row r="21" ht="19.5" customHeight="1">
      <c r="B21" s="3" t="inlineStr">
        <is>
          <t>Saisi par</t>
        </is>
      </c>
      <c r="C21" s="11">
        <f>IF(S_UTILISATEUR="","(non connecté)",S_UTILISATEUR)</f>
        <v/>
      </c>
    </row>
    <row r="22" ht="19.5" customHeight="1">
      <c r="B22" s="3" t="inlineStr">
        <is>
          <t>Solde de caisse actuel</t>
        </is>
      </c>
      <c r="C22" s="14">
        <f>P_SOLDE_INITIAL+SUM(LIVRE_DE_CAISSE!$N$4:$N$4701)-SUMIFS(LIVRE_DE_CAISSE!$O$4:$O$4701,LIVRE_DE_CAISSE!$M$4:$M$4701,"Payée")</f>
        <v/>
      </c>
    </row>
    <row r="23" ht="19.5" customHeight="1">
      <c r="B23" s="3" t="inlineStr">
        <is>
          <t>Disponible sur la rubrique</t>
        </is>
      </c>
      <c r="C23" s="14">
        <f>IF(C9="","",IFERROR(INDEX(SUIVI_BUDGETAIRE!$H$5:$H$14,MATCH(C9,SUIVI_BUDGETAIRE!$A$5:$A$14,0)),""))</f>
        <v/>
      </c>
    </row>
    <row r="25">
      <c r="B25" s="2" t="inlineStr">
        <is>
          <t>* champ obligatoire. Une entrée (approvisionnement) est toujours enregistrée avec le statut « Payée ».</t>
        </is>
      </c>
    </row>
  </sheetData>
  <mergeCells count="1">
    <mergeCell ref="B1:C1"/>
  </mergeCells>
  <dataValidations count="6">
    <dataValidation sqref="C9" showDropDown="0" showInputMessage="0" showErrorMessage="1" allowBlank="1" errorTitle="Valeur non autorisée" error="Choisissez une valeur dans la liste." type="list">
      <formula1>L_RUBRIQUES</formula1>
      <formula2>0</formula2>
    </dataValidation>
    <dataValidation sqref="C15" showDropDown="0" showInputMessage="0" showErrorMessage="1" allowBlank="1" errorTitle="Valeur non autorisée" error="Choisissez une valeur dans la liste." type="list">
      <formula1>L_MODES</formula1>
      <formula2>0</formula2>
    </dataValidation>
    <dataValidation sqref="C16" showDropDown="0" showInputMessage="0" showErrorMessage="1" allowBlank="1" errorTitle="Valeur non autorisée" error="Choisissez une valeur dans la liste." type="list">
      <formula1>L_STATUTS</formula1>
      <formula2>0</formula2>
    </dataValidation>
    <dataValidation sqref="C17" showDropDown="0" showInputMessage="0" showErrorMessage="1" allowBlank="1" errorTitle="Valeur non autorisée" error="Choisissez une valeur dans la liste." type="list">
      <formula1>L_TYPES</formula1>
      <formula2>0</formula2>
    </dataValidation>
    <dataValidation sqref="C18" showDropDown="0" showInputMessage="0" showErrorMessage="1" allowBlank="1" error="Le montant doit être supérieur à 0." type="decimal" operator="greaterThan">
      <formula1>0</formula1>
      <formula2>0</formula2>
    </dataValidation>
    <dataValidation sqref="C5" showDropDown="0" showInputMessage="0" showErrorMessage="1" allowBlank="1" error="La date doit appartenir à l'exercice en cours." type="date">
      <formula1>DATE(P_EXERCICE,1,1)</formula1>
      <formula2>DATE(P_EXERCICE,12,31)</formula2>
    </dataValidation>
  </dataValidation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1:U9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:U1"/>
    </sheetView>
  </sheetViews>
  <sheetFormatPr baseColWidth="10" defaultColWidth="8.6640625" defaultRowHeight="14.4"/>
  <cols>
    <col width="22" customWidth="1" min="1" max="1"/>
    <col width="7" customWidth="1" min="2" max="2"/>
    <col width="11" customWidth="1" min="3" max="3"/>
    <col width="10.33203125" customWidth="1" min="4" max="4"/>
    <col width="11" customWidth="1" min="5" max="5"/>
    <col width="14" customWidth="1" min="6" max="6"/>
    <col width="15.44140625" customWidth="1" min="7" max="7"/>
    <col width="26" customWidth="1" min="8" max="8"/>
    <col width="36" customWidth="1" min="9" max="9"/>
    <col width="26" customWidth="1" min="10" max="10"/>
    <col width="12" customWidth="1" min="11" max="11"/>
    <col width="18.6640625" customWidth="1" min="12" max="12"/>
    <col width="10" customWidth="1" min="13" max="13"/>
    <col width="14" customWidth="1" min="14" max="15"/>
    <col width="15" customWidth="1" min="16" max="16"/>
    <col width="14" customWidth="1" min="17" max="17"/>
    <col width="16" customWidth="1" min="18" max="18"/>
    <col width="30" customWidth="1" min="19" max="19"/>
    <col width="26" customWidth="1" min="20" max="20"/>
    <col width="22.33203125" customWidth="1" min="21" max="21"/>
  </cols>
  <sheetData>
    <row r="1" ht="33.75" customHeight="1">
      <c r="A1" s="44" t="inlineStr">
        <is>
          <t>LIVRE DE CAISSE (CDF)</t>
        </is>
      </c>
    </row>
    <row r="2">
      <c r="A2" s="2" t="n"/>
      <c r="O2" s="15" t="inlineStr">
        <is>
          <t>Solde initial :</t>
        </is>
      </c>
      <c r="P2" s="16" t="n">
        <v>1000000</v>
      </c>
    </row>
    <row r="3" ht="30" customHeight="1">
      <c r="A3" s="39" t="inlineStr">
        <is>
          <t>ID_ECRITURE</t>
        </is>
      </c>
      <c r="B3" s="39" t="inlineStr">
        <is>
          <t>N°</t>
        </is>
      </c>
      <c r="C3" s="39" t="inlineStr">
        <is>
          <t>Date</t>
        </is>
      </c>
      <c r="D3" s="39" t="inlineStr">
        <is>
          <t>Exercice</t>
        </is>
      </c>
      <c r="E3" s="39" t="inlineStr">
        <is>
          <t>Mois</t>
        </is>
      </c>
      <c r="F3" s="39" t="inlineStr">
        <is>
          <t>Service</t>
        </is>
      </c>
      <c r="G3" s="39" t="inlineStr">
        <is>
          <t>Code rubrique</t>
        </is>
      </c>
      <c r="H3" s="39" t="inlineStr">
        <is>
          <t>Catégorie</t>
        </is>
      </c>
      <c r="I3" s="39" t="inlineStr">
        <is>
          <t>Description</t>
        </is>
      </c>
      <c r="J3" s="39" t="inlineStr">
        <is>
          <t>Fournisseur / bénéficiaire</t>
        </is>
      </c>
      <c r="K3" s="39" t="inlineStr">
        <is>
          <t>N° pièce</t>
        </is>
      </c>
      <c r="L3" s="39" t="inlineStr">
        <is>
          <t>Mode de paiement</t>
        </is>
      </c>
      <c r="M3" s="39" t="inlineStr">
        <is>
          <t>Statut</t>
        </is>
      </c>
      <c r="N3" s="39" t="inlineStr">
        <is>
          <t>Entrée</t>
        </is>
      </c>
      <c r="O3" s="39" t="inlineStr">
        <is>
          <t>Sortie</t>
        </is>
      </c>
      <c r="P3" s="39" t="inlineStr">
        <is>
          <t>Solde</t>
        </is>
      </c>
      <c r="Q3" s="39" t="inlineStr">
        <is>
          <t>Utilisateur</t>
        </is>
      </c>
      <c r="R3" s="39" t="inlineStr">
        <is>
          <t>Date de saisie</t>
        </is>
      </c>
      <c r="S3" s="39" t="inlineStr">
        <is>
          <t>Observations</t>
        </is>
      </c>
      <c r="T3" s="39" t="inlineStr">
        <is>
          <t>ID_TRANSMISSION</t>
        </is>
      </c>
      <c r="U3" s="39" t="inlineStr">
        <is>
          <t>ETAT_TRANSMISSION</t>
        </is>
      </c>
    </row>
    <row r="4">
      <c r="A4" t="inlineStr">
        <is>
          <t>9990TEST-2026-000001</t>
        </is>
      </c>
      <c r="B4" t="n">
        <v>1</v>
      </c>
      <c r="C4" s="18" t="n">
        <v>46027</v>
      </c>
      <c r="D4" t="n">
        <v>2026</v>
      </c>
      <c r="F4" t="inlineStr">
        <is>
          <t>9990 TEST</t>
        </is>
      </c>
      <c r="G4" t="inlineStr"/>
      <c r="H4" t="inlineStr"/>
      <c r="I4" t="inlineStr">
        <is>
          <t>Dotation janvier</t>
        </is>
      </c>
      <c r="J4" t="inlineStr"/>
      <c r="K4" t="inlineStr"/>
      <c r="L4" t="inlineStr">
        <is>
          <t>Virement</t>
        </is>
      </c>
      <c r="M4" t="inlineStr">
        <is>
          <t>Payée</t>
        </is>
      </c>
      <c r="N4" s="19" t="n">
        <v>5000000</v>
      </c>
      <c r="O4" s="19" t="n"/>
      <c r="P4" s="19" t="n"/>
      <c r="Q4" t="inlineStr"/>
      <c r="R4" s="20" t="n"/>
      <c r="S4" t="inlineStr"/>
      <c r="T4" t="inlineStr">
        <is>
          <t>TR-X</t>
        </is>
      </c>
      <c r="U4" t="inlineStr">
        <is>
          <t>TRANSMISE</t>
        </is>
      </c>
    </row>
    <row r="5">
      <c r="A5" t="inlineStr">
        <is>
          <t>9990TEST-2026-000002</t>
        </is>
      </c>
      <c r="B5" t="n">
        <v>2</v>
      </c>
      <c r="C5" s="62" t="n">
        <v>46032</v>
      </c>
      <c r="D5" t="n">
        <v>2026</v>
      </c>
      <c r="F5" t="inlineStr">
        <is>
          <t>9990 TEST</t>
        </is>
      </c>
      <c r="G5" t="inlineStr">
        <is>
          <t>R01</t>
        </is>
      </c>
      <c r="H5" t="inlineStr"/>
      <c r="I5" t="inlineStr">
        <is>
          <t>Ramettes de papier</t>
        </is>
      </c>
      <c r="J5" t="inlineStr">
        <is>
          <t>Papeterie Kin</t>
        </is>
      </c>
      <c r="K5" t="inlineStr">
        <is>
          <t>FAC-01</t>
        </is>
      </c>
      <c r="L5" t="inlineStr">
        <is>
          <t>Espèces</t>
        </is>
      </c>
      <c r="M5" t="inlineStr">
        <is>
          <t>Payée</t>
        </is>
      </c>
      <c r="O5" t="n">
        <v>250000</v>
      </c>
      <c r="Q5" t="inlineStr"/>
      <c r="S5" t="inlineStr"/>
      <c r="T5" t="inlineStr">
        <is>
          <t>TR-X</t>
        </is>
      </c>
      <c r="U5" t="inlineStr">
        <is>
          <t>TRANSMISE</t>
        </is>
      </c>
    </row>
    <row r="6">
      <c r="A6" t="inlineStr">
        <is>
          <t>9990TEST-2026-000003</t>
        </is>
      </c>
      <c r="B6" t="n">
        <v>3</v>
      </c>
      <c r="C6" s="62" t="n">
        <v>46034</v>
      </c>
      <c r="D6" t="n">
        <v>2026</v>
      </c>
      <c r="F6" t="inlineStr">
        <is>
          <t>9990 TEST</t>
        </is>
      </c>
      <c r="G6" t="inlineStr">
        <is>
          <t>R03</t>
        </is>
      </c>
      <c r="H6" t="inlineStr"/>
      <c r="I6" t="inlineStr">
        <is>
          <t>Carburant</t>
        </is>
      </c>
      <c r="J6" t="inlineStr">
        <is>
          <t>Station Gombe</t>
        </is>
      </c>
      <c r="K6" t="inlineStr"/>
      <c r="L6" t="inlineStr">
        <is>
          <t>Espèces</t>
        </is>
      </c>
      <c r="M6" t="inlineStr">
        <is>
          <t>Payée</t>
        </is>
      </c>
      <c r="O6" t="n">
        <v>400000</v>
      </c>
      <c r="Q6" t="inlineStr"/>
      <c r="S6" t="inlineStr"/>
      <c r="T6" t="inlineStr">
        <is>
          <t>TR-X</t>
        </is>
      </c>
      <c r="U6" t="inlineStr">
        <is>
          <t>TRANSMISE</t>
        </is>
      </c>
    </row>
    <row r="7">
      <c r="A7" t="inlineStr">
        <is>
          <t>9990TEST-2026-000004</t>
        </is>
      </c>
      <c r="B7" t="n">
        <v>4</v>
      </c>
      <c r="C7" s="62" t="n">
        <v>46042</v>
      </c>
      <c r="D7" t="n">
        <v>2026</v>
      </c>
      <c r="F7" t="inlineStr">
        <is>
          <t>9990 TEST</t>
        </is>
      </c>
      <c r="G7" t="inlineStr">
        <is>
          <t>R03</t>
        </is>
      </c>
      <c r="H7" t="inlineStr"/>
      <c r="I7" t="inlineStr">
        <is>
          <t>Contrepassation de 9990TEST-2026-000003 : pièce manquante</t>
        </is>
      </c>
      <c r="J7" t="inlineStr"/>
      <c r="K7" t="inlineStr"/>
      <c r="L7" t="inlineStr">
        <is>
          <t>Espèces</t>
        </is>
      </c>
      <c r="M7" t="inlineStr">
        <is>
          <t>Payée</t>
        </is>
      </c>
      <c r="O7" t="n">
        <v>-400000</v>
      </c>
      <c r="Q7" t="inlineStr"/>
      <c r="S7" t="inlineStr"/>
      <c r="T7" t="inlineStr"/>
      <c r="U7" t="inlineStr">
        <is>
          <t>A TRANSMETTRE</t>
        </is>
      </c>
    </row>
    <row r="8">
      <c r="A8" t="inlineStr">
        <is>
          <t>9990TEST-2026-000005</t>
        </is>
      </c>
      <c r="B8" t="n">
        <v>5</v>
      </c>
      <c r="C8" s="62" t="n">
        <v>46054</v>
      </c>
      <c r="D8" t="n">
        <v>2026</v>
      </c>
      <c r="F8" t="inlineStr">
        <is>
          <t>9990 TEST</t>
        </is>
      </c>
      <c r="G8" t="inlineStr">
        <is>
          <t>R04</t>
        </is>
      </c>
      <c r="H8" t="inlineStr"/>
      <c r="I8" t="inlineStr">
        <is>
          <t>Révision véhicule</t>
        </is>
      </c>
      <c r="J8" t="inlineStr">
        <is>
          <t>Garage Lemba</t>
        </is>
      </c>
      <c r="K8" t="inlineStr">
        <is>
          <t>PRO-7</t>
        </is>
      </c>
      <c r="L8" t="inlineStr">
        <is>
          <t>Cash</t>
        </is>
      </c>
      <c r="M8" t="inlineStr">
        <is>
          <t>Engagée</t>
        </is>
      </c>
      <c r="O8" t="n">
        <v>300000</v>
      </c>
      <c r="Q8" t="inlineStr"/>
      <c r="S8" t="inlineStr"/>
      <c r="T8" t="inlineStr"/>
      <c r="U8" t="inlineStr"/>
    </row>
    <row r="9">
      <c r="A9" t="inlineStr">
        <is>
          <t>9990TEST-2026-000006</t>
        </is>
      </c>
      <c r="B9" t="n">
        <v>6</v>
      </c>
      <c r="C9" t="inlineStr">
        <is>
          <t>15/02/2026</t>
        </is>
      </c>
      <c r="D9" t="n">
        <v>2026</v>
      </c>
      <c r="F9" t="inlineStr">
        <is>
          <t>9990 TEST</t>
        </is>
      </c>
      <c r="G9" t="inlineStr">
        <is>
          <t>R02</t>
        </is>
      </c>
      <c r="H9" t="inlineStr"/>
      <c r="I9" t="inlineStr">
        <is>
          <t>Toner imprimante</t>
        </is>
      </c>
      <c r="J9" t="inlineStr">
        <is>
          <t>Info Plus</t>
        </is>
      </c>
      <c r="K9" t="inlineStr">
        <is>
          <t>FAC-88</t>
        </is>
      </c>
      <c r="L9" t="inlineStr">
        <is>
          <t>Espèces</t>
        </is>
      </c>
      <c r="M9" t="inlineStr">
        <is>
          <t>Payée</t>
        </is>
      </c>
      <c r="O9" t="n">
        <v>120000</v>
      </c>
      <c r="Q9" t="inlineStr">
        <is>
          <t>agent8000b</t>
        </is>
      </c>
      <c r="S9" t="inlineStr"/>
      <c r="T9" t="inlineStr">
        <is>
          <t>TR-X</t>
        </is>
      </c>
      <c r="U9" t="inlineStr">
        <is>
          <t>TRANSMISE</t>
        </is>
      </c>
    </row>
  </sheetData>
  <mergeCells count="1">
    <mergeCell ref="A1:U1"/>
  </mergeCells>
  <conditionalFormatting sqref="M4:M4701">
    <cfRule type="cellIs" priority="4" operator="equal" dxfId="18">
      <formula>"Engagée"</formula>
    </cfRule>
  </conditionalFormatting>
  <conditionalFormatting sqref="U4:U4701">
    <cfRule type="cellIs" priority="2" operator="equal" dxfId="17">
      <formula>"NON TRANSMISE"</formula>
    </cfRule>
    <cfRule type="cellIs" priority="3" operator="equal" dxfId="14">
      <formula>"A RETRANSMETTRE"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FFA6A6A6"/>
    <outlinePr summaryBelow="1" summaryRight="1"/>
    <pageSetUpPr/>
  </sheetPr>
  <dimension ref="A1:G19"/>
  <sheetViews>
    <sheetView showGridLines="0" zoomScaleNormal="100" workbookViewId="0">
      <pane ySplit="3" topLeftCell="A4" activePane="bottomLeft" state="frozen"/>
      <selection pane="bottomLeft" activeCell="J11" sqref="J11"/>
    </sheetView>
  </sheetViews>
  <sheetFormatPr baseColWidth="10" defaultColWidth="8.6640625" defaultRowHeight="14.4"/>
  <cols>
    <col width="16" customWidth="1" min="1" max="1"/>
    <col width="28.6640625" customWidth="1" min="2" max="2"/>
    <col width="26" customWidth="1" min="3" max="3"/>
    <col width="21.21875" customWidth="1" min="4" max="4"/>
    <col width="16.88671875" customWidth="1" min="5" max="5"/>
    <col width="3.33203125" customWidth="1" min="6" max="6"/>
    <col width="15.21875" customWidth="1" min="7" max="7"/>
  </cols>
  <sheetData>
    <row r="1" ht="33.75" customHeight="1">
      <c r="A1" s="44" t="inlineStr">
        <is>
          <t>BUDGET ANNUEL DU SERVICE (CDF)</t>
        </is>
      </c>
    </row>
    <row r="2">
      <c r="A2" s="2" t="n"/>
    </row>
    <row r="3" ht="30" customHeight="1">
      <c r="A3" s="47" t="inlineStr">
        <is>
          <t>Code rubrique</t>
        </is>
      </c>
      <c r="B3" s="39" t="inlineStr">
        <is>
          <t>Libellé rubrique</t>
        </is>
      </c>
      <c r="C3" s="39" t="inlineStr">
        <is>
          <t>Catégorie</t>
        </is>
      </c>
      <c r="D3" s="39" t="inlineStr">
        <is>
          <t>Budget annuel (CDF)</t>
        </is>
      </c>
      <c r="E3" s="48" t="inlineStr">
        <is>
          <t>Observations</t>
        </is>
      </c>
      <c r="G3" s="41" t="inlineStr">
        <is>
          <t>Total budget</t>
        </is>
      </c>
    </row>
    <row r="4">
      <c r="A4" s="45" t="inlineStr">
        <is>
          <t>R01</t>
        </is>
      </c>
      <c r="B4" s="21" t="inlineStr">
        <is>
          <t>Fournitures de bureau</t>
        </is>
      </c>
      <c r="C4" s="21" t="inlineStr">
        <is>
          <t>Fournitures et petits matériels</t>
        </is>
      </c>
      <c r="D4" s="22" t="n">
        <v>6000000</v>
      </c>
      <c r="E4" s="46" t="n"/>
      <c r="G4" s="16">
        <f>SUM(D4:D13)</f>
        <v/>
      </c>
    </row>
    <row r="5">
      <c r="A5" s="45" t="inlineStr">
        <is>
          <t>R02</t>
        </is>
      </c>
      <c r="B5" s="21" t="inlineStr">
        <is>
          <t>Consommables informatiques</t>
        </is>
      </c>
      <c r="C5" s="21" t="inlineStr">
        <is>
          <t>Fournitures et petits matériels</t>
        </is>
      </c>
      <c r="D5" s="22" t="n">
        <v>6000000</v>
      </c>
      <c r="E5" s="46" t="n"/>
    </row>
    <row r="6">
      <c r="A6" s="45" t="inlineStr">
        <is>
          <t>R03</t>
        </is>
      </c>
      <c r="B6" s="21" t="inlineStr">
        <is>
          <t>Carburant véhicules de service</t>
        </is>
      </c>
      <c r="C6" s="21" t="inlineStr">
        <is>
          <t>Carburant et lubrifiants</t>
        </is>
      </c>
      <c r="D6" s="22" t="n">
        <v>3000000</v>
      </c>
      <c r="E6" s="46" t="n"/>
    </row>
    <row r="7">
      <c r="A7" s="45" t="inlineStr">
        <is>
          <t>R04</t>
        </is>
      </c>
      <c r="B7" s="21" t="inlineStr">
        <is>
          <t>Entretien des véhicules</t>
        </is>
      </c>
      <c r="C7" s="21" t="inlineStr">
        <is>
          <t>Entretien et réparation</t>
        </is>
      </c>
      <c r="D7" s="22" t="n">
        <v>0</v>
      </c>
      <c r="E7" s="46" t="n"/>
    </row>
    <row r="8">
      <c r="A8" s="45" t="inlineStr">
        <is>
          <t>R05</t>
        </is>
      </c>
      <c r="B8" s="21" t="inlineStr">
        <is>
          <t>Entretien des locaux</t>
        </is>
      </c>
      <c r="C8" s="21" t="inlineStr">
        <is>
          <t>Entretien et réparation</t>
        </is>
      </c>
      <c r="D8" s="22" t="n">
        <v>1200000</v>
      </c>
      <c r="E8" s="46" t="n"/>
    </row>
    <row r="9">
      <c r="A9" s="45" t="inlineStr">
        <is>
          <t>R06</t>
        </is>
      </c>
      <c r="B9" s="21" t="inlineStr">
        <is>
          <t>Crédit téléphonique et internet</t>
        </is>
      </c>
      <c r="C9" s="21" t="inlineStr">
        <is>
          <t>Communication et internet</t>
        </is>
      </c>
      <c r="D9" s="22" t="n">
        <v>2800000</v>
      </c>
      <c r="E9" s="46" t="n"/>
    </row>
    <row r="10">
      <c r="A10" s="45" t="inlineStr">
        <is>
          <t>R07</t>
        </is>
      </c>
      <c r="B10" s="21" t="inlineStr">
        <is>
          <t>Frais de mission et transport</t>
        </is>
      </c>
      <c r="C10" s="21" t="inlineStr">
        <is>
          <t>Transport et déplacements</t>
        </is>
      </c>
      <c r="D10" s="22" t="n">
        <v>4000000</v>
      </c>
      <c r="E10" s="46" t="n"/>
    </row>
    <row r="11">
      <c r="A11" s="45" t="inlineStr">
        <is>
          <t>R08</t>
        </is>
      </c>
      <c r="B11" s="21" t="inlineStr">
        <is>
          <t>Réception et restauration</t>
        </is>
      </c>
      <c r="C11" s="21" t="inlineStr">
        <is>
          <t>Divers</t>
        </is>
      </c>
      <c r="D11" s="22" t="n">
        <v>5000000</v>
      </c>
      <c r="E11" s="46" t="n"/>
    </row>
    <row r="12">
      <c r="A12" s="45" t="inlineStr">
        <is>
          <t>R09</t>
        </is>
      </c>
      <c r="B12" s="21" t="inlineStr">
        <is>
          <t>Frais bancaires</t>
        </is>
      </c>
      <c r="C12" s="21" t="inlineStr">
        <is>
          <t>Divers</t>
        </is>
      </c>
      <c r="D12" s="22" t="n">
        <v>0</v>
      </c>
      <c r="E12" s="46" t="n"/>
    </row>
    <row r="13">
      <c r="A13" s="49" t="inlineStr">
        <is>
          <t>R10</t>
        </is>
      </c>
      <c r="B13" s="50" t="inlineStr">
        <is>
          <t>Dépenses diverses</t>
        </is>
      </c>
      <c r="C13" s="50" t="inlineStr">
        <is>
          <t>Divers</t>
        </is>
      </c>
      <c r="D13" s="51" t="n">
        <v>800000</v>
      </c>
      <c r="E13" s="52" t="n"/>
    </row>
    <row r="14"/>
    <row r="15"/>
    <row r="16"/>
    <row r="17"/>
    <row r="18"/>
    <row r="19"/>
  </sheetData>
  <mergeCells count="1">
    <mergeCell ref="A1:E1"/>
  </mergeCells>
  <dataValidations count="1">
    <dataValidation sqref="C4:C13" showDropDown="0" showInputMessage="0" showErrorMessage="0" allowBlank="1" type="list">
      <formula1>L_CATEGORIES</formula1>
      <formula2>0</formula2>
    </dataValidation>
  </dataValidations>
  <pageMargins left="0.75" right="0.75" top="1" bottom="1" header="0.511811023622047" footer="0.511811023622047"/>
  <pageSetup orientation="landscape" paperSize="9" horizontalDpi="300" verticalDpi="3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/>
  </sheetPr>
  <dimension ref="A1:N18"/>
  <sheetViews>
    <sheetView topLeftCell="C1" zoomScaleNormal="100" workbookViewId="0">
      <pane ySplit="4" topLeftCell="A5" activePane="bottomLeft" state="frozen"/>
      <selection pane="bottomLeft" activeCell="I22" sqref="I22"/>
    </sheetView>
  </sheetViews>
  <sheetFormatPr baseColWidth="10" defaultColWidth="8.6640625" defaultRowHeight="14.4"/>
  <cols>
    <col width="15.44140625" customWidth="1" min="1" max="1"/>
    <col width="34" customWidth="1" min="2" max="2"/>
    <col width="28" customWidth="1" min="3" max="3"/>
    <col width="16" customWidth="1" min="4" max="4"/>
    <col width="19.33203125" customWidth="1" min="5" max="5"/>
    <col width="16" customWidth="1" min="6" max="6"/>
    <col width="17.21875" customWidth="1" min="7" max="7"/>
    <col width="16" customWidth="1" min="8" max="8"/>
    <col width="17.6640625" customWidth="1" min="9" max="9"/>
    <col width="14.5546875" customWidth="1" min="11" max="11"/>
    <col width="16" customWidth="1" min="12" max="14"/>
  </cols>
  <sheetData>
    <row r="1" ht="33.75" customHeight="1">
      <c r="A1" s="44" t="inlineStr">
        <is>
          <t>SUIVI BUDGÉTAIRE DU SERVICE (CDF)</t>
        </is>
      </c>
    </row>
    <row r="2">
      <c r="A2" s="2" t="n"/>
    </row>
    <row r="3" ht="30" customHeight="1">
      <c r="A3" s="47" t="inlineStr">
        <is>
          <t>Code rubrique</t>
        </is>
      </c>
      <c r="B3" s="39" t="inlineStr">
        <is>
          <t>Libellé rubrique</t>
        </is>
      </c>
      <c r="C3" s="39" t="inlineStr">
        <is>
          <t>Catégorie</t>
        </is>
      </c>
      <c r="D3" s="39" t="inlineStr">
        <is>
          <t>Budget annuel</t>
        </is>
      </c>
      <c r="E3" s="39" t="inlineStr">
        <is>
          <t>Engagé (non payé)</t>
        </is>
      </c>
      <c r="F3" s="39" t="inlineStr">
        <is>
          <t>Payé</t>
        </is>
      </c>
      <c r="G3" s="39" t="inlineStr">
        <is>
          <t>Total consommé</t>
        </is>
      </c>
      <c r="H3" s="39" t="inlineStr">
        <is>
          <t>Disponible</t>
        </is>
      </c>
      <c r="I3" s="48" t="inlineStr">
        <is>
          <t>Taux d'exécution</t>
        </is>
      </c>
      <c r="K3" s="17" t="inlineStr">
        <is>
          <t>Mois</t>
        </is>
      </c>
      <c r="L3" s="17" t="inlineStr">
        <is>
          <t>Entrées</t>
        </is>
      </c>
      <c r="M3" s="17" t="inlineStr">
        <is>
          <t>Sorties payées</t>
        </is>
      </c>
      <c r="N3" s="17" t="inlineStr">
        <is>
          <t>Engagements</t>
        </is>
      </c>
    </row>
    <row r="4">
      <c r="A4" s="53" t="inlineStr">
        <is>
          <t>TOTAL</t>
        </is>
      </c>
      <c r="B4" s="24" t="n"/>
      <c r="C4" s="24" t="n"/>
      <c r="D4" s="16">
        <f>SUM(D5:D14)</f>
        <v/>
      </c>
      <c r="E4" s="16">
        <f>SUM(E5:E14)</f>
        <v/>
      </c>
      <c r="F4" s="16">
        <f>SUM(F5:F14)</f>
        <v/>
      </c>
      <c r="G4" s="16">
        <f>SUM(G5:G14)</f>
        <v/>
      </c>
      <c r="H4" s="16">
        <f>SUM(H5:H14)</f>
        <v/>
      </c>
      <c r="I4" s="55">
        <f>IF(D4=0,"",G4/D4)</f>
        <v/>
      </c>
      <c r="K4" s="23" t="inlineStr">
        <is>
          <t>TOTAL</t>
        </is>
      </c>
      <c r="L4" s="16">
        <f>SUM(L5:L16)</f>
        <v/>
      </c>
      <c r="M4" s="16">
        <f>SUM(M5:M16)</f>
        <v/>
      </c>
      <c r="N4" s="16">
        <f>SUM(N5:N16)</f>
        <v/>
      </c>
    </row>
    <row r="5">
      <c r="A5" s="54">
        <f>IF(BUDGET!A4="","",BUDGET!A4)</f>
        <v/>
      </c>
      <c r="B5" s="25">
        <f>IF(A5="","",BUDGET!B4)</f>
        <v/>
      </c>
      <c r="C5" s="25">
        <f>IF(A5="","",BUDGET!C4)</f>
        <v/>
      </c>
      <c r="D5" s="26">
        <f>IF(A5="","",N(BUDGET!D4))</f>
        <v/>
      </c>
      <c r="E5" s="26">
        <f>IF(A5="","",SUMIFS(LIVRE_DE_CAISSE!$O$4:$O$4701,LIVRE_DE_CAISSE!$G$4:$G$4701,A5,LIVRE_DE_CAISSE!$M$4:$M$4701,"Engagée"))</f>
        <v/>
      </c>
      <c r="F5" s="26">
        <f>IF(A5="","",SUMIFS(LIVRE_DE_CAISSE!$O$4:$O$4701,LIVRE_DE_CAISSE!$G$4:$G$4701,A5,LIVRE_DE_CAISSE!$M$4:$M$4701,"Payée"))</f>
        <v/>
      </c>
      <c r="G5" s="26">
        <f>IF(A5="","",E5+F5)</f>
        <v/>
      </c>
      <c r="H5" s="26">
        <f>IF(A5="","",D5-G5)</f>
        <v/>
      </c>
      <c r="I5" s="56">
        <f>IF(OR(A5="",N(D5)=0),"",G5/D5)</f>
        <v/>
      </c>
      <c r="K5" s="25">
        <f>PARAMETRES!H4</f>
        <v/>
      </c>
      <c r="L5" s="26">
        <f>SUMIFS(LIVRE_DE_CAISSE!$N$4:$N$4701,LIVRE_DE_CAISSE!$E$4:$E$4701,K5)</f>
        <v/>
      </c>
      <c r="M5" s="26">
        <f>SUMIFS(LIVRE_DE_CAISSE!$O$4:$O$4701,LIVRE_DE_CAISSE!$E$4:$E$4701,K5,LIVRE_DE_CAISSE!$M$4:$M$4701,"Payée")</f>
        <v/>
      </c>
      <c r="N5" s="26">
        <f>SUMIFS(LIVRE_DE_CAISSE!$O$4:$O$4701,LIVRE_DE_CAISSE!$E$4:$E$4701,K5,LIVRE_DE_CAISSE!$M$4:$M$4701,"Engagée")</f>
        <v/>
      </c>
    </row>
    <row r="6">
      <c r="A6" s="54">
        <f>IF(BUDGET!A5="","",BUDGET!A5)</f>
        <v/>
      </c>
      <c r="B6" s="25">
        <f>IF(A6="","",BUDGET!B5)</f>
        <v/>
      </c>
      <c r="C6" s="25">
        <f>IF(A6="","",BUDGET!C5)</f>
        <v/>
      </c>
      <c r="D6" s="26">
        <f>IF(A6="","",N(BUDGET!D5))</f>
        <v/>
      </c>
      <c r="E6" s="26">
        <f>IF(A6="","",SUMIFS(LIVRE_DE_CAISSE!$O$4:$O$4701,LIVRE_DE_CAISSE!$G$4:$G$4701,A6,LIVRE_DE_CAISSE!$M$4:$M$4701,"Engagée"))</f>
        <v/>
      </c>
      <c r="F6" s="26">
        <f>IF(A6="","",SUMIFS(LIVRE_DE_CAISSE!$O$4:$O$4701,LIVRE_DE_CAISSE!$G$4:$G$4701,A6,LIVRE_DE_CAISSE!$M$4:$M$4701,"Payée"))</f>
        <v/>
      </c>
      <c r="G6" s="26">
        <f>IF(A6="","",E6+F6)</f>
        <v/>
      </c>
      <c r="H6" s="26">
        <f>IF(A6="","",D6-G6)</f>
        <v/>
      </c>
      <c r="I6" s="56">
        <f>IF(OR(A6="",N(D6)=0),"",G6/D6)</f>
        <v/>
      </c>
      <c r="K6" s="25">
        <f>PARAMETRES!H5</f>
        <v/>
      </c>
      <c r="L6" s="26">
        <f>SUMIFS(LIVRE_DE_CAISSE!$N$4:$N$4701,LIVRE_DE_CAISSE!$E$4:$E$4701,K6)</f>
        <v/>
      </c>
      <c r="M6" s="26">
        <f>SUMIFS(LIVRE_DE_CAISSE!$O$4:$O$4701,LIVRE_DE_CAISSE!$E$4:$E$4701,K6,LIVRE_DE_CAISSE!$M$4:$M$4701,"Payée")</f>
        <v/>
      </c>
      <c r="N6" s="26">
        <f>SUMIFS(LIVRE_DE_CAISSE!$O$4:$O$4701,LIVRE_DE_CAISSE!$E$4:$E$4701,K6,LIVRE_DE_CAISSE!$M$4:$M$4701,"Engagée")</f>
        <v/>
      </c>
    </row>
    <row r="7">
      <c r="A7" s="54">
        <f>IF(BUDGET!A6="","",BUDGET!A6)</f>
        <v/>
      </c>
      <c r="B7" s="25">
        <f>IF(A7="","",BUDGET!B6)</f>
        <v/>
      </c>
      <c r="C7" s="25">
        <f>IF(A7="","",BUDGET!C6)</f>
        <v/>
      </c>
      <c r="D7" s="26">
        <f>IF(A7="","",N(BUDGET!D6))</f>
        <v/>
      </c>
      <c r="E7" s="26">
        <f>IF(A7="","",SUMIFS(LIVRE_DE_CAISSE!$O$4:$O$4701,LIVRE_DE_CAISSE!$G$4:$G$4701,A7,LIVRE_DE_CAISSE!$M$4:$M$4701,"Engagée"))</f>
        <v/>
      </c>
      <c r="F7" s="26">
        <f>IF(A7="","",SUMIFS(LIVRE_DE_CAISSE!$O$4:$O$4701,LIVRE_DE_CAISSE!$G$4:$G$4701,A7,LIVRE_DE_CAISSE!$M$4:$M$4701,"Payée"))</f>
        <v/>
      </c>
      <c r="G7" s="26">
        <f>IF(A7="","",E7+F7)</f>
        <v/>
      </c>
      <c r="H7" s="26">
        <f>IF(A7="","",D7-G7)</f>
        <v/>
      </c>
      <c r="I7" s="56">
        <f>IF(OR(A7="",N(D7)=0),"",G7/D7)</f>
        <v/>
      </c>
      <c r="K7" s="25">
        <f>PARAMETRES!H6</f>
        <v/>
      </c>
      <c r="L7" s="26">
        <f>SUMIFS(LIVRE_DE_CAISSE!$N$4:$N$4701,LIVRE_DE_CAISSE!$E$4:$E$4701,K7)</f>
        <v/>
      </c>
      <c r="M7" s="26">
        <f>SUMIFS(LIVRE_DE_CAISSE!$O$4:$O$4701,LIVRE_DE_CAISSE!$E$4:$E$4701,K7,LIVRE_DE_CAISSE!$M$4:$M$4701,"Payée")</f>
        <v/>
      </c>
      <c r="N7" s="26">
        <f>SUMIFS(LIVRE_DE_CAISSE!$O$4:$O$4701,LIVRE_DE_CAISSE!$E$4:$E$4701,K7,LIVRE_DE_CAISSE!$M$4:$M$4701,"Engagée")</f>
        <v/>
      </c>
    </row>
    <row r="8">
      <c r="A8" s="54">
        <f>IF(BUDGET!A7="","",BUDGET!A7)</f>
        <v/>
      </c>
      <c r="B8" s="25">
        <f>IF(A8="","",BUDGET!B7)</f>
        <v/>
      </c>
      <c r="C8" s="25">
        <f>IF(A8="","",BUDGET!C7)</f>
        <v/>
      </c>
      <c r="D8" s="26">
        <f>IF(A8="","",N(BUDGET!D7))</f>
        <v/>
      </c>
      <c r="E8" s="26">
        <f>IF(A8="","",SUMIFS(LIVRE_DE_CAISSE!$O$4:$O$4701,LIVRE_DE_CAISSE!$G$4:$G$4701,A8,LIVRE_DE_CAISSE!$M$4:$M$4701,"Engagée"))</f>
        <v/>
      </c>
      <c r="F8" s="26">
        <f>IF(A8="","",SUMIFS(LIVRE_DE_CAISSE!$O$4:$O$4701,LIVRE_DE_CAISSE!$G$4:$G$4701,A8,LIVRE_DE_CAISSE!$M$4:$M$4701,"Payée"))</f>
        <v/>
      </c>
      <c r="G8" s="26">
        <f>IF(A8="","",E8+F8)</f>
        <v/>
      </c>
      <c r="H8" s="26">
        <f>IF(A8="","",D8-G8)</f>
        <v/>
      </c>
      <c r="I8" s="56">
        <f>IF(OR(A8="",N(D8)=0),"",G8/D8)</f>
        <v/>
      </c>
      <c r="K8" s="25">
        <f>PARAMETRES!H7</f>
        <v/>
      </c>
      <c r="L8" s="26">
        <f>SUMIFS(LIVRE_DE_CAISSE!$N$4:$N$4701,LIVRE_DE_CAISSE!$E$4:$E$4701,K8)</f>
        <v/>
      </c>
      <c r="M8" s="26">
        <f>SUMIFS(LIVRE_DE_CAISSE!$O$4:$O$4701,LIVRE_DE_CAISSE!$E$4:$E$4701,K8,LIVRE_DE_CAISSE!$M$4:$M$4701,"Payée")</f>
        <v/>
      </c>
      <c r="N8" s="26">
        <f>SUMIFS(LIVRE_DE_CAISSE!$O$4:$O$4701,LIVRE_DE_CAISSE!$E$4:$E$4701,K8,LIVRE_DE_CAISSE!$M$4:$M$4701,"Engagée")</f>
        <v/>
      </c>
    </row>
    <row r="9">
      <c r="A9" s="54">
        <f>IF(BUDGET!A8="","",BUDGET!A8)</f>
        <v/>
      </c>
      <c r="B9" s="25">
        <f>IF(A9="","",BUDGET!B8)</f>
        <v/>
      </c>
      <c r="C9" s="25">
        <f>IF(A9="","",BUDGET!C8)</f>
        <v/>
      </c>
      <c r="D9" s="26">
        <f>IF(A9="","",N(BUDGET!D8))</f>
        <v/>
      </c>
      <c r="E9" s="26">
        <f>IF(A9="","",SUMIFS(LIVRE_DE_CAISSE!$O$4:$O$4701,LIVRE_DE_CAISSE!$G$4:$G$4701,A9,LIVRE_DE_CAISSE!$M$4:$M$4701,"Engagée"))</f>
        <v/>
      </c>
      <c r="F9" s="26">
        <f>IF(A9="","",SUMIFS(LIVRE_DE_CAISSE!$O$4:$O$4701,LIVRE_DE_CAISSE!$G$4:$G$4701,A9,LIVRE_DE_CAISSE!$M$4:$M$4701,"Payée"))</f>
        <v/>
      </c>
      <c r="G9" s="26">
        <f>IF(A9="","",E9+F9)</f>
        <v/>
      </c>
      <c r="H9" s="26">
        <f>IF(A9="","",D9-G9)</f>
        <v/>
      </c>
      <c r="I9" s="56">
        <f>IF(OR(A9="",N(D9)=0),"",G9/D9)</f>
        <v/>
      </c>
      <c r="K9" s="25">
        <f>PARAMETRES!H8</f>
        <v/>
      </c>
      <c r="L9" s="26">
        <f>SUMIFS(LIVRE_DE_CAISSE!$N$4:$N$4701,LIVRE_DE_CAISSE!$E$4:$E$4701,K9)</f>
        <v/>
      </c>
      <c r="M9" s="26">
        <f>SUMIFS(LIVRE_DE_CAISSE!$O$4:$O$4701,LIVRE_DE_CAISSE!$E$4:$E$4701,K9,LIVRE_DE_CAISSE!$M$4:$M$4701,"Payée")</f>
        <v/>
      </c>
      <c r="N9" s="26">
        <f>SUMIFS(LIVRE_DE_CAISSE!$O$4:$O$4701,LIVRE_DE_CAISSE!$E$4:$E$4701,K9,LIVRE_DE_CAISSE!$M$4:$M$4701,"Engagée")</f>
        <v/>
      </c>
    </row>
    <row r="10">
      <c r="A10" s="54">
        <f>IF(BUDGET!A9="","",BUDGET!A9)</f>
        <v/>
      </c>
      <c r="B10" s="25">
        <f>IF(A10="","",BUDGET!B9)</f>
        <v/>
      </c>
      <c r="C10" s="25">
        <f>IF(A10="","",BUDGET!C9)</f>
        <v/>
      </c>
      <c r="D10" s="26">
        <f>IF(A10="","",N(BUDGET!D9))</f>
        <v/>
      </c>
      <c r="E10" s="26">
        <f>IF(A10="","",SUMIFS(LIVRE_DE_CAISSE!$O$4:$O$4701,LIVRE_DE_CAISSE!$G$4:$G$4701,A10,LIVRE_DE_CAISSE!$M$4:$M$4701,"Engagée"))</f>
        <v/>
      </c>
      <c r="F10" s="26">
        <f>IF(A10="","",SUMIFS(LIVRE_DE_CAISSE!$O$4:$O$4701,LIVRE_DE_CAISSE!$G$4:$G$4701,A10,LIVRE_DE_CAISSE!$M$4:$M$4701,"Payée"))</f>
        <v/>
      </c>
      <c r="G10" s="26">
        <f>IF(A10="","",E10+F10)</f>
        <v/>
      </c>
      <c r="H10" s="26">
        <f>IF(A10="","",D10-G10)</f>
        <v/>
      </c>
      <c r="I10" s="56">
        <f>IF(OR(A10="",N(D10)=0),"",G10/D10)</f>
        <v/>
      </c>
      <c r="K10" s="25">
        <f>PARAMETRES!H9</f>
        <v/>
      </c>
      <c r="L10" s="26">
        <f>SUMIFS(LIVRE_DE_CAISSE!$N$4:$N$4701,LIVRE_DE_CAISSE!$E$4:$E$4701,K10)</f>
        <v/>
      </c>
      <c r="M10" s="26">
        <f>SUMIFS(LIVRE_DE_CAISSE!$O$4:$O$4701,LIVRE_DE_CAISSE!$E$4:$E$4701,K10,LIVRE_DE_CAISSE!$M$4:$M$4701,"Payée")</f>
        <v/>
      </c>
      <c r="N10" s="26">
        <f>SUMIFS(LIVRE_DE_CAISSE!$O$4:$O$4701,LIVRE_DE_CAISSE!$E$4:$E$4701,K10,LIVRE_DE_CAISSE!$M$4:$M$4701,"Engagée")</f>
        <v/>
      </c>
    </row>
    <row r="11">
      <c r="A11" s="54">
        <f>IF(BUDGET!A10="","",BUDGET!A10)</f>
        <v/>
      </c>
      <c r="B11" s="25">
        <f>IF(A11="","",BUDGET!B10)</f>
        <v/>
      </c>
      <c r="C11" s="25">
        <f>IF(A11="","",BUDGET!C10)</f>
        <v/>
      </c>
      <c r="D11" s="26">
        <f>IF(A11="","",N(BUDGET!D10))</f>
        <v/>
      </c>
      <c r="E11" s="26">
        <f>IF(A11="","",SUMIFS(LIVRE_DE_CAISSE!$O$4:$O$4701,LIVRE_DE_CAISSE!$G$4:$G$4701,A11,LIVRE_DE_CAISSE!$M$4:$M$4701,"Engagée"))</f>
        <v/>
      </c>
      <c r="F11" s="26">
        <f>IF(A11="","",SUMIFS(LIVRE_DE_CAISSE!$O$4:$O$4701,LIVRE_DE_CAISSE!$G$4:$G$4701,A11,LIVRE_DE_CAISSE!$M$4:$M$4701,"Payée"))</f>
        <v/>
      </c>
      <c r="G11" s="26">
        <f>IF(A11="","",E11+F11)</f>
        <v/>
      </c>
      <c r="H11" s="26">
        <f>IF(A11="","",D11-G11)</f>
        <v/>
      </c>
      <c r="I11" s="56">
        <f>IF(OR(A11="",N(D11)=0),"",G11/D11)</f>
        <v/>
      </c>
      <c r="K11" s="25">
        <f>PARAMETRES!H10</f>
        <v/>
      </c>
      <c r="L11" s="26">
        <f>SUMIFS(LIVRE_DE_CAISSE!$N$4:$N$4701,LIVRE_DE_CAISSE!$E$4:$E$4701,K11)</f>
        <v/>
      </c>
      <c r="M11" s="26">
        <f>SUMIFS(LIVRE_DE_CAISSE!$O$4:$O$4701,LIVRE_DE_CAISSE!$E$4:$E$4701,K11,LIVRE_DE_CAISSE!$M$4:$M$4701,"Payée")</f>
        <v/>
      </c>
      <c r="N11" s="26">
        <f>SUMIFS(LIVRE_DE_CAISSE!$O$4:$O$4701,LIVRE_DE_CAISSE!$E$4:$E$4701,K11,LIVRE_DE_CAISSE!$M$4:$M$4701,"Engagée")</f>
        <v/>
      </c>
    </row>
    <row r="12">
      <c r="A12" s="54">
        <f>IF(BUDGET!A11="","",BUDGET!A11)</f>
        <v/>
      </c>
      <c r="B12" s="25">
        <f>IF(A12="","",BUDGET!B11)</f>
        <v/>
      </c>
      <c r="C12" s="25">
        <f>IF(A12="","",BUDGET!C11)</f>
        <v/>
      </c>
      <c r="D12" s="26">
        <f>IF(A12="","",N(BUDGET!D11))</f>
        <v/>
      </c>
      <c r="E12" s="26">
        <f>IF(A12="","",SUMIFS(LIVRE_DE_CAISSE!$O$4:$O$4701,LIVRE_DE_CAISSE!$G$4:$G$4701,A12,LIVRE_DE_CAISSE!$M$4:$M$4701,"Engagée"))</f>
        <v/>
      </c>
      <c r="F12" s="26">
        <f>IF(A12="","",SUMIFS(LIVRE_DE_CAISSE!$O$4:$O$4701,LIVRE_DE_CAISSE!$G$4:$G$4701,A12,LIVRE_DE_CAISSE!$M$4:$M$4701,"Payée"))</f>
        <v/>
      </c>
      <c r="G12" s="26">
        <f>IF(A12="","",E12+F12)</f>
        <v/>
      </c>
      <c r="H12" s="26">
        <f>IF(A12="","",D12-G12)</f>
        <v/>
      </c>
      <c r="I12" s="56">
        <f>IF(OR(A12="",N(D12)=0),"",G12/D12)</f>
        <v/>
      </c>
      <c r="K12" s="25">
        <f>PARAMETRES!H11</f>
        <v/>
      </c>
      <c r="L12" s="26">
        <f>SUMIFS(LIVRE_DE_CAISSE!$N$4:$N$4701,LIVRE_DE_CAISSE!$E$4:$E$4701,K12)</f>
        <v/>
      </c>
      <c r="M12" s="26">
        <f>SUMIFS(LIVRE_DE_CAISSE!$O$4:$O$4701,LIVRE_DE_CAISSE!$E$4:$E$4701,K12,LIVRE_DE_CAISSE!$M$4:$M$4701,"Payée")</f>
        <v/>
      </c>
      <c r="N12" s="26">
        <f>SUMIFS(LIVRE_DE_CAISSE!$O$4:$O$4701,LIVRE_DE_CAISSE!$E$4:$E$4701,K12,LIVRE_DE_CAISSE!$M$4:$M$4701,"Engagée")</f>
        <v/>
      </c>
    </row>
    <row r="13">
      <c r="A13" s="54">
        <f>IF(BUDGET!A12="","",BUDGET!A12)</f>
        <v/>
      </c>
      <c r="B13" s="25">
        <f>IF(A13="","",BUDGET!B12)</f>
        <v/>
      </c>
      <c r="C13" s="25">
        <f>IF(A13="","",BUDGET!C12)</f>
        <v/>
      </c>
      <c r="D13" s="26">
        <f>IF(A13="","",N(BUDGET!D12))</f>
        <v/>
      </c>
      <c r="E13" s="26">
        <f>IF(A13="","",SUMIFS(LIVRE_DE_CAISSE!$O$4:$O$4701,LIVRE_DE_CAISSE!$G$4:$G$4701,A13,LIVRE_DE_CAISSE!$M$4:$M$4701,"Engagée"))</f>
        <v/>
      </c>
      <c r="F13" s="26">
        <f>IF(A13="","",SUMIFS(LIVRE_DE_CAISSE!$O$4:$O$4701,LIVRE_DE_CAISSE!$G$4:$G$4701,A13,LIVRE_DE_CAISSE!$M$4:$M$4701,"Payée"))</f>
        <v/>
      </c>
      <c r="G13" s="26">
        <f>IF(A13="","",E13+F13)</f>
        <v/>
      </c>
      <c r="H13" s="26">
        <f>IF(A13="","",D13-G13)</f>
        <v/>
      </c>
      <c r="I13" s="56">
        <f>IF(OR(A13="",N(D13)=0),"",G13/D13)</f>
        <v/>
      </c>
      <c r="K13" s="25">
        <f>PARAMETRES!H12</f>
        <v/>
      </c>
      <c r="L13" s="26">
        <f>SUMIFS(LIVRE_DE_CAISSE!$N$4:$N$4701,LIVRE_DE_CAISSE!$E$4:$E$4701,K13)</f>
        <v/>
      </c>
      <c r="M13" s="26">
        <f>SUMIFS(LIVRE_DE_CAISSE!$O$4:$O$4701,LIVRE_DE_CAISSE!$E$4:$E$4701,K13,LIVRE_DE_CAISSE!$M$4:$M$4701,"Payée")</f>
        <v/>
      </c>
      <c r="N13" s="26">
        <f>SUMIFS(LIVRE_DE_CAISSE!$O$4:$O$4701,LIVRE_DE_CAISSE!$E$4:$E$4701,K13,LIVRE_DE_CAISSE!$M$4:$M$4701,"Engagée")</f>
        <v/>
      </c>
    </row>
    <row r="14">
      <c r="A14" s="57">
        <f>IF(BUDGET!A13="","",BUDGET!A13)</f>
        <v/>
      </c>
      <c r="B14" s="58">
        <f>IF(A14="","",BUDGET!B13)</f>
        <v/>
      </c>
      <c r="C14" s="58">
        <f>IF(A14="","",BUDGET!C13)</f>
        <v/>
      </c>
      <c r="D14" s="59">
        <f>IF(A14="","",N(BUDGET!D13))</f>
        <v/>
      </c>
      <c r="E14" s="59">
        <f>IF(A14="","",SUMIFS(LIVRE_DE_CAISSE!$O$4:$O$4701,LIVRE_DE_CAISSE!$G$4:$G$4701,A14,LIVRE_DE_CAISSE!$M$4:$M$4701,"Engagée"))</f>
        <v/>
      </c>
      <c r="F14" s="59">
        <f>IF(A14="","",SUMIFS(LIVRE_DE_CAISSE!$O$4:$O$4701,LIVRE_DE_CAISSE!$G$4:$G$4701,A14,LIVRE_DE_CAISSE!$M$4:$M$4701,"Payée"))</f>
        <v/>
      </c>
      <c r="G14" s="59">
        <f>IF(A14="","",E14+F14)</f>
        <v/>
      </c>
      <c r="H14" s="59">
        <f>IF(A14="","",D14-G14)</f>
        <v/>
      </c>
      <c r="I14" s="60">
        <f>IF(OR(A14="",N(D14)=0),"",G14/D14)</f>
        <v/>
      </c>
      <c r="K14" s="25">
        <f>PARAMETRES!H13</f>
        <v/>
      </c>
      <c r="L14" s="26">
        <f>SUMIFS(LIVRE_DE_CAISSE!$N$4:$N$4701,LIVRE_DE_CAISSE!$E$4:$E$4701,K14)</f>
        <v/>
      </c>
      <c r="M14" s="26">
        <f>SUMIFS(LIVRE_DE_CAISSE!$O$4:$O$4701,LIVRE_DE_CAISSE!$E$4:$E$4701,K14,LIVRE_DE_CAISSE!$M$4:$M$4701,"Payée")</f>
        <v/>
      </c>
      <c r="N14" s="26">
        <f>SUMIFS(LIVRE_DE_CAISSE!$O$4:$O$4701,LIVRE_DE_CAISSE!$E$4:$E$4701,K14,LIVRE_DE_CAISSE!$M$4:$M$4701,"Engagée")</f>
        <v/>
      </c>
    </row>
    <row r="15">
      <c r="K15" s="25">
        <f>PARAMETRES!H14</f>
        <v/>
      </c>
      <c r="L15" s="26">
        <f>SUMIFS(LIVRE_DE_CAISSE!$N$4:$N$4701,LIVRE_DE_CAISSE!$E$4:$E$4701,K15)</f>
        <v/>
      </c>
      <c r="M15" s="26">
        <f>SUMIFS(LIVRE_DE_CAISSE!$O$4:$O$4701,LIVRE_DE_CAISSE!$E$4:$E$4701,K15,LIVRE_DE_CAISSE!$M$4:$M$4701,"Payée")</f>
        <v/>
      </c>
      <c r="N15" s="26">
        <f>SUMIFS(LIVRE_DE_CAISSE!$O$4:$O$4701,LIVRE_DE_CAISSE!$E$4:$E$4701,K15,LIVRE_DE_CAISSE!$M$4:$M$4701,"Engagée")</f>
        <v/>
      </c>
    </row>
    <row r="16">
      <c r="K16" s="25">
        <f>PARAMETRES!H15</f>
        <v/>
      </c>
      <c r="L16" s="26">
        <f>SUMIFS(LIVRE_DE_CAISSE!$N$4:$N$4701,LIVRE_DE_CAISSE!$E$4:$E$4701,K16)</f>
        <v/>
      </c>
      <c r="M16" s="26">
        <f>SUMIFS(LIVRE_DE_CAISSE!$O$4:$O$4701,LIVRE_DE_CAISSE!$E$4:$E$4701,K16,LIVRE_DE_CAISSE!$M$4:$M$4701,"Payée")</f>
        <v/>
      </c>
      <c r="N16" s="26">
        <f>SUMIFS(LIVRE_DE_CAISSE!$O$4:$O$4701,LIVRE_DE_CAISSE!$E$4:$E$4701,K16,LIVRE_DE_CAISSE!$M$4:$M$4701,"Engagée")</f>
        <v/>
      </c>
    </row>
    <row r="18">
      <c r="K18" s="3" t="inlineStr">
        <is>
          <t>Solde de caisse</t>
        </is>
      </c>
      <c r="L18" s="16">
        <f>P_SOLDE_INITIAL+L4-M4</f>
        <v/>
      </c>
    </row>
  </sheetData>
  <mergeCells count="1">
    <mergeCell ref="A1:I1"/>
  </mergeCells>
  <conditionalFormatting sqref="H5:H14">
    <cfRule type="cellIs" priority="2" operator="lessThan" dxfId="15">
      <formula>0</formula>
    </cfRule>
  </conditionalFormatting>
  <conditionalFormatting sqref="I5:I14">
    <cfRule type="expression" priority="3" dxfId="14">
      <formula>AND(ISNUMBER(I5),I5&gt;=0.9)</formula>
    </cfRule>
  </conditionalFormatting>
  <pageMargins left="0.75" right="0.75" top="1" bottom="1" header="0.511811023622047" footer="0.511811023622047"/>
  <pageSetup orientation="landscape" paperSize="9" scale="70" horizontalDpi="300" verticalDpi="3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A6A6A6"/>
    <outlinePr summaryBelow="1" summaryRight="1"/>
    <pageSetUpPr/>
  </sheetPr>
  <dimension ref="A1:I39"/>
  <sheetViews>
    <sheetView zoomScaleNormal="100" workbookViewId="0">
      <pane ySplit="3" topLeftCell="A4" activePane="bottomLeft" state="frozen"/>
      <selection pane="bottomLeft" activeCell="C21" sqref="C21"/>
    </sheetView>
  </sheetViews>
  <sheetFormatPr baseColWidth="10" defaultColWidth="8.6640625" defaultRowHeight="14.4"/>
  <cols>
    <col width="3" customWidth="1" min="1" max="1"/>
    <col width="34" customWidth="1" min="2" max="2"/>
    <col width="52" customWidth="1" min="3" max="3"/>
    <col width="18" customWidth="1" min="5" max="8"/>
    <col width="32" customWidth="1" min="9" max="9"/>
  </cols>
  <sheetData>
    <row r="1" ht="33.75" customHeight="1">
      <c r="A1" s="44" t="inlineStr">
        <is>
          <t>PARAMÈTRES DU FICHIER DE SERVICE</t>
        </is>
      </c>
    </row>
    <row r="2">
      <c r="A2" s="2" t="inlineStr">
        <is>
          <t>Cellules jaunes : modifiables. Les valeurs grisées sont renseignées par Administration et Finance ou par les macros.</t>
        </is>
      </c>
    </row>
    <row r="3" ht="30" customHeight="1">
      <c r="B3" s="17" t="inlineStr">
        <is>
          <t>Libellé</t>
        </is>
      </c>
      <c r="C3" s="17" t="inlineStr">
        <is>
          <t>Valeur</t>
        </is>
      </c>
      <c r="E3" s="27" t="inlineStr">
        <is>
          <t>Modes de paiement</t>
        </is>
      </c>
      <c r="F3" s="27" t="inlineStr">
        <is>
          <t>Statuts</t>
        </is>
      </c>
      <c r="G3" s="27" t="inlineStr">
        <is>
          <t>Type d'opération</t>
        </is>
      </c>
      <c r="H3" s="27" t="inlineStr">
        <is>
          <t>Mois</t>
        </is>
      </c>
      <c r="I3" s="27" t="inlineStr">
        <is>
          <t>Catégories de dépenses</t>
        </is>
      </c>
    </row>
    <row r="4">
      <c r="B4" s="3" t="inlineStr">
        <is>
          <t>Institution</t>
        </is>
      </c>
      <c r="C4" s="4" t="inlineStr">
        <is>
          <t>Inspection Générale des Finances (IGE)</t>
        </is>
      </c>
      <c r="E4" s="25" t="inlineStr">
        <is>
          <t>Espèces</t>
        </is>
      </c>
      <c r="F4" s="25" t="inlineStr">
        <is>
          <t>Payée</t>
        </is>
      </c>
      <c r="G4" s="25" t="inlineStr">
        <is>
          <t>Sortie</t>
        </is>
      </c>
      <c r="H4" s="25" t="inlineStr">
        <is>
          <t>Janvier</t>
        </is>
      </c>
      <c r="I4" s="28" t="inlineStr">
        <is>
          <t>Fournitures et petits matériels</t>
        </is>
      </c>
    </row>
    <row r="5">
      <c r="B5" s="3" t="inlineStr">
        <is>
          <t>Code service</t>
        </is>
      </c>
      <c r="C5" s="4" t="inlineStr">
        <is>
          <t>9990 TEST</t>
        </is>
      </c>
      <c r="E5" s="25" t="inlineStr">
        <is>
          <t>Chèque</t>
        </is>
      </c>
      <c r="F5" s="25" t="inlineStr">
        <is>
          <t>Engagée</t>
        </is>
      </c>
      <c r="G5" s="25" t="inlineStr">
        <is>
          <t>Entrée</t>
        </is>
      </c>
      <c r="H5" s="25" t="inlineStr">
        <is>
          <t>Février</t>
        </is>
      </c>
      <c r="I5" s="28" t="inlineStr">
        <is>
          <t>Carburant et lubrifiants</t>
        </is>
      </c>
    </row>
    <row r="6">
      <c r="B6" s="3" t="inlineStr">
        <is>
          <t>Libellé du service</t>
        </is>
      </c>
      <c r="C6" s="4" t="inlineStr">
        <is>
          <t>9990 TEST</t>
        </is>
      </c>
      <c r="E6" s="25" t="inlineStr">
        <is>
          <t>Virement</t>
        </is>
      </c>
      <c r="H6" s="25" t="inlineStr">
        <is>
          <t>Mars</t>
        </is>
      </c>
      <c r="I6" s="28" t="inlineStr">
        <is>
          <t>Entretien et réparation</t>
        </is>
      </c>
    </row>
    <row r="7">
      <c r="B7" s="3" t="inlineStr">
        <is>
          <t>Exercice</t>
        </is>
      </c>
      <c r="C7" s="29" t="n">
        <v>2026</v>
      </c>
      <c r="E7" s="25" t="inlineStr">
        <is>
          <t>Mobile money</t>
        </is>
      </c>
      <c r="H7" s="25" t="inlineStr">
        <is>
          <t>Avril</t>
        </is>
      </c>
      <c r="I7" s="28" t="inlineStr">
        <is>
          <t>Communication et internet</t>
        </is>
      </c>
    </row>
    <row r="8">
      <c r="B8" s="3" t="inlineStr">
        <is>
          <t>Devise</t>
        </is>
      </c>
      <c r="C8" s="4" t="inlineStr">
        <is>
          <t>CDF</t>
        </is>
      </c>
      <c r="H8" s="25" t="inlineStr">
        <is>
          <t>Mai</t>
        </is>
      </c>
      <c r="I8" s="28" t="inlineStr">
        <is>
          <t>Transport et déplacements</t>
        </is>
      </c>
    </row>
    <row r="9">
      <c r="B9" s="3" t="inlineStr">
        <is>
          <t>Solde initial de caisse (report)</t>
        </is>
      </c>
      <c r="C9" s="30" t="n">
        <v>1000000</v>
      </c>
      <c r="H9" s="25" t="inlineStr">
        <is>
          <t>Juin</t>
        </is>
      </c>
      <c r="I9" s="43" t="inlineStr">
        <is>
          <t>Consommables Informatiques</t>
        </is>
      </c>
    </row>
    <row r="10">
      <c r="B10" s="3" t="inlineStr">
        <is>
          <t>Dossier de transmission</t>
        </is>
      </c>
      <c r="C10" s="4" t="inlineStr">
        <is>
          <t>\\SERVEUR-IGE\IGE_FF\TRANSMISSIONS\</t>
        </is>
      </c>
      <c r="H10" s="25" t="inlineStr">
        <is>
          <t>Juillet</t>
        </is>
      </c>
      <c r="I10" s="43" t="inlineStr">
        <is>
          <t>Produits Chimiques et Organiques</t>
        </is>
      </c>
    </row>
    <row r="11">
      <c r="B11" s="3" t="inlineStr">
        <is>
          <t>Préfixe des fichiers de transmission</t>
        </is>
      </c>
      <c r="C11" s="4" t="inlineStr">
        <is>
          <t>TRANS_</t>
        </is>
      </c>
      <c r="H11" s="25" t="inlineStr">
        <is>
          <t>Août</t>
        </is>
      </c>
      <c r="I11" s="28" t="inlineStr">
        <is>
          <t>Divers</t>
        </is>
      </c>
    </row>
    <row r="12">
      <c r="B12" s="3" t="inlineStr">
        <is>
          <t>Dernier N° d'écriture attribué</t>
        </is>
      </c>
      <c r="C12" s="29" t="n">
        <v>0</v>
      </c>
      <c r="H12" s="25" t="inlineStr">
        <is>
          <t>Septembre</t>
        </is>
      </c>
      <c r="I12" s="28" t="n"/>
    </row>
    <row r="13">
      <c r="B13" s="3" t="inlineStr">
        <is>
          <t>Date de la dernière transmission</t>
        </is>
      </c>
      <c r="C13" s="5" t="n"/>
      <c r="H13" s="25" t="inlineStr">
        <is>
          <t>Octobre</t>
        </is>
      </c>
      <c r="I13" s="28" t="n"/>
    </row>
    <row r="14">
      <c r="B14" s="3" t="inlineStr">
        <is>
          <t>Version du logiciel</t>
        </is>
      </c>
      <c r="C14" s="4" t="inlineStr">
        <is>
          <t>1.0</t>
        </is>
      </c>
      <c r="H14" s="25" t="inlineStr">
        <is>
          <t>Novembre</t>
        </is>
      </c>
      <c r="I14" s="28" t="n"/>
    </row>
    <row r="15">
      <c r="H15" s="25" t="inlineStr">
        <is>
          <t>Décembre</t>
        </is>
      </c>
      <c r="I15" s="28" t="n"/>
    </row>
    <row r="16">
      <c r="I16" s="28" t="n"/>
    </row>
    <row r="17">
      <c r="I17" s="28" t="n"/>
    </row>
    <row r="18">
      <c r="I18" s="28" t="n"/>
    </row>
    <row r="19">
      <c r="I19" s="28" t="n"/>
    </row>
    <row r="20">
      <c r="I20" s="28" t="n"/>
    </row>
    <row r="21">
      <c r="I21" s="28" t="n"/>
    </row>
    <row r="22">
      <c r="I22" s="28" t="n"/>
    </row>
    <row r="23">
      <c r="I23" s="28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A6A6A6"/>
    <outlinePr summaryBelow="1" summaryRight="1"/>
    <pageSetUpPr/>
  </sheetPr>
  <dimension ref="A1:G5"/>
  <sheetViews>
    <sheetView zoomScaleNormal="100" workbookViewId="0">
      <selection activeCell="C21" sqref="C21"/>
    </sheetView>
  </sheetViews>
  <sheetFormatPr baseColWidth="10" defaultColWidth="8.6640625" defaultRowHeight="14.4"/>
  <cols>
    <col width="18" customWidth="1" min="1" max="1"/>
    <col width="36" customWidth="1" min="2" max="2"/>
    <col width="26" customWidth="1" min="3" max="3"/>
    <col width="16" customWidth="1" min="4" max="4"/>
    <col width="10" customWidth="1" min="5" max="5"/>
    <col width="18" customWidth="1" min="6" max="6"/>
    <col width="20" customWidth="1" min="7" max="7"/>
  </cols>
  <sheetData>
    <row r="1" ht="33.75" customHeight="1">
      <c r="A1" s="7" t="inlineStr">
        <is>
          <t>COMPTES AUTORISÉS POUR CE SERVICE</t>
        </is>
      </c>
    </row>
    <row r="2">
      <c r="A2" s="2" t="inlineStr">
        <is>
          <t>Table remplie par Administration et Finance (macro GÉNÉRER LES FICHIERS SERVICES). Aucun mot de passe en clair : seule l'empreinte est conservée.</t>
        </is>
      </c>
    </row>
    <row r="3" ht="30" customHeight="1">
      <c r="A3" s="17" t="inlineStr">
        <is>
          <t>Identifiant</t>
        </is>
      </c>
      <c r="B3" s="17" t="inlineStr">
        <is>
          <t>Empreinte du mot de passe</t>
        </is>
      </c>
      <c r="C3" s="17" t="inlineStr">
        <is>
          <t>Service attribué</t>
        </is>
      </c>
      <c r="D3" s="17" t="inlineStr">
        <is>
          <t>Profil</t>
        </is>
      </c>
      <c r="E3" s="17" t="inlineStr">
        <is>
          <t>Actif</t>
        </is>
      </c>
      <c r="F3" s="17" t="inlineStr">
        <is>
          <t>Changer MDP au prochain accès</t>
        </is>
      </c>
      <c r="G3" s="17" t="inlineStr">
        <is>
          <t>Dernière connexion</t>
        </is>
      </c>
    </row>
    <row r="4">
      <c r="A4" s="25" t="inlineStr">
        <is>
          <t>agent8000</t>
        </is>
      </c>
      <c r="B4" s="25" t="n"/>
      <c r="C4" s="25" t="inlineStr">
        <is>
          <t>8000 IG</t>
        </is>
      </c>
      <c r="D4" s="25" t="inlineStr">
        <is>
          <t>AGENT</t>
        </is>
      </c>
      <c r="E4" s="25" t="inlineStr">
        <is>
          <t>OUI</t>
        </is>
      </c>
      <c r="F4" s="25" t="inlineStr">
        <is>
          <t>OUI</t>
        </is>
      </c>
      <c r="G4" s="31" t="n"/>
    </row>
    <row r="5">
      <c r="A5" s="25" t="inlineStr">
        <is>
          <t>resp8000</t>
        </is>
      </c>
      <c r="B5" s="25" t="n"/>
      <c r="C5" s="25" t="inlineStr">
        <is>
          <t>8000 IG</t>
        </is>
      </c>
      <c r="D5" s="25" t="inlineStr">
        <is>
          <t>RESPONSABLE</t>
        </is>
      </c>
      <c r="E5" s="25" t="inlineStr">
        <is>
          <t>OUI</t>
        </is>
      </c>
      <c r="F5" s="25" t="inlineStr">
        <is>
          <t>OUI</t>
        </is>
      </c>
      <c r="G5" s="31" t="n"/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A6A6A6"/>
    <outlinePr summaryBelow="1" summaryRight="1"/>
    <pageSetUpPr/>
  </sheetPr>
  <dimension ref="A1:A26"/>
  <sheetViews>
    <sheetView zoomScaleNormal="100" workbookViewId="0">
      <selection activeCell="D16" sqref="D16"/>
    </sheetView>
  </sheetViews>
  <sheetFormatPr baseColWidth="10" defaultColWidth="8.6640625" defaultRowHeight="14.4"/>
  <cols>
    <col width="120" customWidth="1" min="1" max="1"/>
  </cols>
  <sheetData>
    <row r="1" ht="33.75" customHeight="1">
      <c r="A1" s="44" t="inlineStr">
        <is>
          <t xml:space="preserve">NOTICE </t>
        </is>
      </c>
    </row>
    <row r="3">
      <c r="A3" s="32" t="inlineStr">
        <is>
          <t>PROFILS</t>
        </is>
      </c>
    </row>
    <row r="4">
      <c r="A4" s="33" t="inlineStr">
        <is>
          <t>AGENT : saisir des écritures, consulter le livre de caisse, le budget et le suivi budgétaire de son service, transmettre au centre.</t>
        </is>
      </c>
    </row>
    <row r="5">
      <c r="A5" s="33" t="inlineStr">
        <is>
          <t>RESPONSABLE : droits de l'agent + modification du BUDGET, du solde initial et des catégories (feuille PARAMETRES).</t>
        </is>
      </c>
    </row>
    <row r="6">
      <c r="A6" s="33" t="n"/>
    </row>
    <row r="7">
      <c r="A7" s="32" t="inlineStr">
        <is>
          <t>CIRCUIT D'UNE ÉCRITURE</t>
        </is>
      </c>
    </row>
    <row r="8" ht="26.4" customHeight="1">
      <c r="A8" s="33" t="inlineStr">
        <is>
          <t>1. FORMULAIRE_SAISIE → ENREGISTRER : contrôles (date dans l'exercice, rubrique existante, montant &gt; 0, pièce si sortie, alertes solde et disponible).</t>
        </is>
      </c>
    </row>
    <row r="9">
      <c r="A9" s="33" t="inlineStr">
        <is>
          <t>2. L'écriture reçoit un identifiant unique ID_ECRITURE (ex. 8000IG-2026-000015) et l'état NON TRANSMISE dans le LIVRE_DE_CAISSE.</t>
        </is>
      </c>
    </row>
    <row r="10" ht="26.4" customHeight="1">
      <c r="A10" s="33" t="inlineStr">
        <is>
          <t>3. TRANSMETTRE AU CENTRE : crée TRANS_&lt;service&gt;_&lt;date&gt;.xlsx dans le dossier de transmission avec les seules écritures NON TRANSMISE ou A RETRANSMETTRE.</t>
        </is>
      </c>
    </row>
    <row r="11">
      <c r="A11" s="33" t="inlineStr">
        <is>
          <t>4. Les lignes envoyées passent à l'état TRANSMISE et reçoivent l'ID_TRANSMISSION.</t>
        </is>
      </c>
    </row>
    <row r="12" ht="26.4" customHeight="1">
      <c r="A12" s="33" t="inlineStr">
        <is>
          <t>5. Le paiement d'un engagement déjà transmis remet la ligne à l'état A RETRANSMETTRE : le centre mettra à jour la ligne existante (pas de doublon).</t>
        </is>
      </c>
    </row>
    <row r="13">
      <c r="A13" s="33" t="n"/>
    </row>
    <row r="14">
      <c r="A14" s="32" t="inlineStr">
        <is>
          <t>RÈGLES</t>
        </is>
      </c>
    </row>
    <row r="15" ht="26.4" customHeight="1">
      <c r="A15" s="33" t="inlineStr">
        <is>
          <t>- Le livre de caisse est protégé : aucune modification manuelle. Une erreur se corrige par une écriture inverse (contrepassation) avec une observation.</t>
        </is>
      </c>
    </row>
    <row r="16">
      <c r="A16" s="33" t="inlineStr">
        <is>
          <t>- Le solde de caisse = solde initial + entrées − sorties payées. Les sorties « Engagée » ne réduisent pas la caisse mais consomment le budget.</t>
        </is>
      </c>
    </row>
    <row r="17">
      <c r="A17" s="33" t="inlineStr">
        <is>
          <t>- Ce fichier ne contient que les données et les comptes de ce service.</t>
        </is>
      </c>
    </row>
    <row r="19">
      <c r="A19" s="1" t="inlineStr">
        <is>
          <t>Mode d'emploi</t>
        </is>
      </c>
    </row>
    <row r="20">
      <c r="A20" s="6" t="inlineStr">
        <is>
          <t>1. Cliquez sur SE CONNECTER et saisissez votre identifiant puis votre mot de passe.</t>
        </is>
      </c>
    </row>
    <row r="21">
      <c r="A21" s="6" t="inlineStr">
        <is>
          <t>2. Ouvrez le FORMULAIRE DE SAISIE, complétez les cellules jaunes puis cliquez sur ENREGISTRER.</t>
        </is>
      </c>
    </row>
    <row r="22">
      <c r="A22" s="6" t="inlineStr">
        <is>
          <t>3. L'écriture est copiée automatiquement dans le LIVRE DE CAISSE (aucune saisie directe).</t>
        </is>
      </c>
    </row>
    <row r="23">
      <c r="A23" s="6" t="inlineStr">
        <is>
          <t>4. Pour solder une dépense engagée : sélectionnez sa ligne dans le livre, bouton PAYER UN ENGAGEMENT.</t>
        </is>
      </c>
    </row>
    <row r="24">
      <c r="A24" s="6" t="inlineStr">
        <is>
          <t>5. Cliquez sur TRANSMETTRE AU CENTRE pour envoyer les écritures non encore transmises.</t>
        </is>
      </c>
    </row>
    <row r="25">
      <c r="A25" s="6" t="inlineStr">
        <is>
          <t>6. Une erreur sur une écriture transmise se corrige par une écriture de contrepassation.</t>
        </is>
      </c>
    </row>
    <row r="26">
      <c r="A26" s="6" t="inlineStr">
        <is>
          <t>7. Fermez le fichier ou cliquez sur SE DÉCONNECTER en fin de travail.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2026-10-20T12:04:47Z</dcterms:created>
  <dcterms:modified xmlns:dcterms="http://purl.org/dc/terms/" xmlns:xsi="http://www.w3.org/2001/XMLSchema-instance" xsi:type="dcterms:W3CDTF">2026-10-23T22:51:57Z</dcterms:modified>
  <cp:lastModifiedBy>maxime odia</cp:lastModifiedBy>
  <cp:revision>0</cp:revision>
  <cp:lastPrinted>2026-10-22T10:43:42Z</cp:lastPrinted>
</cp:coreProperties>
</file>