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omments2.xml" ContentType="application/vnd.openxmlformats-officedocument.spreadsheetml.comments+xml"/>
  <Override PartName="/xl/drawings/drawing4.xml" ContentType="application/vnd.openxmlformats-officedocument.drawing+xml"/>
  <Override PartName="/xl/tables/table4.xml" ContentType="application/vnd.openxmlformats-officedocument.spreadsheetml.table+xml"/>
  <Override PartName="/xl/slicers/slicer4.xml" ContentType="application/vnd.ms-excel.slicer+xml"/>
  <Override PartName="/xl/comments3.xml" ContentType="application/vnd.openxmlformats-officedocument.spreadsheetml.comments+xml"/>
  <Override PartName="/xl/drawings/drawing5.xml" ContentType="application/vnd.openxmlformats-officedocument.drawing+xml"/>
  <Override PartName="/xl/tables/table5.xml" ContentType="application/vnd.openxmlformats-officedocument.spreadsheetml.table+xml"/>
  <Override PartName="/xl/slicers/slicer5.xml" ContentType="application/vnd.ms-excel.slicer+xml"/>
  <Override PartName="/xl/comments4.xml" ContentType="application/vnd.openxmlformats-officedocument.spreadsheetml.comments+xml"/>
  <Override PartName="/xl/drawings/drawing6.xml" ContentType="application/vnd.openxmlformats-officedocument.drawing+xml"/>
  <Override PartName="/xl/tables/table6.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7.xml" ContentType="application/vnd.openxmlformats-officedocument.spreadsheetml.table+xml"/>
  <Override PartName="/xl/slicers/slicer7.xml" ContentType="application/vnd.ms-excel.slicer+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David\Downloads\"/>
    </mc:Choice>
  </mc:AlternateContent>
  <bookViews>
    <workbookView xWindow="0" yWindow="0" windowWidth="14380" windowHeight="4190" tabRatio="701" firstSheet="5" activeTab="7"/>
  </bookViews>
  <sheets>
    <sheet name="SUMMARY" sheetId="7" r:id="rId1"/>
    <sheet name="Live Clients" sheetId="3" r:id="rId2"/>
    <sheet name="Payroll Clients" sheetId="5" r:id="rId3"/>
    <sheet name="On going Implementation" sheetId="1" r:id="rId4"/>
    <sheet name="Live with Pending Modules" sheetId="2" r:id="rId5"/>
    <sheet name="Projects On-Hold" sheetId="8" r:id="rId6"/>
    <sheet name="Project Pipeline" sheetId="4" r:id="rId7"/>
    <sheet name="Terminated Projects" sheetId="6" r:id="rId8"/>
  </sheets>
  <externalReferences>
    <externalReference r:id="rId9"/>
  </externalReferences>
  <definedNames>
    <definedName name="_xlnm._FilterDatabase" localSheetId="1" hidden="1">'Live Clients'!$A$7:$U$40</definedName>
    <definedName name="_xlnm._FilterDatabase" localSheetId="4" hidden="1">'Live with Pending Modules'!$A$7:$U$19</definedName>
    <definedName name="_xlnm._FilterDatabase" localSheetId="3" hidden="1">'On going Implementation'!$A$8:$U$32</definedName>
    <definedName name="_xlnm._FilterDatabase" localSheetId="2" hidden="1">'Payroll Clients'!$A$7:$K$49</definedName>
    <definedName name="_xlnm._FilterDatabase" localSheetId="5" hidden="1">'Projects On-Hold'!$A$7:$U$12</definedName>
    <definedName name="Slicer_Client_Type">#N/A</definedName>
    <definedName name="Slicer_Client_Type1">#N/A</definedName>
    <definedName name="Slicer_Client_Type2">#N/A</definedName>
    <definedName name="Slicer_Client_Type3">#N/A</definedName>
    <definedName name="Slicer_Client_Type31">#N/A</definedName>
    <definedName name="Slicer_Client_Type4">#N/A</definedName>
    <definedName name="Slicer_Client_Type5">#N/A</definedName>
    <definedName name="Slicer_Portal">#N/A</definedName>
    <definedName name="Slicer_Portal1">#N/A</definedName>
    <definedName name="Slicer_Portal2">#N/A</definedName>
    <definedName name="Slicer_Portal3">#N/A</definedName>
    <definedName name="Slicer_Portal31">#N/A</definedName>
    <definedName name="Slicer_Portal4">#N/A</definedName>
    <definedName name="Slicer_Portal5">#N/A</definedName>
    <definedName name="Slicer_Project_Coordinator">#N/A</definedName>
    <definedName name="Slicer_Project_Coordinator1">#N/A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7" l="1"/>
  <c r="A9" i="2"/>
  <c r="A10" i="2"/>
  <c r="A11" i="2"/>
  <c r="A12" i="2"/>
  <c r="A13" i="2"/>
  <c r="A14" i="2"/>
  <c r="A15" i="2"/>
  <c r="A16" i="2"/>
  <c r="A17" i="2"/>
  <c r="A18" i="2"/>
  <c r="A19" i="2"/>
  <c r="A10" i="1"/>
  <c r="A11" i="1"/>
  <c r="A12" i="1"/>
  <c r="A13" i="1"/>
  <c r="A14" i="1"/>
  <c r="A15" i="1"/>
  <c r="A16" i="1"/>
  <c r="A17" i="1"/>
  <c r="A18" i="1"/>
  <c r="A19" i="1"/>
  <c r="A20" i="1"/>
  <c r="A21" i="1"/>
  <c r="A22" i="1"/>
  <c r="A23" i="1"/>
  <c r="A24" i="1"/>
  <c r="A25" i="1"/>
  <c r="A26" i="1"/>
  <c r="A27" i="1"/>
  <c r="A28" i="1"/>
  <c r="A29" i="1"/>
  <c r="A30" i="1"/>
  <c r="A31" i="1"/>
  <c r="A32" i="1"/>
  <c r="T19" i="2"/>
  <c r="B19" i="2"/>
  <c r="B49" i="5"/>
  <c r="A49" i="5"/>
  <c r="B18" i="2"/>
  <c r="T8" i="2"/>
  <c r="T9" i="2"/>
  <c r="T10" i="2"/>
  <c r="T11" i="2"/>
  <c r="T12" i="2"/>
  <c r="T13" i="2"/>
  <c r="T14" i="2"/>
  <c r="T15" i="2"/>
  <c r="T16" i="2"/>
  <c r="T17" i="2"/>
  <c r="T18" i="2"/>
  <c r="A12" i="8" l="1"/>
  <c r="B12" i="8"/>
  <c r="U12" i="8"/>
  <c r="T12" i="8"/>
  <c r="A13" i="4"/>
  <c r="B13" i="4"/>
  <c r="B17" i="2"/>
  <c r="A12" i="4" l="1"/>
  <c r="B12" i="4"/>
  <c r="T8" i="8" l="1"/>
  <c r="B16" i="2" l="1"/>
  <c r="B15" i="2"/>
  <c r="B11" i="8"/>
  <c r="A11" i="8"/>
  <c r="T11" i="8"/>
  <c r="T32" i="1"/>
  <c r="B32" i="1"/>
  <c r="A11" i="4"/>
  <c r="B11" i="4"/>
  <c r="T9" i="8" l="1"/>
  <c r="T10" i="8"/>
  <c r="B8" i="8"/>
  <c r="B9" i="8"/>
  <c r="B10" i="8"/>
  <c r="U8" i="8"/>
  <c r="U9" i="8"/>
  <c r="U10" i="8"/>
  <c r="A9" i="4"/>
  <c r="A10" i="4"/>
  <c r="A10" i="8"/>
  <c r="T16" i="1" l="1"/>
  <c r="A8" i="4"/>
  <c r="B16" i="1"/>
  <c r="A9" i="8"/>
  <c r="A26" i="6"/>
  <c r="T15" i="1"/>
  <c r="B15" i="1" l="1"/>
  <c r="B14" i="1"/>
  <c r="T14" i="1"/>
  <c r="B14" i="2" l="1"/>
  <c r="B13" i="2"/>
  <c r="B10" i="4"/>
  <c r="B9" i="4"/>
  <c r="B13" i="1"/>
  <c r="T13" i="1"/>
  <c r="B29" i="1"/>
  <c r="T29" i="1"/>
  <c r="B30" i="1"/>
  <c r="T30" i="1"/>
  <c r="B11" i="1"/>
  <c r="B31" i="1"/>
  <c r="B12" i="1"/>
  <c r="T12" i="1"/>
  <c r="P48" i="5" l="1"/>
  <c r="B48" i="5"/>
  <c r="A48" i="5"/>
  <c r="B8" i="4" l="1"/>
  <c r="B8" i="2"/>
  <c r="B9" i="2"/>
  <c r="B10" i="2"/>
  <c r="B11" i="2"/>
  <c r="B12" i="2"/>
  <c r="B9" i="1"/>
  <c r="B18" i="1"/>
  <c r="B17" i="1"/>
  <c r="B23" i="1"/>
  <c r="B10" i="1"/>
  <c r="B20" i="1"/>
  <c r="B24" i="1"/>
  <c r="B21" i="1"/>
  <c r="B22" i="1"/>
  <c r="B27" i="1"/>
  <c r="B28" i="1"/>
  <c r="B25" i="1"/>
  <c r="B26" i="1"/>
  <c r="B19" i="1"/>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A8" i="8" l="1"/>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A40" i="3"/>
  <c r="A9" i="1"/>
  <c r="T11" i="1"/>
  <c r="T20" i="1"/>
  <c r="T17" i="1"/>
  <c r="T18" i="1"/>
  <c r="T21" i="1"/>
  <c r="T23" i="1"/>
  <c r="T26" i="1"/>
  <c r="T22" i="1"/>
  <c r="T27" i="1"/>
  <c r="T9" i="1"/>
  <c r="T24" i="1"/>
  <c r="T25" i="1"/>
  <c r="T28" i="1"/>
  <c r="T31" i="1"/>
  <c r="T10" i="1"/>
  <c r="T19" i="1"/>
  <c r="I18" i="7"/>
  <c r="I17" i="7"/>
  <c r="A25" i="6" l="1"/>
  <c r="A39" i="3" l="1"/>
  <c r="A38" i="3"/>
  <c r="A36" i="3"/>
  <c r="A37" i="3"/>
  <c r="A35" i="3"/>
  <c r="A34" i="3"/>
  <c r="A9" i="3" l="1"/>
  <c r="A10" i="3"/>
  <c r="A11" i="3"/>
  <c r="A12" i="3"/>
  <c r="A13" i="3"/>
  <c r="A14" i="3"/>
  <c r="A15" i="3"/>
  <c r="A16" i="3"/>
  <c r="A17" i="3"/>
  <c r="A18" i="3"/>
  <c r="A19" i="3"/>
  <c r="A20" i="3"/>
  <c r="A21" i="3"/>
  <c r="A22" i="3"/>
  <c r="A23" i="3"/>
  <c r="A24" i="3"/>
  <c r="A25" i="3"/>
  <c r="A26" i="3"/>
  <c r="A27" i="3"/>
  <c r="A28" i="3"/>
  <c r="A29" i="3"/>
  <c r="A30" i="3"/>
  <c r="A31" i="3"/>
  <c r="A32" i="3"/>
  <c r="A33" i="3"/>
  <c r="A8" i="2" l="1"/>
  <c r="I9" i="7" l="1"/>
  <c r="H9" i="7"/>
  <c r="C9" i="7"/>
  <c r="B9" i="7"/>
  <c r="A24" i="6" l="1"/>
  <c r="A9" i="6" l="1"/>
  <c r="A10" i="6"/>
  <c r="A11" i="6"/>
  <c r="A12" i="6"/>
  <c r="A13" i="6"/>
  <c r="A14" i="6"/>
  <c r="A15" i="6"/>
  <c r="A16" i="6"/>
  <c r="A17" i="6"/>
  <c r="A18" i="6"/>
  <c r="A19" i="6"/>
  <c r="A20" i="6"/>
  <c r="A21" i="6"/>
  <c r="A22" i="6"/>
  <c r="A23" i="6"/>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H18" i="7" l="1"/>
  <c r="H17" i="7"/>
  <c r="C18" i="7"/>
  <c r="C32" i="7" s="1"/>
  <c r="C17" i="7"/>
  <c r="C31" i="7" s="1"/>
  <c r="B18" i="7"/>
  <c r="B17" i="7"/>
  <c r="H11" i="7"/>
  <c r="B29" i="7" s="1"/>
  <c r="I11" i="7"/>
  <c r="C29" i="7" s="1"/>
  <c r="H10" i="7"/>
  <c r="C10" i="7"/>
  <c r="B10" i="7"/>
  <c r="C30" i="7" l="1"/>
  <c r="B30" i="7"/>
  <c r="B32" i="7"/>
  <c r="B31" i="7"/>
  <c r="H12" i="7"/>
  <c r="D9" i="7"/>
  <c r="B11" i="7"/>
  <c r="C11" i="7"/>
  <c r="I12" i="7"/>
  <c r="B33" i="7" l="1"/>
  <c r="C33" i="7"/>
  <c r="D30" i="7"/>
  <c r="D32" i="7"/>
  <c r="D29" i="7"/>
  <c r="I38" i="7"/>
  <c r="I39" i="7" s="1"/>
  <c r="H38" i="7"/>
  <c r="H39" i="7" s="1"/>
  <c r="I19" i="7"/>
  <c r="I24" i="7" s="1"/>
  <c r="H19" i="7"/>
  <c r="H24" i="7" s="1"/>
  <c r="D33" i="7" l="1"/>
  <c r="J10" i="7"/>
  <c r="J9" i="7"/>
  <c r="J17" i="7"/>
  <c r="J11" i="7"/>
  <c r="J38" i="7"/>
  <c r="J39" i="7" s="1"/>
  <c r="J18" i="7"/>
  <c r="J12" i="7" l="1"/>
  <c r="J19" i="7"/>
  <c r="J24" i="7" l="1"/>
  <c r="D17" i="7"/>
  <c r="C19" i="7"/>
  <c r="C24" i="7" s="1"/>
  <c r="D18" i="7"/>
  <c r="B19" i="7"/>
  <c r="B24" i="7" s="1"/>
  <c r="C38" i="7"/>
  <c r="C39" i="7" s="1"/>
  <c r="B38" i="7"/>
  <c r="A8" i="6"/>
  <c r="A8" i="5"/>
  <c r="A8" i="3"/>
  <c r="D31" i="7" l="1"/>
  <c r="D19" i="7"/>
  <c r="D38" i="7"/>
  <c r="D39" i="7" s="1"/>
  <c r="B39" i="7"/>
  <c r="D10" i="7"/>
  <c r="D11" i="7" s="1"/>
  <c r="D24" i="7" l="1"/>
</calcChain>
</file>

<file path=xl/comments1.xml><?xml version="1.0" encoding="utf-8"?>
<comments xmlns="http://schemas.openxmlformats.org/spreadsheetml/2006/main">
  <authors>
    <author>tc={43E92458-3BE0-4A5D-8D03-2B5E4B72DD07}</author>
  </authors>
  <commentList>
    <comment ref="R4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process. No UAT System provided to the client.</t>
        </r>
      </text>
    </comment>
  </commentList>
</comments>
</file>

<file path=xl/comments2.xml><?xml version="1.0" encoding="utf-8"?>
<comments xmlns="http://schemas.openxmlformats.org/spreadsheetml/2006/main">
  <authors>
    <author>tc={85F9206A-16FC-4723-B708-C1B6C8F366A4}</author>
    <author>tc={005E9D2A-8044-4CA9-8DD2-A3621B3B8EA3}</author>
    <author>tc={3279A684-CA7F-4FE8-AF46-C0D607C31620}</author>
    <author>tc={6AA40CD1-D6D9-414E-969D-7ED26EEC87B5}</author>
    <author>tc={55AB4586-0DD9-46A9-94BD-670885BD550C}</author>
    <author>tc={DE7C0309-CC49-4427-B415-CD6450E3D806}</author>
    <author>tc={5D1242A9-1526-4E73-AB30-B05ED3260BA9}</author>
    <author>tc={B8DD93EC-5BFB-4CCF-9A76-4307AE656AC6}</author>
    <author>tc={675EBEB7-7729-4255-AFAB-22C634CDF7B2}</author>
    <author>tc={75830715-8273-4A6A-8F08-686B3B357EA6}</author>
    <author>tc={5CC0EFC8-9466-4D97-B729-5AC83BD8FDAA}</author>
    <author>tc={83DB5543-6E59-4DBA-908E-AAC90F048EC5}</author>
    <author>Jian Clarice P. Mercado</author>
    <author>tc={F49FC05B-4899-4C3A-AADD-B3E770C0E667}</author>
  </authors>
  <commentList>
    <comment ref="N9"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client. No access to Stephanie's mailbox.</t>
        </r>
      </text>
    </comment>
    <comment ref="O9"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client. No access to Stephanie's mailbox.</t>
        </r>
      </text>
    </comment>
    <comment ref="P9"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process. No UAT System provided to the client.</t>
        </r>
      </text>
    </comment>
    <comment ref="Q9"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process. No standard SOW document prepared.</t>
        </r>
      </text>
    </comment>
    <comment ref="K17"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Nov 22, 2023</t>
        </r>
      </text>
    </comment>
    <comment ref="K18"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Nov 22, 2023</t>
        </r>
      </text>
    </comment>
    <comment ref="K20"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Nov 22, 2023</t>
        </r>
      </text>
    </comment>
    <comment ref="U20"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Attendance only</t>
        </r>
      </text>
    </comment>
    <comment ref="U21"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Attendance only</t>
        </r>
      </text>
    </comment>
    <comment ref="O25"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1st week of Jan</t>
        </r>
      </text>
    </comment>
    <comment ref="O27"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Tentative: 18 Dec
Reply:
    Initial documents have not been shared as of today</t>
        </r>
      </text>
    </comment>
    <comment ref="O28"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1st week of Jan</t>
        </r>
      </text>
    </comment>
    <comment ref="L30" authorId="12" shapeId="0">
      <text>
        <r>
          <rPr>
            <b/>
            <sz val="9"/>
            <color indexed="81"/>
            <rFont val="Tahoma"/>
            <family val="2"/>
          </rPr>
          <t>Jian Clarice P. Mercado:</t>
        </r>
        <r>
          <rPr>
            <sz val="9"/>
            <color indexed="81"/>
            <rFont val="Tahoma"/>
            <family val="2"/>
          </rPr>
          <t xml:space="preserve">
• Original contract signed on 11/12/2023
• Addendum signed on 29/01/2024</t>
        </r>
      </text>
    </comment>
    <comment ref="O31"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1st week of Jan</t>
        </r>
      </text>
    </comment>
  </commentList>
</comments>
</file>

<file path=xl/comments3.xml><?xml version="1.0" encoding="utf-8"?>
<comments xmlns="http://schemas.openxmlformats.org/spreadsheetml/2006/main">
  <authors>
    <author>tc={AFC9D7D0-63DD-4F1B-A532-EDFBB47A748E}</author>
    <author>tc={4CADB353-D470-4E51-B95B-1B00A325E7A3}</author>
    <author>tc={2F645AB2-2671-4995-8FD9-6E01CFD7DC2C}</author>
    <author>tc={58E6F3B2-FE1A-47B3-8ADE-EF7DCEA49A12}</author>
    <author>tc={32D8FDAA-4B6F-4FF1-A695-69C867300597}</author>
    <author>tc={21A4829A-7DD5-4883-8678-6CB5E04184C0}</author>
    <author>tc={FF59458C-A645-4C0B-81A8-31B50E0BC6FA}</author>
    <author>tc={29064F05-EFD8-4E14-8E6F-66D36C5A3FFF}</author>
    <author>tc={F0108CC5-0CCF-4C5C-9675-F90D8BF809CC}</author>
    <author>tc={5D37D95E-400E-4353-B0D3-F3144C747CE9}</author>
    <author>tc={524901C5-65FE-4710-B28C-9A4A3D31DD37}</author>
    <author>tc={D07224EB-871C-4CA6-BA97-24C4EADA04D4}</author>
    <author>tc={E701EC60-1D52-4174-8076-722AA77F876C}</author>
    <author>Jian Clarice P. Mercado</author>
    <author>tc={8789170F-AC33-4C8F-9CD5-928F07302005}</author>
  </authors>
  <commentList>
    <comment ref="K8"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Jan 22, 2024</t>
        </r>
      </text>
    </comment>
    <comment ref="K9"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Jan 22, 2024</t>
        </r>
      </text>
    </comment>
    <comment ref="E10"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Cant find this module on Jira board, @Jian Clarice P. Mercado please assist here</t>
        </r>
      </text>
    </comment>
    <comment ref="K10"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Jan 22, 2024</t>
        </r>
      </text>
    </comment>
    <comment ref="E11"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Ahmed is fixing issues raised from QA, also working on user manual.
Planning to complete by Wednesday</t>
        </r>
      </text>
    </comment>
    <comment ref="K11"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Jan 22, 2024</t>
        </r>
      </text>
    </comment>
    <comment ref="P11"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client. No access to Stephanie's mailbox.</t>
        </r>
      </text>
    </comment>
    <comment ref="R11"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process. No UAT System provided to the client.</t>
        </r>
      </text>
    </comment>
    <comment ref="E12"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 comment from client on the modules they are testing, I am still following up with Vian on Performance management.</t>
        </r>
      </text>
    </comment>
    <comment ref="K12"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Jan 22, 2024</t>
        </r>
      </text>
    </comment>
    <comment ref="N15"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User data sheet shared on 22/01/2024.</t>
        </r>
      </text>
    </comment>
    <comment ref="K16"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Nov 22, 2023</t>
        </r>
      </text>
    </comment>
    <comment ref="K17"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Nov 22, 2023</t>
        </r>
      </text>
    </comment>
    <comment ref="O17" authorId="13" shapeId="0">
      <text>
        <r>
          <rPr>
            <b/>
            <sz val="9"/>
            <color indexed="81"/>
            <rFont val="Tahoma"/>
            <family val="2"/>
          </rPr>
          <t>Jian Clarice P. Mercado:</t>
        </r>
        <r>
          <rPr>
            <sz val="9"/>
            <color indexed="81"/>
            <rFont val="Tahoma"/>
            <family val="2"/>
          </rPr>
          <t xml:space="preserve">
Reignition from Asma - Nov 2023</t>
        </r>
      </text>
    </comment>
    <comment ref="U17" authorId="1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Attendance only</t>
        </r>
      </text>
    </comment>
  </commentList>
</comments>
</file>

<file path=xl/comments4.xml><?xml version="1.0" encoding="utf-8"?>
<comments xmlns="http://schemas.openxmlformats.org/spreadsheetml/2006/main">
  <authors>
    <author>tc={3566ED1B-34CD-4BDA-B1CF-91A4786E01CC}</author>
    <author>tc={DD56D144-2A90-4697-B3FD-60377B96976F}</author>
    <author>tc={C4C4DD7F-7366-4145-895D-865D2E1BA3F5}</author>
    <author>tc={D0A16F97-1700-4095-939A-3C595709C41A}</author>
    <author>tc={8330C558-2976-4BDC-9727-517BD48E9BF3}</author>
  </authors>
  <commentList>
    <comment ref="K8"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Jan 22, 2024</t>
        </r>
      </text>
    </comment>
    <comment ref="M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client. No access to Stephanie's mailbox.</t>
        </r>
      </text>
    </comment>
    <comment ref="N8"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client. No access to Stephanie's mailbox.</t>
        </r>
      </text>
    </comment>
    <comment ref="O8"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client. No access to Stephanie's mailbox.</t>
        </r>
      </text>
    </comment>
    <comment ref="Q8"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client. No access to Stephanie's mailbox.</t>
        </r>
      </text>
    </comment>
  </commentList>
</comments>
</file>

<file path=xl/comments5.xml><?xml version="1.0" encoding="utf-8"?>
<comments xmlns="http://schemas.openxmlformats.org/spreadsheetml/2006/main">
  <authors>
    <author>tc={AF36F3CF-D4BE-4132-AD04-719AB4B3CCB7}</author>
    <author>tc={CD0DB7E9-A3DA-4416-B9B6-6EF5CEA338D8}</author>
    <author>tc={D950AB1D-1FFD-4558-AB8A-27F2343B2705}</author>
    <author>tc={06D0EF5E-E4B7-4226-846B-EEBEAD9AA86E}</author>
    <author>tc={93D127B1-889F-43E9-ADD8-06B34D2D96AE}</author>
    <author>tc={A88B486E-3EA8-4E52-A67C-9E496997431A}</author>
    <author>tc={D8555BA0-700C-40A4-85F5-78E7C5C6F1CA}</author>
  </authors>
  <commentList>
    <comment ref="B25"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 Cali, waiting for the confirmation of client whether they will renew or cancel.</t>
        </r>
      </text>
    </comment>
    <comment ref="L25"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process. No UAT System provided to the client.</t>
        </r>
      </text>
    </comment>
    <comment ref="M25"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process. No standard SOW document prepared.</t>
        </r>
      </text>
    </comment>
    <comment ref="B26"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Per Cali, waiting for the confirmation of client whether they will renew or cancel.</t>
        </r>
      </text>
    </comment>
    <comment ref="G26"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Effective Jan 22, 2024</t>
        </r>
      </text>
    </comment>
    <comment ref="L26"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client. No access to Stephanie's mailbox.</t>
        </r>
      </text>
    </comment>
    <comment ref="M26"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Old client. No access to Stephanie's mailbox.</t>
        </r>
      </text>
    </comment>
  </commentList>
</comments>
</file>

<file path=xl/sharedStrings.xml><?xml version="1.0" encoding="utf-8"?>
<sst xmlns="http://schemas.openxmlformats.org/spreadsheetml/2006/main" count="1045" uniqueCount="374">
  <si>
    <t>HRMS PROJECT IMPLEMENTATION TRACKER</t>
  </si>
  <si>
    <t>SOFTWARE CLIENTS</t>
  </si>
  <si>
    <t>MANAGED SERVICES CLIENTS</t>
  </si>
  <si>
    <t>ACTIVE CLIENTS</t>
  </si>
  <si>
    <t>Stand Alone</t>
  </si>
  <si>
    <t>Centralized Portal</t>
  </si>
  <si>
    <t>TOTAL</t>
  </si>
  <si>
    <t>Centralized / 
Payroll Portal</t>
  </si>
  <si>
    <t>Live Clients</t>
  </si>
  <si>
    <t>Live with Pending Modules</t>
  </si>
  <si>
    <t>Payroll Clients</t>
  </si>
  <si>
    <t>ON GOING IMPLEMENTATION</t>
  </si>
  <si>
    <t>On going Implementation</t>
  </si>
  <si>
    <t>Project Pipeline</t>
  </si>
  <si>
    <t>YEAR TO DATE - SOFTWARE CLIENTS</t>
  </si>
  <si>
    <t>YEAR TO DATE - MANAGED SERVICES</t>
  </si>
  <si>
    <t>Centralized / 
Paryroll Portal</t>
  </si>
  <si>
    <t>YEAR TO DATE - ALL CLIENTS</t>
  </si>
  <si>
    <t>Active Clients</t>
  </si>
  <si>
    <t>Active with Pending Modules</t>
  </si>
  <si>
    <t>On Going Implementation</t>
  </si>
  <si>
    <t>Pipeline</t>
  </si>
  <si>
    <t>INACTIVE CLIENTS</t>
  </si>
  <si>
    <t>Terminated Projects</t>
  </si>
  <si>
    <t>Versions</t>
  </si>
  <si>
    <t>Full system requirement has been delivered and client has been using the software</t>
  </si>
  <si>
    <t>First version</t>
  </si>
  <si>
    <t>V1</t>
  </si>
  <si>
    <t>Second Version</t>
  </si>
  <si>
    <t>V2</t>
  </si>
  <si>
    <t>Latest Version</t>
  </si>
  <si>
    <t>V3</t>
  </si>
  <si>
    <t>Ref</t>
  </si>
  <si>
    <t>Project ID</t>
  </si>
  <si>
    <t>Client Name</t>
  </si>
  <si>
    <t>Modules</t>
  </si>
  <si>
    <t>Point of Contact</t>
  </si>
  <si>
    <t>Client Type</t>
  </si>
  <si>
    <t>Portal</t>
  </si>
  <si>
    <t>Mobile App</t>
  </si>
  <si>
    <t>Project Manager</t>
  </si>
  <si>
    <t>Project Coordinator</t>
  </si>
  <si>
    <t>Contract Sign Date</t>
  </si>
  <si>
    <t>Data Gathered Start Date</t>
  </si>
  <si>
    <t>Initial Data Receipt Date</t>
  </si>
  <si>
    <t>Kick-off Meeting</t>
  </si>
  <si>
    <t>Finalization of SOW</t>
  </si>
  <si>
    <t>Date UAT Access Provided to Client</t>
  </si>
  <si>
    <t>Date start of implementation</t>
  </si>
  <si>
    <t>Date UAT Provided to Client</t>
  </si>
  <si>
    <t>Go-live date</t>
  </si>
  <si>
    <t>Implementation Duration (Days)</t>
  </si>
  <si>
    <t>Mobile App Delivery</t>
  </si>
  <si>
    <t>Sofware Version</t>
  </si>
  <si>
    <t>ATS Travel</t>
  </si>
  <si>
    <t>1. Core HR
2. Payroll
3. Mobile Application</t>
  </si>
  <si>
    <t>Managed Services</t>
  </si>
  <si>
    <t>Nick</t>
  </si>
  <si>
    <t>Sajani</t>
  </si>
  <si>
    <t>15 Sep 2023</t>
  </si>
  <si>
    <t>Admiral Energy</t>
  </si>
  <si>
    <t>AMAP</t>
  </si>
  <si>
    <t>1. Mobile App
2. Payroll
3. Time &amp; Attendance
4. Visitor Management System</t>
  </si>
  <si>
    <t>Beautiful Destinations</t>
  </si>
  <si>
    <t>Blanco</t>
  </si>
  <si>
    <t>1. Core HR
2. Payroll</t>
  </si>
  <si>
    <t>Cambridge Medical Center</t>
  </si>
  <si>
    <t>Chanel</t>
  </si>
  <si>
    <t>1. Core HR
2. Payroll
3. Attendance &amp; Timekeeping Module
4. Mobile Application</t>
  </si>
  <si>
    <r>
      <rPr>
        <b/>
        <sz val="10"/>
        <color theme="1"/>
        <rFont val="Calibri"/>
        <family val="2"/>
        <scheme val="minor"/>
      </rPr>
      <t>Marianne Estrada</t>
    </r>
    <r>
      <rPr>
        <sz val="10"/>
        <color theme="1"/>
        <rFont val="Calibri"/>
        <family val="2"/>
        <scheme val="minor"/>
      </rPr>
      <t xml:space="preserve">
marianne.estrada@chanel.com</t>
    </r>
  </si>
  <si>
    <t>DiaSorin</t>
  </si>
  <si>
    <t>Districo</t>
  </si>
  <si>
    <t>Electric Way</t>
  </si>
  <si>
    <t>.</t>
  </si>
  <si>
    <t>Farfetch</t>
  </si>
  <si>
    <t>Ignite</t>
  </si>
  <si>
    <t>IKEA</t>
  </si>
  <si>
    <t>Keystone Fellowship</t>
  </si>
  <si>
    <t>Software Client</t>
  </si>
  <si>
    <t>MAF</t>
  </si>
  <si>
    <t>Med7</t>
  </si>
  <si>
    <t>Medical Village</t>
  </si>
  <si>
    <t>Mena Moonshots</t>
  </si>
  <si>
    <t>Mountain Air Shipping</t>
  </si>
  <si>
    <t>1. Core Core HR
2. Payroll
3. Task Management Module</t>
  </si>
  <si>
    <r>
      <rPr>
        <b/>
        <sz val="10"/>
        <color theme="1"/>
        <rFont val="Calibri"/>
        <family val="2"/>
        <scheme val="minor"/>
      </rPr>
      <t xml:space="preserve">HRBP: </t>
    </r>
    <r>
      <rPr>
        <sz val="10"/>
        <color theme="1"/>
        <rFont val="Calibri"/>
        <family val="2"/>
        <scheme val="minor"/>
      </rPr>
      <t xml:space="preserve">Maria Roselle Vindollo
</t>
    </r>
    <r>
      <rPr>
        <b/>
        <sz val="10"/>
        <color theme="1"/>
        <rFont val="Calibri"/>
        <family val="2"/>
        <scheme val="minor"/>
      </rPr>
      <t xml:space="preserve">Sami Rai
</t>
    </r>
    <r>
      <rPr>
        <sz val="10"/>
        <color theme="1"/>
        <rFont val="Calibri"/>
        <family val="2"/>
        <scheme val="minor"/>
      </rPr>
      <t>s.rai@maship.com</t>
    </r>
  </si>
  <si>
    <t>Jian</t>
  </si>
  <si>
    <t>15-20-23</t>
  </si>
  <si>
    <t>Neritum</t>
  </si>
  <si>
    <t>1. Core HR
2. Mobile Application</t>
  </si>
  <si>
    <t>QMM</t>
  </si>
  <si>
    <t>Roche Diagnostics</t>
  </si>
  <si>
    <t>Kawsar / Aman</t>
  </si>
  <si>
    <t>Sweetwater</t>
  </si>
  <si>
    <t>1. Core HR
2. Payroll
3. Reports</t>
  </si>
  <si>
    <t>Yes</t>
  </si>
  <si>
    <t>Zendxb</t>
  </si>
  <si>
    <t>1. Core HR
2. Payroll
3. Attendance Management
4. Employee Self-Service
5. Mobile Application</t>
  </si>
  <si>
    <t>J&amp;T Express</t>
  </si>
  <si>
    <t>1. Core HR
2. Attendance &amp; Shift Management
3. Asset Management Module
4. Mobile Application</t>
  </si>
  <si>
    <t>Seven Gym</t>
  </si>
  <si>
    <r>
      <rPr>
        <b/>
        <sz val="10"/>
        <color theme="1"/>
        <rFont val="Calibri"/>
        <family val="2"/>
        <scheme val="minor"/>
      </rPr>
      <t>Maria Kopylova</t>
    </r>
    <r>
      <rPr>
        <sz val="10"/>
        <color theme="1"/>
        <rFont val="Calibri"/>
        <family val="2"/>
        <scheme val="minor"/>
      </rPr>
      <t xml:space="preserve">
maria@sevenofficial.com</t>
    </r>
  </si>
  <si>
    <t>IHS</t>
  </si>
  <si>
    <t>Delonghi</t>
  </si>
  <si>
    <t>Roche Pharmaceuticals</t>
  </si>
  <si>
    <t>Arise</t>
  </si>
  <si>
    <t>Fendale</t>
  </si>
  <si>
    <t>NR Services</t>
  </si>
  <si>
    <t>Elevate DMC</t>
  </si>
  <si>
    <t>1. Core HR
2. Leave Management
3. Attendance Management
4. Payroll Management
5. Employee Self Service
6. Employee Asset Management
7. Task &amp; Activity Management
8. Performance Management
9. Mobile Application
10. Reports</t>
  </si>
  <si>
    <t>Arnold</t>
  </si>
  <si>
    <t>Selphine</t>
  </si>
  <si>
    <t>Clients who only availed the Payroll System</t>
  </si>
  <si>
    <t>User Data Receipt Date</t>
  </si>
  <si>
    <t>Schonfeld</t>
  </si>
  <si>
    <t>Payroll Central</t>
  </si>
  <si>
    <t>ERES</t>
  </si>
  <si>
    <t>Crown</t>
  </si>
  <si>
    <t>AJC</t>
  </si>
  <si>
    <t>FP Markets Ltd</t>
  </si>
  <si>
    <t>KEYSIGHT TECHNOLOGIES</t>
  </si>
  <si>
    <t>Innovaccer</t>
  </si>
  <si>
    <t>Cross Point</t>
  </si>
  <si>
    <t>Minerva Foods</t>
  </si>
  <si>
    <t>Rémy Cointreau</t>
  </si>
  <si>
    <t>Travix</t>
  </si>
  <si>
    <t>YVOLV</t>
  </si>
  <si>
    <t>Guggenheim</t>
  </si>
  <si>
    <t>Hitachi</t>
  </si>
  <si>
    <t>LMR Partners LLP</t>
  </si>
  <si>
    <t>Spocto</t>
  </si>
  <si>
    <t>MASSIVEMUSIC - FZCO</t>
  </si>
  <si>
    <t>Dynamic Employment Services</t>
  </si>
  <si>
    <t>TTONE GENERAL TRADING FZE</t>
  </si>
  <si>
    <t>Oaktech Services FZ-LLC</t>
  </si>
  <si>
    <t>Female Fusion</t>
  </si>
  <si>
    <t>SOLED MANAGEMENT SERVICES</t>
  </si>
  <si>
    <t>Hudson Bay Capital</t>
  </si>
  <si>
    <t>AGILYSYS SOLUTIONS L.L.C FZ</t>
  </si>
  <si>
    <t>MATRIX EXCHANGE LIMITED ADGM</t>
  </si>
  <si>
    <t>Verition Management (DIFC) Limited - DIFC</t>
  </si>
  <si>
    <t>Indee Enterprises L.L.C- FZ</t>
  </si>
  <si>
    <t>MOOVE AFRICA</t>
  </si>
  <si>
    <t>Wilhemsen</t>
  </si>
  <si>
    <t>BIC World</t>
  </si>
  <si>
    <t>Nolus</t>
  </si>
  <si>
    <t>Alfa Laval</t>
  </si>
  <si>
    <t>Lincoln Holdings</t>
  </si>
  <si>
    <t>Intersystems</t>
  </si>
  <si>
    <t>Fayolle</t>
  </si>
  <si>
    <t>Survitec</t>
  </si>
  <si>
    <t>Sreekanth</t>
  </si>
  <si>
    <t>Aless</t>
  </si>
  <si>
    <t>Ongoing Implementations</t>
  </si>
  <si>
    <t>Active Implementations</t>
  </si>
  <si>
    <t>Pending Modules</t>
  </si>
  <si>
    <t>Project Challenges</t>
  </si>
  <si>
    <t>Remarks</t>
  </si>
  <si>
    <t>Adal AE</t>
  </si>
  <si>
    <t>Phase 1:
1. User datasheet upload
2. Mobile Application</t>
  </si>
  <si>
    <r>
      <t xml:space="preserve">Rupali Upadhyay
</t>
    </r>
    <r>
      <rPr>
        <sz val="10"/>
        <color theme="1"/>
        <rFont val="Calibri"/>
        <family val="2"/>
        <scheme val="minor"/>
      </rPr>
      <t>rupali@adal.ae</t>
    </r>
  </si>
  <si>
    <t>Golf Kraft</t>
  </si>
  <si>
    <t>1. Core HR
2. Payroll
3. Attendance Management
4. Leave Management
5. Task &amp; Project Management</t>
  </si>
  <si>
    <r>
      <rPr>
        <b/>
        <sz val="10"/>
        <color theme="1"/>
        <rFont val="Calibri"/>
        <family val="2"/>
        <scheme val="minor"/>
      </rPr>
      <t xml:space="preserve">Sanjay
</t>
    </r>
    <r>
      <rPr>
        <sz val="10"/>
        <color theme="1"/>
        <rFont val="Calibri"/>
        <family val="2"/>
        <scheme val="minor"/>
      </rPr>
      <t>sanjay@golf-kraft.com</t>
    </r>
  </si>
  <si>
    <t>Benjamin</t>
  </si>
  <si>
    <t>Lorrie</t>
  </si>
  <si>
    <t>MCS</t>
  </si>
  <si>
    <t>Legatum Group</t>
  </si>
  <si>
    <t>1. Payroll
2. Expense Claims
3. Loan Mgmt.
4. Reports</t>
  </si>
  <si>
    <t>Name: Carla Viedge
Email: Carla.Viedge@legatum.com
Number: 0561132393
CC: evie.lelliott@legatum.com</t>
  </si>
  <si>
    <t>BinHendi Enterprises</t>
  </si>
  <si>
    <t>1. Core HR (Full)
2. Onboarding/Offboarding
3. Attendance
4. Task &amp; Project Mgmt.
5. Payroll
6. Performance Mgmt.
7. Asset Mgmt.
8. ATS (Incl. Careers Page)
9. Reports
10. Mobile App</t>
  </si>
  <si>
    <r>
      <rPr>
        <b/>
        <sz val="10"/>
        <color theme="1"/>
        <rFont val="Calibri"/>
        <family val="2"/>
        <scheme val="minor"/>
      </rPr>
      <t>Sravani Nakkina</t>
    </r>
    <r>
      <rPr>
        <sz val="10"/>
        <color theme="1"/>
        <rFont val="Calibri"/>
        <family val="2"/>
        <scheme val="minor"/>
      </rPr>
      <t xml:space="preserve">
s.nakkina@binhendi.com
+971565458560</t>
    </r>
  </si>
  <si>
    <t>GN Group</t>
  </si>
  <si>
    <r>
      <rPr>
        <b/>
        <sz val="10"/>
        <color theme="1"/>
        <rFont val="Calibri"/>
        <family val="2"/>
        <scheme val="minor"/>
      </rPr>
      <t>Mohsen Elotafy</t>
    </r>
    <r>
      <rPr>
        <sz val="10"/>
        <color theme="1"/>
        <rFont val="Calibri"/>
        <family val="2"/>
        <scheme val="minor"/>
      </rPr>
      <t xml:space="preserve">
motafey@gnhearing.com
+971557562113</t>
    </r>
  </si>
  <si>
    <t>MCS prod environment is in progress</t>
  </si>
  <si>
    <t>Cybergate Defense</t>
  </si>
  <si>
    <t>1. Core HR (Full)
2. Attendance
3. Payroll
4. Reports
5. Mobile App
6. Performance Mgmt.
7. Task &amp; Project Mgmt.
8. Offboarding
9. Emp Communication &amp; Acknoledgement</t>
  </si>
  <si>
    <r>
      <rPr>
        <b/>
        <sz val="10"/>
        <color theme="1"/>
        <rFont val="Calibri"/>
        <family val="2"/>
        <scheme val="minor"/>
      </rPr>
      <t>Sweatha Subramanian</t>
    </r>
    <r>
      <rPr>
        <sz val="10"/>
        <color theme="1"/>
        <rFont val="Calibri"/>
        <family val="2"/>
        <scheme val="minor"/>
      </rPr>
      <t xml:space="preserve"> 
sweatha@cybergate.tech
+971526123179</t>
    </r>
  </si>
  <si>
    <t>Club Lab Golf</t>
  </si>
  <si>
    <t>1. Core HR
2. Payroll
3. Reports
4. Task &amp; Project Mgmt.</t>
  </si>
  <si>
    <r>
      <rPr>
        <b/>
        <sz val="10"/>
        <color rgb="FF000000"/>
        <rFont val="Calibri"/>
        <family val="2"/>
        <scheme val="minor"/>
      </rPr>
      <t xml:space="preserve">Reg Van Rooyen
</t>
    </r>
    <r>
      <rPr>
        <sz val="10"/>
        <color rgb="FF000000"/>
        <rFont val="Calibri"/>
        <family val="2"/>
        <scheme val="minor"/>
      </rPr>
      <t>reg@clublabgolf.com</t>
    </r>
  </si>
  <si>
    <t xml:space="preserve">The client organization is going through some changes, the HRMS project discussion will again pick up by mid of next year. </t>
  </si>
  <si>
    <t>British Oak Montessori</t>
  </si>
  <si>
    <t>1. Core HR</t>
  </si>
  <si>
    <t>Varsha Ramnani
HRBP</t>
  </si>
  <si>
    <t>No</t>
  </si>
  <si>
    <t>Systra Egypt</t>
  </si>
  <si>
    <t>1. Core HR
2. Attendance Management
3. Leave Management
4. Payroll Management
5. PRO Module
6. Employee Self-Service
7. Mobile Application
8. Reports</t>
  </si>
  <si>
    <t>Phase 1:
1. Core HR
2. Employee Self-Service
3. Attendance Management
4. Leave Management
5. Payroll Management (Standard)
Phase 2:
6. PRO Module
7. Mobile Application
8. Reports</t>
  </si>
  <si>
    <r>
      <rPr>
        <b/>
        <sz val="10"/>
        <color theme="1"/>
        <rFont val="Calibri"/>
        <family val="2"/>
        <scheme val="minor"/>
      </rPr>
      <t>Sidi Ziane</t>
    </r>
    <r>
      <rPr>
        <sz val="10"/>
        <color theme="1"/>
        <rFont val="Calibri"/>
        <family val="2"/>
        <scheme val="minor"/>
      </rPr>
      <t xml:space="preserve">
smziane@systra.com
</t>
    </r>
    <r>
      <rPr>
        <b/>
        <sz val="10"/>
        <color theme="1"/>
        <rFont val="Calibri"/>
        <family val="2"/>
        <scheme val="minor"/>
      </rPr>
      <t xml:space="preserve">Ayman Elkhouly
</t>
    </r>
    <r>
      <rPr>
        <sz val="10"/>
        <color theme="1"/>
        <rFont val="Calibri"/>
        <family val="2"/>
        <scheme val="minor"/>
      </rPr>
      <t>aelkhouly@systra.com</t>
    </r>
  </si>
  <si>
    <t>Systra KSA</t>
  </si>
  <si>
    <r>
      <rPr>
        <b/>
        <sz val="10"/>
        <color theme="1"/>
        <rFont val="Calibri"/>
        <family val="2"/>
        <scheme val="minor"/>
      </rPr>
      <t xml:space="preserve">Osama AlRashed
</t>
    </r>
    <r>
      <rPr>
        <sz val="10"/>
        <color theme="1"/>
        <rFont val="Calibri"/>
        <family val="2"/>
        <scheme val="minor"/>
      </rPr>
      <t>oalrashed@systra.com</t>
    </r>
    <r>
      <rPr>
        <b/>
        <sz val="10"/>
        <color theme="1"/>
        <rFont val="Calibri"/>
        <family val="2"/>
        <scheme val="minor"/>
      </rPr>
      <t xml:space="preserve">
Ayman Elkhouly</t>
    </r>
    <r>
      <rPr>
        <sz val="10"/>
        <color theme="1"/>
        <rFont val="Calibri"/>
        <family val="2"/>
        <scheme val="minor"/>
      </rPr>
      <t xml:space="preserve">
aelkhouly@systra.com</t>
    </r>
  </si>
  <si>
    <t>Dentsu</t>
  </si>
  <si>
    <t>1. Payroll
2. Workday Integration</t>
  </si>
  <si>
    <r>
      <rPr>
        <b/>
        <sz val="10"/>
        <color theme="1"/>
        <rFont val="Calibri"/>
        <family val="2"/>
        <scheme val="minor"/>
      </rPr>
      <t>Kaitlin Kwiatkowski</t>
    </r>
    <r>
      <rPr>
        <sz val="10"/>
        <color theme="1"/>
        <rFont val="Calibri"/>
        <family val="2"/>
        <scheme val="minor"/>
      </rPr>
      <t xml:space="preserve"> Kaitlin.Kwiatkowski@dentsu.com</t>
    </r>
  </si>
  <si>
    <t>Client UAT Testing</t>
  </si>
  <si>
    <t>Eathos</t>
  </si>
  <si>
    <t>1. Core HR
2. Leave Management
3. Attendance Management
4. Payroll Management
5. Employee Self Service
6. PRO Module
7. Performance Management Module
8. Asset Management Module
9. Task Management Module
10. ATS Module
11. Mobile App
12. Support Module</t>
  </si>
  <si>
    <t>Phase 2:
1. Core HR
2. Leave Management
3. Attendance Management
4. Employee Self Service
Phase 3:
5. PRO Module
6. Performance Management Module
7. Asset Management Module
8. Task Management Module
9. ATS Module
10. Mobile App
11. Support Module</t>
  </si>
  <si>
    <r>
      <t xml:space="preserve">Midhun Hubert
</t>
    </r>
    <r>
      <rPr>
        <sz val="10"/>
        <color theme="1"/>
        <rFont val="Calibri"/>
        <family val="2"/>
        <scheme val="minor"/>
      </rPr>
      <t xml:space="preserve">mhubert@eathos.net
+971 4 317 3200 EXT 218 
</t>
    </r>
    <r>
      <rPr>
        <b/>
        <sz val="10"/>
        <color theme="1"/>
        <rFont val="Calibri"/>
        <family val="2"/>
        <scheme val="minor"/>
      </rPr>
      <t xml:space="preserve">Muhannad Alshehri - KSA
</t>
    </r>
    <r>
      <rPr>
        <sz val="10"/>
        <color theme="1"/>
        <rFont val="Calibri"/>
        <family val="2"/>
        <scheme val="minor"/>
      </rPr>
      <t>malshehri@eathos.net
+ 966 59 240 90 16</t>
    </r>
  </si>
  <si>
    <t>Soho</t>
  </si>
  <si>
    <t>1. Performance Management
2. Employee Self Service
3. Asset Management
4. Payroll Management
5. Onboarding &amp; Offboarding
6. Reports
7. Budgeting
8. Mobile Application
9. ATS Module</t>
  </si>
  <si>
    <t>Phase 1:
1. Employee Self Service
2. Payroll Management
Phase 2:
1. Performance Management
2. Asset Management
3. Onboarding &amp; Offboarding
4. Reports
5. Budgeting
6. Mobile Application
7. ATS Module</t>
  </si>
  <si>
    <r>
      <rPr>
        <b/>
        <sz val="10"/>
        <color theme="1"/>
        <rFont val="Calibri"/>
        <family val="2"/>
        <scheme val="minor"/>
      </rPr>
      <t xml:space="preserve">Ziad Moghrabi
</t>
    </r>
    <r>
      <rPr>
        <sz val="10"/>
        <color theme="1"/>
        <rFont val="Calibri"/>
        <family val="2"/>
        <scheme val="minor"/>
      </rPr>
      <t xml:space="preserve">z.moghrabi@sohome.ae
</t>
    </r>
    <r>
      <rPr>
        <b/>
        <sz val="10"/>
        <color theme="1"/>
        <rFont val="Calibri"/>
        <family val="2"/>
        <scheme val="minor"/>
      </rPr>
      <t xml:space="preserve">
Sondos Elkollaly
</t>
    </r>
    <r>
      <rPr>
        <sz val="10"/>
        <color theme="1"/>
        <rFont val="Calibri"/>
        <family val="2"/>
        <scheme val="minor"/>
      </rPr>
      <t>s.elkollaly@sohome.ae</t>
    </r>
  </si>
  <si>
    <t>1. Time &amp; Attendance Management
2. Core HR
3. Offboarding
4. Mobile Application</t>
  </si>
  <si>
    <r>
      <rPr>
        <b/>
        <sz val="10"/>
        <color theme="1"/>
        <rFont val="Calibri"/>
        <family val="2"/>
        <scheme val="minor"/>
      </rPr>
      <t>Rohan Pawar</t>
    </r>
    <r>
      <rPr>
        <sz val="10"/>
        <color theme="1"/>
        <rFont val="Calibri"/>
        <family val="2"/>
        <scheme val="minor"/>
      </rPr>
      <t xml:space="preserve">
rohan.pawar@alfalaval.con
+918799969051</t>
    </r>
  </si>
  <si>
    <t>V2
(Basil to check)</t>
  </si>
  <si>
    <t>OQ Trading</t>
  </si>
  <si>
    <t>1. Core HR
2. Payroll
3. Performance Management
4. Attendance &amp; Shift Management
5. Asset Management
6. Mobile Application</t>
  </si>
  <si>
    <t>Phase 1:
1. Core HR
2. Payroll
3. Attendance &amp; Shift Management
Phase 2:
1. Performance Management
2. Asset Management
3. Mobile Application</t>
  </si>
  <si>
    <r>
      <rPr>
        <b/>
        <sz val="10"/>
        <color theme="1"/>
        <rFont val="Calibri"/>
        <family val="2"/>
        <scheme val="minor"/>
      </rPr>
      <t>Shannon Naude</t>
    </r>
    <r>
      <rPr>
        <sz val="10"/>
        <color theme="1"/>
        <rFont val="Calibri"/>
        <family val="2"/>
        <scheme val="minor"/>
      </rPr>
      <t xml:space="preserve">
shannon.naude@oq.com
+971566809758
</t>
    </r>
    <r>
      <rPr>
        <b/>
        <sz val="10"/>
        <color theme="1"/>
        <rFont val="Calibri"/>
        <family val="2"/>
        <scheme val="minor"/>
      </rPr>
      <t xml:space="preserve">Rodney Mugwendere
</t>
    </r>
    <r>
      <rPr>
        <sz val="10"/>
        <color theme="1"/>
        <rFont val="Calibri"/>
        <family val="2"/>
        <scheme val="minor"/>
      </rPr>
      <t>rodney.mugwendere@oq.com
+971501074193</t>
    </r>
  </si>
  <si>
    <t>JIan</t>
  </si>
  <si>
    <t>Home Apparel</t>
  </si>
  <si>
    <r>
      <rPr>
        <b/>
        <sz val="10"/>
        <color theme="1"/>
        <rFont val="Calibri"/>
        <family val="2"/>
        <scheme val="minor"/>
      </rPr>
      <t>Job Brian</t>
    </r>
    <r>
      <rPr>
        <sz val="10"/>
        <color theme="1"/>
        <rFont val="Calibri"/>
        <family val="2"/>
        <scheme val="minor"/>
      </rPr>
      <t xml:space="preserve">
jobbrian@homeapparel254.com
+254707706005
</t>
    </r>
    <r>
      <rPr>
        <b/>
        <sz val="10"/>
        <color theme="1"/>
        <rFont val="Calibri"/>
        <family val="2"/>
        <scheme val="minor"/>
      </rPr>
      <t xml:space="preserve">Karen Bururia
</t>
    </r>
    <r>
      <rPr>
        <sz val="10"/>
        <color theme="1"/>
        <rFont val="Calibri"/>
        <family val="2"/>
        <scheme val="minor"/>
      </rPr>
      <t>karenbururia@homeapparel254.com
+254786413934</t>
    </r>
  </si>
  <si>
    <t>Sherul</t>
  </si>
  <si>
    <t>ILF Consulting</t>
  </si>
  <si>
    <t>1. Payroll Central</t>
  </si>
  <si>
    <r>
      <rPr>
        <b/>
        <sz val="10"/>
        <color theme="1"/>
        <rFont val="Calibri"/>
        <family val="2"/>
        <scheme val="minor"/>
      </rPr>
      <t>Mahmoud Fawzi</t>
    </r>
    <r>
      <rPr>
        <sz val="10"/>
        <color theme="1"/>
        <rFont val="Calibri"/>
        <family val="2"/>
        <scheme val="minor"/>
      </rPr>
      <t xml:space="preserve">
+971 / 56 503 4671
mahmoud.fawzi@ilf.com </t>
    </r>
  </si>
  <si>
    <t>Babilou Education</t>
  </si>
  <si>
    <t>1. Core HR
2. Attendance Management
3. Employee Self Service
4. Payroll Management
5. Leave Management
6. Employee Engagement
7. Performance Management
8. Task &amp; Project Management
9. Asset Management
10. Employee Transitions
11. Training Management
12. BI Reporting &amp; Analytics
13. Mobile Application
14. API Integration</t>
  </si>
  <si>
    <t>Phase 1:
1. Payroll
Phase 2:
1. Core HR
2. Attendance Management
3. Employee Self Service
4. Leave Management
5. ATS
Phase 3:
1. Employee Engagement
2. Performance Management
3. Task &amp; Project Management
4. Asset Management
5. Employee Transitions
6. Training Management
7. BI Reporting &amp; Analytics
8. Mobile Application
9. API Integration</t>
  </si>
  <si>
    <r>
      <rPr>
        <b/>
        <sz val="10"/>
        <color theme="1"/>
        <rFont val="Calibri"/>
        <family val="2"/>
        <scheme val="minor"/>
      </rPr>
      <t xml:space="preserve">Navya Kumar </t>
    </r>
    <r>
      <rPr>
        <sz val="10"/>
        <color theme="1"/>
        <rFont val="Calibri"/>
        <family val="2"/>
        <scheme val="minor"/>
      </rPr>
      <t xml:space="preserve">
navya.kumar@babiloueducation.com
+971 55 263 8179</t>
    </r>
  </si>
  <si>
    <t>Fatorah</t>
  </si>
  <si>
    <t>1. Accounting
2. Core HR</t>
  </si>
  <si>
    <t>1. HRMS</t>
  </si>
  <si>
    <r>
      <t xml:space="preserve">Indhu Nithin
</t>
    </r>
    <r>
      <rPr>
        <sz val="10"/>
        <color theme="1"/>
        <rFont val="Calibri"/>
        <family val="2"/>
        <scheme val="minor"/>
      </rPr>
      <t>indhu.nithin@fatorah.ae</t>
    </r>
  </si>
  <si>
    <t>Client is shifiting offices hence the delay in responses</t>
  </si>
  <si>
    <t>Dnata Logistics</t>
  </si>
  <si>
    <t>1. Core HR
2. Payroll
3. Onboarding/Offboarding
4. Performance Management
5. Task Management
6. Attandance &amp; Shift Management</t>
  </si>
  <si>
    <r>
      <rPr>
        <b/>
        <sz val="10"/>
        <color theme="1"/>
        <rFont val="Calibri"/>
        <family val="2"/>
        <scheme val="minor"/>
      </rPr>
      <t>Amruta Nair</t>
    </r>
    <r>
      <rPr>
        <sz val="10"/>
        <color theme="1"/>
        <rFont val="Calibri"/>
        <family val="2"/>
        <scheme val="minor"/>
      </rPr>
      <t xml:space="preserve"> 
amrutha.nair@dnatalogistics.com
+971 55 185 0914</t>
    </r>
  </si>
  <si>
    <t>MCS (Convert)</t>
  </si>
  <si>
    <t>Project Pulse</t>
  </si>
  <si>
    <t>1. Core HR
2. Attendance Management
3. Employee Self Service
4. Payroll Management
5. Leave Management
6. Onboarding &amp; Offboarding
7. Performance Management
8. Mobile Application</t>
  </si>
  <si>
    <r>
      <rPr>
        <b/>
        <sz val="10"/>
        <color theme="1"/>
        <rFont val="Calibri"/>
        <family val="2"/>
        <scheme val="minor"/>
      </rPr>
      <t xml:space="preserve">Salma Elmasry
</t>
    </r>
    <r>
      <rPr>
        <sz val="10"/>
        <color theme="1"/>
        <rFont val="Calibri"/>
        <family val="2"/>
        <scheme val="minor"/>
      </rPr>
      <t xml:space="preserve">pa@projectpulse.ae
</t>
    </r>
    <r>
      <rPr>
        <b/>
        <sz val="10"/>
        <color theme="1"/>
        <rFont val="Calibri"/>
        <family val="2"/>
        <scheme val="minor"/>
      </rPr>
      <t xml:space="preserve">Adnan Wadha
</t>
    </r>
    <r>
      <rPr>
        <sz val="10"/>
        <color theme="1"/>
        <rFont val="Calibri"/>
        <family val="2"/>
        <scheme val="minor"/>
      </rPr>
      <t>adnanw@projectpulse.ae</t>
    </r>
  </si>
  <si>
    <t>Client currently facing tech issues</t>
  </si>
  <si>
    <t>API LLC</t>
  </si>
  <si>
    <t>1. Core HR
2. Attendance Management
3. Employee Self Service
4. Payroll Management
5. Leave Management
6. Onboarding &amp; Offboarding
7. Performance Management
8. Task &amp; Project Management
9. Asset Management
10. Mobile Application</t>
  </si>
  <si>
    <r>
      <rPr>
        <b/>
        <sz val="10"/>
        <color theme="1"/>
        <rFont val="Calibri"/>
        <family val="2"/>
        <scheme val="minor"/>
      </rPr>
      <t>Naeem Pate</t>
    </r>
    <r>
      <rPr>
        <sz val="10"/>
        <color theme="1"/>
        <rFont val="Calibri"/>
        <family val="2"/>
        <scheme val="minor"/>
      </rPr>
      <t xml:space="preserve">
npatel@apidubai.ae 
0567111773</t>
    </r>
  </si>
  <si>
    <t>Cancelled Face to Face Scoping - to to be rescheduled for the following week</t>
  </si>
  <si>
    <t>Santechture</t>
  </si>
  <si>
    <t>1. Accounting
2. HRMS</t>
  </si>
  <si>
    <r>
      <rPr>
        <b/>
        <sz val="10"/>
        <color theme="1"/>
        <rFont val="Calibri"/>
        <family val="2"/>
        <scheme val="minor"/>
      </rPr>
      <t>Rohilla Fernandes</t>
    </r>
    <r>
      <rPr>
        <sz val="10"/>
        <color theme="1"/>
        <rFont val="Calibri"/>
        <family val="2"/>
        <scheme val="minor"/>
      </rPr>
      <t xml:space="preserve">
rfernandes@santechture.com</t>
    </r>
  </si>
  <si>
    <t>Abu Dhabi Advanced Motors</t>
  </si>
  <si>
    <t>1. Core HR (Full)
2. Attendance
3. Payroll
4. Reports
5. Mobile App</t>
  </si>
  <si>
    <r>
      <rPr>
        <b/>
        <sz val="11"/>
        <color theme="1"/>
        <rFont val="Calibri"/>
        <family val="2"/>
        <scheme val="minor"/>
      </rPr>
      <t xml:space="preserve">HRBP: </t>
    </r>
    <r>
      <rPr>
        <sz val="11"/>
        <color theme="1"/>
        <rFont val="Calibri"/>
        <family val="2"/>
        <scheme val="minor"/>
      </rPr>
      <t>Varsha Ramnani</t>
    </r>
    <r>
      <rPr>
        <b/>
        <sz val="11"/>
        <color theme="1"/>
        <rFont val="Calibri"/>
        <family val="2"/>
        <scheme val="minor"/>
      </rPr>
      <t xml:space="preserve">
Name:</t>
    </r>
    <r>
      <rPr>
        <sz val="11"/>
        <color theme="1"/>
        <rFont val="Calibri"/>
        <family val="2"/>
        <scheme val="minor"/>
      </rPr>
      <t xml:space="preserve"> Angel Wesley 
</t>
    </r>
    <r>
      <rPr>
        <b/>
        <sz val="11"/>
        <color theme="1"/>
        <rFont val="Calibri"/>
        <family val="2"/>
        <scheme val="minor"/>
      </rPr>
      <t>Email:</t>
    </r>
    <r>
      <rPr>
        <sz val="11"/>
        <color theme="1"/>
        <rFont val="Calibri"/>
        <family val="2"/>
        <scheme val="minor"/>
      </rPr>
      <t xml:space="preserve"> Angel.Wesley@cyvnholdings.com
</t>
    </r>
    <r>
      <rPr>
        <b/>
        <sz val="11"/>
        <color theme="1"/>
        <rFont val="Calibri"/>
        <family val="2"/>
        <scheme val="minor"/>
      </rPr>
      <t>Name:</t>
    </r>
    <r>
      <rPr>
        <sz val="11"/>
        <color theme="1"/>
        <rFont val="Calibri"/>
        <family val="2"/>
        <scheme val="minor"/>
      </rPr>
      <t xml:space="preserve"> Bernd Erich Schwendtke 
</t>
    </r>
    <r>
      <rPr>
        <b/>
        <sz val="11"/>
        <color theme="1"/>
        <rFont val="Calibri"/>
        <family val="2"/>
        <scheme val="minor"/>
      </rPr>
      <t>Email:</t>
    </r>
    <r>
      <rPr>
        <sz val="11"/>
        <color theme="1"/>
        <rFont val="Calibri"/>
        <family val="2"/>
        <scheme val="minor"/>
      </rPr>
      <t xml:space="preserve"> Bernd.Schwendtke@cyvnholdings.com
</t>
    </r>
    <r>
      <rPr>
        <b/>
        <sz val="11"/>
        <color theme="1"/>
        <rFont val="Calibri"/>
        <family val="2"/>
        <scheme val="minor"/>
      </rPr>
      <t>Number:</t>
    </r>
    <r>
      <rPr>
        <sz val="11"/>
        <color theme="1"/>
        <rFont val="Calibri"/>
        <family val="2"/>
        <scheme val="minor"/>
      </rPr>
      <t xml:space="preserve"> 058 877 4884 
</t>
    </r>
    <r>
      <rPr>
        <b/>
        <sz val="11"/>
        <color theme="1"/>
        <rFont val="Calibri"/>
        <family val="2"/>
        <scheme val="minor"/>
      </rPr>
      <t>CC:</t>
    </r>
    <r>
      <rPr>
        <sz val="11"/>
        <color theme="1"/>
        <rFont val="Calibri"/>
        <family val="2"/>
        <scheme val="minor"/>
      </rPr>
      <t xml:space="preserve"> Sara Badwan Sara.Badwan@cyvnholdings.com</t>
    </r>
  </si>
  <si>
    <t>Need to inform Cali when performance management is being implemented so that she can collect payment.</t>
  </si>
  <si>
    <t>Client has been using the system but there are still pending modules to be implemented</t>
  </si>
  <si>
    <t>Al Emad Cars</t>
  </si>
  <si>
    <t>1. Core HR
2. Payroll
3. Attendance Management
4. Employee Self-Service
5. Performance Management</t>
  </si>
  <si>
    <t>1. Performance Management (Client Testing)</t>
  </si>
  <si>
    <r>
      <rPr>
        <b/>
        <sz val="10"/>
        <color theme="1"/>
        <rFont val="Calibri"/>
        <family val="2"/>
        <scheme val="minor"/>
      </rPr>
      <t>Muhammad Azeen Ahsan</t>
    </r>
    <r>
      <rPr>
        <sz val="10"/>
        <color theme="1"/>
        <rFont val="Calibri"/>
        <family val="2"/>
        <scheme val="minor"/>
      </rPr>
      <t xml:space="preserve">
azeem@quicklease.ae
+971504931747</t>
    </r>
  </si>
  <si>
    <t>Ayana Holding (VX Studio)</t>
  </si>
  <si>
    <t>1. Core HR
2. Performance Management
3. Mobile Application
4. Task &amp; Project Management
5. Attendance
6. Asset Management
7. Reports</t>
  </si>
  <si>
    <t>1. Onboarding / Offboarding (testing)</t>
  </si>
  <si>
    <t>EDF</t>
  </si>
  <si>
    <t>1. Core HR
2. Payroll
3. Onboarding &amp; Offboarding
4. Support Modules
5. Mobile Application</t>
  </si>
  <si>
    <t>1. Air ticket functionality (payroll)</t>
  </si>
  <si>
    <r>
      <rPr>
        <b/>
        <sz val="10"/>
        <color theme="1"/>
        <rFont val="Calibri"/>
        <family val="2"/>
        <scheme val="minor"/>
      </rPr>
      <t>Nora Himri</t>
    </r>
    <r>
      <rPr>
        <sz val="10"/>
        <color theme="1"/>
        <rFont val="Calibri"/>
        <family val="2"/>
        <scheme val="minor"/>
      </rPr>
      <t xml:space="preserve">
nora.himri@edf.com
+971503439096</t>
    </r>
  </si>
  <si>
    <t>Nasco - Internal</t>
  </si>
  <si>
    <t>1. Core HR
2. Payroll
3. PRO module
4. Performance Management Module
5. Employee Self-Service
6. Attendance Module
7. HR Reports
8. Admin Access
9. Employee Directory
10. Resources
11. Mobile Application</t>
  </si>
  <si>
    <r>
      <rPr>
        <b/>
        <sz val="10"/>
        <color theme="1"/>
        <rFont val="Calibri"/>
        <family val="2"/>
        <scheme val="minor"/>
      </rPr>
      <t>Jacob Mundakal</t>
    </r>
    <r>
      <rPr>
        <sz val="10"/>
        <color theme="1"/>
        <rFont val="Calibri"/>
        <family val="2"/>
        <scheme val="minor"/>
      </rPr>
      <t xml:space="preserve">
jacob.mundakal@nascodubai.com
+971507492007</t>
    </r>
  </si>
  <si>
    <t>R Mixed</t>
  </si>
  <si>
    <t>1. Core HR
2. Attendance Management
3. Employee Self Service
4. Payroll
5. Leave Management
6. Onboarding &amp; Offboarding
7. Performance Management
8. Task &amp; Project Management
9. Asset Management
10. Support</t>
  </si>
  <si>
    <t>1. Payroll - For Client Testing
2. Onboarding &amp; Offboarding
3. Performance Management
4. Asset Management - For Client Testing</t>
  </si>
  <si>
    <r>
      <rPr>
        <b/>
        <sz val="10"/>
        <color theme="1"/>
        <rFont val="Calibri"/>
        <family val="2"/>
        <scheme val="minor"/>
      </rPr>
      <t>Stephanie Al Feghali</t>
    </r>
    <r>
      <rPr>
        <sz val="10"/>
        <color theme="1"/>
        <rFont val="Calibri"/>
        <family val="2"/>
        <scheme val="minor"/>
      </rPr>
      <t xml:space="preserve">
stephanie.feghali@rmixed.com
+971569982061
</t>
    </r>
    <r>
      <rPr>
        <b/>
        <sz val="10"/>
        <color theme="1"/>
        <rFont val="Calibri"/>
        <family val="2"/>
        <scheme val="minor"/>
      </rPr>
      <t xml:space="preserve">Riwa Hanna
</t>
    </r>
    <r>
      <rPr>
        <sz val="10"/>
        <color theme="1"/>
        <rFont val="Calibri"/>
        <family val="2"/>
        <scheme val="minor"/>
      </rPr>
      <t>riwa.hanna@rmixed.com
+971509671216</t>
    </r>
  </si>
  <si>
    <t>Client is taking time to test all the pending modules. Not responding to email follow-ups related to Onboarding/Offboarding and Assets</t>
  </si>
  <si>
    <t>Safran</t>
  </si>
  <si>
    <t>1. Core HR
2. Leave Management
3. Attendance Management
4. Payroll
5. PRO Module
6. Performance Management
7. Asset Management
8. Task Management
9. ATS Module</t>
  </si>
  <si>
    <t>1. Asset Management
2. Performance Management - Client Testing
3. ATS Module</t>
  </si>
  <si>
    <t>Sara BAROUD
sara.baroud@safrangroup.com
050 722 6716
Steeve ZEHENNI
steeve.zehenni@safrangroup.com
058 528 6280</t>
  </si>
  <si>
    <t>Dumany</t>
  </si>
  <si>
    <t>1. Core HR
2. Payroll
3. Onboarding &amp; Offboarding
4. Asset Management
5. Mobile App</t>
  </si>
  <si>
    <t>1. Onboarding, Offboarding,Visa - QA Testing
2. Asset Management</t>
  </si>
  <si>
    <t>Gee</t>
  </si>
  <si>
    <t>Socar Logistics</t>
  </si>
  <si>
    <t>1. Core HR
2. Employee &amp; Admin Self Service
3. Onboarding &amp; Offboarding
4. Payroll Management
5. Attendance Management
6. Shift Management
7. Reports
8. Document Expiry Tracking
9. Built-in Notifications
10. Employee Directory
11. Social World</t>
  </si>
  <si>
    <t>Phase 2:
1. Letters Module
2. Payroll Management
3. Attendance Management
4. Shift Management
5. Onboarding &amp; Offboarding
6. Reports
7. Document Expiry Tracking
8. Built-in Notifications</t>
  </si>
  <si>
    <r>
      <rPr>
        <b/>
        <sz val="11"/>
        <color theme="1"/>
        <rFont val="Calibri"/>
        <family val="2"/>
        <scheme val="minor"/>
      </rPr>
      <t xml:space="preserve">Ekaterina Khaitova </t>
    </r>
    <r>
      <rPr>
        <sz val="11"/>
        <color theme="1"/>
        <rFont val="Calibri"/>
        <family val="2"/>
        <scheme val="minor"/>
      </rPr>
      <t>ekhaitova@socarlogistics.com</t>
    </r>
  </si>
  <si>
    <t>As per Ekaterina, Phase 2 implementation will be put on hold as they want first to test the Phase 1 modules on how employees will react to it. Phase 2 will resume by end of March 2024.</t>
  </si>
  <si>
    <t>Systra UAE</t>
  </si>
  <si>
    <t>Phase 1:
1. Payroll Management (Standard)
Phase 2:
2. PRO Module
3. Mobile Application
4. Reports</t>
  </si>
  <si>
    <r>
      <rPr>
        <b/>
        <sz val="11"/>
        <color theme="1"/>
        <rFont val="Calibri"/>
        <family val="2"/>
        <scheme val="minor"/>
      </rPr>
      <t xml:space="preserve">Augustin Larroque
</t>
    </r>
    <r>
      <rPr>
        <sz val="11"/>
        <color theme="1"/>
        <rFont val="Calibri"/>
        <family val="2"/>
        <scheme val="minor"/>
      </rPr>
      <t xml:space="preserve">alarroque@systra.com
</t>
    </r>
    <r>
      <rPr>
        <b/>
        <sz val="11"/>
        <color theme="1"/>
        <rFont val="Calibri"/>
        <family val="2"/>
        <scheme val="minor"/>
      </rPr>
      <t xml:space="preserve">Katrina Dampil
</t>
    </r>
    <r>
      <rPr>
        <sz val="11"/>
        <color theme="1"/>
        <rFont val="Calibri"/>
        <family val="2"/>
        <scheme val="minor"/>
      </rPr>
      <t xml:space="preserve">kdampil@systra.com
</t>
    </r>
    <r>
      <rPr>
        <b/>
        <sz val="11"/>
        <color theme="1"/>
        <rFont val="Calibri"/>
        <family val="2"/>
        <scheme val="minor"/>
      </rPr>
      <t xml:space="preserve">Ayman Elkhouly
</t>
    </r>
    <r>
      <rPr>
        <sz val="11"/>
        <color theme="1"/>
        <rFont val="Calibri"/>
        <family val="2"/>
        <scheme val="minor"/>
      </rPr>
      <t>aelkhouly@systra.com</t>
    </r>
  </si>
  <si>
    <t>-</t>
  </si>
  <si>
    <t>Party Social</t>
  </si>
  <si>
    <t>1. Core HR
2. Payroll
3. Performance Management
4. Task &amp; Project Management
5. Attendance &amp; Shift Management
6. Accounting System integration with Quickbooks
7. Support Modules
8. Mobile Application</t>
  </si>
  <si>
    <t>Phase 2:
6. Performance Management
7. Accounting System integration with Quickbooks</t>
  </si>
  <si>
    <r>
      <t>Asma El Naili</t>
    </r>
    <r>
      <rPr>
        <sz val="11"/>
        <color theme="1"/>
        <rFont val="Calibri"/>
        <family val="2"/>
        <scheme val="minor"/>
      </rPr>
      <t xml:space="preserve">
asma.elnaili@modernhr.org
</t>
    </r>
    <r>
      <rPr>
        <sz val="11"/>
        <color theme="1"/>
        <rFont val="Calibri"/>
        <family val="2"/>
        <scheme val="minor"/>
      </rPr>
      <t xml:space="preserve">Iman El Huni
</t>
    </r>
    <r>
      <rPr>
        <sz val="11"/>
        <color theme="1"/>
        <rFont val="Calibri"/>
        <family val="2"/>
        <scheme val="minor"/>
      </rPr>
      <t>iman@partysocial.ae</t>
    </r>
  </si>
  <si>
    <t>DIFC Courts</t>
  </si>
  <si>
    <t>1. Core HR
2. Attendance Management
3. Leave Management
4. Payroll Management
5. PRO Module
6. Asset Management
7. Employee Self Service (ESS)
8. Performance Management
9. Recruiting &amp; ATS (if required)
10. Onboarding &amp; Offboarding
11. Training Module</t>
  </si>
  <si>
    <t>Phase 2:
1. Attendance Management
2. PRO Module
3. Asset Management
4. Performance Management
5. Recruiting &amp; ATS (if required)
6. Onboarding &amp; Offboarding
7. Training Module</t>
  </si>
  <si>
    <r>
      <rPr>
        <b/>
        <sz val="11"/>
        <color theme="1"/>
        <rFont val="Calibri"/>
        <family val="2"/>
        <scheme val="minor"/>
      </rPr>
      <t xml:space="preserve">Adil Khan
</t>
    </r>
    <r>
      <rPr>
        <sz val="11"/>
        <color theme="1"/>
        <rFont val="Calibri"/>
        <family val="2"/>
        <scheme val="minor"/>
      </rPr>
      <t>adil.khan@difccourts.ae</t>
    </r>
    <r>
      <rPr>
        <b/>
        <sz val="11"/>
        <color theme="1"/>
        <rFont val="Calibri"/>
        <family val="2"/>
        <scheme val="minor"/>
      </rPr>
      <t xml:space="preserve">
</t>
    </r>
    <r>
      <rPr>
        <sz val="11"/>
        <color theme="1"/>
        <rFont val="Calibri"/>
        <family val="2"/>
        <scheme val="minor"/>
      </rPr>
      <t>+971 56 460 6557</t>
    </r>
    <r>
      <rPr>
        <b/>
        <sz val="11"/>
        <color theme="1"/>
        <rFont val="Calibri"/>
        <family val="2"/>
        <scheme val="minor"/>
      </rPr>
      <t xml:space="preserve">
Arul Jose Vigin
</t>
    </r>
    <r>
      <rPr>
        <sz val="11"/>
        <color theme="1"/>
        <rFont val="Calibri"/>
        <family val="2"/>
        <scheme val="minor"/>
      </rPr>
      <t>arul.vigin@difccourts.ae
+971 50 899 0501</t>
    </r>
  </si>
  <si>
    <t xml:space="preserve">Cinepolis Gulf Entertainment </t>
  </si>
  <si>
    <t>1. Payroll
2. Leave Management</t>
  </si>
  <si>
    <t>1. Leave Management</t>
  </si>
  <si>
    <r>
      <rPr>
        <b/>
        <sz val="11"/>
        <color theme="1"/>
        <rFont val="Calibri"/>
        <family val="2"/>
        <scheme val="minor"/>
      </rPr>
      <t>Akshay Dasgupta</t>
    </r>
    <r>
      <rPr>
        <sz val="11"/>
        <color theme="1"/>
        <rFont val="Calibri"/>
        <family val="2"/>
        <scheme val="minor"/>
      </rPr>
      <t xml:space="preserve">
HRBP</t>
    </r>
  </si>
  <si>
    <t>N/A</t>
  </si>
  <si>
    <t>Projects On-Hold</t>
  </si>
  <si>
    <t xml:space="preserve">Client has no response </t>
  </si>
  <si>
    <t>Mumzworld</t>
  </si>
  <si>
    <t>1. Core HR
2. Payroll
3. Employee Onboarding and Offboarding Module
4. Performance Management Module
5. Task &amp; Project Management Module
6. ATS Module
7. Mobile Application
8. Support Module</t>
  </si>
  <si>
    <t>1. Payroll
2. Performance Management
3. Mobile Application</t>
  </si>
  <si>
    <r>
      <t xml:space="preserve">HRBP: Soma Raj
</t>
    </r>
    <r>
      <rPr>
        <b/>
        <sz val="10"/>
        <color theme="1"/>
        <rFont val="Calibri"/>
        <family val="2"/>
        <scheme val="minor"/>
      </rPr>
      <t xml:space="preserve">Gail Maeko
</t>
    </r>
    <r>
      <rPr>
        <sz val="10"/>
        <color theme="1"/>
        <rFont val="Calibri"/>
        <family val="2"/>
        <scheme val="minor"/>
      </rPr>
      <t>gail@mumzworld.com</t>
    </r>
  </si>
  <si>
    <t>Systra Turkey</t>
  </si>
  <si>
    <r>
      <rPr>
        <b/>
        <sz val="10"/>
        <color theme="1"/>
        <rFont val="Calibri"/>
        <family val="2"/>
        <scheme val="minor"/>
      </rPr>
      <t>Ozge Altug</t>
    </r>
    <r>
      <rPr>
        <sz val="10"/>
        <color theme="1"/>
        <rFont val="Calibri"/>
        <family val="2"/>
        <scheme val="minor"/>
      </rPr>
      <t xml:space="preserve">
oaltug@systra.com
</t>
    </r>
    <r>
      <rPr>
        <b/>
        <sz val="10"/>
        <color theme="1"/>
        <rFont val="Calibri"/>
        <family val="2"/>
        <scheme val="minor"/>
      </rPr>
      <t xml:space="preserve">Ayman Elkhouly
</t>
    </r>
    <r>
      <rPr>
        <sz val="10"/>
        <color theme="1"/>
        <rFont val="Calibri"/>
        <family val="2"/>
        <scheme val="minor"/>
      </rPr>
      <t>aelkhouly@systra.com</t>
    </r>
  </si>
  <si>
    <t>1 Mar 2023</t>
  </si>
  <si>
    <t>6 Mar 2023</t>
  </si>
  <si>
    <t>8 Mar 2023</t>
  </si>
  <si>
    <t>14 Oct 2023</t>
  </si>
  <si>
    <t>Project on hold as per client.</t>
  </si>
  <si>
    <t>Shop Valyou</t>
  </si>
  <si>
    <t>Saverglass</t>
  </si>
  <si>
    <t>1. Core HR
2. Payroll
3. Performance Management Module
4. Attendance &amp; Timekeeping Module
5. ATS Module
6. Task Management Module
7. Onboarding &amp; Offboarding Module
8. Asset Management Module
9. Mobile Application
10. Training &amp; Development
11. Budgeting &amp; Analytics
12. SAP Integration</t>
  </si>
  <si>
    <t xml:space="preserve">Phase 2:
1. Performance Management Module
2. ATS Module
3. Onboarding &amp; Offboarding Module
Phase 3:
4. Training &amp; Development
5. Budgeting &amp; Analytics
6. SAP Integration
</t>
  </si>
  <si>
    <r>
      <t xml:space="preserve">Deepa Shetty
</t>
    </r>
    <r>
      <rPr>
        <sz val="10"/>
        <color theme="1"/>
        <rFont val="Calibri"/>
        <family val="2"/>
        <scheme val="minor"/>
      </rPr>
      <t>uds@saverglass.ae
+971-56-509-4108</t>
    </r>
    <r>
      <rPr>
        <b/>
        <sz val="10"/>
        <color theme="1"/>
        <rFont val="Calibri"/>
        <family val="2"/>
        <scheme val="minor"/>
      </rPr>
      <t xml:space="preserve">
Satya
</t>
    </r>
    <r>
      <rPr>
        <sz val="10"/>
        <color theme="1"/>
        <rFont val="Calibri"/>
        <family val="2"/>
        <scheme val="minor"/>
      </rPr>
      <t>uny@saverglass.ae</t>
    </r>
    <r>
      <rPr>
        <b/>
        <sz val="10"/>
        <color theme="1"/>
        <rFont val="Calibri"/>
        <family val="2"/>
        <scheme val="minor"/>
      </rPr>
      <t xml:space="preserve">
</t>
    </r>
    <r>
      <rPr>
        <sz val="10"/>
        <color theme="1"/>
        <rFont val="Calibri"/>
        <family val="2"/>
        <scheme val="minor"/>
      </rPr>
      <t xml:space="preserve">+971 56 118 2214 </t>
    </r>
  </si>
  <si>
    <t>RAS Investment Group</t>
  </si>
  <si>
    <t>1. Core HR
2. Attendance Management
3. Employee Self Service
4. Payroll
5. Leave Management
6. Onboarding &amp; Offboarding
7. Task &amp; Project Management
8. Asset Management
9. Support</t>
  </si>
  <si>
    <t>1. Onboarding &amp; Offboarding
2. Asset Management</t>
  </si>
  <si>
    <r>
      <rPr>
        <b/>
        <sz val="11"/>
        <color theme="1"/>
        <rFont val="Calibri"/>
        <family val="2"/>
        <scheme val="minor"/>
      </rPr>
      <t xml:space="preserve">Mohamad Zarka
Yuzana Khin
</t>
    </r>
    <r>
      <rPr>
        <sz val="11"/>
        <color theme="1"/>
        <rFont val="Calibri"/>
        <family val="2"/>
        <scheme val="minor"/>
      </rPr>
      <t xml:space="preserve">hr@rasig.ae
+971558056957  </t>
    </r>
  </si>
  <si>
    <t>Client is not responding despite several emails from the Implementation Team and Cali.</t>
  </si>
  <si>
    <t>System build has not started yet</t>
  </si>
  <si>
    <t>UAT Access</t>
  </si>
  <si>
    <t>TMF Group</t>
  </si>
  <si>
    <t>Contract under negotiation</t>
  </si>
  <si>
    <t>EMLTC</t>
  </si>
  <si>
    <t>Majid Al Futtaim</t>
  </si>
  <si>
    <t>1. Shift Management
2. Workforce Planning</t>
  </si>
  <si>
    <t>Procurement process still underway.</t>
  </si>
  <si>
    <t>Client to decide how to proceed, either full leave management or just balance tracking.</t>
  </si>
  <si>
    <t>Nasco Oman</t>
  </si>
  <si>
    <t xml:space="preserve">1. HR Module (Employee/Manager Self Service)
2. PRO Module
3. Performance Management Module
4. Attendance Module
5. Reports
6. Mobile Application
</t>
  </si>
  <si>
    <t>1. Core HR
2. Onboarding &amp; Offboarding
3. Attendance Management
4. Mobile Application
(UAE, France, Ivory Coast, Cameroon)</t>
  </si>
  <si>
    <t>Terminated Clients</t>
  </si>
  <si>
    <t>Clients who terminated their contract</t>
  </si>
  <si>
    <t>ADQ</t>
  </si>
  <si>
    <t>Al Handal</t>
  </si>
  <si>
    <t>Al Jalal Trading</t>
  </si>
  <si>
    <t>Amzone</t>
  </si>
  <si>
    <t>Asfar</t>
  </si>
  <si>
    <t>BW Pavilion</t>
  </si>
  <si>
    <t>DOCIB Group</t>
  </si>
  <si>
    <t>German Pavilion</t>
  </si>
  <si>
    <t>ITFAQ</t>
  </si>
  <si>
    <t>Marina Pharm</t>
  </si>
  <si>
    <t>Omnipresent</t>
  </si>
  <si>
    <t>Signworks</t>
  </si>
  <si>
    <t>The Aimes</t>
  </si>
  <si>
    <t>The Grooming Company</t>
  </si>
  <si>
    <t>TIEBLE</t>
  </si>
  <si>
    <t>Udrive</t>
  </si>
  <si>
    <t>Ele Interiors - Secret Garden</t>
  </si>
  <si>
    <t>1. CoreHR
2. Leave
3. Attendance
4. Payroll
5. Self Service</t>
  </si>
  <si>
    <t>Not confident about the outcome moving forward and wasting any more time</t>
  </si>
  <si>
    <t>Dubai Autism Center</t>
  </si>
  <si>
    <t>1. Core HR
2. Payroll
3. Performance Management Module
4. PRO / Onboarding Module
5. Support Modules
6. Mobile Application</t>
  </si>
  <si>
    <t xml:space="preserve">Tue 09/01/2024 12:20 PM:
Decided not to renew the agreement </t>
  </si>
  <si>
    <t>Sanctuary</t>
  </si>
  <si>
    <t>1. Core HR
2. Payroll
3. Employee Onboarding Module
4. Task and Project Management Module
5. Admin Access
6. Standardized Reports
7. Employee Directory
8. Resources
9. Mobile Application
10. Performance Management</t>
  </si>
  <si>
    <t>Decided not to renew the agreement</t>
  </si>
  <si>
    <t>client_name</t>
  </si>
  <si>
    <t>modules</t>
  </si>
  <si>
    <t>client_type</t>
  </si>
  <si>
    <t>portal</t>
  </si>
  <si>
    <t>project_manager</t>
  </si>
  <si>
    <t>project_coordinator</t>
  </si>
  <si>
    <t>contract_sign_date</t>
  </si>
  <si>
    <t>user_data_receipt_date</t>
  </si>
  <si>
    <t>kick_off_meeting</t>
  </si>
  <si>
    <t>finalization_of_SOW</t>
  </si>
  <si>
    <t>reason_for_termination</t>
  </si>
  <si>
    <t>date_start_of_implementation</t>
  </si>
  <si>
    <t>go_live_date</t>
  </si>
  <si>
    <t>date_of_email_cancelation</t>
  </si>
  <si>
    <t>termination_date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</si>
</sst>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000]d\ mmm\ yyyy;@"/>
  </numFmts>
  <fonts count="18" x14ac:knownFonts="1">
    <font>
      <sz val="11"/>
      <color theme="1"/>
      <name val="Calibri"/>
      <family val="2"/>
      <scheme val="minor"/>
    </font>
    <font>
      <sz val="11"/>
      <color theme="0"/>
      <name val="Calibri"/>
      <family val="2"/>
      <scheme val="minor"/>
    </font>
    <font>
      <b/>
      <sz val="18"/>
      <color theme="1"/>
      <name val="Calibri"/>
      <family val="2"/>
      <scheme val="minor"/>
    </font>
    <font>
      <i/>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1"/>
      <name val="Calibri"/>
      <family val="2"/>
      <scheme val="minor"/>
    </font>
    <font>
      <b/>
      <sz val="11"/>
      <name val="Calibri"/>
      <family val="2"/>
      <scheme val="minor"/>
    </font>
    <font>
      <b/>
      <sz val="16"/>
      <name val="Calibri"/>
      <family val="2"/>
      <scheme val="minor"/>
    </font>
    <font>
      <b/>
      <sz val="10"/>
      <color theme="1"/>
      <name val="Calibri"/>
      <family val="2"/>
      <scheme val="minor"/>
    </font>
    <font>
      <sz val="9"/>
      <color indexed="81"/>
      <name val="Tahoma"/>
      <family val="2"/>
    </font>
    <font>
      <b/>
      <sz val="9"/>
      <color indexed="81"/>
      <name val="Tahoma"/>
      <family val="2"/>
    </font>
    <font>
      <sz val="10"/>
      <name val="Calibri"/>
      <family val="2"/>
      <scheme val="minor"/>
    </font>
    <font>
      <sz val="8"/>
      <name val="Calibri"/>
      <family val="2"/>
      <scheme val="minor"/>
    </font>
    <font>
      <sz val="10"/>
      <color rgb="FF000000"/>
      <name val="Calibri"/>
      <family val="2"/>
      <scheme val="minor"/>
    </font>
    <font>
      <b/>
      <sz val="10"/>
      <color rgb="FF000000"/>
      <name val="Calibri"/>
      <family val="2"/>
      <scheme val="minor"/>
    </font>
    <font>
      <sz val="10"/>
      <color rgb="FF000000"/>
      <name val="Calibri"/>
      <family val="2"/>
    </font>
  </fonts>
  <fills count="18">
    <fill>
      <patternFill patternType="none"/>
    </fill>
    <fill>
      <patternFill patternType="gray125"/>
    </fill>
    <fill>
      <patternFill patternType="solid">
        <fgColor theme="4" tint="-0.499984740745262"/>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rgb="FF00B0F0"/>
        <bgColor indexed="64"/>
      </patternFill>
    </fill>
    <fill>
      <patternFill patternType="solid">
        <fgColor theme="4" tint="-0.249977111117893"/>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4">
    <xf numFmtId="0" fontId="0" fillId="0" borderId="0" xfId="0"/>
    <xf numFmtId="0" fontId="2" fillId="0" borderId="0" xfId="0" applyFont="1"/>
    <xf numFmtId="0" fontId="3" fillId="0" borderId="0" xfId="0" applyFont="1"/>
    <xf numFmtId="0" fontId="0" fillId="0" borderId="0" xfId="0" applyAlignment="1">
      <alignment horizont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6" fillId="0" borderId="0" xfId="0" applyFont="1"/>
    <xf numFmtId="0" fontId="6" fillId="0" borderId="0" xfId="0" applyFont="1" applyAlignment="1">
      <alignment horizontal="left" vertical="top"/>
    </xf>
    <xf numFmtId="164" fontId="0" fillId="0" borderId="0" xfId="0" applyNumberFormat="1" applyAlignment="1">
      <alignment horizontal="center" vertical="center" wrapText="1"/>
    </xf>
    <xf numFmtId="164" fontId="6" fillId="0" borderId="1" xfId="0" applyNumberFormat="1" applyFont="1" applyBorder="1" applyAlignment="1">
      <alignment horizontal="center" vertical="top" wrapText="1"/>
    </xf>
    <xf numFmtId="0" fontId="0" fillId="0" borderId="1" xfId="0" applyBorder="1"/>
    <xf numFmtId="0" fontId="0" fillId="0" borderId="1" xfId="0" applyBorder="1" applyAlignment="1">
      <alignment horizontal="center" vertical="top"/>
    </xf>
    <xf numFmtId="0" fontId="0" fillId="0" borderId="0" xfId="0" applyAlignment="1">
      <alignment horizontal="center" vertical="top"/>
    </xf>
    <xf numFmtId="164" fontId="0" fillId="0" borderId="1" xfId="0" applyNumberFormat="1" applyBorder="1" applyAlignment="1">
      <alignment horizontal="center" vertical="top"/>
    </xf>
    <xf numFmtId="0" fontId="2" fillId="0" borderId="0" xfId="0" applyFont="1" applyProtection="1">
      <protection hidden="1"/>
    </xf>
    <xf numFmtId="0" fontId="0" fillId="0" borderId="0" xfId="0" applyProtection="1">
      <protection hidden="1"/>
    </xf>
    <xf numFmtId="0" fontId="4" fillId="7" borderId="0" xfId="0" applyFont="1" applyFill="1" applyProtection="1">
      <protection hidden="1"/>
    </xf>
    <xf numFmtId="0" fontId="7" fillId="9" borderId="1" xfId="0" applyFont="1" applyFill="1" applyBorder="1" applyAlignment="1" applyProtection="1">
      <alignment horizontal="center"/>
      <protection hidden="1"/>
    </xf>
    <xf numFmtId="0" fontId="8" fillId="9" borderId="1" xfId="0" applyFont="1" applyFill="1" applyBorder="1" applyAlignment="1" applyProtection="1">
      <alignment horizontal="center" vertical="center"/>
      <protection hidden="1"/>
    </xf>
    <xf numFmtId="0" fontId="8" fillId="9" borderId="1" xfId="0" applyFont="1" applyFill="1" applyBorder="1" applyAlignment="1" applyProtection="1">
      <alignment horizontal="center" vertical="center" wrapText="1"/>
      <protection hidden="1"/>
    </xf>
    <xf numFmtId="0" fontId="5" fillId="6" borderId="1" xfId="0" applyFont="1" applyFill="1" applyBorder="1" applyAlignment="1" applyProtection="1">
      <alignment horizontal="center" vertical="center"/>
      <protection hidden="1"/>
    </xf>
    <xf numFmtId="0" fontId="5" fillId="0" borderId="1" xfId="0" applyFont="1" applyBorder="1" applyProtection="1">
      <protection hidden="1"/>
    </xf>
    <xf numFmtId="0" fontId="0" fillId="0" borderId="1" xfId="0" applyBorder="1" applyAlignment="1" applyProtection="1">
      <alignment horizontal="center" vertical="center"/>
      <protection hidden="1"/>
    </xf>
    <xf numFmtId="0" fontId="5" fillId="6" borderId="1" xfId="0" applyFont="1" applyFill="1" applyBorder="1" applyAlignment="1" applyProtection="1">
      <alignment horizontal="right"/>
      <protection hidden="1"/>
    </xf>
    <xf numFmtId="0" fontId="4" fillId="5" borderId="0" xfId="0" applyFont="1" applyFill="1" applyProtection="1">
      <protection hidden="1"/>
    </xf>
    <xf numFmtId="0" fontId="4" fillId="8" borderId="0" xfId="0" applyFont="1" applyFill="1" applyProtection="1">
      <protection hidden="1"/>
    </xf>
    <xf numFmtId="0" fontId="4" fillId="12" borderId="0" xfId="0" applyFont="1" applyFill="1" applyProtection="1">
      <protection hidden="1"/>
    </xf>
    <xf numFmtId="0" fontId="4" fillId="11" borderId="0" xfId="0" applyFont="1" applyFill="1" applyProtection="1">
      <protection hidden="1"/>
    </xf>
    <xf numFmtId="0" fontId="0" fillId="0" borderId="1" xfId="0" applyBorder="1" applyAlignment="1" applyProtection="1">
      <alignment horizontal="center"/>
      <protection hidden="1"/>
    </xf>
    <xf numFmtId="0" fontId="5" fillId="6" borderId="1" xfId="0" applyFont="1" applyFill="1" applyBorder="1" applyAlignment="1" applyProtection="1">
      <alignment horizontal="center"/>
      <protection hidden="1"/>
    </xf>
    <xf numFmtId="0" fontId="1" fillId="2" borderId="3" xfId="0" applyFont="1" applyFill="1" applyBorder="1" applyAlignment="1">
      <alignment horizontal="center" vertical="center"/>
    </xf>
    <xf numFmtId="0" fontId="1" fillId="3" borderId="3" xfId="0" applyFont="1" applyFill="1" applyBorder="1" applyAlignment="1">
      <alignment horizontal="center" vertical="center" wrapText="1"/>
    </xf>
    <xf numFmtId="164" fontId="1" fillId="5" borderId="3" xfId="0" applyNumberFormat="1" applyFont="1" applyFill="1" applyBorder="1" applyAlignment="1">
      <alignment horizontal="center" vertical="center" wrapText="1"/>
    </xf>
    <xf numFmtId="0" fontId="1" fillId="3" borderId="4" xfId="0" applyFont="1" applyFill="1" applyBorder="1" applyAlignment="1">
      <alignment horizontal="center" wrapText="1"/>
    </xf>
    <xf numFmtId="0" fontId="1" fillId="2" borderId="6" xfId="0" applyFont="1" applyFill="1" applyBorder="1" applyAlignment="1">
      <alignment horizontal="center" vertical="center"/>
    </xf>
    <xf numFmtId="0" fontId="1" fillId="4" borderId="4" xfId="0" applyFont="1" applyFill="1" applyBorder="1" applyAlignment="1">
      <alignment horizontal="center" vertical="center" wrapText="1"/>
    </xf>
    <xf numFmtId="0" fontId="1" fillId="3" borderId="6" xfId="0" applyFont="1" applyFill="1" applyBorder="1" applyAlignment="1">
      <alignment horizontal="center" wrapText="1"/>
    </xf>
    <xf numFmtId="0" fontId="0" fillId="0" borderId="5" xfId="0" applyBorder="1"/>
    <xf numFmtId="0" fontId="1" fillId="2" borderId="4" xfId="0" applyFont="1" applyFill="1" applyBorder="1" applyAlignment="1">
      <alignment horizontal="center" vertical="center"/>
    </xf>
    <xf numFmtId="0" fontId="0" fillId="0" borderId="2" xfId="0" applyBorder="1"/>
    <xf numFmtId="0" fontId="0" fillId="0" borderId="2" xfId="0" applyBorder="1" applyAlignment="1">
      <alignment horizontal="center" vertical="top"/>
    </xf>
    <xf numFmtId="0" fontId="0" fillId="0" borderId="6" xfId="0" applyBorder="1" applyAlignment="1">
      <alignment horizontal="center"/>
    </xf>
    <xf numFmtId="0" fontId="1" fillId="3" borderId="4" xfId="0" applyFont="1" applyFill="1" applyBorder="1" applyAlignment="1">
      <alignment horizontal="center" vertical="center" wrapText="1"/>
    </xf>
    <xf numFmtId="164" fontId="1" fillId="3" borderId="1" xfId="0" applyNumberFormat="1" applyFont="1" applyFill="1" applyBorder="1" applyAlignment="1">
      <alignment horizontal="center" vertical="top" wrapText="1"/>
    </xf>
    <xf numFmtId="0" fontId="0" fillId="0" borderId="5" xfId="0" applyBorder="1" applyAlignment="1">
      <alignment horizontal="center" vertical="top"/>
    </xf>
    <xf numFmtId="164" fontId="0" fillId="0" borderId="2" xfId="0" applyNumberFormat="1" applyBorder="1" applyAlignment="1">
      <alignment horizontal="center" vertical="top"/>
    </xf>
    <xf numFmtId="0" fontId="0" fillId="0" borderId="6" xfId="0" applyBorder="1" applyAlignment="1">
      <alignment horizontal="center" vertical="top"/>
    </xf>
    <xf numFmtId="164" fontId="0" fillId="0" borderId="5" xfId="0" applyNumberFormat="1" applyBorder="1" applyAlignment="1">
      <alignment horizontal="center" vertical="top"/>
    </xf>
    <xf numFmtId="0" fontId="1" fillId="2" borderId="3"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7" xfId="0" applyFont="1" applyFill="1" applyBorder="1" applyAlignment="1">
      <alignment horizontal="center" vertical="top" wrapText="1"/>
    </xf>
    <xf numFmtId="0" fontId="1" fillId="4" borderId="4" xfId="0" applyFont="1" applyFill="1" applyBorder="1" applyAlignment="1">
      <alignment horizontal="center" vertical="top" wrapText="1"/>
    </xf>
    <xf numFmtId="0" fontId="1" fillId="3" borderId="3" xfId="0" applyFont="1" applyFill="1" applyBorder="1" applyAlignment="1">
      <alignment horizontal="center" vertical="top" wrapText="1"/>
    </xf>
    <xf numFmtId="164" fontId="0" fillId="0" borderId="6" xfId="0" applyNumberFormat="1" applyBorder="1" applyAlignment="1">
      <alignment horizontal="center" vertical="top"/>
    </xf>
    <xf numFmtId="0" fontId="1" fillId="5" borderId="7" xfId="0" applyFont="1" applyFill="1" applyBorder="1" applyAlignment="1">
      <alignment horizontal="center" vertical="top" wrapText="1"/>
    </xf>
    <xf numFmtId="0" fontId="1" fillId="4" borderId="3" xfId="0" applyFont="1" applyFill="1" applyBorder="1" applyAlignment="1">
      <alignment horizontal="center" vertical="top" wrapText="1"/>
    </xf>
    <xf numFmtId="0" fontId="0" fillId="0" borderId="11" xfId="0" applyBorder="1" applyAlignment="1">
      <alignment horizontal="center" vertical="top"/>
    </xf>
    <xf numFmtId="164" fontId="0" fillId="0" borderId="11" xfId="0" applyNumberFormat="1" applyBorder="1" applyAlignment="1">
      <alignment horizontal="center" vertical="top"/>
    </xf>
    <xf numFmtId="164" fontId="6" fillId="0" borderId="2" xfId="0" applyNumberFormat="1" applyFont="1" applyBorder="1" applyAlignment="1">
      <alignment horizontal="center" vertical="top" wrapText="1"/>
    </xf>
    <xf numFmtId="0" fontId="0" fillId="0" borderId="2" xfId="0" applyBorder="1" applyAlignment="1">
      <alignment vertical="top" wrapText="1"/>
    </xf>
    <xf numFmtId="164" fontId="6" fillId="0" borderId="11" xfId="0" applyNumberFormat="1" applyFont="1" applyBorder="1" applyAlignment="1">
      <alignment horizontal="center" vertical="top" wrapText="1"/>
    </xf>
    <xf numFmtId="164" fontId="6" fillId="0" borderId="2" xfId="0" applyNumberFormat="1" applyFont="1" applyBorder="1" applyAlignment="1">
      <alignment horizontal="center" vertical="top"/>
    </xf>
    <xf numFmtId="0" fontId="0" fillId="13" borderId="0" xfId="0" applyFill="1"/>
    <xf numFmtId="0" fontId="0" fillId="14" borderId="0" xfId="0" applyFill="1"/>
    <xf numFmtId="0" fontId="0" fillId="0" borderId="0" xfId="0" applyAlignment="1">
      <alignment vertical="center"/>
    </xf>
    <xf numFmtId="0" fontId="0" fillId="17" borderId="1" xfId="0" applyFill="1" applyBorder="1"/>
    <xf numFmtId="0" fontId="0" fillId="0" borderId="2" xfId="0" applyBorder="1" applyAlignment="1">
      <alignment wrapText="1"/>
    </xf>
    <xf numFmtId="0" fontId="0" fillId="0" borderId="1" xfId="0" applyBorder="1" applyAlignment="1">
      <alignment wrapText="1"/>
    </xf>
    <xf numFmtId="0" fontId="0" fillId="0" borderId="1" xfId="0" applyBorder="1" applyAlignment="1">
      <alignment horizontal="left" vertical="top" wrapText="1"/>
    </xf>
    <xf numFmtId="0" fontId="1" fillId="3"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6" fillId="0" borderId="5" xfId="0" applyFont="1" applyBorder="1" applyAlignment="1">
      <alignment horizontal="center" vertical="center"/>
    </xf>
    <xf numFmtId="164" fontId="6"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164" fontId="6" fillId="0" borderId="1" xfId="0" applyNumberFormat="1" applyFont="1" applyBorder="1" applyAlignment="1">
      <alignment horizontal="center" vertical="center"/>
    </xf>
    <xf numFmtId="164" fontId="1" fillId="4" borderId="3" xfId="0" applyNumberFormat="1" applyFont="1" applyFill="1" applyBorder="1" applyAlignment="1">
      <alignment horizontal="center" vertical="center" wrapText="1"/>
    </xf>
    <xf numFmtId="164" fontId="1" fillId="3" borderId="3" xfId="0" applyNumberFormat="1" applyFont="1" applyFill="1" applyBorder="1" applyAlignment="1">
      <alignment horizontal="center" vertical="center" wrapText="1"/>
    </xf>
    <xf numFmtId="164" fontId="1" fillId="3" borderId="9" xfId="0" applyNumberFormat="1" applyFont="1" applyFill="1" applyBorder="1" applyAlignment="1">
      <alignment horizontal="center" vertical="center" wrapText="1"/>
    </xf>
    <xf numFmtId="164" fontId="6" fillId="0" borderId="8" xfId="0" applyNumberFormat="1" applyFont="1" applyBorder="1" applyAlignment="1">
      <alignment horizontal="center" vertical="center" wrapText="1"/>
    </xf>
    <xf numFmtId="0" fontId="0" fillId="0" borderId="2" xfId="0" applyBorder="1" applyAlignment="1">
      <alignment horizontal="center" vertical="center"/>
    </xf>
    <xf numFmtId="164" fontId="0" fillId="0" borderId="2" xfId="0" applyNumberFormat="1" applyBorder="1" applyAlignment="1">
      <alignment horizontal="center" vertical="center"/>
    </xf>
    <xf numFmtId="0" fontId="0" fillId="0" borderId="5" xfId="0" applyBorder="1" applyAlignment="1">
      <alignment horizontal="center" vertical="center"/>
    </xf>
    <xf numFmtId="0" fontId="1" fillId="2" borderId="4" xfId="0" applyFont="1" applyFill="1" applyBorder="1" applyAlignment="1">
      <alignment horizontal="center" vertical="top" wrapText="1"/>
    </xf>
    <xf numFmtId="0" fontId="1" fillId="3" borderId="9" xfId="0" applyFont="1" applyFill="1" applyBorder="1" applyAlignment="1">
      <alignment horizontal="center" vertical="top" wrapText="1"/>
    </xf>
    <xf numFmtId="164" fontId="0" fillId="0" borderId="8" xfId="0" applyNumberFormat="1" applyBorder="1" applyAlignment="1">
      <alignment horizontal="left" vertical="center"/>
    </xf>
    <xf numFmtId="0" fontId="1" fillId="3" borderId="1" xfId="0" applyFont="1" applyFill="1" applyBorder="1" applyAlignment="1">
      <alignment horizont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164" fontId="6" fillId="0" borderId="6" xfId="0" applyNumberFormat="1" applyFont="1" applyBorder="1" applyAlignment="1">
      <alignment horizontal="center" vertical="center" wrapText="1"/>
    </xf>
    <xf numFmtId="0" fontId="1" fillId="3" borderId="5" xfId="0" applyFont="1" applyFill="1" applyBorder="1" applyAlignment="1">
      <alignment horizontal="center" vertical="center" wrapText="1"/>
    </xf>
    <xf numFmtId="164" fontId="1" fillId="5" borderId="6" xfId="0" applyNumberFormat="1"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164" fontId="6" fillId="0" borderId="2" xfId="0" applyNumberFormat="1" applyFont="1" applyBorder="1" applyAlignment="1">
      <alignment horizontal="center" vertical="center" wrapText="1"/>
    </xf>
    <xf numFmtId="164" fontId="0" fillId="0" borderId="2" xfId="0" applyNumberFormat="1" applyBorder="1" applyAlignment="1">
      <alignment vertical="center"/>
    </xf>
    <xf numFmtId="0" fontId="0" fillId="0" borderId="10" xfId="0" applyBorder="1"/>
    <xf numFmtId="0" fontId="6" fillId="0" borderId="6" xfId="0" applyFont="1" applyBorder="1" applyAlignment="1">
      <alignment horizontal="center" vertical="center"/>
    </xf>
    <xf numFmtId="164" fontId="6" fillId="0" borderId="5" xfId="0" applyNumberFormat="1" applyFont="1" applyBorder="1" applyAlignment="1">
      <alignment horizontal="center" vertical="center"/>
    </xf>
    <xf numFmtId="164" fontId="6" fillId="0" borderId="6" xfId="0" applyNumberFormat="1" applyFont="1" applyBorder="1" applyAlignment="1">
      <alignment horizontal="center" vertical="center"/>
    </xf>
    <xf numFmtId="0" fontId="6" fillId="0" borderId="6" xfId="0" applyFont="1" applyBorder="1" applyAlignment="1">
      <alignment horizontal="center" vertical="center" wrapText="1"/>
    </xf>
    <xf numFmtId="0" fontId="6" fillId="0" borderId="5" xfId="0" applyFont="1" applyBorder="1" applyAlignment="1">
      <alignment horizontal="center" vertical="center" wrapText="1"/>
    </xf>
    <xf numFmtId="0" fontId="6" fillId="15" borderId="1" xfId="0" applyFont="1" applyFill="1" applyBorder="1" applyAlignment="1">
      <alignment horizontal="left" vertical="center"/>
    </xf>
    <xf numFmtId="0" fontId="6" fillId="0" borderId="11" xfId="0" applyFont="1" applyBorder="1" applyAlignment="1">
      <alignment horizontal="center" vertical="center"/>
    </xf>
    <xf numFmtId="0" fontId="6" fillId="0" borderId="10" xfId="0" applyFont="1" applyBorder="1" applyAlignment="1">
      <alignment horizontal="center" vertical="center"/>
    </xf>
    <xf numFmtId="164" fontId="6" fillId="0" borderId="10" xfId="0" applyNumberFormat="1"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horizontal="left" vertical="center"/>
    </xf>
    <xf numFmtId="0" fontId="1" fillId="2" borderId="4" xfId="0" applyFont="1" applyFill="1" applyBorder="1" applyAlignment="1">
      <alignment horizontal="center" vertical="top"/>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7"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0" fontId="0" fillId="0" borderId="2" xfId="0" applyBorder="1" applyAlignment="1">
      <alignment horizontal="center"/>
    </xf>
    <xf numFmtId="0" fontId="0" fillId="16" borderId="1" xfId="0" applyFill="1" applyBorder="1" applyAlignment="1">
      <alignment horizontal="left" vertical="center" wrapText="1"/>
    </xf>
    <xf numFmtId="164" fontId="6" fillId="0" borderId="2" xfId="0" applyNumberFormat="1" applyFont="1" applyBorder="1" applyAlignment="1">
      <alignment horizontal="left" vertical="center" wrapText="1"/>
    </xf>
    <xf numFmtId="0" fontId="0" fillId="0" borderId="2" xfId="0" applyBorder="1" applyAlignment="1">
      <alignment vertical="center"/>
    </xf>
    <xf numFmtId="0" fontId="13" fillId="0" borderId="1" xfId="0" applyFont="1" applyBorder="1" applyAlignment="1">
      <alignment horizontal="left" vertical="center" wrapText="1"/>
    </xf>
    <xf numFmtId="164" fontId="1" fillId="5" borderId="9" xfId="0" applyNumberFormat="1" applyFont="1" applyFill="1" applyBorder="1" applyAlignment="1">
      <alignment horizontal="center" vertical="center" wrapText="1"/>
    </xf>
    <xf numFmtId="164" fontId="6" fillId="0" borderId="8" xfId="0" applyNumberFormat="1" applyFont="1" applyBorder="1" applyAlignment="1">
      <alignment horizontal="left" vertical="top" wrapText="1"/>
    </xf>
    <xf numFmtId="164" fontId="6" fillId="0" borderId="1" xfId="0" applyNumberFormat="1" applyFont="1" applyBorder="1" applyAlignment="1">
      <alignment horizontal="left" vertical="top" wrapText="1"/>
    </xf>
    <xf numFmtId="164" fontId="6" fillId="0" borderId="2" xfId="0" applyNumberFormat="1" applyFont="1" applyBorder="1" applyAlignment="1">
      <alignment horizontal="left" vertical="top" wrapText="1"/>
    </xf>
    <xf numFmtId="0" fontId="1" fillId="3" borderId="3" xfId="0" applyFont="1" applyFill="1" applyBorder="1" applyAlignment="1">
      <alignment horizontal="center" wrapText="1"/>
    </xf>
    <xf numFmtId="0" fontId="1" fillId="4"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164" fontId="1" fillId="3" borderId="9" xfId="0" applyNumberFormat="1" applyFont="1" applyFill="1" applyBorder="1" applyAlignment="1">
      <alignment horizontal="center" vertical="top" wrapText="1"/>
    </xf>
    <xf numFmtId="164" fontId="0" fillId="0" borderId="2" xfId="0" applyNumberFormat="1" applyBorder="1" applyAlignment="1">
      <alignment horizontal="left" vertical="center"/>
    </xf>
    <xf numFmtId="164" fontId="6" fillId="0" borderId="12" xfId="0" applyNumberFormat="1" applyFont="1" applyBorder="1" applyAlignment="1">
      <alignment horizontal="center" vertical="center" wrapText="1"/>
    </xf>
    <xf numFmtId="0" fontId="6" fillId="0" borderId="1" xfId="0" applyFont="1" applyBorder="1"/>
    <xf numFmtId="0" fontId="15" fillId="0" borderId="1" xfId="0" applyFont="1" applyBorder="1" applyAlignment="1">
      <alignment horizontal="left" vertical="center" wrapText="1"/>
    </xf>
    <xf numFmtId="0" fontId="6" fillId="0" borderId="8" xfId="0" applyFont="1" applyBorder="1"/>
    <xf numFmtId="0" fontId="6" fillId="0" borderId="10" xfId="0" applyFont="1" applyBorder="1" applyAlignment="1">
      <alignment horizontal="center" vertical="center" wrapText="1"/>
    </xf>
    <xf numFmtId="0" fontId="6" fillId="16" borderId="2" xfId="0" applyFont="1" applyFill="1" applyBorder="1" applyAlignment="1">
      <alignment horizontal="left" vertical="center" wrapText="1"/>
    </xf>
    <xf numFmtId="164" fontId="6" fillId="0" borderId="0" xfId="0" applyNumberFormat="1" applyFont="1" applyAlignment="1">
      <alignment horizontal="center" vertical="center" wrapText="1"/>
    </xf>
    <xf numFmtId="164" fontId="0" fillId="0" borderId="12" xfId="0" applyNumberFormat="1" applyBorder="1" applyAlignment="1">
      <alignment horizontal="left" vertical="center"/>
    </xf>
    <xf numFmtId="164" fontId="0" fillId="0" borderId="1" xfId="0" applyNumberFormat="1" applyBorder="1" applyAlignment="1">
      <alignment vertical="center"/>
    </xf>
    <xf numFmtId="164" fontId="6" fillId="0" borderId="1" xfId="0" applyNumberFormat="1" applyFont="1" applyBorder="1" applyAlignment="1">
      <alignment horizontal="left" vertical="center" wrapText="1"/>
    </xf>
    <xf numFmtId="0" fontId="0" fillId="0" borderId="2" xfId="0" applyBorder="1" applyAlignment="1">
      <alignment horizontal="left" vertical="center" wrapText="1"/>
    </xf>
    <xf numFmtId="0" fontId="17" fillId="0" borderId="1" xfId="0" applyFont="1" applyBorder="1" applyAlignment="1">
      <alignment vertical="top" wrapText="1"/>
    </xf>
    <xf numFmtId="164" fontId="0" fillId="0" borderId="1" xfId="0" applyNumberFormat="1" applyBorder="1" applyAlignment="1">
      <alignment horizontal="center"/>
    </xf>
    <xf numFmtId="164" fontId="0" fillId="0" borderId="2" xfId="0" applyNumberFormat="1" applyBorder="1" applyAlignment="1">
      <alignment horizontal="center"/>
    </xf>
    <xf numFmtId="164" fontId="0" fillId="0" borderId="10" xfId="0" applyNumberFormat="1" applyBorder="1" applyAlignment="1">
      <alignment horizontal="center"/>
    </xf>
    <xf numFmtId="164" fontId="0" fillId="0" borderId="12" xfId="0" applyNumberFormat="1" applyBorder="1" applyAlignment="1">
      <alignment horizontal="left" vertical="center" wrapText="1"/>
    </xf>
    <xf numFmtId="0" fontId="9" fillId="10" borderId="0" xfId="0" applyFont="1" applyFill="1" applyAlignment="1" applyProtection="1">
      <alignment horizontal="center" vertical="center"/>
      <protection hidden="1"/>
    </xf>
  </cellXfs>
  <cellStyles count="1">
    <cellStyle name="Normal" xfId="0" builtinId="0"/>
  </cellStyles>
  <dxfs count="237">
    <dxf>
      <border diagonalUp="0" diagonalDown="0">
        <left style="thin">
          <color indexed="64"/>
        </left>
        <right style="thin">
          <color indexed="64"/>
        </right>
        <top style="thin">
          <color indexed="64"/>
        </top>
        <bottom style="thin">
          <color indexed="64"/>
        </bottom>
        <vertical/>
        <horizontal/>
      </border>
    </dxf>
    <dxf>
      <numFmt numFmtId="164" formatCode="[$-10000]d\ mmm\ 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0000]d\ mmm\ 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0000]d\ mmm\ yyyy;@"/>
      <alignment horizontal="center" vertical="top" textRotation="0" wrapText="0" indent="0" justifyLastLine="0" shrinkToFit="0" readingOrder="0"/>
      <border diagonalUp="0" diagonalDown="0">
        <left style="thin">
          <color indexed="64"/>
        </left>
        <right style="thick">
          <color indexed="64"/>
        </right>
        <top style="thin">
          <color indexed="64"/>
        </top>
        <bottom style="thin">
          <color indexed="64"/>
        </bottom>
        <vertical/>
        <horizontal style="thin">
          <color indexed="64"/>
        </horizontal>
      </border>
    </dxf>
    <dxf>
      <numFmt numFmtId="164" formatCode="[$-10000]d\ mmm\ 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0000]d\ mmm\ 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0000]d\ mmm\ 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0000]d\ mmm\ yyyy;@"/>
      <alignment horizontal="center" vertical="top" textRotation="0" wrapText="0" indent="0" justifyLastLine="0" shrinkToFit="0" readingOrder="0"/>
      <border diagonalUp="0" diagonalDown="0">
        <left style="thin">
          <color indexed="64"/>
        </left>
        <right style="thin">
          <color indexed="64"/>
        </right>
        <top style="thin">
          <color indexed="64"/>
        </top>
        <bottom/>
        <vertical/>
        <horizontal/>
      </border>
    </dxf>
    <dxf>
      <numFmt numFmtId="164" formatCode="[$-10000]d\ mmm\ 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0000]d\ mmm\ 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0" indent="0" justifyLastLine="0" shrinkToFit="0" readingOrder="0"/>
      <border diagonalUp="0" diagonalDown="0">
        <left style="thin">
          <color indexed="64"/>
        </left>
        <right style="thick">
          <color indexed="64"/>
        </right>
        <top style="thin">
          <color indexed="64"/>
        </top>
        <bottom style="thin">
          <color indexed="64"/>
        </bottom>
        <vertical/>
        <horizontal style="thin">
          <color indexed="64"/>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0" indent="0" justifyLastLine="0" shrinkToFit="0" readingOrder="0"/>
      <border diagonalUp="0" diagonalDown="0">
        <left style="thin">
          <color indexed="64"/>
        </left>
        <right style="thick">
          <color indexed="64"/>
        </right>
        <top style="thin">
          <color indexed="64"/>
        </top>
        <bottom style="thin">
          <color indexed="64"/>
        </bottom>
        <vertical/>
        <horizontal style="thin">
          <color indexed="64"/>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center"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5" tint="-0.499984740745262"/>
        </patternFill>
      </fill>
      <alignment horizontal="center" vertical="top" textRotation="0" wrapText="1" indent="0" justifyLastLine="0" shrinkToFit="0" readingOrder="0"/>
      <border diagonalUp="0" diagonalDown="0" outline="0">
        <left style="thin">
          <color indexed="64"/>
        </left>
        <right style="thin">
          <color indexed="64"/>
        </right>
        <top/>
        <bottom/>
      </border>
    </dxf>
    <dxf>
      <numFmt numFmtId="164" formatCode="[$-10000]d\ mmm\ yyyy;@"/>
      <alignment horizontal="left" vertical="center" textRotation="0" wrapText="0" indent="0" justifyLastLine="0" shrinkToFit="0" readingOrder="0"/>
      <border diagonalUp="0" diagonalDown="0" outline="0">
        <left style="thin">
          <color indexed="64"/>
        </left>
        <right/>
        <top style="thin">
          <color indexed="64"/>
        </top>
        <bottom/>
      </border>
    </dxf>
    <dxf>
      <numFmt numFmtId="164" formatCode="[$-10000]d\ mmm\ yyyy;@"/>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4" formatCode="[$-10000]d\ mmm\ yyyy;@"/>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4" formatCode="[$-10000]d\ mmm\ yyyy;@"/>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outline="0">
        <left/>
        <right style="thin">
          <color indexed="64"/>
        </right>
        <top style="thin">
          <color indexed="64"/>
        </top>
        <bottom/>
      </border>
    </dxf>
    <dxf>
      <numFmt numFmtId="0" formatCode="Genera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outline="0">
        <left/>
        <right/>
        <top style="thin">
          <color indexed="64"/>
        </top>
        <bottom style="thin">
          <color indexed="64"/>
        </bottom>
      </border>
    </dxf>
    <dxf>
      <border>
        <top style="thin">
          <color indexed="64"/>
        </top>
      </border>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9" tint="-0.499984740745262"/>
        </patternFill>
      </fill>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0000]d\ mmm\ yyyy;@"/>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0000]d\ mmm\ yyyy;@"/>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top/>
        <bottom/>
        <vertical style="thin">
          <color indexed="64"/>
        </vertical>
        <horizontal style="thin">
          <color indexed="64"/>
        </horizontal>
      </border>
    </dxf>
    <dxf>
      <font>
        <strike val="0"/>
        <outline val="0"/>
        <shadow val="0"/>
        <u val="none"/>
        <vertAlign val="baseline"/>
        <sz val="10"/>
        <name val="Calibri"/>
        <scheme val="minor"/>
      </font>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10000]d\ mmm\ yyyy;@"/>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border outline="0">
        <right style="thin">
          <color indexed="64"/>
        </right>
      </border>
    </dxf>
    <dxf>
      <font>
        <b val="0"/>
        <i val="0"/>
        <strike val="0"/>
        <condense val="0"/>
        <extend val="0"/>
        <outline val="0"/>
        <shadow val="0"/>
        <u val="none"/>
        <vertAlign val="baseline"/>
        <sz val="10"/>
        <color theme="1"/>
        <name val="Calibri"/>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numFmt numFmtId="164" formatCode="[$-10000]d\ mmm\ yyyy;@"/>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numFmt numFmtId="164" formatCode="[$-10000]d\ mmm\ yyyy;@"/>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border diagonalUp="0" diagonalDown="0">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border diagonalUp="0" diagonalDown="0">
        <left/>
        <right style="thin">
          <color indexed="64"/>
        </right>
        <top/>
        <bottom/>
        <vertical style="thin">
          <color indexed="64"/>
        </vertical>
        <horizontal style="thin">
          <color indexed="64"/>
        </horizontal>
      </border>
    </dxf>
    <dxf>
      <font>
        <strike val="0"/>
        <outline val="0"/>
        <shadow val="0"/>
        <u val="none"/>
        <vertAlign val="baseline"/>
        <sz val="10"/>
        <name val="Calibri"/>
        <scheme val="minor"/>
      </font>
    </dxf>
    <dxf>
      <border outline="0">
        <top style="thin">
          <color indexed="64"/>
        </top>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border>
        <bottom style="thin">
          <color indexed="64"/>
        </bottom>
      </border>
    </dxf>
    <dxf>
      <font>
        <b val="0"/>
        <i val="0"/>
        <strike val="0"/>
        <condense val="0"/>
        <extend val="0"/>
        <outline val="0"/>
        <shadow val="0"/>
        <u val="none"/>
        <vertAlign val="baseline"/>
        <sz val="11"/>
        <color theme="0"/>
        <name val="Calibri"/>
        <scheme val="minor"/>
      </font>
      <numFmt numFmtId="164" formatCode="[$-10000]d\ mmm\ yyyy;@"/>
      <fill>
        <patternFill patternType="solid">
          <fgColor indexed="64"/>
          <bgColor theme="9" tint="-0.499984740745262"/>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0000]d\ mmm\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0000]d\ mmm\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10000]d\ mmm\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10000]d\ mmm\ yyyy;@"/>
      <alignment horizontal="center" vertical="bottom" textRotation="0" wrapText="0" indent="0" justifyLastLine="0" shrinkToFit="0" readingOrder="0"/>
      <border diagonalUp="0" diagonalDown="0">
        <left style="thin">
          <color indexed="64"/>
        </left>
        <right style="thick">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ck">
          <color indexed="64"/>
        </right>
        <top style="thin">
          <color indexed="64"/>
        </top>
        <bottom style="thin">
          <color indexed="64"/>
        </bottom>
        <vertical/>
        <horizontal style="thin">
          <color indexed="64"/>
        </horizontal>
      </border>
    </dxf>
    <dxf>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9"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ck">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style="thin">
          <color indexed="64"/>
        </left>
        <right style="thick">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ck">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style="thin">
          <color indexed="64"/>
        </left>
        <right style="thick">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10000]d\ mmm\ yy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indexed="64"/>
        </left>
        <right style="thick">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border diagonalUp="0" diagonalDown="0" outline="0">
        <left style="thin">
          <color indexed="64"/>
        </left>
        <right style="thick">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indexed="64"/>
        </left>
        <right style="thick">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border diagonalUp="0" diagonalDown="0" outline="0">
        <left style="thin">
          <color indexed="64"/>
        </left>
        <right style="thick">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font>
    </dxf>
    <dxf>
      <border outline="0">
        <top style="thin">
          <color indexed="64"/>
        </top>
      </border>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theme="9"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microsoft.com/office/2007/relationships/slicerCache" Target="slicerCaches/slicerCache16.xml"/><Relationship Id="rId33" Type="http://schemas.microsoft.com/office/2017/10/relationships/person" Target="persons/person.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microsoft.com/office/2007/relationships/slicerCache" Target="slicerCaches/slicerCache15.xml"/><Relationship Id="rId32"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07/relationships/slicerCache" Target="slicerCaches/slicerCache14.xml"/><Relationship Id="rId28"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5.xml"/><Relationship Id="rId22" Type="http://schemas.microsoft.com/office/2007/relationships/slicerCache" Target="slicerCaches/slicerCache13.xml"/><Relationship Id="rId27" Type="http://schemas.openxmlformats.org/officeDocument/2006/relationships/styles" Target="styles.xml"/><Relationship Id="rId30" Type="http://schemas.openxmlformats.org/officeDocument/2006/relationships/customXml" Target="../customXml/item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editAs="absolute">
    <xdr:from>
      <xdr:col>5</xdr:col>
      <xdr:colOff>400461</xdr:colOff>
      <xdr:row>0</xdr:row>
      <xdr:rowOff>133835</xdr:rowOff>
    </xdr:from>
    <xdr:to>
      <xdr:col>6</xdr:col>
      <xdr:colOff>931470</xdr:colOff>
      <xdr:row>5</xdr:row>
      <xdr:rowOff>57524</xdr:rowOff>
    </xdr:to>
    <mc:AlternateContent xmlns:mc="http://schemas.openxmlformats.org/markup-compatibility/2006" xmlns:sle15="http://schemas.microsoft.com/office/drawing/2012/slicer">
      <mc:Choice Requires="sle15">
        <xdr:graphicFrame macro="">
          <xdr:nvGraphicFramePr>
            <xdr:cNvPr id="7" name="Client Type">
              <a:extLst>
                <a:ext uri="{FF2B5EF4-FFF2-40B4-BE49-F238E27FC236}">
                  <a16:creationId xmlns:a16="http://schemas.microsoft.com/office/drawing/2014/main" id="{589875CF-AD02-D483-B87A-60E9FDED2551}"/>
                </a:ext>
              </a:extLst>
            </xdr:cNvPr>
            <xdr:cNvGraphicFramePr/>
          </xdr:nvGraphicFramePr>
          <xdr:xfrm>
            <a:off x="0" y="0"/>
            <a:ext cx="0" cy="0"/>
          </xdr:xfrm>
          <a:graphic>
            <a:graphicData uri="http://schemas.microsoft.com/office/drawing/2010/slicer">
              <sle:slicer xmlns:sle="http://schemas.microsoft.com/office/drawing/2010/slicer" name="Client Type"/>
            </a:graphicData>
          </a:graphic>
        </xdr:graphicFrame>
      </mc:Choice>
      <mc:Fallback xmlns="">
        <xdr:sp macro="" textlink="">
          <xdr:nvSpPr>
            <xdr:cNvPr id="0" name=""/>
            <xdr:cNvSpPr>
              <a:spLocks noTextEdit="1"/>
            </xdr:cNvSpPr>
          </xdr:nvSpPr>
          <xdr:spPr>
            <a:xfrm>
              <a:off x="8233186" y="130660"/>
              <a:ext cx="1863090" cy="936028"/>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96595</xdr:colOff>
      <xdr:row>0</xdr:row>
      <xdr:rowOff>132791</xdr:rowOff>
    </xdr:from>
    <xdr:to>
      <xdr:col>8</xdr:col>
      <xdr:colOff>778099</xdr:colOff>
      <xdr:row>5</xdr:row>
      <xdr:rowOff>57525</xdr:rowOff>
    </xdr:to>
    <mc:AlternateContent xmlns:mc="http://schemas.openxmlformats.org/markup-compatibility/2006" xmlns:sle15="http://schemas.microsoft.com/office/drawing/2012/slicer">
      <mc:Choice Requires="sle15">
        <xdr:graphicFrame macro="">
          <xdr:nvGraphicFramePr>
            <xdr:cNvPr id="3" name="Portal">
              <a:extLst>
                <a:ext uri="{FF2B5EF4-FFF2-40B4-BE49-F238E27FC236}">
                  <a16:creationId xmlns:a16="http://schemas.microsoft.com/office/drawing/2014/main" id="{65A42E1B-59FE-6A8B-BFDB-13DE13AFFA7A}"/>
                </a:ext>
              </a:extLst>
            </xdr:cNvPr>
            <xdr:cNvGraphicFramePr/>
          </xdr:nvGraphicFramePr>
          <xdr:xfrm>
            <a:off x="0" y="0"/>
            <a:ext cx="0" cy="0"/>
          </xdr:xfrm>
          <a:graphic>
            <a:graphicData uri="http://schemas.microsoft.com/office/drawing/2010/slicer">
              <sle:slicer xmlns:sle="http://schemas.microsoft.com/office/drawing/2010/slicer" name="Portal"/>
            </a:graphicData>
          </a:graphic>
        </xdr:graphicFrame>
      </mc:Choice>
      <mc:Fallback xmlns="">
        <xdr:sp macro="" textlink="">
          <xdr:nvSpPr>
            <xdr:cNvPr id="0" name=""/>
            <xdr:cNvSpPr>
              <a:spLocks noTextEdit="1"/>
            </xdr:cNvSpPr>
          </xdr:nvSpPr>
          <xdr:spPr>
            <a:xfrm>
              <a:off x="10191526" y="134696"/>
              <a:ext cx="1811655" cy="928183"/>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381897</xdr:colOff>
      <xdr:row>0</xdr:row>
      <xdr:rowOff>174998</xdr:rowOff>
    </xdr:from>
    <xdr:to>
      <xdr:col>6</xdr:col>
      <xdr:colOff>35560</xdr:colOff>
      <xdr:row>5</xdr:row>
      <xdr:rowOff>74631</xdr:rowOff>
    </xdr:to>
    <mc:AlternateContent xmlns:mc="http://schemas.openxmlformats.org/markup-compatibility/2006" xmlns:sle15="http://schemas.microsoft.com/office/drawing/2012/slicer">
      <mc:Choice Requires="sle15">
        <xdr:graphicFrame macro="">
          <xdr:nvGraphicFramePr>
            <xdr:cNvPr id="2" name="Client Type 1">
              <a:extLst>
                <a:ext uri="{FF2B5EF4-FFF2-40B4-BE49-F238E27FC236}">
                  <a16:creationId xmlns:a16="http://schemas.microsoft.com/office/drawing/2014/main" id="{16E0D32E-404B-E2A6-A6BC-2D490272FB92}"/>
                </a:ext>
              </a:extLst>
            </xdr:cNvPr>
            <xdr:cNvGraphicFramePr/>
          </xdr:nvGraphicFramePr>
          <xdr:xfrm>
            <a:off x="0" y="0"/>
            <a:ext cx="0" cy="0"/>
          </xdr:xfrm>
          <a:graphic>
            <a:graphicData uri="http://schemas.microsoft.com/office/drawing/2010/slicer">
              <sle:slicer xmlns:sle="http://schemas.microsoft.com/office/drawing/2010/slicer" name="Client Type 1"/>
            </a:graphicData>
          </a:graphic>
        </xdr:graphicFrame>
      </mc:Choice>
      <mc:Fallback xmlns="">
        <xdr:sp macro="" textlink="">
          <xdr:nvSpPr>
            <xdr:cNvPr id="0" name=""/>
            <xdr:cNvSpPr>
              <a:spLocks noTextEdit="1"/>
            </xdr:cNvSpPr>
          </xdr:nvSpPr>
          <xdr:spPr>
            <a:xfrm>
              <a:off x="5628827" y="170553"/>
              <a:ext cx="1824990" cy="912607"/>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173727</xdr:colOff>
      <xdr:row>0</xdr:row>
      <xdr:rowOff>167641</xdr:rowOff>
    </xdr:from>
    <xdr:to>
      <xdr:col>7</xdr:col>
      <xdr:colOff>972071</xdr:colOff>
      <xdr:row>5</xdr:row>
      <xdr:rowOff>60476</xdr:rowOff>
    </xdr:to>
    <mc:AlternateContent xmlns:mc="http://schemas.openxmlformats.org/markup-compatibility/2006" xmlns:sle15="http://schemas.microsoft.com/office/drawing/2012/slicer">
      <mc:Choice Requires="sle15">
        <xdr:graphicFrame macro="">
          <xdr:nvGraphicFramePr>
            <xdr:cNvPr id="3" name="Portal 1">
              <a:extLst>
                <a:ext uri="{FF2B5EF4-FFF2-40B4-BE49-F238E27FC236}">
                  <a16:creationId xmlns:a16="http://schemas.microsoft.com/office/drawing/2014/main" id="{BB5C6D89-F67E-EDC0-8A9B-1593D4DDC09F}"/>
                </a:ext>
              </a:extLst>
            </xdr:cNvPr>
            <xdr:cNvGraphicFramePr/>
          </xdr:nvGraphicFramePr>
          <xdr:xfrm>
            <a:off x="0" y="0"/>
            <a:ext cx="0" cy="0"/>
          </xdr:xfrm>
          <a:graphic>
            <a:graphicData uri="http://schemas.microsoft.com/office/drawing/2010/slicer">
              <sle:slicer xmlns:sle="http://schemas.microsoft.com/office/drawing/2010/slicer" name="Portal 1"/>
            </a:graphicData>
          </a:graphic>
        </xdr:graphicFrame>
      </mc:Choice>
      <mc:Fallback xmlns="">
        <xdr:sp macro="" textlink="">
          <xdr:nvSpPr>
            <xdr:cNvPr id="0" name=""/>
            <xdr:cNvSpPr>
              <a:spLocks noTextEdit="1"/>
            </xdr:cNvSpPr>
          </xdr:nvSpPr>
          <xdr:spPr>
            <a:xfrm>
              <a:off x="7599604" y="173356"/>
              <a:ext cx="1838325" cy="895014"/>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304800</xdr:colOff>
      <xdr:row>0</xdr:row>
      <xdr:rowOff>19050</xdr:rowOff>
    </xdr:from>
    <xdr:to>
      <xdr:col>5</xdr:col>
      <xdr:colOff>117475</xdr:colOff>
      <xdr:row>6</xdr:row>
      <xdr:rowOff>132752</xdr:rowOff>
    </xdr:to>
    <mc:AlternateContent xmlns:mc="http://schemas.openxmlformats.org/markup-compatibility/2006" xmlns:sle15="http://schemas.microsoft.com/office/drawing/2012/slicer">
      <mc:Choice Requires="sle15">
        <xdr:graphicFrame macro="">
          <xdr:nvGraphicFramePr>
            <xdr:cNvPr id="3" name="Portal 6">
              <a:extLst>
                <a:ext uri="{FF2B5EF4-FFF2-40B4-BE49-F238E27FC236}">
                  <a16:creationId xmlns:a16="http://schemas.microsoft.com/office/drawing/2014/main" id="{0866ECF3-2CD1-FA32-54EF-1C2C42DA093A}"/>
                </a:ext>
              </a:extLst>
            </xdr:cNvPr>
            <xdr:cNvGraphicFramePr/>
          </xdr:nvGraphicFramePr>
          <xdr:xfrm>
            <a:off x="0" y="0"/>
            <a:ext cx="0" cy="0"/>
          </xdr:xfrm>
          <a:graphic>
            <a:graphicData uri="http://schemas.microsoft.com/office/drawing/2010/slicer">
              <sle:slicer xmlns:sle="http://schemas.microsoft.com/office/drawing/2010/slicer" name="Portal 6"/>
            </a:graphicData>
          </a:graphic>
        </xdr:graphicFrame>
      </mc:Choice>
      <mc:Fallback xmlns="">
        <xdr:sp macro="" textlink="">
          <xdr:nvSpPr>
            <xdr:cNvPr id="0" name=""/>
            <xdr:cNvSpPr>
              <a:spLocks noTextEdit="1"/>
            </xdr:cNvSpPr>
          </xdr:nvSpPr>
          <xdr:spPr>
            <a:xfrm>
              <a:off x="4780522" y="142241"/>
              <a:ext cx="1885707" cy="9785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590550</xdr:colOff>
      <xdr:row>0</xdr:row>
      <xdr:rowOff>19050</xdr:rowOff>
    </xdr:from>
    <xdr:to>
      <xdr:col>4</xdr:col>
      <xdr:colOff>285750</xdr:colOff>
      <xdr:row>6</xdr:row>
      <xdr:rowOff>149262</xdr:rowOff>
    </xdr:to>
    <mc:AlternateContent xmlns:mc="http://schemas.openxmlformats.org/markup-compatibility/2006" xmlns:sle15="http://schemas.microsoft.com/office/drawing/2012/slicer">
      <mc:Choice Requires="sle15">
        <xdr:graphicFrame macro="">
          <xdr:nvGraphicFramePr>
            <xdr:cNvPr id="5" name="Client Type 6">
              <a:extLst>
                <a:ext uri="{FF2B5EF4-FFF2-40B4-BE49-F238E27FC236}">
                  <a16:creationId xmlns:a16="http://schemas.microsoft.com/office/drawing/2014/main" id="{DC399989-B573-C3C5-412D-86D8C31942EF}"/>
                </a:ext>
                <a:ext uri="{147F2762-F138-4A5C-976F-8EAC2B608ADB}">
                  <a16:predDERef xmlns:a16="http://schemas.microsoft.com/office/drawing/2014/main" pred="{0866ECF3-2CD1-FA32-54EF-1C2C42DA093A}"/>
                </a:ext>
              </a:extLst>
            </xdr:cNvPr>
            <xdr:cNvGraphicFramePr/>
          </xdr:nvGraphicFramePr>
          <xdr:xfrm>
            <a:off x="0" y="0"/>
            <a:ext cx="0" cy="0"/>
          </xdr:xfrm>
          <a:graphic>
            <a:graphicData uri="http://schemas.microsoft.com/office/drawing/2010/slicer">
              <sle:slicer xmlns:sle="http://schemas.microsoft.com/office/drawing/2010/slicer" name="Client Type 6"/>
            </a:graphicData>
          </a:graphic>
        </xdr:graphicFrame>
      </mc:Choice>
      <mc:Fallback xmlns="">
        <xdr:sp macro="" textlink="">
          <xdr:nvSpPr>
            <xdr:cNvPr id="0" name=""/>
            <xdr:cNvSpPr>
              <a:spLocks noTextEdit="1"/>
            </xdr:cNvSpPr>
          </xdr:nvSpPr>
          <xdr:spPr>
            <a:xfrm>
              <a:off x="2769516" y="163831"/>
              <a:ext cx="1907260" cy="9715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149225</xdr:colOff>
      <xdr:row>0</xdr:row>
      <xdr:rowOff>3175</xdr:rowOff>
    </xdr:from>
    <xdr:to>
      <xdr:col>6</xdr:col>
      <xdr:colOff>161589</xdr:colOff>
      <xdr:row>7</xdr:row>
      <xdr:rowOff>597</xdr:rowOff>
    </xdr:to>
    <mc:AlternateContent xmlns:mc="http://schemas.openxmlformats.org/markup-compatibility/2006" xmlns:sle15="http://schemas.microsoft.com/office/drawing/2012/slicer">
      <mc:Choice Requires="sle15">
        <xdr:graphicFrame macro="">
          <xdr:nvGraphicFramePr>
            <xdr:cNvPr id="2" name="Project Coordinator">
              <a:extLst>
                <a:ext uri="{FF2B5EF4-FFF2-40B4-BE49-F238E27FC236}">
                  <a16:creationId xmlns:a16="http://schemas.microsoft.com/office/drawing/2014/main" id="{73BE60EE-86B7-0585-43E8-BEE1F38BCCFC}"/>
                </a:ext>
                <a:ext uri="{147F2762-F138-4A5C-976F-8EAC2B608ADB}">
                  <a16:predDERef xmlns:a16="http://schemas.microsoft.com/office/drawing/2014/main" pred="{DC399989-B573-C3C5-412D-86D8C31942EF}"/>
                </a:ext>
              </a:extLst>
            </xdr:cNvPr>
            <xdr:cNvGraphicFramePr/>
          </xdr:nvGraphicFramePr>
          <xdr:xfrm>
            <a:off x="0" y="0"/>
            <a:ext cx="0" cy="0"/>
          </xdr:xfrm>
          <a:graphic>
            <a:graphicData uri="http://schemas.microsoft.com/office/drawing/2010/slicer">
              <sle:slicer xmlns:sle="http://schemas.microsoft.com/office/drawing/2010/slicer" name="Project Coordinator"/>
            </a:graphicData>
          </a:graphic>
        </xdr:graphicFrame>
      </mc:Choice>
      <mc:Fallback xmlns="">
        <xdr:sp macro="" textlink="">
          <xdr:nvSpPr>
            <xdr:cNvPr id="0" name=""/>
            <xdr:cNvSpPr>
              <a:spLocks noTextEdit="1"/>
            </xdr:cNvSpPr>
          </xdr:nvSpPr>
          <xdr:spPr>
            <a:xfrm>
              <a:off x="6499860" y="140426"/>
              <a:ext cx="2263140" cy="1013459"/>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608260</xdr:colOff>
      <xdr:row>0</xdr:row>
      <xdr:rowOff>53857</xdr:rowOff>
    </xdr:from>
    <xdr:to>
      <xdr:col>6</xdr:col>
      <xdr:colOff>361775</xdr:colOff>
      <xdr:row>4</xdr:row>
      <xdr:rowOff>129609</xdr:rowOff>
    </xdr:to>
    <mc:AlternateContent xmlns:mc="http://schemas.openxmlformats.org/markup-compatibility/2006" xmlns:sle15="http://schemas.microsoft.com/office/drawing/2012/slicer">
      <mc:Choice Requires="sle15">
        <xdr:graphicFrame macro="">
          <xdr:nvGraphicFramePr>
            <xdr:cNvPr id="5" name="Client Type 3">
              <a:extLst>
                <a:ext uri="{FF2B5EF4-FFF2-40B4-BE49-F238E27FC236}">
                  <a16:creationId xmlns:a16="http://schemas.microsoft.com/office/drawing/2014/main" id="{2136B106-71E1-4A83-D2DA-70E7AF3249BB}"/>
                </a:ext>
              </a:extLst>
            </xdr:cNvPr>
            <xdr:cNvGraphicFramePr/>
          </xdr:nvGraphicFramePr>
          <xdr:xfrm>
            <a:off x="0" y="0"/>
            <a:ext cx="0" cy="0"/>
          </xdr:xfrm>
          <a:graphic>
            <a:graphicData uri="http://schemas.microsoft.com/office/drawing/2010/slicer">
              <sle:slicer xmlns:sle="http://schemas.microsoft.com/office/drawing/2010/slicer" name="Client Type 3"/>
            </a:graphicData>
          </a:graphic>
        </xdr:graphicFrame>
      </mc:Choice>
      <mc:Fallback xmlns="">
        <xdr:sp macro="" textlink="">
          <xdr:nvSpPr>
            <xdr:cNvPr id="0" name=""/>
            <xdr:cNvSpPr>
              <a:spLocks noTextEdit="1"/>
            </xdr:cNvSpPr>
          </xdr:nvSpPr>
          <xdr:spPr>
            <a:xfrm>
              <a:off x="6576456" y="58937"/>
              <a:ext cx="1848470" cy="907682"/>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417007</xdr:colOff>
      <xdr:row>0</xdr:row>
      <xdr:rowOff>38663</xdr:rowOff>
    </xdr:from>
    <xdr:to>
      <xdr:col>8</xdr:col>
      <xdr:colOff>98351</xdr:colOff>
      <xdr:row>4</xdr:row>
      <xdr:rowOff>137080</xdr:rowOff>
    </xdr:to>
    <mc:AlternateContent xmlns:mc="http://schemas.openxmlformats.org/markup-compatibility/2006" xmlns:sle15="http://schemas.microsoft.com/office/drawing/2012/slicer">
      <mc:Choice Requires="sle15">
        <xdr:graphicFrame macro="">
          <xdr:nvGraphicFramePr>
            <xdr:cNvPr id="6" name="Portal 3">
              <a:extLst>
                <a:ext uri="{FF2B5EF4-FFF2-40B4-BE49-F238E27FC236}">
                  <a16:creationId xmlns:a16="http://schemas.microsoft.com/office/drawing/2014/main" id="{AF1E3C73-B337-2BB7-4E57-F35DFDA9635F}"/>
                </a:ext>
                <a:ext uri="{147F2762-F138-4A5C-976F-8EAC2B608ADB}">
                  <a16:predDERef xmlns:a16="http://schemas.microsoft.com/office/drawing/2014/main" pred="{2136B106-71E1-4A83-D2DA-70E7AF3249BB}"/>
                </a:ext>
              </a:extLst>
            </xdr:cNvPr>
            <xdr:cNvGraphicFramePr/>
          </xdr:nvGraphicFramePr>
          <xdr:xfrm>
            <a:off x="0" y="0"/>
            <a:ext cx="0" cy="0"/>
          </xdr:xfrm>
          <a:graphic>
            <a:graphicData uri="http://schemas.microsoft.com/office/drawing/2010/slicer">
              <sle:slicer xmlns:sle="http://schemas.microsoft.com/office/drawing/2010/slicer" name="Portal 3"/>
            </a:graphicData>
          </a:graphic>
        </xdr:graphicFrame>
      </mc:Choice>
      <mc:Fallback xmlns="">
        <xdr:sp macro="" textlink="">
          <xdr:nvSpPr>
            <xdr:cNvPr id="0" name=""/>
            <xdr:cNvSpPr>
              <a:spLocks noTextEdit="1"/>
            </xdr:cNvSpPr>
          </xdr:nvSpPr>
          <xdr:spPr>
            <a:xfrm>
              <a:off x="8473173" y="38663"/>
              <a:ext cx="1857739" cy="929077"/>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174767</xdr:colOff>
      <xdr:row>0</xdr:row>
      <xdr:rowOff>36533</xdr:rowOff>
    </xdr:from>
    <xdr:to>
      <xdr:col>9</xdr:col>
      <xdr:colOff>894120</xdr:colOff>
      <xdr:row>4</xdr:row>
      <xdr:rowOff>136445</xdr:rowOff>
    </xdr:to>
    <mc:AlternateContent xmlns:mc="http://schemas.openxmlformats.org/markup-compatibility/2006" xmlns:sle15="http://schemas.microsoft.com/office/drawing/2012/slicer">
      <mc:Choice Requires="sle15">
        <xdr:graphicFrame macro="">
          <xdr:nvGraphicFramePr>
            <xdr:cNvPr id="2" name="Project Coordinator 1">
              <a:extLst>
                <a:ext uri="{FF2B5EF4-FFF2-40B4-BE49-F238E27FC236}">
                  <a16:creationId xmlns:a16="http://schemas.microsoft.com/office/drawing/2014/main" id="{8BD13178-A3BC-96F1-295F-9715FC4A09AD}"/>
                </a:ext>
              </a:extLst>
            </xdr:cNvPr>
            <xdr:cNvGraphicFramePr/>
          </xdr:nvGraphicFramePr>
          <xdr:xfrm>
            <a:off x="0" y="0"/>
            <a:ext cx="0" cy="0"/>
          </xdr:xfrm>
          <a:graphic>
            <a:graphicData uri="http://schemas.microsoft.com/office/drawing/2010/slicer">
              <sle:slicer xmlns:sle="http://schemas.microsoft.com/office/drawing/2010/slicer" name="Project Coordinator 1"/>
            </a:graphicData>
          </a:graphic>
        </xdr:graphicFrame>
      </mc:Choice>
      <mc:Fallback xmlns="">
        <xdr:sp macro="" textlink="">
          <xdr:nvSpPr>
            <xdr:cNvPr id="0" name=""/>
            <xdr:cNvSpPr>
              <a:spLocks noTextEdit="1"/>
            </xdr:cNvSpPr>
          </xdr:nvSpPr>
          <xdr:spPr>
            <a:xfrm>
              <a:off x="10407328" y="36533"/>
              <a:ext cx="1838325" cy="925492"/>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1199029</xdr:colOff>
      <xdr:row>0</xdr:row>
      <xdr:rowOff>173130</xdr:rowOff>
    </xdr:from>
    <xdr:to>
      <xdr:col>5</xdr:col>
      <xdr:colOff>1735155</xdr:colOff>
      <xdr:row>5</xdr:row>
      <xdr:rowOff>78442</xdr:rowOff>
    </xdr:to>
    <mc:AlternateContent xmlns:mc="http://schemas.openxmlformats.org/markup-compatibility/2006" xmlns:sle15="http://schemas.microsoft.com/office/drawing/2012/slicer">
      <mc:Choice Requires="sle15">
        <xdr:graphicFrame macro="">
          <xdr:nvGraphicFramePr>
            <xdr:cNvPr id="2" name="Client Type 7">
              <a:extLst>
                <a:ext uri="{FF2B5EF4-FFF2-40B4-BE49-F238E27FC236}">
                  <a16:creationId xmlns:a16="http://schemas.microsoft.com/office/drawing/2014/main" id="{6826621A-5F6C-42F7-8B75-C757745CE9C9}"/>
                </a:ext>
              </a:extLst>
            </xdr:cNvPr>
            <xdr:cNvGraphicFramePr/>
          </xdr:nvGraphicFramePr>
          <xdr:xfrm>
            <a:off x="0" y="0"/>
            <a:ext cx="0" cy="0"/>
          </xdr:xfrm>
          <a:graphic>
            <a:graphicData uri="http://schemas.microsoft.com/office/drawing/2010/slicer">
              <sle:slicer xmlns:sle="http://schemas.microsoft.com/office/drawing/2010/slicer" name="Client Type 7"/>
            </a:graphicData>
          </a:graphic>
        </xdr:graphicFrame>
      </mc:Choice>
      <mc:Fallback xmlns="">
        <xdr:sp macro="" textlink="">
          <xdr:nvSpPr>
            <xdr:cNvPr id="0" name=""/>
            <xdr:cNvSpPr>
              <a:spLocks noTextEdit="1"/>
            </xdr:cNvSpPr>
          </xdr:nvSpPr>
          <xdr:spPr>
            <a:xfrm>
              <a:off x="5453902" y="169320"/>
              <a:ext cx="1870412" cy="917651"/>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1794359</xdr:colOff>
      <xdr:row>0</xdr:row>
      <xdr:rowOff>172309</xdr:rowOff>
    </xdr:from>
    <xdr:to>
      <xdr:col>7</xdr:col>
      <xdr:colOff>663557</xdr:colOff>
      <xdr:row>5</xdr:row>
      <xdr:rowOff>98761</xdr:rowOff>
    </xdr:to>
    <mc:AlternateContent xmlns:mc="http://schemas.openxmlformats.org/markup-compatibility/2006" xmlns:sle15="http://schemas.microsoft.com/office/drawing/2012/slicer">
      <mc:Choice Requires="sle15">
        <xdr:graphicFrame macro="">
          <xdr:nvGraphicFramePr>
            <xdr:cNvPr id="3" name="Portal 7">
              <a:extLst>
                <a:ext uri="{FF2B5EF4-FFF2-40B4-BE49-F238E27FC236}">
                  <a16:creationId xmlns:a16="http://schemas.microsoft.com/office/drawing/2014/main" id="{3E009C87-F800-4BC2-A2B3-0A53C92516E2}"/>
                </a:ext>
              </a:extLst>
            </xdr:cNvPr>
            <xdr:cNvGraphicFramePr/>
          </xdr:nvGraphicFramePr>
          <xdr:xfrm>
            <a:off x="0" y="0"/>
            <a:ext cx="0" cy="0"/>
          </xdr:xfrm>
          <a:graphic>
            <a:graphicData uri="http://schemas.microsoft.com/office/drawing/2010/slicer">
              <sle:slicer xmlns:sle="http://schemas.microsoft.com/office/drawing/2010/slicer" name="Portal 7"/>
            </a:graphicData>
          </a:graphic>
        </xdr:graphicFrame>
      </mc:Choice>
      <mc:Fallback xmlns="">
        <xdr:sp macro="" textlink="">
          <xdr:nvSpPr>
            <xdr:cNvPr id="0" name=""/>
            <xdr:cNvSpPr>
              <a:spLocks noTextEdit="1"/>
            </xdr:cNvSpPr>
          </xdr:nvSpPr>
          <xdr:spPr>
            <a:xfrm>
              <a:off x="7369847" y="168499"/>
              <a:ext cx="1850184" cy="934981"/>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1389492</xdr:colOff>
      <xdr:row>0</xdr:row>
      <xdr:rowOff>134396</xdr:rowOff>
    </xdr:from>
    <xdr:to>
      <xdr:col>3</xdr:col>
      <xdr:colOff>1656154</xdr:colOff>
      <xdr:row>5</xdr:row>
      <xdr:rowOff>57898</xdr:rowOff>
    </xdr:to>
    <mc:AlternateContent xmlns:mc="http://schemas.openxmlformats.org/markup-compatibility/2006" xmlns:sle15="http://schemas.microsoft.com/office/drawing/2012/slicer">
      <mc:Choice Requires="sle15">
        <xdr:graphicFrame macro="">
          <xdr:nvGraphicFramePr>
            <xdr:cNvPr id="4" name="Client Type 4">
              <a:extLst>
                <a:ext uri="{FF2B5EF4-FFF2-40B4-BE49-F238E27FC236}">
                  <a16:creationId xmlns:a16="http://schemas.microsoft.com/office/drawing/2014/main" id="{DDA39E9A-8875-7428-7852-859914E4C0CC}"/>
                </a:ext>
              </a:extLst>
            </xdr:cNvPr>
            <xdr:cNvGraphicFramePr/>
          </xdr:nvGraphicFramePr>
          <xdr:xfrm>
            <a:off x="0" y="0"/>
            <a:ext cx="0" cy="0"/>
          </xdr:xfrm>
          <a:graphic>
            <a:graphicData uri="http://schemas.microsoft.com/office/drawing/2010/slicer">
              <sle:slicer xmlns:sle="http://schemas.microsoft.com/office/drawing/2010/slicer" name="Client Type 4"/>
            </a:graphicData>
          </a:graphic>
        </xdr:graphicFrame>
      </mc:Choice>
      <mc:Fallback xmlns="">
        <xdr:sp macro="" textlink="">
          <xdr:nvSpPr>
            <xdr:cNvPr id="0" name=""/>
            <xdr:cNvSpPr>
              <a:spLocks noTextEdit="1"/>
            </xdr:cNvSpPr>
          </xdr:nvSpPr>
          <xdr:spPr>
            <a:xfrm>
              <a:off x="6437331" y="169321"/>
              <a:ext cx="1838325" cy="930761"/>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1772509</xdr:colOff>
      <xdr:row>0</xdr:row>
      <xdr:rowOff>114524</xdr:rowOff>
    </xdr:from>
    <xdr:to>
      <xdr:col>4</xdr:col>
      <xdr:colOff>1351468</xdr:colOff>
      <xdr:row>5</xdr:row>
      <xdr:rowOff>57673</xdr:rowOff>
    </xdr:to>
    <mc:AlternateContent xmlns:mc="http://schemas.openxmlformats.org/markup-compatibility/2006" xmlns:sle15="http://schemas.microsoft.com/office/drawing/2012/slicer">
      <mc:Choice Requires="sle15">
        <xdr:graphicFrame macro="">
          <xdr:nvGraphicFramePr>
            <xdr:cNvPr id="5" name="Portal 4">
              <a:extLst>
                <a:ext uri="{FF2B5EF4-FFF2-40B4-BE49-F238E27FC236}">
                  <a16:creationId xmlns:a16="http://schemas.microsoft.com/office/drawing/2014/main" id="{2B974630-B86B-CBB5-3503-8BCA72D94686}"/>
                </a:ext>
                <a:ext uri="{147F2762-F138-4A5C-976F-8EAC2B608ADB}">
                  <a16:predDERef xmlns:a16="http://schemas.microsoft.com/office/drawing/2014/main" pred="{DDA39E9A-8875-7428-7852-859914E4C0CC}"/>
                </a:ext>
              </a:extLst>
            </xdr:cNvPr>
            <xdr:cNvGraphicFramePr/>
          </xdr:nvGraphicFramePr>
          <xdr:xfrm>
            <a:off x="0" y="0"/>
            <a:ext cx="0" cy="0"/>
          </xdr:xfrm>
          <a:graphic>
            <a:graphicData uri="http://schemas.microsoft.com/office/drawing/2010/slicer">
              <sle:slicer xmlns:sle="http://schemas.microsoft.com/office/drawing/2010/slicer" name="Portal 4"/>
            </a:graphicData>
          </a:graphic>
        </xdr:graphicFrame>
      </mc:Choice>
      <mc:Fallback xmlns="">
        <xdr:sp macro="" textlink="">
          <xdr:nvSpPr>
            <xdr:cNvPr id="0" name=""/>
            <xdr:cNvSpPr>
              <a:spLocks noTextEdit="1"/>
            </xdr:cNvSpPr>
          </xdr:nvSpPr>
          <xdr:spPr>
            <a:xfrm>
              <a:off x="8426936" y="173579"/>
              <a:ext cx="1832610" cy="930088"/>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419996</xdr:colOff>
      <xdr:row>0</xdr:row>
      <xdr:rowOff>148592</xdr:rowOff>
    </xdr:from>
    <xdr:to>
      <xdr:col>3</xdr:col>
      <xdr:colOff>1569</xdr:colOff>
      <xdr:row>5</xdr:row>
      <xdr:rowOff>2915</xdr:rowOff>
    </xdr:to>
    <mc:AlternateContent xmlns:mc="http://schemas.openxmlformats.org/markup-compatibility/2006" xmlns:sle15="http://schemas.microsoft.com/office/drawing/2012/slicer">
      <mc:Choice Requires="sle15">
        <xdr:graphicFrame macro="">
          <xdr:nvGraphicFramePr>
            <xdr:cNvPr id="4" name="Client Type 5">
              <a:extLst>
                <a:ext uri="{FF2B5EF4-FFF2-40B4-BE49-F238E27FC236}">
                  <a16:creationId xmlns:a16="http://schemas.microsoft.com/office/drawing/2014/main" id="{D4900207-48B4-675C-433D-7A53414E67CD}"/>
                </a:ext>
              </a:extLst>
            </xdr:cNvPr>
            <xdr:cNvGraphicFramePr/>
          </xdr:nvGraphicFramePr>
          <xdr:xfrm>
            <a:off x="0" y="0"/>
            <a:ext cx="0" cy="0"/>
          </xdr:xfrm>
          <a:graphic>
            <a:graphicData uri="http://schemas.microsoft.com/office/drawing/2010/slicer">
              <sle:slicer xmlns:sle="http://schemas.microsoft.com/office/drawing/2010/slicer" name="Client Type 5"/>
            </a:graphicData>
          </a:graphic>
        </xdr:graphicFrame>
      </mc:Choice>
      <mc:Fallback xmlns="">
        <xdr:sp macro="" textlink="">
          <xdr:nvSpPr>
            <xdr:cNvPr id="0" name=""/>
            <xdr:cNvSpPr>
              <a:spLocks noTextEdit="1"/>
            </xdr:cNvSpPr>
          </xdr:nvSpPr>
          <xdr:spPr>
            <a:xfrm>
              <a:off x="6609005" y="186692"/>
              <a:ext cx="1824990" cy="862852"/>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178734</xdr:colOff>
      <xdr:row>0</xdr:row>
      <xdr:rowOff>160245</xdr:rowOff>
    </xdr:from>
    <xdr:to>
      <xdr:col>4</xdr:col>
      <xdr:colOff>790911</xdr:colOff>
      <xdr:row>4</xdr:row>
      <xdr:rowOff>174589</xdr:rowOff>
    </xdr:to>
    <mc:AlternateContent xmlns:mc="http://schemas.openxmlformats.org/markup-compatibility/2006" xmlns:sle15="http://schemas.microsoft.com/office/drawing/2012/slicer">
      <mc:Choice Requires="sle15">
        <xdr:graphicFrame macro="">
          <xdr:nvGraphicFramePr>
            <xdr:cNvPr id="5" name="Portal 5">
              <a:extLst>
                <a:ext uri="{FF2B5EF4-FFF2-40B4-BE49-F238E27FC236}">
                  <a16:creationId xmlns:a16="http://schemas.microsoft.com/office/drawing/2014/main" id="{4741516A-FE2B-90B5-9D21-81A501486B4F}"/>
                </a:ext>
                <a:ext uri="{147F2762-F138-4A5C-976F-8EAC2B608ADB}">
                  <a16:predDERef xmlns:a16="http://schemas.microsoft.com/office/drawing/2014/main" pred="{D4900207-48B4-675C-433D-7A53414E67CD}"/>
                </a:ext>
              </a:extLst>
            </xdr:cNvPr>
            <xdr:cNvGraphicFramePr/>
          </xdr:nvGraphicFramePr>
          <xdr:xfrm>
            <a:off x="0" y="0"/>
            <a:ext cx="0" cy="0"/>
          </xdr:xfrm>
          <a:graphic>
            <a:graphicData uri="http://schemas.microsoft.com/office/drawing/2010/slicer">
              <sle:slicer xmlns:sle="http://schemas.microsoft.com/office/drawing/2010/slicer" name="Portal 5"/>
            </a:graphicData>
          </a:graphic>
        </xdr:graphicFrame>
      </mc:Choice>
      <mc:Fallback xmlns="">
        <xdr:sp macro="" textlink="">
          <xdr:nvSpPr>
            <xdr:cNvPr id="0" name=""/>
            <xdr:cNvSpPr>
              <a:spLocks noTextEdit="1"/>
            </xdr:cNvSpPr>
          </xdr:nvSpPr>
          <xdr:spPr>
            <a:xfrm>
              <a:off x="8578103" y="188820"/>
              <a:ext cx="1819275" cy="841898"/>
            </a:xfrm>
            <a:prstGeom prst="rect">
              <a:avLst/>
            </a:prstGeom>
            <a:solidFill>
              <a:prstClr val="white"/>
            </a:solidFill>
            <a:ln w="1">
              <a:solidFill>
                <a:prstClr val="green"/>
              </a:solidFill>
            </a:ln>
          </xdr:spPr>
          <xdr:txBody>
            <a:bodyPr vertOverflow="clip" horzOverflow="clip"/>
            <a:lstStyle/>
            <a:p>
              <a:r>
                <a:rPr lang="en-A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athanhr.sharepoint.com/sites/NathanDigital2.0/Shared%20Documents/Project%20Management/Project%20Management%20Tools/Project%20Analysis%20Tracker%20-%20High%20Lev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External Projects Old"/>
      <sheetName val="External Projects"/>
      <sheetName val="Internal Projects"/>
      <sheetName val="Resource Allocation"/>
      <sheetName val="Raw Data"/>
    </sheetNames>
    <sheetDataSet>
      <sheetData sheetId="0"/>
      <sheetData sheetId="1"/>
      <sheetData sheetId="2">
        <row r="1">
          <cell r="A1" t="str">
            <v>Unique ID</v>
          </cell>
          <cell r="B1" t="str">
            <v>Client Name</v>
          </cell>
        </row>
        <row r="2">
          <cell r="A2" t="str">
            <v>ND-EP-001</v>
          </cell>
          <cell r="B2" t="str">
            <v>EMLTC</v>
          </cell>
        </row>
        <row r="3">
          <cell r="A3" t="str">
            <v>ND-EP-002</v>
          </cell>
          <cell r="B3" t="str">
            <v>Club Lab Golf</v>
          </cell>
        </row>
        <row r="4">
          <cell r="A4" t="str">
            <v>ND-EP-003</v>
          </cell>
          <cell r="B4" t="str">
            <v>Golf Kraft</v>
          </cell>
        </row>
        <row r="5">
          <cell r="A5" t="str">
            <v>ND-EP-004</v>
          </cell>
          <cell r="B5" t="str">
            <v>Shop Valyou</v>
          </cell>
        </row>
        <row r="6">
          <cell r="A6" t="str">
            <v>ND-EP-005</v>
          </cell>
          <cell r="B6" t="str">
            <v>Aldar</v>
          </cell>
        </row>
        <row r="7">
          <cell r="A7" t="str">
            <v>ND-EP-006</v>
          </cell>
          <cell r="B7" t="str">
            <v>Travel Port</v>
          </cell>
        </row>
        <row r="8">
          <cell r="A8" t="str">
            <v>ND-EP-007</v>
          </cell>
          <cell r="B8" t="str">
            <v>Home Apparel 254</v>
          </cell>
        </row>
        <row r="9">
          <cell r="A9" t="str">
            <v>ND-EP-008</v>
          </cell>
          <cell r="B9" t="str">
            <v>Fatorah (UAE)</v>
          </cell>
        </row>
        <row r="10">
          <cell r="A10" t="str">
            <v>ND-EP-009</v>
          </cell>
          <cell r="B10" t="str">
            <v>Santechture (UAE)</v>
          </cell>
        </row>
        <row r="11">
          <cell r="A11" t="str">
            <v>ND-EP-010-A</v>
          </cell>
          <cell r="B11" t="str">
            <v>Dumany Groups - 
Centralized CRM</v>
          </cell>
        </row>
        <row r="12">
          <cell r="A12" t="str">
            <v>ND-EP-010-B</v>
          </cell>
          <cell r="B12" t="str">
            <v>Dumany Groups - 
Voiture Voyage</v>
          </cell>
        </row>
        <row r="13">
          <cell r="A13" t="str">
            <v>ND-EP-010-C</v>
          </cell>
          <cell r="B13" t="str">
            <v>Dumany Groups - 
Zero Point1</v>
          </cell>
        </row>
        <row r="14">
          <cell r="A14" t="str">
            <v>ND-EP-010-D</v>
          </cell>
          <cell r="B14" t="str">
            <v>Dumany Groups - 
Alpha &amp; Prolution</v>
          </cell>
        </row>
        <row r="15">
          <cell r="A15" t="str">
            <v>ND-EP-011</v>
          </cell>
          <cell r="B15" t="str">
            <v>Traderz</v>
          </cell>
        </row>
        <row r="16">
          <cell r="A16" t="str">
            <v>ND-EP-012</v>
          </cell>
          <cell r="B16" t="str">
            <v>Project Pulse</v>
          </cell>
        </row>
        <row r="17">
          <cell r="A17" t="str">
            <v>ND-EP-013</v>
          </cell>
          <cell r="B17" t="str">
            <v>Eat and Drink 
Restaurant</v>
          </cell>
        </row>
        <row r="18">
          <cell r="A18" t="str">
            <v>ND-EP-014</v>
          </cell>
          <cell r="B18" t="str">
            <v>Pro Training</v>
          </cell>
        </row>
        <row r="19">
          <cell r="A19" t="str">
            <v>ND-EP-015</v>
          </cell>
          <cell r="B19" t="str">
            <v>ATS Travel</v>
          </cell>
        </row>
        <row r="20">
          <cell r="A20" t="str">
            <v>ND-EP-016</v>
          </cell>
          <cell r="B20" t="str">
            <v>Admiral Energy</v>
          </cell>
        </row>
        <row r="21">
          <cell r="A21" t="str">
            <v>ND-EP-017</v>
          </cell>
          <cell r="B21" t="str">
            <v>AMAP</v>
          </cell>
        </row>
        <row r="22">
          <cell r="A22" t="str">
            <v>ND-EP-018</v>
          </cell>
          <cell r="B22" t="str">
            <v>Beautiful Destinations</v>
          </cell>
        </row>
        <row r="23">
          <cell r="A23" t="str">
            <v>ND-EP-019</v>
          </cell>
          <cell r="B23" t="str">
            <v>Blanco</v>
          </cell>
        </row>
        <row r="24">
          <cell r="A24" t="str">
            <v>ND-EP-020</v>
          </cell>
          <cell r="B24" t="str">
            <v>Cambridge Medical Center</v>
          </cell>
        </row>
        <row r="25">
          <cell r="A25" t="str">
            <v>ND-EP-021</v>
          </cell>
          <cell r="B25" t="str">
            <v>Chanel</v>
          </cell>
        </row>
        <row r="26">
          <cell r="A26" t="str">
            <v>ND-EP-022</v>
          </cell>
          <cell r="B26" t="str">
            <v>DiaSorin</v>
          </cell>
        </row>
        <row r="27">
          <cell r="A27" t="str">
            <v>ND-EP-023</v>
          </cell>
          <cell r="B27" t="str">
            <v>Districo</v>
          </cell>
        </row>
        <row r="28">
          <cell r="A28" t="str">
            <v>ND-EP-024</v>
          </cell>
          <cell r="B28" t="str">
            <v>Electric Way</v>
          </cell>
        </row>
        <row r="29">
          <cell r="A29" t="str">
            <v>ND-EP-025</v>
          </cell>
          <cell r="B29" t="str">
            <v>Farfetch</v>
          </cell>
        </row>
        <row r="30">
          <cell r="A30" t="str">
            <v>ND-EP-026</v>
          </cell>
          <cell r="B30" t="str">
            <v>Ignite</v>
          </cell>
        </row>
        <row r="31">
          <cell r="A31" t="str">
            <v>ND-EP-027</v>
          </cell>
          <cell r="B31" t="str">
            <v>IKEA</v>
          </cell>
        </row>
        <row r="32">
          <cell r="A32" t="str">
            <v>ND-EP-028</v>
          </cell>
          <cell r="B32" t="str">
            <v>Keystone Fellowship</v>
          </cell>
        </row>
        <row r="33">
          <cell r="A33" t="str">
            <v>ND-EP-029</v>
          </cell>
          <cell r="B33" t="str">
            <v>MAF</v>
          </cell>
        </row>
        <row r="34">
          <cell r="A34" t="str">
            <v>ND-EP-030</v>
          </cell>
          <cell r="B34" t="str">
            <v>Med7</v>
          </cell>
        </row>
        <row r="35">
          <cell r="A35" t="str">
            <v>ND-EP-031</v>
          </cell>
          <cell r="B35" t="str">
            <v>Medical Village</v>
          </cell>
        </row>
        <row r="36">
          <cell r="A36" t="str">
            <v>ND-EP-032</v>
          </cell>
          <cell r="B36" t="str">
            <v>Mena Moonshots</v>
          </cell>
        </row>
        <row r="37">
          <cell r="A37" t="str">
            <v>ND-EP-033</v>
          </cell>
          <cell r="B37" t="str">
            <v>Mountain Air Shipping</v>
          </cell>
        </row>
        <row r="38">
          <cell r="A38" t="str">
            <v>ND-EP-034</v>
          </cell>
          <cell r="B38" t="str">
            <v>Neritum</v>
          </cell>
        </row>
        <row r="39">
          <cell r="A39" t="str">
            <v>ND-EP-035</v>
          </cell>
          <cell r="B39" t="str">
            <v>QMM</v>
          </cell>
        </row>
        <row r="40">
          <cell r="A40" t="str">
            <v>ND-EP-036</v>
          </cell>
          <cell r="B40" t="str">
            <v>Roche Diagnostics</v>
          </cell>
        </row>
        <row r="41">
          <cell r="A41" t="str">
            <v>ND-EP-037</v>
          </cell>
          <cell r="B41" t="str">
            <v>Sweetwater</v>
          </cell>
        </row>
        <row r="42">
          <cell r="A42" t="str">
            <v>ND-EP-038</v>
          </cell>
          <cell r="B42" t="str">
            <v>Zendxb</v>
          </cell>
        </row>
        <row r="43">
          <cell r="A43" t="str">
            <v>ND-EP-039</v>
          </cell>
          <cell r="B43" t="str">
            <v>J&amp;T Express</v>
          </cell>
        </row>
        <row r="44">
          <cell r="A44" t="str">
            <v>ND-EP-040</v>
          </cell>
          <cell r="B44" t="str">
            <v>Seven Gym</v>
          </cell>
        </row>
        <row r="45">
          <cell r="A45" t="str">
            <v>ND-EP-041</v>
          </cell>
          <cell r="B45" t="str">
            <v>IHS</v>
          </cell>
        </row>
        <row r="46">
          <cell r="A46" t="str">
            <v>ND-EP-042</v>
          </cell>
          <cell r="B46" t="str">
            <v>Delonghi</v>
          </cell>
        </row>
        <row r="47">
          <cell r="A47" t="str">
            <v>ND-EP-043</v>
          </cell>
          <cell r="B47" t="str">
            <v>Roche Pharmaceuticals</v>
          </cell>
        </row>
        <row r="48">
          <cell r="A48" t="str">
            <v>ND-EP-044</v>
          </cell>
          <cell r="B48" t="str">
            <v>Arise</v>
          </cell>
        </row>
        <row r="49">
          <cell r="A49" t="str">
            <v>ND-EP-045</v>
          </cell>
          <cell r="B49" t="str">
            <v>Fendale</v>
          </cell>
        </row>
        <row r="50">
          <cell r="A50" t="str">
            <v>ND-EP-046</v>
          </cell>
          <cell r="B50" t="str">
            <v>NR Services</v>
          </cell>
        </row>
        <row r="51">
          <cell r="A51" t="str">
            <v>ND-EP-047</v>
          </cell>
          <cell r="B51" t="str">
            <v>DIFC Courts</v>
          </cell>
        </row>
        <row r="52">
          <cell r="A52" t="str">
            <v>ND-EP-048</v>
          </cell>
          <cell r="B52" t="str">
            <v>Eathos</v>
          </cell>
        </row>
        <row r="53">
          <cell r="A53" t="str">
            <v>ND-EP-049</v>
          </cell>
          <cell r="B53" t="str">
            <v>RAS Investment Group</v>
          </cell>
        </row>
        <row r="54">
          <cell r="A54" t="str">
            <v>ND-EP-050</v>
          </cell>
          <cell r="B54" t="str">
            <v>Saverglass</v>
          </cell>
        </row>
        <row r="55">
          <cell r="A55" t="str">
            <v>ND-EP-051</v>
          </cell>
          <cell r="B55" t="str">
            <v>Systra Egypt</v>
          </cell>
        </row>
        <row r="56">
          <cell r="A56" t="str">
            <v>ND-EP-052</v>
          </cell>
          <cell r="B56" t="str">
            <v>Systra KSA</v>
          </cell>
        </row>
        <row r="57">
          <cell r="A57" t="str">
            <v>ND-EP-053</v>
          </cell>
          <cell r="B57" t="str">
            <v>Systra Turkey</v>
          </cell>
        </row>
        <row r="58">
          <cell r="A58" t="str">
            <v>ND-EP-054</v>
          </cell>
          <cell r="B58" t="str">
            <v>Systra UAE</v>
          </cell>
        </row>
        <row r="59">
          <cell r="A59" t="str">
            <v>ND-EP-055</v>
          </cell>
          <cell r="B59" t="str">
            <v>Party Social</v>
          </cell>
        </row>
        <row r="60">
          <cell r="A60" t="str">
            <v>ND-EP-056</v>
          </cell>
          <cell r="B60" t="str">
            <v>Soho</v>
          </cell>
        </row>
        <row r="61">
          <cell r="A61" t="str">
            <v>ND-EP-057</v>
          </cell>
          <cell r="B61" t="str">
            <v>OQ Trading</v>
          </cell>
        </row>
        <row r="62">
          <cell r="A62" t="str">
            <v>ND-EP-058</v>
          </cell>
          <cell r="B62" t="str">
            <v>Babilou Education</v>
          </cell>
        </row>
        <row r="63">
          <cell r="A63" t="str">
            <v>ND-EP-059</v>
          </cell>
          <cell r="B63" t="str">
            <v>Alfa Laval</v>
          </cell>
        </row>
        <row r="64">
          <cell r="A64" t="str">
            <v>ND-EP-061</v>
          </cell>
          <cell r="B64" t="str">
            <v>Socar Logistics</v>
          </cell>
        </row>
        <row r="65">
          <cell r="A65" t="str">
            <v>ND-EP-062</v>
          </cell>
          <cell r="B65" t="str">
            <v>Adal AE</v>
          </cell>
        </row>
        <row r="66">
          <cell r="A66" t="str">
            <v>ND-EP-063</v>
          </cell>
          <cell r="B66" t="str">
            <v>API LLC</v>
          </cell>
        </row>
        <row r="67">
          <cell r="A67" t="str">
            <v>ND-EP-064</v>
          </cell>
          <cell r="B67" t="str">
            <v>ILF Consulting</v>
          </cell>
        </row>
        <row r="68">
          <cell r="A68" t="str">
            <v>ND-EP-065</v>
          </cell>
          <cell r="B68" t="str">
            <v>Dnata Logistics</v>
          </cell>
        </row>
        <row r="69">
          <cell r="A69" t="str">
            <v>ND-EP-067</v>
          </cell>
          <cell r="B69" t="str">
            <v>GN Group</v>
          </cell>
        </row>
        <row r="70">
          <cell r="A70" t="str">
            <v>ND-EP-069</v>
          </cell>
          <cell r="B70" t="str">
            <v>Dentsu</v>
          </cell>
        </row>
        <row r="71">
          <cell r="A71" t="str">
            <v>ND-EP-070</v>
          </cell>
          <cell r="B71" t="str">
            <v>Al Emad Cars</v>
          </cell>
        </row>
        <row r="72">
          <cell r="A72" t="str">
            <v>ND-EP-071</v>
          </cell>
          <cell r="B72" t="str">
            <v>Ayana Holding (VX Studio)</v>
          </cell>
        </row>
        <row r="73">
          <cell r="A73" t="str">
            <v>ND-EP-072</v>
          </cell>
          <cell r="B73" t="str">
            <v>EDF</v>
          </cell>
        </row>
        <row r="74">
          <cell r="A74" t="str">
            <v>ND-EP-073</v>
          </cell>
          <cell r="B74" t="str">
            <v>Elevate DMC</v>
          </cell>
        </row>
        <row r="75">
          <cell r="A75" t="str">
            <v>ND-EP-074</v>
          </cell>
          <cell r="B75" t="str">
            <v>Mumzworld</v>
          </cell>
        </row>
        <row r="76">
          <cell r="A76" t="str">
            <v>ND-EP-075</v>
          </cell>
          <cell r="B76" t="str">
            <v>Nasco - Internal</v>
          </cell>
        </row>
        <row r="77">
          <cell r="A77" t="str">
            <v>ND-EP-076</v>
          </cell>
          <cell r="B77" t="str">
            <v>R Mixed</v>
          </cell>
        </row>
        <row r="78">
          <cell r="A78" t="str">
            <v>ND-EP-077</v>
          </cell>
          <cell r="B78" t="str">
            <v>Sanctuary</v>
          </cell>
        </row>
        <row r="79">
          <cell r="A79" t="str">
            <v>ND-EP-078</v>
          </cell>
          <cell r="B79" t="str">
            <v>Safran</v>
          </cell>
        </row>
        <row r="80">
          <cell r="A80" t="str">
            <v>ND-EP-079</v>
          </cell>
          <cell r="B80" t="str">
            <v>Fayolle</v>
          </cell>
        </row>
        <row r="81">
          <cell r="A81" t="str">
            <v>ND-EP-080</v>
          </cell>
          <cell r="B81" t="str">
            <v>CTA &amp; GLTA</v>
          </cell>
        </row>
        <row r="82">
          <cell r="A82" t="str">
            <v>ND-EP-081</v>
          </cell>
          <cell r="B82" t="str">
            <v>British Oak Montessori</v>
          </cell>
        </row>
        <row r="83">
          <cell r="A83" t="str">
            <v>ND-EP-082</v>
          </cell>
          <cell r="B83" t="str">
            <v>Survitec</v>
          </cell>
        </row>
        <row r="84">
          <cell r="A84" t="str">
            <v>ND-EP-083</v>
          </cell>
          <cell r="B84" t="str">
            <v xml:space="preserve">Cinepolis Gulf Entertainment </v>
          </cell>
        </row>
        <row r="85">
          <cell r="A85" t="str">
            <v>ND-EP-084</v>
          </cell>
          <cell r="B85" t="str">
            <v>Club Lab Golf</v>
          </cell>
        </row>
        <row r="86">
          <cell r="A86" t="str">
            <v>ND-EP-085</v>
          </cell>
          <cell r="B86" t="str">
            <v>BinHendi Enterprises</v>
          </cell>
        </row>
        <row r="87">
          <cell r="A87" t="str">
            <v>ND-EP-086</v>
          </cell>
          <cell r="B87" t="str">
            <v>TMF Group</v>
          </cell>
        </row>
        <row r="88">
          <cell r="A88" t="str">
            <v>ND-EP-087</v>
          </cell>
          <cell r="B88" t="str">
            <v>Abu Dhabi Advanced Motors</v>
          </cell>
        </row>
        <row r="89">
          <cell r="A89" t="str">
            <v>ND-EP-088</v>
          </cell>
          <cell r="B89" t="str">
            <v>Cybergate Defense</v>
          </cell>
        </row>
        <row r="90">
          <cell r="A90" t="str">
            <v>ND-EP-089</v>
          </cell>
          <cell r="B90" t="str">
            <v>Pacman CCL</v>
          </cell>
        </row>
        <row r="91">
          <cell r="A91" t="str">
            <v>ND-EP-090</v>
          </cell>
          <cell r="B91" t="str">
            <v>Hydroway</v>
          </cell>
        </row>
      </sheetData>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Jian Clarice P. Mercado" id="{0A7C8C88-56B1-451D-9374-AED9B4BB2A9C}" userId="jian@nathandigital.com" providerId="PeoplePicker"/>
  <person displayName="Jian Clarice P. Mercado" id="{0733845B-5FA2-40FA-A4C5-E55075C530CD}" userId="S::jian@nathandigital.com::03b387d3-db20-4d62-82f3-ef3b569cf837" providerId="AD"/>
  <person displayName="Selphine Mutwasi" id="{70D99EFA-E7FF-4C7F-85C3-419D780356EE}" userId="S::selphine@nathandigital.com::c59289bd-89f9-44d9-bc8a-c927d4c0e27e" providerId="AD"/>
</personLis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ent_Type" sourceName="Client Type">
  <extLst>
    <x:ext xmlns:x15="http://schemas.microsoft.com/office/spreadsheetml/2010/11/main" uri="{2F2917AC-EB37-4324-AD4E-5DD8C200BD13}">
      <x15:tableSlicerCache tableId="1" column="4"/>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Portal4" sourceName="Portal">
  <extLst>
    <x:ext xmlns:x15="http://schemas.microsoft.com/office/spreadsheetml/2010/11/main" uri="{2F2917AC-EB37-4324-AD4E-5DD8C200BD13}">
      <x15:tableSlicerCache tableId="6"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Client_Type5" sourceName="client_type">
  <extLst>
    <x:ext xmlns:x15="http://schemas.microsoft.com/office/spreadsheetml/2010/11/main" uri="{2F2917AC-EB37-4324-AD4E-5DD8C200BD13}">
      <x15:tableSlicerCache tableId="7" column="4"/>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Portal5" sourceName="portal">
  <extLst>
    <x:ext xmlns:x15="http://schemas.microsoft.com/office/spreadsheetml/2010/11/main" uri="{2F2917AC-EB37-4324-AD4E-5DD8C200BD13}">
      <x15:tableSlicerCache tableId="7" column="5"/>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Client_Type31" sourceName="Client Type">
  <extLst>
    <x:ext xmlns:x15="http://schemas.microsoft.com/office/spreadsheetml/2010/11/main" uri="{2F2917AC-EB37-4324-AD4E-5DD8C200BD13}">
      <x15:tableSlicerCache tableId="5" column="4"/>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Portal31" sourceName="Portal">
  <extLst>
    <x:ext xmlns:x15="http://schemas.microsoft.com/office/spreadsheetml/2010/11/main" uri="{2F2917AC-EB37-4324-AD4E-5DD8C200BD13}">
      <x15:tableSlicerCache tableId="5"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roject_Coordinator" sourceName="Project Coordinator">
  <extLst>
    <x:ext xmlns:x15="http://schemas.microsoft.com/office/spreadsheetml/2010/11/main" uri="{2F2917AC-EB37-4324-AD4E-5DD8C200BD13}">
      <x15:tableSlicerCache tableId="3" column="9"/>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Project_Coordinator1" sourceName="Project Coordinator">
  <extLst>
    <x:ext xmlns:x15="http://schemas.microsoft.com/office/spreadsheetml/2010/11/main" uri="{2F2917AC-EB37-4324-AD4E-5DD8C200BD13}">
      <x15:tableSlicerCache tableId="4"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ortal" sourceName="Portal">
  <extLst>
    <x:ext xmlns:x15="http://schemas.microsoft.com/office/spreadsheetml/2010/11/main" uri="{2F2917AC-EB37-4324-AD4E-5DD8C200BD13}">
      <x15:tableSlicerCache tableId="1"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lient_Type1" sourceName="Client Type">
  <extLst>
    <x:ext xmlns:x15="http://schemas.microsoft.com/office/spreadsheetml/2010/11/main" uri="{2F2917AC-EB37-4324-AD4E-5DD8C200BD13}">
      <x15:tableSlicerCache tableId="2"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ortal1" sourceName="Portal">
  <extLst>
    <x:ext xmlns:x15="http://schemas.microsoft.com/office/spreadsheetml/2010/11/main" uri="{2F2917AC-EB37-4324-AD4E-5DD8C200BD13}">
      <x15:tableSlicerCache tableId="2"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Type2" sourceName="Client Type">
  <extLst>
    <x:ext xmlns:x15="http://schemas.microsoft.com/office/spreadsheetml/2010/11/main" uri="{2F2917AC-EB37-4324-AD4E-5DD8C200BD13}">
      <x15:tableSlicerCache tableId="3"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ortal2" sourceName="Portal">
  <extLst>
    <x:ext xmlns:x15="http://schemas.microsoft.com/office/spreadsheetml/2010/11/main" uri="{2F2917AC-EB37-4324-AD4E-5DD8C200BD13}">
      <x15:tableSlicerCache tableId="3" column="5"/>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lient_Type3" sourceName="Client Type">
  <extLst>
    <x:ext xmlns:x15="http://schemas.microsoft.com/office/spreadsheetml/2010/11/main" uri="{2F2917AC-EB37-4324-AD4E-5DD8C200BD13}">
      <x15:tableSlicerCache tableId="4"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ortal3" sourceName="Portal">
  <extLst>
    <x:ext xmlns:x15="http://schemas.microsoft.com/office/spreadsheetml/2010/11/main" uri="{2F2917AC-EB37-4324-AD4E-5DD8C200BD13}">
      <x15:tableSlicerCache tableId="4"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lient_Type4" sourceName="Client Type">
  <extLst>
    <x:ext xmlns:x15="http://schemas.microsoft.com/office/spreadsheetml/2010/11/main" uri="{2F2917AC-EB37-4324-AD4E-5DD8C200BD13}">
      <x15:tableSlicerCache tableId="6"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ent Type" cache="Slicer_Client_Type" caption="Client Type" style="SlicerStyleDark1" rowHeight="234950"/>
  <slicer name="Portal" cache="Slicer_Portal" caption="Portal"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lient Type 1" cache="Slicer_Client_Type1" caption="Client Type" style="SlicerStyleDark1" rowHeight="234950"/>
  <slicer name="Portal 1" cache="Slicer_Portal1" caption="Portal"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lient Type 6" cache="Slicer_Client_Type2" caption="Client Type" style="SlicerStyleDark1" rowHeight="234950"/>
  <slicer name="Portal 6" cache="Slicer_Portal2" caption="Portal" style="SlicerStyleDark1" rowHeight="234950"/>
  <slicer name="Project Coordinator" cache="Slicer_Project_Coordinator" caption="Project Coordinator"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Client Type 3" cache="Slicer_Client_Type3" caption="Client Type" style="SlicerStyleDark1" rowHeight="234950"/>
  <slicer name="Portal 3" cache="Slicer_Portal3" caption="Portal" style="SlicerStyleDark1" rowHeight="234950"/>
  <slicer name="Project Coordinator 1" cache="Slicer_Project_Coordinator1" caption="Project Coordinator" startItem="1"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Client Type 7" cache="Slicer_Client_Type31" caption="Client Type" style="SlicerStyleDark1" rowHeight="234950"/>
  <slicer name="Portal 7" cache="Slicer_Portal31" caption="Portal" style="SlicerStyleDark1"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Client Type 4" cache="Slicer_Client_Type4" caption="Client Type" style="SlicerStyleDark1" rowHeight="234950"/>
  <slicer name="Portal 4" cache="Slicer_Portal4" caption="Portal" style="SlicerStyleDark1" rowHeight="234950"/>
</slicers>
</file>

<file path=xl/slicers/slicer7.xml><?xml version="1.0" encoding="utf-8"?>
<slicers xmlns="http://schemas.microsoft.com/office/spreadsheetml/2009/9/main" xmlns:mc="http://schemas.openxmlformats.org/markup-compatibility/2006" xmlns:x="http://schemas.openxmlformats.org/spreadsheetml/2006/main" mc:Ignorable="x">
  <slicer name="Client Type 5" cache="Slicer_Client_Type5" caption="client_type" style="SlicerStyleDark1" rowHeight="234950"/>
  <slicer name="Portal 5" cache="Slicer_Portal5" caption="portal" style="SlicerStyleDark1" rowHeight="234950"/>
</slicers>
</file>

<file path=xl/tables/table1.xml><?xml version="1.0" encoding="utf-8"?>
<table xmlns="http://schemas.openxmlformats.org/spreadsheetml/2006/main" id="1" name="Table1" displayName="Table1" ref="A7:V40" totalsRowShown="0" headerRowDxfId="236" dataDxfId="234" totalsRowDxfId="232" headerRowBorderDxfId="235" tableBorderDxfId="233">
  <autoFilter ref="A7:V40"/>
  <tableColumns count="22">
    <tableColumn id="1" name="Ref" dataDxfId="231">
      <calculatedColumnFormula>ROW(A1)</calculatedColumnFormula>
    </tableColumn>
    <tableColumn id="22" name="Project ID" dataDxfId="230">
      <calculatedColumnFormula>_xlfn.XLOOKUP(Table1[[#This Row],[Client Name]],'[1]External Projects'!$B:$B,'[1]External Projects'!$A:$A)</calculatedColumnFormula>
    </tableColumn>
    <tableColumn id="2" name="Client Name" dataDxfId="229" totalsRowDxfId="228"/>
    <tableColumn id="3" name="Modules" dataDxfId="227" totalsRowDxfId="226"/>
    <tableColumn id="10" name="Point of Contact" dataDxfId="225" totalsRowDxfId="224"/>
    <tableColumn id="4" name="Client Type" dataDxfId="223" totalsRowDxfId="222"/>
    <tableColumn id="5" name="Portal" dataDxfId="221" totalsRowDxfId="220"/>
    <tableColumn id="6" name="Mobile App" dataDxfId="219" totalsRowDxfId="218"/>
    <tableColumn id="8" name="Project Manager" dataDxfId="217" totalsRowDxfId="216"/>
    <tableColumn id="9" name="Project Coordinator" dataDxfId="215" totalsRowDxfId="214"/>
    <tableColumn id="11" name="Contract Sign Date" dataDxfId="213" totalsRowDxfId="212"/>
    <tableColumn id="12" name="Data Gathered Start Date" dataDxfId="211" totalsRowDxfId="210"/>
    <tableColumn id="13" name="Initial Data Receipt Date" dataDxfId="209" totalsRowDxfId="208"/>
    <tableColumn id="14" name="Kick-off Meeting" dataDxfId="207" totalsRowDxfId="206"/>
    <tableColumn id="15" name="Finalization of SOW" dataDxfId="205" totalsRowDxfId="204"/>
    <tableColumn id="19" name="Date UAT Access Provided to Client" dataDxfId="203" totalsRowDxfId="202"/>
    <tableColumn id="16" name="Date start of implementation" dataDxfId="201" totalsRowDxfId="200"/>
    <tableColumn id="20" name="Date UAT Provided to Client" dataDxfId="199" totalsRowDxfId="198"/>
    <tableColumn id="17" name="Go-live date" dataDxfId="197" totalsRowDxfId="196"/>
    <tableColumn id="21" name="Implementation Duration (Days)" dataDxfId="195" totalsRowDxfId="194">
      <calculatedColumnFormula>IF(Table1[[#This Row],[Kick-off Meeting]]=""," ",IF(Table1[[#This Row],[Go-live date]]&gt;0,Table1[[#This Row],[Go-live date]]-Table1[[#This Row],[Kick-off Meeting]],TODAY()-Table1[[#This Row],[Kick-off Meeting]]))</calculatedColumnFormula>
    </tableColumn>
    <tableColumn id="18" name="Mobile App Delivery" dataDxfId="193" totalsRowDxfId="192"/>
    <tableColumn id="7" name="Sofware Version" dataDxfId="191" totalsRowDxfId="190"/>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7:R49" totalsRowShown="0" headerRowDxfId="189" dataDxfId="187" headerRowBorderDxfId="188" tableBorderDxfId="186" totalsRowBorderDxfId="185">
  <autoFilter ref="A7:R49"/>
  <tableColumns count="18">
    <tableColumn id="1" name="Ref" dataDxfId="184">
      <calculatedColumnFormula>ROW(A1)</calculatedColumnFormula>
    </tableColumn>
    <tableColumn id="18" name="Project ID" dataDxfId="183"/>
    <tableColumn id="2" name="Client Name" dataDxfId="182"/>
    <tableColumn id="3" name="Client Type" dataDxfId="181"/>
    <tableColumn id="4" name="Portal" dataDxfId="180"/>
    <tableColumn id="6" name="Project Manager" dataDxfId="179"/>
    <tableColumn id="7" name="Project Coordinator" dataDxfId="178"/>
    <tableColumn id="9" name="Contract Sign Date" dataDxfId="177"/>
    <tableColumn id="10" name="Data Gathered Start Date" dataDxfId="176"/>
    <tableColumn id="11" name="User Data Receipt Date" dataDxfId="175"/>
    <tableColumn id="12" name="Kick-off Meeting" dataDxfId="174"/>
    <tableColumn id="5" name="Date UAT Access Provided to Client" dataDxfId="173"/>
    <tableColumn id="8" name="Finalization of SOW" dataDxfId="172"/>
    <tableColumn id="13" name="Date start of implementation" dataDxfId="171"/>
    <tableColumn id="14" name="Go-live date" dataDxfId="170"/>
    <tableColumn id="15" name="Implementation Duration (Days)" dataDxfId="169"/>
    <tableColumn id="16" name="Mobile App Delivery" dataDxfId="168"/>
    <tableColumn id="17" name="Sofware Version" dataDxfId="167"/>
  </tableColumns>
  <tableStyleInfo name="TableStyleLight8" showFirstColumn="0" showLastColumn="0" showRowStripes="1" showColumnStripes="0"/>
</table>
</file>

<file path=xl/tables/table3.xml><?xml version="1.0" encoding="utf-8"?>
<table xmlns="http://schemas.openxmlformats.org/spreadsheetml/2006/main" id="3" name="Table3" displayName="Table3" ref="A8:X32" totalsRowShown="0" headerRowDxfId="166" dataDxfId="164" totalsRowDxfId="162" headerRowBorderDxfId="165" tableBorderDxfId="163" totalsRowBorderDxfId="161">
  <autoFilter ref="A8:X32"/>
  <tableColumns count="24">
    <tableColumn id="1" name="Ref" dataDxfId="160" totalsRowDxfId="159">
      <calculatedColumnFormula>ROW(A1)</calculatedColumnFormula>
    </tableColumn>
    <tableColumn id="22" name="Project ID" dataDxfId="158" totalsRowDxfId="157">
      <calculatedColumnFormula>_xlfn.XLOOKUP(Table3[[#This Row],[Client Name]],'[1]External Projects'!$B:$B,'[1]External Projects'!$A:$A)</calculatedColumnFormula>
    </tableColumn>
    <tableColumn id="2" name="Client Name" dataDxfId="156" totalsRowDxfId="155"/>
    <tableColumn id="3" name="Modules" dataDxfId="154" totalsRowDxfId="153"/>
    <tableColumn id="20" name="Pending Modules" dataDxfId="152" totalsRowDxfId="151"/>
    <tableColumn id="19" name="Point of Contact" dataDxfId="150" totalsRowDxfId="149"/>
    <tableColumn id="4" name="Client Type" dataDxfId="148" totalsRowDxfId="147"/>
    <tableColumn id="5" name="Portal" dataDxfId="146" totalsRowDxfId="145"/>
    <tableColumn id="6" name="Mobile App" dataDxfId="144" totalsRowDxfId="143"/>
    <tableColumn id="8" name="Project Manager" dataDxfId="142" totalsRowDxfId="141"/>
    <tableColumn id="9" name="Project Coordinator" dataDxfId="140" totalsRowDxfId="139"/>
    <tableColumn id="11" name="Contract Sign Date" dataDxfId="138" totalsRowDxfId="137"/>
    <tableColumn id="12" name="Data Gathered Start Date" dataDxfId="136" totalsRowDxfId="135"/>
    <tableColumn id="13" name="User Data Receipt Date" dataDxfId="134" totalsRowDxfId="133"/>
    <tableColumn id="14" name="Kick-off Meeting" dataDxfId="132" totalsRowDxfId="131"/>
    <tableColumn id="10" name="Date UAT Access Provided to Client" dataDxfId="130" totalsRowDxfId="129"/>
    <tableColumn id="15" name="Finalization of SOW" dataDxfId="128" totalsRowDxfId="127"/>
    <tableColumn id="16" name="Date start of implementation" dataDxfId="126" totalsRowDxfId="125"/>
    <tableColumn id="17" name="Go-live date" dataDxfId="124" totalsRowDxfId="123"/>
    <tableColumn id="21" name="Implementation Duration (Days)" dataDxfId="122" totalsRowDxfId="121">
      <calculatedColumnFormula>IF(Table3[[#This Row],[Kick-off Meeting]]=""," ",IF(Table3[[#This Row],[Go-live date]]&gt;0,Table3[[#This Row],[Go-live date]]-Table3[[#This Row],[Kick-off Meeting]],TODAY()-Table3[[#This Row],[Kick-off Meeting]]))</calculatedColumnFormula>
    </tableColumn>
    <tableColumn id="18" name="Mobile App Delivery" dataDxfId="120" totalsRowDxfId="119"/>
    <tableColumn id="24" name="Project Challenges" dataDxfId="118" totalsRowDxfId="117"/>
    <tableColumn id="25" name="Remarks" dataDxfId="116" totalsRowDxfId="115"/>
    <tableColumn id="7" name="Sofware Version" dataDxfId="114" totalsRowDxfId="113"/>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7:X19" totalsRowShown="0" dataDxfId="112">
  <autoFilter ref="A7:X19"/>
  <tableColumns count="24">
    <tableColumn id="1" name="Ref" dataDxfId="111">
      <calculatedColumnFormula>ROW(A1)</calculatedColumnFormula>
    </tableColumn>
    <tableColumn id="24" name="Project ID" dataDxfId="110">
      <calculatedColumnFormula>_xlfn.XLOOKUP(Table4[[#This Row],[Client Name]],'[1]External Projects'!$B:$B,'[1]External Projects'!$A:$A)</calculatedColumnFormula>
    </tableColumn>
    <tableColumn id="2" name="Client Name" dataDxfId="109"/>
    <tableColumn id="3" name="Modules" dataDxfId="108"/>
    <tableColumn id="20" name="Pending Modules" dataDxfId="107"/>
    <tableColumn id="10" name="Point of Contact" dataDxfId="106"/>
    <tableColumn id="4" name="Client Type" dataDxfId="105"/>
    <tableColumn id="5" name="Portal" dataDxfId="104"/>
    <tableColumn id="6" name="Mobile App" dataDxfId="103"/>
    <tableColumn id="8" name="Project Manager" dataDxfId="102"/>
    <tableColumn id="9" name="Project Coordinator" dataDxfId="101"/>
    <tableColumn id="11" name="Contract Sign Date" dataDxfId="100"/>
    <tableColumn id="12" name="Data Gathered Start Date" dataDxfId="99"/>
    <tableColumn id="13" name="User Data Receipt Date" dataDxfId="98"/>
    <tableColumn id="14" name="Kick-off Meeting" dataDxfId="97"/>
    <tableColumn id="15" name="Finalization of SOW" dataDxfId="96"/>
    <tableColumn id="16" name="Date start of implementation" dataDxfId="95"/>
    <tableColumn id="19" name="Date UAT Provided to Client" dataDxfId="94"/>
    <tableColumn id="17" name="Go-live date" dataDxfId="93"/>
    <tableColumn id="21" name="Implementation Duration (Days)" dataDxfId="92">
      <calculatedColumnFormula>IF(Table3[[#This Row],[Kick-off Meeting]]=""," ",IF(Table3[[#This Row],[Go-live date]]&gt;0,Table3[[#This Row],[Go-live date]]-Table3[[#This Row],[Kick-off Meeting]],TODAY()-Table3[[#This Row],[Kick-off Meeting]]))</calculatedColumnFormula>
    </tableColumn>
    <tableColumn id="18" name="Mobile App Delivery" dataDxfId="91"/>
    <tableColumn id="23" name="Project Challenges" dataDxfId="90"/>
    <tableColumn id="22" name="Remarks" dataDxfId="89"/>
    <tableColumn id="7" name="Sofware Version" dataDxfId="88"/>
  </tableColumns>
  <tableStyleInfo name="TableStyleMedium2" showFirstColumn="0" showLastColumn="0" showRowStripes="1" showColumnStripes="0"/>
</table>
</file>

<file path=xl/tables/table5.xml><?xml version="1.0" encoding="utf-8"?>
<table xmlns="http://schemas.openxmlformats.org/spreadsheetml/2006/main" id="5" name="Table46" displayName="Table46" ref="A7:X12" totalsRowShown="0" headerRowDxfId="87" dataDxfId="85" headerRowBorderDxfId="86" tableBorderDxfId="84" totalsRowBorderDxfId="83">
  <autoFilter ref="A7:X12"/>
  <tableColumns count="24">
    <tableColumn id="1" name="Ref" dataDxfId="82">
      <calculatedColumnFormula>ROW(A1)</calculatedColumnFormula>
    </tableColumn>
    <tableColumn id="24" name="Project ID" dataDxfId="81">
      <calculatedColumnFormula>_xlfn.XLOOKUP(Table3[[#This Row],[Client Name]],'[1]External Projects'!$B:$B,'[1]External Projects'!$A:$A)</calculatedColumnFormula>
    </tableColumn>
    <tableColumn id="2" name="Client Name" dataDxfId="80"/>
    <tableColumn id="3" name="Modules" dataDxfId="79"/>
    <tableColumn id="25" name="Pending Modules" dataDxfId="78"/>
    <tableColumn id="10" name="Point of Contact" dataDxfId="77"/>
    <tableColumn id="4" name="Client Type" dataDxfId="76"/>
    <tableColumn id="5" name="Portal" dataDxfId="75"/>
    <tableColumn id="6" name="Mobile App" dataDxfId="74"/>
    <tableColumn id="8" name="Project Manager" dataDxfId="73"/>
    <tableColumn id="9" name="Project Coordinator" dataDxfId="72"/>
    <tableColumn id="11" name="Contract Sign Date" dataDxfId="71"/>
    <tableColumn id="12" name="Data Gathered Start Date" dataDxfId="70"/>
    <tableColumn id="13" name="User Data Receipt Date" dataDxfId="69"/>
    <tableColumn id="14" name="Kick-off Meeting" dataDxfId="68"/>
    <tableColumn id="15" name="Finalization of SOW" dataDxfId="67"/>
    <tableColumn id="16" name="Date start of implementation" dataDxfId="66"/>
    <tableColumn id="19" name="Date UAT Provided to Client" dataDxfId="65"/>
    <tableColumn id="17" name="Go-live date" dataDxfId="64"/>
    <tableColumn id="21" name="Implementation Duration (Days)" dataDxfId="63">
      <calculatedColumnFormula>IF(Table3[[#This Row],[Kick-off Meeting]]=""," ",IF(Table3[[#This Row],[Go-live date]]&gt;0,Table3[[#This Row],[Go-live date]]-Table3[[#This Row],[Kick-off Meeting]],TODAY()-Table3[[#This Row],[Kick-off Meeting]]))</calculatedColumnFormula>
    </tableColumn>
    <tableColumn id="18" name="Mobile App Delivery" dataDxfId="62">
      <calculatedColumnFormula>IF(Table3[[#This Row],[Kick-off Meeting]]=""," ",IF(Table3[[#This Row],[Go-live date]]&gt;0,Table3[[#This Row],[Go-live date]]-Table3[[#This Row],[Kick-off Meeting]],TODAY()-Table3[[#This Row],[Kick-off Meeting]]))</calculatedColumnFormula>
    </tableColumn>
    <tableColumn id="23" name="Project Challenges" dataDxfId="61"/>
    <tableColumn id="22" name="Remarks" dataDxfId="60"/>
    <tableColumn id="7" name="Sofware Version" dataDxfId="59"/>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7:P13" totalsRowShown="0" headerRowDxfId="58" dataDxfId="56" totalsRowDxfId="54" headerRowBorderDxfId="57" tableBorderDxfId="55" totalsRowBorderDxfId="53">
  <autoFilter ref="A7:P13"/>
  <tableColumns count="16">
    <tableColumn id="1" name="Ref" dataDxfId="52" totalsRowDxfId="51">
      <calculatedColumnFormula>ROW(A1)</calculatedColumnFormula>
    </tableColumn>
    <tableColumn id="15" name="Project ID" dataDxfId="50" totalsRowDxfId="49">
      <calculatedColumnFormula>_xlfn.XLOOKUP(Table6[[#This Row],[Client Name]],'[1]External Projects'!$B:$B,'[1]External Projects'!$A:$A)</calculatedColumnFormula>
    </tableColumn>
    <tableColumn id="2" name="Client Name" dataDxfId="48" totalsRowDxfId="47"/>
    <tableColumn id="3" name="Modules" dataDxfId="46" totalsRowDxfId="45"/>
    <tableColumn id="6" name="Point of Contact" dataDxfId="44" totalsRowDxfId="43"/>
    <tableColumn id="4" name="Client Type" dataDxfId="42" totalsRowDxfId="41"/>
    <tableColumn id="5" name="Portal" dataDxfId="40" totalsRowDxfId="39"/>
    <tableColumn id="7" name="Project Manager" dataDxfId="38" totalsRowDxfId="37"/>
    <tableColumn id="8" name="Project Coordinator" dataDxfId="36" totalsRowDxfId="35"/>
    <tableColumn id="10" name="Contract Sign Date" dataDxfId="34" totalsRowDxfId="33"/>
    <tableColumn id="11" name="Data Gathered Start Date" dataDxfId="32" totalsRowDxfId="31"/>
    <tableColumn id="12" name="User Data Receipt Date" dataDxfId="30" totalsRowDxfId="29"/>
    <tableColumn id="13" name="Kick-off Meeting" dataDxfId="28" totalsRowDxfId="27"/>
    <tableColumn id="14" name="Finalization of SOW" dataDxfId="26" totalsRowDxfId="25"/>
    <tableColumn id="16" name="UAT Access" dataDxfId="24" totalsRowDxfId="23"/>
    <tableColumn id="9" name="Remarks" dataDxfId="22" totalsRowDxfId="21"/>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7:Q26" totalsRowShown="0" headerRowDxfId="20" dataDxfId="18" headerRowBorderDxfId="19" tableBorderDxfId="17">
  <autoFilter ref="A7:Q26"/>
  <sortState ref="A8:Q23">
    <sortCondition ref="B7:B23"/>
  </sortState>
  <tableColumns count="17">
    <tableColumn id="1" name="Ref" dataDxfId="16">
      <calculatedColumnFormula>ROW(A1)</calculatedColumnFormula>
    </tableColumn>
    <tableColumn id="2" name="client_name" dataDxfId="15"/>
    <tableColumn id="3" name="modules" dataDxfId="14"/>
    <tableColumn id="4" name="client_type" dataDxfId="13"/>
    <tableColumn id="5" name="portal" dataDxfId="12"/>
    <tableColumn id="7" name="project_manager" dataDxfId="11"/>
    <tableColumn id="8" name="project_coordinator" dataDxfId="10"/>
    <tableColumn id="10" name="contract_sign_date" dataDxfId="9"/>
    <tableColumn id="11" name="Data Gathered Start Date" dataDxfId="8"/>
    <tableColumn id="6" name="user_data_receipt_date" dataDxfId="7"/>
    <tableColumn id="12" name="kick_off_meeting" dataDxfId="6"/>
    <tableColumn id="13" name="finalization_of_SOW" dataDxfId="5"/>
    <tableColumn id="14" name="date_start_of_implementation" dataDxfId="4"/>
    <tableColumn id="16" name="go_live_date" dataDxfId="3"/>
    <tableColumn id="18" name="date_of_email_cancelation" dataDxfId="2"/>
    <tableColumn id="19" name="termination_date" dataDxfId="1"/>
    <tableColumn id="20" name="reason_for_termina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40" dT="2023-12-20T07:34:59.44" personId="{0733845B-5FA2-40FA-A4C5-E55075C530CD}" id="{43E92458-3BE0-4A5D-8D03-2B5E4B72DD07}">
    <text>Old process. No UAT System provided to the client.</text>
  </threadedComment>
</ThreadedComments>
</file>

<file path=xl/threadedComments/threadedComment2.xml><?xml version="1.0" encoding="utf-8"?>
<ThreadedComments xmlns="http://schemas.microsoft.com/office/spreadsheetml/2018/threadedcomments" xmlns:x="http://schemas.openxmlformats.org/spreadsheetml/2006/main">
  <threadedComment ref="N9" dT="2023-12-20T07:56:47.44" personId="{0733845B-5FA2-40FA-A4C5-E55075C530CD}" id="{85F9206A-16FC-4723-B708-C1B6C8F366A4}">
    <text>Old client. No access to Stephanie's mailbox.</text>
  </threadedComment>
  <threadedComment ref="O9" dT="2023-12-20T07:56:47.44" personId="{0733845B-5FA2-40FA-A4C5-E55075C530CD}" id="{005E9D2A-8044-4CA9-8DD2-A3621B3B8EA3}">
    <text>Old client. No access to Stephanie's mailbox.</text>
  </threadedComment>
  <threadedComment ref="P9" dT="2023-12-20T07:34:59.44" personId="{0733845B-5FA2-40FA-A4C5-E55075C530CD}" id="{3279A684-CA7F-4FE8-AF46-C0D607C31620}">
    <text>Old process. No UAT System provided to the client.</text>
  </threadedComment>
  <threadedComment ref="Q9" dT="2023-12-20T07:34:59.44" personId="{0733845B-5FA2-40FA-A4C5-E55075C530CD}" id="{6AA40CD1-D6D9-414E-969D-7ED26EEC87B5}">
    <text>Old process. No standard SOW document prepared.</text>
  </threadedComment>
  <threadedComment ref="K17" dT="2024-01-23T05:15:18.12" personId="{0733845B-5FA2-40FA-A4C5-E55075C530CD}" id="{55AB4586-0DD9-46A9-94BD-670885BD550C}">
    <text>Effective Nov 22, 2023</text>
  </threadedComment>
  <threadedComment ref="K18" dT="2024-01-23T05:15:18.12" personId="{0733845B-5FA2-40FA-A4C5-E55075C530CD}" id="{DE7C0309-CC49-4427-B415-CD6450E3D806}">
    <text>Effective Nov 22, 2023</text>
  </threadedComment>
  <threadedComment ref="K20" dT="2024-01-23T05:15:18.12" personId="{0733845B-5FA2-40FA-A4C5-E55075C530CD}" id="{5D1242A9-1526-4E73-AB30-B05ED3260BA9}">
    <text>Effective Nov 22, 2023</text>
  </threadedComment>
  <threadedComment ref="U20" dT="2024-01-23T05:33:49.85" personId="{0733845B-5FA2-40FA-A4C5-E55075C530CD}" id="{B8DD93EC-5BFB-4CCF-9A76-4307AE656AC6}">
    <text>Attendance only</text>
  </threadedComment>
  <threadedComment ref="U21" dT="2024-01-23T05:33:49.85" personId="{0733845B-5FA2-40FA-A4C5-E55075C530CD}" id="{675EBEB7-7729-4255-AFAB-22C634CDF7B2}">
    <text>Attendance only</text>
  </threadedComment>
  <threadedComment ref="O25" dT="2023-12-13T06:42:08.57" personId="{0733845B-5FA2-40FA-A4C5-E55075C530CD}" id="{75830715-8273-4A6A-8F08-686B3B357EA6}">
    <text>1st week of Jan</text>
  </threadedComment>
  <threadedComment ref="O27" dT="2023-12-13T06:43:16.50" personId="{0733845B-5FA2-40FA-A4C5-E55075C530CD}" id="{5CC0EFC8-9466-4D97-B729-5AC83BD8FDAA}">
    <text>Tentative: 18 Dec</text>
  </threadedComment>
  <threadedComment ref="O27" dT="2023-12-20T06:12:54.42" personId="{0733845B-5FA2-40FA-A4C5-E55075C530CD}" id="{67A909FC-2D60-4918-ADF8-68F6CBC503F9}" parentId="{5CC0EFC8-9466-4D97-B729-5AC83BD8FDAA}">
    <text>Initial documents have not been shared as of today</text>
  </threadedComment>
  <threadedComment ref="O28" dT="2023-12-13T06:45:45.98" personId="{0733845B-5FA2-40FA-A4C5-E55075C530CD}" id="{83DB5543-6E59-4DBA-908E-AAC90F048EC5}">
    <text>1st week of Jan</text>
  </threadedComment>
  <threadedComment ref="O31" dT="2023-12-13T06:42:41.14" personId="{0733845B-5FA2-40FA-A4C5-E55075C530CD}" id="{F49FC05B-4899-4C3A-AADD-B3E770C0E667}">
    <text>1st week of Jan</text>
  </threadedComment>
</ThreadedComments>
</file>

<file path=xl/threadedComments/threadedComment3.xml><?xml version="1.0" encoding="utf-8"?>
<ThreadedComments xmlns="http://schemas.microsoft.com/office/spreadsheetml/2018/threadedcomments" xmlns:x="http://schemas.openxmlformats.org/spreadsheetml/2006/main">
  <threadedComment ref="K8" dT="2024-01-23T05:19:32.73" personId="{0733845B-5FA2-40FA-A4C5-E55075C530CD}" id="{AFC9D7D0-63DD-4F1B-A532-EDFBB47A748E}">
    <text>Effective Jan 22, 2024</text>
  </threadedComment>
  <threadedComment ref="K9" dT="2024-01-23T05:19:32.73" personId="{0733845B-5FA2-40FA-A4C5-E55075C530CD}" id="{4CADB353-D470-4E51-B95B-1B00A325E7A3}">
    <text>Effective Jan 22, 2024</text>
  </threadedComment>
  <threadedComment ref="E10" dT="2024-02-19T05:56:44.87" personId="{70D99EFA-E7FF-4C7F-85C3-419D780356EE}" id="{2F645AB2-2671-4995-8FD9-6E01CFD7DC2C}">
    <text>Cant find this module on Jira board, @Jian Clarice P. Mercado please assist here</text>
    <mentions>
      <mention mentionpersonId="{0A7C8C88-56B1-451D-9374-AED9B4BB2A9C}" mentionId="{2B580EE3-3A1B-4786-B1B9-A7CAAE45C2A2}" startIndex="37" length="24"/>
    </mentions>
  </threadedComment>
  <threadedComment ref="K10" dT="2024-01-23T05:19:32.73" personId="{0733845B-5FA2-40FA-A4C5-E55075C530CD}" id="{58E6F3B2-FE1A-47B3-8ADE-EF7DCEA49A12}">
    <text>Effective Jan 22, 2024</text>
  </threadedComment>
  <threadedComment ref="E11" dT="2024-02-19T05:57:24.38" personId="{70D99EFA-E7FF-4C7F-85C3-419D780356EE}" id="{32D8FDAA-4B6F-4FF1-A695-69C867300597}">
    <text>Ahmed is fixing issues raised from QA, also working on user manual.
Planning to complete by Wednesday</text>
  </threadedComment>
  <threadedComment ref="K11" dT="2024-01-23T05:19:32.73" personId="{0733845B-5FA2-40FA-A4C5-E55075C530CD}" id="{21A4829A-7DD5-4883-8678-6CB5E04184C0}">
    <text>Effective Jan 22, 2024</text>
  </threadedComment>
  <threadedComment ref="P11" dT="2023-12-20T07:56:47.44" personId="{0733845B-5FA2-40FA-A4C5-E55075C530CD}" id="{FF59458C-A645-4C0B-81A8-31B50E0BC6FA}">
    <text>Old client. No access to Stephanie's mailbox.</text>
  </threadedComment>
  <threadedComment ref="R11" dT="2023-12-20T07:34:59.44" personId="{0733845B-5FA2-40FA-A4C5-E55075C530CD}" id="{29064F05-EFD8-4E14-8E6F-66D36C5A3FFF}">
    <text>Old process. No UAT System provided to the client.</text>
  </threadedComment>
  <threadedComment ref="E12" dT="2024-02-19T06:04:26.61" personId="{70D99EFA-E7FF-4C7F-85C3-419D780356EE}" id="{F0108CC5-0CCF-4C5C-9675-F90D8BF809CC}">
    <text>No comment from client on the modules they are testing, I am still following up with Vian on Performance management.</text>
  </threadedComment>
  <threadedComment ref="K12" dT="2024-01-23T05:19:32.73" personId="{0733845B-5FA2-40FA-A4C5-E55075C530CD}" id="{5D37D95E-400E-4353-B0D3-F3144C747CE9}">
    <text>Effective Jan 22, 2024</text>
  </threadedComment>
  <threadedComment ref="N15" dT="2024-01-23T04:39:36.41" personId="{0733845B-5FA2-40FA-A4C5-E55075C530CD}" id="{524901C5-65FE-4710-B28C-9A4A3D31DD37}">
    <text>User data sheet shared on 22/01/2024.</text>
  </threadedComment>
  <threadedComment ref="K16" dT="2024-01-23T05:15:18.12" personId="{0733845B-5FA2-40FA-A4C5-E55075C530CD}" id="{D07224EB-871C-4CA6-BA97-24C4EADA04D4}">
    <text>Effective Nov 22, 2023</text>
  </threadedComment>
  <threadedComment ref="K17" dT="2024-01-23T05:15:18.12" personId="{0733845B-5FA2-40FA-A4C5-E55075C530CD}" id="{E701EC60-1D52-4174-8076-722AA77F876C}">
    <text>Effective Nov 22, 2023</text>
  </threadedComment>
  <threadedComment ref="U17" dT="2024-01-23T05:33:49.85" personId="{0733845B-5FA2-40FA-A4C5-E55075C530CD}" id="{8789170F-AC33-4C8F-9CD5-928F07302005}">
    <text>Attendance only</text>
  </threadedComment>
</ThreadedComments>
</file>

<file path=xl/threadedComments/threadedComment4.xml><?xml version="1.0" encoding="utf-8"?>
<ThreadedComments xmlns="http://schemas.microsoft.com/office/spreadsheetml/2018/threadedcomments" xmlns:x="http://schemas.openxmlformats.org/spreadsheetml/2006/main">
  <threadedComment ref="K8" dT="2024-01-23T05:19:32.73" personId="{0733845B-5FA2-40FA-A4C5-E55075C530CD}" id="{3566ED1B-34CD-4BDA-B1CF-91A4786E01CC}">
    <text>Effective Jan 22, 2024</text>
  </threadedComment>
  <threadedComment ref="M8" dT="2023-12-20T07:56:47.44" personId="{0733845B-5FA2-40FA-A4C5-E55075C530CD}" id="{DD56D144-2A90-4697-B3FD-60377B96976F}">
    <text>Old client. No access to Stephanie's mailbox.</text>
  </threadedComment>
  <threadedComment ref="N8" dT="2023-12-20T07:56:47.44" personId="{0733845B-5FA2-40FA-A4C5-E55075C530CD}" id="{C4C4DD7F-7366-4145-895D-865D2E1BA3F5}">
    <text>Old client. No access to Stephanie's mailbox.</text>
  </threadedComment>
  <threadedComment ref="O8" dT="2023-12-20T07:56:47.44" personId="{0733845B-5FA2-40FA-A4C5-E55075C530CD}" id="{D0A16F97-1700-4095-939A-3C595709C41A}">
    <text>Old client. No access to Stephanie's mailbox.</text>
  </threadedComment>
  <threadedComment ref="Q8" dT="2023-12-20T07:56:47.44" personId="{0733845B-5FA2-40FA-A4C5-E55075C530CD}" id="{8330C558-2976-4BDC-9727-517BD48E9BF3}">
    <text>Old client. No access to Stephanie's mailbox.</text>
  </threadedComment>
</ThreadedComments>
</file>

<file path=xl/threadedComments/threadedComment5.xml><?xml version="1.0" encoding="utf-8"?>
<ThreadedComments xmlns="http://schemas.microsoft.com/office/spreadsheetml/2018/threadedcomments" xmlns:x="http://schemas.openxmlformats.org/spreadsheetml/2006/main">
  <threadedComment ref="B25" dT="2023-12-26T13:48:46.74" personId="{0733845B-5FA2-40FA-A4C5-E55075C530CD}" id="{AF36F3CF-D4BE-4132-AD04-719AB4B3CCB7}">
    <text>Per Cali, waiting for the confirmation of client whether they will renew or cancel.</text>
  </threadedComment>
  <threadedComment ref="L25" dT="2023-12-20T07:34:59.44" personId="{0733845B-5FA2-40FA-A4C5-E55075C530CD}" id="{CD0DB7E9-A3DA-4416-B9B6-6EF5CEA338D8}">
    <text>Old process. No UAT System provided to the client.</text>
  </threadedComment>
  <threadedComment ref="M25" dT="2023-12-20T07:34:59.44" personId="{0733845B-5FA2-40FA-A4C5-E55075C530CD}" id="{D950AB1D-1FFD-4558-AB8A-27F2343B2705}">
    <text>Old process. No standard SOW document prepared.</text>
  </threadedComment>
  <threadedComment ref="B26" dT="2023-12-26T13:48:46.74" personId="{0733845B-5FA2-40FA-A4C5-E55075C530CD}" id="{06D0EF5E-E4B7-4226-846B-EEBEAD9AA86E}">
    <text>Per Cali, waiting for the confirmation of client whether they will renew or cancel.</text>
  </threadedComment>
  <threadedComment ref="G26" dT="2024-01-23T05:19:32.73" personId="{0733845B-5FA2-40FA-A4C5-E55075C530CD}" id="{93D127B1-889F-43E9-ADD8-06B34D2D96AE}">
    <text>Effective Jan 22, 2024</text>
  </threadedComment>
  <threadedComment ref="L26" dT="2023-12-20T07:56:47.44" personId="{0733845B-5FA2-40FA-A4C5-E55075C530CD}" id="{A88B486E-3EA8-4E52-A67C-9E496997431A}">
    <text>Old client. No access to Stephanie's mailbox.</text>
  </threadedComment>
  <threadedComment ref="M26" dT="2023-12-20T07:56:47.44" personId="{0733845B-5FA2-40FA-A4C5-E55075C530CD}" id="{D8555BA0-700C-40A4-85F5-78E7C5C6F1CA}">
    <text>Old client. No access to Stephanie's mailbox.</text>
  </threadedComment>
</ThreadedComment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17/10/relationships/threadedComment" Target="../threadedComments/threadedComment1.xml"/><Relationship Id="rId5" Type="http://schemas.openxmlformats.org/officeDocument/2006/relationships/comments" Target="../comments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7" Type="http://schemas.microsoft.com/office/2017/10/relationships/threadedComment" Target="../threadedComments/threadedComment2.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omments" Target="../comments2.xml"/><Relationship Id="rId5" Type="http://schemas.microsoft.com/office/2007/relationships/slicer" Target="../slicers/slicer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4.xml"/><Relationship Id="rId6" Type="http://schemas.microsoft.com/office/2017/10/relationships/threadedComment" Target="../threadedComments/threadedComment3.xml"/><Relationship Id="rId5" Type="http://schemas.openxmlformats.org/officeDocument/2006/relationships/comments" Target="../comments3.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drawing" Target="../drawings/drawing5.xml"/><Relationship Id="rId6" Type="http://schemas.microsoft.com/office/2017/10/relationships/threadedComment" Target="../threadedComments/threadedComment4.xml"/><Relationship Id="rId5" Type="http://schemas.openxmlformats.org/officeDocument/2006/relationships/comments" Target="../comments4.xml"/><Relationship Id="rId4" Type="http://schemas.microsoft.com/office/2007/relationships/slicer" Target="../slicers/slicer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drawing" Target="../drawings/drawing7.xml"/><Relationship Id="rId6" Type="http://schemas.microsoft.com/office/2017/10/relationships/threadedComment" Target="../threadedComments/threadedComment5.xml"/><Relationship Id="rId5" Type="http://schemas.openxmlformats.org/officeDocument/2006/relationships/comments" Target="../comments5.xml"/><Relationship Id="rId4" Type="http://schemas.microsoft.com/office/2007/relationships/slicer" Target="../slicers/slicer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9"/>
  <sheetViews>
    <sheetView workbookViewId="0">
      <selection activeCell="I11" sqref="I11"/>
    </sheetView>
  </sheetViews>
  <sheetFormatPr defaultColWidth="8.453125" defaultRowHeight="14.5" x14ac:dyDescent="0.35"/>
  <cols>
    <col min="1" max="1" width="32.453125" style="15" bestFit="1" customWidth="1"/>
    <col min="2" max="3" width="18.453125" style="15" customWidth="1"/>
    <col min="4" max="6" width="8.453125" style="15"/>
    <col min="7" max="7" width="32.453125" style="15" bestFit="1" customWidth="1"/>
    <col min="8" max="9" width="18.453125" style="15" customWidth="1"/>
    <col min="10" max="16384" width="8.453125" style="15"/>
  </cols>
  <sheetData>
    <row r="1" spans="1:10" ht="23.5" x14ac:dyDescent="0.55000000000000004">
      <c r="A1" s="14" t="s">
        <v>0</v>
      </c>
    </row>
    <row r="5" spans="1:10" ht="21" x14ac:dyDescent="0.35">
      <c r="A5" s="153" t="s">
        <v>1</v>
      </c>
      <c r="B5" s="153"/>
      <c r="C5" s="153"/>
      <c r="D5" s="153"/>
      <c r="G5" s="153" t="s">
        <v>2</v>
      </c>
      <c r="H5" s="153"/>
      <c r="I5" s="153"/>
      <c r="J5" s="153"/>
    </row>
    <row r="7" spans="1:10" x14ac:dyDescent="0.35">
      <c r="A7" s="16" t="s">
        <v>3</v>
      </c>
      <c r="G7" s="16" t="s">
        <v>3</v>
      </c>
    </row>
    <row r="8" spans="1:10" ht="29" x14ac:dyDescent="0.35">
      <c r="A8" s="17"/>
      <c r="B8" s="18" t="s">
        <v>4</v>
      </c>
      <c r="C8" s="19" t="s">
        <v>5</v>
      </c>
      <c r="D8" s="20" t="s">
        <v>6</v>
      </c>
      <c r="G8" s="17"/>
      <c r="H8" s="18" t="s">
        <v>4</v>
      </c>
      <c r="I8" s="19" t="s">
        <v>7</v>
      </c>
      <c r="J8" s="20" t="s">
        <v>6</v>
      </c>
    </row>
    <row r="9" spans="1:10" x14ac:dyDescent="0.35">
      <c r="A9" s="21" t="s">
        <v>8</v>
      </c>
      <c r="B9" s="22">
        <f>COUNTIFS('Live Clients'!$F:$F,"Software Client",'Live Clients'!$G:$G,$B$8)</f>
        <v>3</v>
      </c>
      <c r="C9" s="22">
        <f>COUNTIFS('Live Clients'!$F:$F,"Software Client",'Live Clients'!$G:$G,"Centralized Portal")</f>
        <v>1</v>
      </c>
      <c r="D9" s="20">
        <f>SUM(B9:C9)</f>
        <v>4</v>
      </c>
      <c r="G9" s="21" t="s">
        <v>8</v>
      </c>
      <c r="H9" s="22">
        <f>COUNTIFS('Live Clients'!$F:$F,"Managed Services",'Live Clients'!$G:$G,$B$8)</f>
        <v>23</v>
      </c>
      <c r="I9" s="22">
        <f>COUNTIFS('Live Clients'!$F:$F,"Managed Services",'Live Clients'!$G:$G,"Centralized Portal")</f>
        <v>6</v>
      </c>
      <c r="J9" s="20">
        <f>SUM(H9:I9)</f>
        <v>29</v>
      </c>
    </row>
    <row r="10" spans="1:10" x14ac:dyDescent="0.35">
      <c r="A10" s="21" t="s">
        <v>9</v>
      </c>
      <c r="B10" s="22">
        <f>COUNTIFS('Live with Pending Modules'!$G:$G,"Software Client",'Live with Pending Modules'!$H:$H,$B$8)</f>
        <v>11</v>
      </c>
      <c r="C10" s="22">
        <f>COUNTIFS('Live with Pending Modules'!$G:$G,"Software Client",'Live with Pending Modules'!$H:$H,"Centralized Portal")</f>
        <v>0</v>
      </c>
      <c r="D10" s="20">
        <f>SUM(B10:C10)</f>
        <v>11</v>
      </c>
      <c r="G10" s="21" t="s">
        <v>9</v>
      </c>
      <c r="H10" s="22">
        <f>COUNTIFS('Live with Pending Modules'!$G:$G,"Managed Services",'Live with Pending Modules'!$H:$H,$B$8)</f>
        <v>0</v>
      </c>
      <c r="I10" s="22">
        <f>COUNTIFS('Live with Pending Modules'!$G:$G,"Managed Services",'Live with Pending Modules'!$H:$H,"Centralized Portal")+COUNTIFS('Live with Pending Modules'!$G:$G,"Managed Services",'Live with Pending Modules'!$H:$H,"Payroll Central")</f>
        <v>1</v>
      </c>
      <c r="J10" s="20">
        <f>SUM(H10:I10)</f>
        <v>1</v>
      </c>
    </row>
    <row r="11" spans="1:10" x14ac:dyDescent="0.35">
      <c r="A11" s="23" t="s">
        <v>6</v>
      </c>
      <c r="B11" s="20">
        <f>SUM(B9:B10)</f>
        <v>14</v>
      </c>
      <c r="C11" s="20">
        <f t="shared" ref="C11:D11" si="0">SUM(C9:C10)</f>
        <v>1</v>
      </c>
      <c r="D11" s="20">
        <f t="shared" si="0"/>
        <v>15</v>
      </c>
      <c r="G11" s="21" t="s">
        <v>10</v>
      </c>
      <c r="H11" s="22">
        <f>COUNTIFS('Payroll Clients'!$D:$D,"Managed Services",'Payroll Clients'!$E:$E,$H$8)</f>
        <v>11</v>
      </c>
      <c r="I11" s="22">
        <f>COUNTIFS('Payroll Clients'!$D:$D,"Managed Services",'Payroll Clients'!$E:$E,"Payroll Central")</f>
        <v>31</v>
      </c>
      <c r="J11" s="20">
        <f>SUM(H11:I11)</f>
        <v>42</v>
      </c>
    </row>
    <row r="12" spans="1:10" x14ac:dyDescent="0.35">
      <c r="G12" s="23" t="s">
        <v>6</v>
      </c>
      <c r="H12" s="20">
        <f>SUM(H9:H11)</f>
        <v>34</v>
      </c>
      <c r="I12" s="20">
        <f>SUM(I9:I11)</f>
        <v>38</v>
      </c>
      <c r="J12" s="20">
        <f>SUM(J9:J11)</f>
        <v>72</v>
      </c>
    </row>
    <row r="15" spans="1:10" x14ac:dyDescent="0.35">
      <c r="A15" s="24" t="s">
        <v>11</v>
      </c>
      <c r="G15" s="24" t="s">
        <v>11</v>
      </c>
    </row>
    <row r="16" spans="1:10" x14ac:dyDescent="0.35">
      <c r="A16" s="17"/>
      <c r="B16" s="18" t="s">
        <v>4</v>
      </c>
      <c r="C16" s="19" t="s">
        <v>5</v>
      </c>
      <c r="D16" s="20" t="s">
        <v>6</v>
      </c>
      <c r="G16" s="17"/>
      <c r="H16" s="18" t="s">
        <v>4</v>
      </c>
      <c r="I16" s="19" t="s">
        <v>5</v>
      </c>
      <c r="J16" s="20" t="s">
        <v>6</v>
      </c>
    </row>
    <row r="17" spans="1:10" x14ac:dyDescent="0.35">
      <c r="A17" s="21" t="s">
        <v>12</v>
      </c>
      <c r="B17" s="22">
        <f>COUNTIFS('On going Implementation'!$G:$G,"Software Client",'On going Implementation'!$H:$H,$B$8)</f>
        <v>19</v>
      </c>
      <c r="C17" s="22">
        <f>COUNTIFS('On going Implementation'!$G:$G,"Software Client",'On going Implementation'!$H:$H,"Centralized Portal")</f>
        <v>0</v>
      </c>
      <c r="D17" s="20">
        <f>SUM(B17:C17)</f>
        <v>19</v>
      </c>
      <c r="G17" s="21" t="s">
        <v>12</v>
      </c>
      <c r="H17" s="22">
        <f>COUNTIFS('On going Implementation'!$G:$G,"Managed Services",'On going Implementation'!$H:$H,$H$16)</f>
        <v>4</v>
      </c>
      <c r="I17" s="22">
        <f>COUNTIFS('On going Implementation'!$G:$G,"Managed Services",'On going Implementation'!$H:$H,"Centralized Portal")+COUNTIFS('On going Implementation'!$G:$G,"Managed Services",'On going Implementation'!$H:$H,"Payroll Central")</f>
        <v>1</v>
      </c>
      <c r="J17" s="20">
        <f>SUM(H17:I17)</f>
        <v>5</v>
      </c>
    </row>
    <row r="18" spans="1:10" x14ac:dyDescent="0.35">
      <c r="A18" s="21" t="s">
        <v>13</v>
      </c>
      <c r="B18" s="22">
        <f>COUNTIFS('Project Pipeline'!$F:$F,"Software Client",'Project Pipeline'!$G:$G,$B$8)</f>
        <v>5</v>
      </c>
      <c r="C18" s="22">
        <f>COUNTIFS('Project Pipeline'!$F:$F,"Software Client",'Project Pipeline'!$G:$G,"Centralized Portal")</f>
        <v>0</v>
      </c>
      <c r="D18" s="20">
        <f>SUM(B18:C18)</f>
        <v>5</v>
      </c>
      <c r="G18" s="21" t="s">
        <v>13</v>
      </c>
      <c r="H18" s="22">
        <f>COUNTIFS('Project Pipeline'!$F:$F,"Managed Services",'Project Pipeline'!$G:$G,$H$16)</f>
        <v>1</v>
      </c>
      <c r="I18" s="22">
        <f>COUNTIFS('Project Pipeline'!$F:$F,"Managed Services",'Project Pipeline'!$G:$G,"Centralized Portal")+COUNTIFS('Project Pipeline'!$F:$F,"Managed Services",'Project Pipeline'!$G:$G,"Payroll Central")</f>
        <v>0</v>
      </c>
      <c r="J18" s="20">
        <f>SUM(H18:I18)</f>
        <v>1</v>
      </c>
    </row>
    <row r="19" spans="1:10" x14ac:dyDescent="0.35">
      <c r="A19" s="23" t="s">
        <v>6</v>
      </c>
      <c r="B19" s="20">
        <f>SUM(B17:B18)</f>
        <v>24</v>
      </c>
      <c r="C19" s="20">
        <f>SUM(C17:C18)</f>
        <v>0</v>
      </c>
      <c r="D19" s="20">
        <f>SUM(D17:D18)</f>
        <v>24</v>
      </c>
      <c r="G19" s="23" t="s">
        <v>6</v>
      </c>
      <c r="H19" s="20">
        <f>SUM(H17:H18)</f>
        <v>5</v>
      </c>
      <c r="I19" s="20">
        <f>SUM(I17:I18)</f>
        <v>1</v>
      </c>
      <c r="J19" s="20">
        <f>SUM(J17:J18)</f>
        <v>6</v>
      </c>
    </row>
    <row r="22" spans="1:10" x14ac:dyDescent="0.35">
      <c r="A22" s="26" t="s">
        <v>14</v>
      </c>
      <c r="G22" s="26" t="s">
        <v>15</v>
      </c>
    </row>
    <row r="23" spans="1:10" ht="29" x14ac:dyDescent="0.35">
      <c r="A23" s="17"/>
      <c r="B23" s="18" t="s">
        <v>4</v>
      </c>
      <c r="C23" s="19" t="s">
        <v>16</v>
      </c>
      <c r="D23" s="20" t="s">
        <v>6</v>
      </c>
      <c r="G23" s="17"/>
      <c r="H23" s="18" t="s">
        <v>4</v>
      </c>
      <c r="I23" s="19" t="s">
        <v>16</v>
      </c>
      <c r="J23" s="20" t="s">
        <v>6</v>
      </c>
    </row>
    <row r="24" spans="1:10" x14ac:dyDescent="0.35">
      <c r="A24" s="23" t="s">
        <v>6</v>
      </c>
      <c r="B24" s="20">
        <f>SUM(B19+B11)</f>
        <v>38</v>
      </c>
      <c r="C24" s="20">
        <f>SUM(C19+C11)</f>
        <v>1</v>
      </c>
      <c r="D24" s="20">
        <f>SUM(D19+D11)</f>
        <v>39</v>
      </c>
      <c r="G24" s="23" t="s">
        <v>6</v>
      </c>
      <c r="H24" s="20">
        <f>SUM(H19+H12)</f>
        <v>39</v>
      </c>
      <c r="I24" s="20">
        <f>SUM(I19+I12)</f>
        <v>39</v>
      </c>
      <c r="J24" s="20">
        <f>SUM(J19+J12)</f>
        <v>78</v>
      </c>
    </row>
    <row r="27" spans="1:10" x14ac:dyDescent="0.35">
      <c r="A27" s="27" t="s">
        <v>17</v>
      </c>
    </row>
    <row r="28" spans="1:10" ht="29" x14ac:dyDescent="0.35">
      <c r="A28" s="17"/>
      <c r="B28" s="18" t="s">
        <v>4</v>
      </c>
      <c r="C28" s="19" t="s">
        <v>16</v>
      </c>
      <c r="D28" s="20" t="s">
        <v>6</v>
      </c>
    </row>
    <row r="29" spans="1:10" x14ac:dyDescent="0.35">
      <c r="A29" s="21" t="s">
        <v>18</v>
      </c>
      <c r="B29" s="28">
        <f>B9+H9+H11</f>
        <v>37</v>
      </c>
      <c r="C29" s="28">
        <f>C9+I9+I11</f>
        <v>38</v>
      </c>
      <c r="D29" s="29">
        <f>SUM(B29:C29)</f>
        <v>75</v>
      </c>
    </row>
    <row r="30" spans="1:10" x14ac:dyDescent="0.35">
      <c r="A30" s="21" t="s">
        <v>19</v>
      </c>
      <c r="B30" s="28">
        <f>B10+H10</f>
        <v>11</v>
      </c>
      <c r="C30" s="28">
        <f>C10+I10</f>
        <v>1</v>
      </c>
      <c r="D30" s="29">
        <f>SUM(B30:C30)</f>
        <v>12</v>
      </c>
    </row>
    <row r="31" spans="1:10" x14ac:dyDescent="0.35">
      <c r="A31" s="21" t="s">
        <v>20</v>
      </c>
      <c r="B31" s="28">
        <f>B17+H17</f>
        <v>23</v>
      </c>
      <c r="C31" s="28">
        <f>I17+C17</f>
        <v>1</v>
      </c>
      <c r="D31" s="29">
        <f t="shared" ref="D31:D32" si="1">SUM(B31:C31)</f>
        <v>24</v>
      </c>
    </row>
    <row r="32" spans="1:10" x14ac:dyDescent="0.35">
      <c r="A32" s="21" t="s">
        <v>21</v>
      </c>
      <c r="B32" s="28">
        <f>B18+H18</f>
        <v>6</v>
      </c>
      <c r="C32" s="28">
        <f>I18+C18</f>
        <v>0</v>
      </c>
      <c r="D32" s="29">
        <f t="shared" si="1"/>
        <v>6</v>
      </c>
    </row>
    <row r="33" spans="1:10" x14ac:dyDescent="0.35">
      <c r="A33" s="23" t="s">
        <v>6</v>
      </c>
      <c r="B33" s="29">
        <f>SUM(B29:B32)</f>
        <v>77</v>
      </c>
      <c r="C33" s="29">
        <f>SUM(C29:C32)</f>
        <v>40</v>
      </c>
      <c r="D33" s="29">
        <f>SUM(B33:C33)</f>
        <v>117</v>
      </c>
    </row>
    <row r="36" spans="1:10" x14ac:dyDescent="0.35">
      <c r="A36" s="25" t="s">
        <v>22</v>
      </c>
      <c r="G36" s="25" t="s">
        <v>22</v>
      </c>
    </row>
    <row r="37" spans="1:10" ht="29" x14ac:dyDescent="0.35">
      <c r="A37" s="17"/>
      <c r="B37" s="18" t="s">
        <v>4</v>
      </c>
      <c r="C37" s="19" t="s">
        <v>16</v>
      </c>
      <c r="D37" s="20" t="s">
        <v>6</v>
      </c>
      <c r="G37" s="17"/>
      <c r="H37" s="18" t="s">
        <v>4</v>
      </c>
      <c r="I37" s="19" t="s">
        <v>16</v>
      </c>
      <c r="J37" s="20" t="s">
        <v>6</v>
      </c>
    </row>
    <row r="38" spans="1:10" x14ac:dyDescent="0.35">
      <c r="A38" s="21" t="s">
        <v>23</v>
      </c>
      <c r="B38" s="22">
        <f>COUNTIF('Terminated Projects'!$E:$E,SUMMARY!$B$8)</f>
        <v>17</v>
      </c>
      <c r="C38" s="22">
        <f>COUNTIF('Terminated Projects'!$E:$E,"Centralized Portal")</f>
        <v>2</v>
      </c>
      <c r="D38" s="20">
        <f>SUM(B38:C38)</f>
        <v>19</v>
      </c>
      <c r="G38" s="21" t="s">
        <v>23</v>
      </c>
      <c r="H38" s="22">
        <f>COUNTIF('Terminated Projects'!$E:$E,#REF!&amp;" - "&amp;#REF!)</f>
        <v>0</v>
      </c>
      <c r="I38" s="22">
        <f>COUNTIF('Terminated Projects'!$E:$E,#REF!&amp;" - "&amp;#REF!)</f>
        <v>0</v>
      </c>
      <c r="J38" s="20">
        <f>SUM(H38:I38)</f>
        <v>0</v>
      </c>
    </row>
    <row r="39" spans="1:10" x14ac:dyDescent="0.35">
      <c r="A39" s="23" t="s">
        <v>6</v>
      </c>
      <c r="B39" s="20">
        <f>SUM(B38:B38)</f>
        <v>17</v>
      </c>
      <c r="C39" s="20">
        <f>SUM(C38:C38)</f>
        <v>2</v>
      </c>
      <c r="D39" s="20">
        <f>SUM(D38:D38)</f>
        <v>19</v>
      </c>
      <c r="G39" s="23" t="s">
        <v>6</v>
      </c>
      <c r="H39" s="20">
        <f>SUM(H38:H38)</f>
        <v>0</v>
      </c>
      <c r="I39" s="20">
        <f>SUM(I38:I38)</f>
        <v>0</v>
      </c>
      <c r="J39" s="20">
        <f>SUM(J38:J38)</f>
        <v>0</v>
      </c>
    </row>
  </sheetData>
  <mergeCells count="2">
    <mergeCell ref="A5:D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249977111117893"/>
  </sheetPr>
  <dimension ref="A1:Z40"/>
  <sheetViews>
    <sheetView showGridLines="0" topLeftCell="A32" zoomScale="150" zoomScaleNormal="85" workbookViewId="0">
      <selection activeCell="H8" sqref="H8"/>
    </sheetView>
  </sheetViews>
  <sheetFormatPr defaultColWidth="8.81640625" defaultRowHeight="14.5" outlineLevelCol="1" x14ac:dyDescent="0.35"/>
  <cols>
    <col min="1" max="1" width="6.453125" customWidth="1"/>
    <col min="2" max="2" width="14.453125" bestFit="1" customWidth="1"/>
    <col min="3" max="3" width="25" bestFit="1" customWidth="1"/>
    <col min="4" max="4" width="32.453125" customWidth="1"/>
    <col min="5" max="5" width="32.453125" customWidth="1" outlineLevel="1"/>
    <col min="6" max="6" width="18" style="3" customWidth="1"/>
    <col min="7" max="7" width="18" customWidth="1"/>
    <col min="8" max="8" width="16.453125" customWidth="1"/>
    <col min="9" max="22" width="15.453125" customWidth="1"/>
    <col min="26" max="26" width="14.453125" bestFit="1" customWidth="1"/>
  </cols>
  <sheetData>
    <row r="1" spans="1:26" ht="23.5" x14ac:dyDescent="0.55000000000000004">
      <c r="A1" s="1" t="s">
        <v>8</v>
      </c>
      <c r="B1" s="1"/>
      <c r="Y1" s="64" t="s">
        <v>24</v>
      </c>
      <c r="Z1" s="64"/>
    </row>
    <row r="2" spans="1:26" x14ac:dyDescent="0.35">
      <c r="A2" s="2" t="s">
        <v>25</v>
      </c>
      <c r="B2" s="2"/>
      <c r="Y2" s="63" t="s">
        <v>26</v>
      </c>
      <c r="Z2" s="63" t="s">
        <v>27</v>
      </c>
    </row>
    <row r="3" spans="1:26" x14ac:dyDescent="0.35">
      <c r="Y3" s="63" t="s">
        <v>28</v>
      </c>
      <c r="Z3" s="63" t="s">
        <v>29</v>
      </c>
    </row>
    <row r="4" spans="1:26" x14ac:dyDescent="0.35">
      <c r="Y4" s="63" t="s">
        <v>30</v>
      </c>
      <c r="Z4" s="63" t="s">
        <v>31</v>
      </c>
    </row>
    <row r="7" spans="1:26" s="3" customFormat="1" ht="43.5" x14ac:dyDescent="0.35">
      <c r="A7" s="4" t="s">
        <v>32</v>
      </c>
      <c r="B7" s="38" t="s">
        <v>33</v>
      </c>
      <c r="C7" s="4" t="s">
        <v>34</v>
      </c>
      <c r="D7" s="4" t="s">
        <v>35</v>
      </c>
      <c r="E7" s="4" t="s">
        <v>36</v>
      </c>
      <c r="F7" s="4" t="s">
        <v>37</v>
      </c>
      <c r="G7" s="4" t="s">
        <v>38</v>
      </c>
      <c r="H7" s="34" t="s">
        <v>39</v>
      </c>
      <c r="I7" s="33" t="s">
        <v>40</v>
      </c>
      <c r="J7" s="36" t="s">
        <v>41</v>
      </c>
      <c r="K7" s="35" t="s">
        <v>42</v>
      </c>
      <c r="L7" s="5" t="s">
        <v>43</v>
      </c>
      <c r="M7" s="5" t="s">
        <v>44</v>
      </c>
      <c r="N7" s="5" t="s">
        <v>45</v>
      </c>
      <c r="O7" s="5" t="s">
        <v>46</v>
      </c>
      <c r="P7" s="43" t="s">
        <v>47</v>
      </c>
      <c r="Q7" s="5" t="s">
        <v>48</v>
      </c>
      <c r="R7" s="98" t="s">
        <v>49</v>
      </c>
      <c r="S7" s="97" t="s">
        <v>50</v>
      </c>
      <c r="T7" s="95" t="s">
        <v>51</v>
      </c>
      <c r="U7" s="101" t="s">
        <v>52</v>
      </c>
      <c r="V7" s="100" t="s">
        <v>53</v>
      </c>
    </row>
    <row r="8" spans="1:26" s="3" customFormat="1" ht="39" x14ac:dyDescent="0.35">
      <c r="A8" s="75">
        <f>ROW(A1)</f>
        <v>1</v>
      </c>
      <c r="B8" s="75" t="str">
        <f>_xlfn.XLOOKUP(Table1[[#This Row],[Client Name]],'[1]External Projects'!$B:$B,'[1]External Projects'!$A:$A)</f>
        <v>ND-EP-015</v>
      </c>
      <c r="C8" s="78" t="s">
        <v>54</v>
      </c>
      <c r="D8" s="77" t="s">
        <v>55</v>
      </c>
      <c r="E8" s="77"/>
      <c r="F8" s="76" t="s">
        <v>56</v>
      </c>
      <c r="G8" s="76" t="s">
        <v>4</v>
      </c>
      <c r="H8" s="107"/>
      <c r="I8" s="79" t="s">
        <v>57</v>
      </c>
      <c r="J8" s="107" t="s">
        <v>58</v>
      </c>
      <c r="K8" s="108"/>
      <c r="L8" s="82"/>
      <c r="M8" s="82"/>
      <c r="N8" s="82"/>
      <c r="O8" s="82"/>
      <c r="P8" s="82"/>
      <c r="Q8" s="82"/>
      <c r="R8" s="109"/>
      <c r="S8" s="108"/>
      <c r="T8" s="76" t="str">
        <f ca="1">IF(Table1[[#This Row],[Kick-off Meeting]]=""," ",IF(Table1[[#This Row],[Go-live date]]&gt;0,Table1[[#This Row],[Go-live date]]-Table1[[#This Row],[Kick-off Meeting]],TODAY()-Table1[[#This Row],[Kick-off Meeting]]))</f>
        <v xml:space="preserve"> </v>
      </c>
      <c r="U8" s="99" t="s">
        <v>59</v>
      </c>
      <c r="V8" s="108" t="s">
        <v>31</v>
      </c>
    </row>
    <row r="9" spans="1:26" s="6" customFormat="1" ht="13" x14ac:dyDescent="0.3">
      <c r="A9" s="75">
        <f t="shared" ref="A9:A33" si="0">ROW(A2)</f>
        <v>2</v>
      </c>
      <c r="B9" s="75" t="str">
        <f>_xlfn.XLOOKUP(Table1[[#This Row],[Client Name]],'[1]External Projects'!$B:$B,'[1]External Projects'!$A:$A)</f>
        <v>ND-EP-016</v>
      </c>
      <c r="C9" s="78" t="s">
        <v>60</v>
      </c>
      <c r="D9" s="77"/>
      <c r="E9" s="77"/>
      <c r="F9" s="76" t="s">
        <v>56</v>
      </c>
      <c r="G9" s="76" t="s">
        <v>5</v>
      </c>
      <c r="H9" s="107"/>
      <c r="I9" s="79"/>
      <c r="J9" s="107"/>
      <c r="K9" s="108"/>
      <c r="L9" s="82"/>
      <c r="M9" s="82"/>
      <c r="N9" s="82"/>
      <c r="O9" s="82"/>
      <c r="P9" s="82"/>
      <c r="Q9" s="82"/>
      <c r="R9" s="109"/>
      <c r="S9" s="108"/>
      <c r="T9" s="76" t="str">
        <f ca="1">IF(Table1[[#This Row],[Kick-off Meeting]]=""," ",IF(Table1[[#This Row],[Go-live date]]&gt;0,Table1[[#This Row],[Go-live date]]-Table1[[#This Row],[Kick-off Meeting]],TODAY()-Table1[[#This Row],[Kick-off Meeting]]))</f>
        <v xml:space="preserve"> </v>
      </c>
      <c r="U9" s="99"/>
      <c r="V9" s="108" t="s">
        <v>31</v>
      </c>
    </row>
    <row r="10" spans="1:26" s="6" customFormat="1" ht="52" x14ac:dyDescent="0.3">
      <c r="A10" s="75">
        <f t="shared" si="0"/>
        <v>3</v>
      </c>
      <c r="B10" s="75" t="str">
        <f>_xlfn.XLOOKUP(Table1[[#This Row],[Client Name]],'[1]External Projects'!$B:$B,'[1]External Projects'!$A:$A)</f>
        <v>ND-EP-017</v>
      </c>
      <c r="C10" s="78" t="s">
        <v>61</v>
      </c>
      <c r="D10" s="77" t="s">
        <v>62</v>
      </c>
      <c r="E10" s="77"/>
      <c r="F10" s="76" t="s">
        <v>56</v>
      </c>
      <c r="G10" s="76" t="s">
        <v>4</v>
      </c>
      <c r="H10" s="107"/>
      <c r="I10" s="79"/>
      <c r="J10" s="107"/>
      <c r="K10" s="108"/>
      <c r="L10" s="82">
        <v>44417</v>
      </c>
      <c r="M10" s="82"/>
      <c r="N10" s="82"/>
      <c r="O10" s="82"/>
      <c r="P10" s="82"/>
      <c r="Q10" s="82"/>
      <c r="R10" s="109"/>
      <c r="S10" s="108"/>
      <c r="T10" s="76" t="str">
        <f ca="1">IF(Table1[[#This Row],[Kick-off Meeting]]=""," ",IF(Table1[[#This Row],[Go-live date]]&gt;0,Table1[[#This Row],[Go-live date]]-Table1[[#This Row],[Kick-off Meeting]],TODAY()-Table1[[#This Row],[Kick-off Meeting]]))</f>
        <v xml:space="preserve"> </v>
      </c>
      <c r="U10" s="99"/>
      <c r="V10" s="108" t="s">
        <v>29</v>
      </c>
    </row>
    <row r="11" spans="1:26" s="6" customFormat="1" ht="13" x14ac:dyDescent="0.3">
      <c r="A11" s="75">
        <f t="shared" si="0"/>
        <v>4</v>
      </c>
      <c r="B11" s="75" t="str">
        <f>_xlfn.XLOOKUP(Table1[[#This Row],[Client Name]],'[1]External Projects'!$B:$B,'[1]External Projects'!$A:$A)</f>
        <v>ND-EP-018</v>
      </c>
      <c r="C11" s="78" t="s">
        <v>63</v>
      </c>
      <c r="D11" s="77"/>
      <c r="E11" s="77"/>
      <c r="F11" s="76" t="s">
        <v>56</v>
      </c>
      <c r="G11" s="76" t="s">
        <v>4</v>
      </c>
      <c r="H11" s="107"/>
      <c r="I11" s="79"/>
      <c r="J11" s="107"/>
      <c r="K11" s="108"/>
      <c r="L11" s="82"/>
      <c r="M11" s="82"/>
      <c r="N11" s="82"/>
      <c r="O11" s="82"/>
      <c r="P11" s="82"/>
      <c r="Q11" s="82"/>
      <c r="R11" s="109"/>
      <c r="S11" s="108"/>
      <c r="T11" s="76" t="str">
        <f ca="1">IF(Table1[[#This Row],[Kick-off Meeting]]=""," ",IF(Table1[[#This Row],[Go-live date]]&gt;0,Table1[[#This Row],[Go-live date]]-Table1[[#This Row],[Kick-off Meeting]],TODAY()-Table1[[#This Row],[Kick-off Meeting]]))</f>
        <v xml:space="preserve"> </v>
      </c>
      <c r="U11" s="99"/>
      <c r="V11" s="108" t="s">
        <v>31</v>
      </c>
    </row>
    <row r="12" spans="1:26" s="6" customFormat="1" ht="26" x14ac:dyDescent="0.3">
      <c r="A12" s="75">
        <f t="shared" si="0"/>
        <v>5</v>
      </c>
      <c r="B12" s="75" t="str">
        <f>_xlfn.XLOOKUP(Table1[[#This Row],[Client Name]],'[1]External Projects'!$B:$B,'[1]External Projects'!$A:$A)</f>
        <v>ND-EP-019</v>
      </c>
      <c r="C12" s="78" t="s">
        <v>64</v>
      </c>
      <c r="D12" s="77" t="s">
        <v>65</v>
      </c>
      <c r="E12" s="77"/>
      <c r="F12" s="76" t="s">
        <v>56</v>
      </c>
      <c r="G12" s="76" t="s">
        <v>5</v>
      </c>
      <c r="H12" s="107"/>
      <c r="I12" s="79"/>
      <c r="J12" s="107"/>
      <c r="K12" s="108"/>
      <c r="L12" s="82"/>
      <c r="M12" s="82"/>
      <c r="N12" s="82"/>
      <c r="O12" s="82"/>
      <c r="P12" s="82"/>
      <c r="Q12" s="82">
        <v>44754</v>
      </c>
      <c r="R12" s="109"/>
      <c r="S12" s="108">
        <v>44977</v>
      </c>
      <c r="T12" s="76" t="str">
        <f ca="1">IF(Table1[[#This Row],[Kick-off Meeting]]=""," ",IF(Table1[[#This Row],[Go-live date]]&gt;0,Table1[[#This Row],[Go-live date]]-Table1[[#This Row],[Kick-off Meeting]],TODAY()-Table1[[#This Row],[Kick-off Meeting]]))</f>
        <v xml:space="preserve"> </v>
      </c>
      <c r="U12" s="99"/>
      <c r="V12" s="108" t="s">
        <v>31</v>
      </c>
    </row>
    <row r="13" spans="1:26" s="6" customFormat="1" ht="13" x14ac:dyDescent="0.3">
      <c r="A13" s="75">
        <f t="shared" si="0"/>
        <v>6</v>
      </c>
      <c r="B13" s="75" t="str">
        <f>_xlfn.XLOOKUP(Table1[[#This Row],[Client Name]],'[1]External Projects'!$B:$B,'[1]External Projects'!$A:$A)</f>
        <v>ND-EP-020</v>
      </c>
      <c r="C13" s="78" t="s">
        <v>66</v>
      </c>
      <c r="D13" s="77"/>
      <c r="E13" s="77"/>
      <c r="F13" s="76" t="s">
        <v>56</v>
      </c>
      <c r="G13" s="76" t="s">
        <v>4</v>
      </c>
      <c r="H13" s="107"/>
      <c r="I13" s="79"/>
      <c r="J13" s="107"/>
      <c r="K13" s="108"/>
      <c r="L13" s="82"/>
      <c r="M13" s="82"/>
      <c r="N13" s="82"/>
      <c r="O13" s="82"/>
      <c r="P13" s="82"/>
      <c r="Q13" s="82"/>
      <c r="R13" s="109"/>
      <c r="S13" s="108"/>
      <c r="T13" s="76" t="str">
        <f ca="1">IF(Table1[[#This Row],[Kick-off Meeting]]=""," ",IF(Table1[[#This Row],[Go-live date]]&gt;0,Table1[[#This Row],[Go-live date]]-Table1[[#This Row],[Kick-off Meeting]],TODAY()-Table1[[#This Row],[Kick-off Meeting]]))</f>
        <v xml:space="preserve"> </v>
      </c>
      <c r="U13" s="99"/>
      <c r="V13" s="108" t="s">
        <v>29</v>
      </c>
    </row>
    <row r="14" spans="1:26" s="6" customFormat="1" ht="72.650000000000006" customHeight="1" x14ac:dyDescent="0.3">
      <c r="A14" s="75">
        <f t="shared" si="0"/>
        <v>7</v>
      </c>
      <c r="B14" s="75" t="str">
        <f>_xlfn.XLOOKUP(Table1[[#This Row],[Client Name]],'[1]External Projects'!$B:$B,'[1]External Projects'!$A:$A)</f>
        <v>ND-EP-021</v>
      </c>
      <c r="C14" s="78" t="s">
        <v>67</v>
      </c>
      <c r="D14" s="77" t="s">
        <v>68</v>
      </c>
      <c r="E14" s="77" t="s">
        <v>69</v>
      </c>
      <c r="F14" s="76" t="s">
        <v>56</v>
      </c>
      <c r="G14" s="76" t="s">
        <v>4</v>
      </c>
      <c r="H14" s="107"/>
      <c r="I14" s="79"/>
      <c r="J14" s="107"/>
      <c r="K14" s="108"/>
      <c r="L14" s="82"/>
      <c r="M14" s="82"/>
      <c r="N14" s="82"/>
      <c r="O14" s="82"/>
      <c r="P14" s="82"/>
      <c r="Q14" s="82"/>
      <c r="R14" s="109"/>
      <c r="S14" s="108">
        <v>44958</v>
      </c>
      <c r="T14" s="76" t="str">
        <f ca="1">IF(Table1[[#This Row],[Kick-off Meeting]]=""," ",IF(Table1[[#This Row],[Go-live date]]&gt;0,Table1[[#This Row],[Go-live date]]-Table1[[#This Row],[Kick-off Meeting]],TODAY()-Table1[[#This Row],[Kick-off Meeting]]))</f>
        <v xml:space="preserve"> </v>
      </c>
      <c r="U14" s="99">
        <v>45072</v>
      </c>
      <c r="V14" s="108" t="s">
        <v>31</v>
      </c>
    </row>
    <row r="15" spans="1:26" s="6" customFormat="1" ht="13" x14ac:dyDescent="0.3">
      <c r="A15" s="75">
        <f t="shared" si="0"/>
        <v>8</v>
      </c>
      <c r="B15" s="75" t="str">
        <f>_xlfn.XLOOKUP(Table1[[#This Row],[Client Name]],'[1]External Projects'!$B:$B,'[1]External Projects'!$A:$A)</f>
        <v>ND-EP-022</v>
      </c>
      <c r="C15" s="78" t="s">
        <v>70</v>
      </c>
      <c r="D15" s="77"/>
      <c r="E15" s="77"/>
      <c r="F15" s="76" t="s">
        <v>56</v>
      </c>
      <c r="G15" s="76" t="s">
        <v>4</v>
      </c>
      <c r="H15" s="107"/>
      <c r="I15" s="79"/>
      <c r="J15" s="107"/>
      <c r="K15" s="108"/>
      <c r="L15" s="82"/>
      <c r="M15" s="82"/>
      <c r="N15" s="82"/>
      <c r="O15" s="82"/>
      <c r="P15" s="82"/>
      <c r="Q15" s="82"/>
      <c r="R15" s="109"/>
      <c r="S15" s="108"/>
      <c r="T15" s="76" t="str">
        <f ca="1">IF(Table1[[#This Row],[Kick-off Meeting]]=""," ",IF(Table1[[#This Row],[Go-live date]]&gt;0,Table1[[#This Row],[Go-live date]]-Table1[[#This Row],[Kick-off Meeting]],TODAY()-Table1[[#This Row],[Kick-off Meeting]]))</f>
        <v xml:space="preserve"> </v>
      </c>
      <c r="U15" s="99"/>
      <c r="V15" s="108" t="s">
        <v>31</v>
      </c>
    </row>
    <row r="16" spans="1:26" s="6" customFormat="1" ht="26" x14ac:dyDescent="0.3">
      <c r="A16" s="75">
        <f t="shared" si="0"/>
        <v>9</v>
      </c>
      <c r="B16" s="75" t="str">
        <f>_xlfn.XLOOKUP(Table1[[#This Row],[Client Name]],'[1]External Projects'!$B:$B,'[1]External Projects'!$A:$A)</f>
        <v>ND-EP-023</v>
      </c>
      <c r="C16" s="78" t="s">
        <v>71</v>
      </c>
      <c r="D16" s="77" t="s">
        <v>65</v>
      </c>
      <c r="E16" s="77"/>
      <c r="F16" s="76" t="s">
        <v>56</v>
      </c>
      <c r="G16" s="76" t="s">
        <v>4</v>
      </c>
      <c r="H16" s="107"/>
      <c r="I16" s="79"/>
      <c r="J16" s="107"/>
      <c r="K16" s="108"/>
      <c r="L16" s="82"/>
      <c r="M16" s="82"/>
      <c r="N16" s="82"/>
      <c r="O16" s="82"/>
      <c r="P16" s="82"/>
      <c r="Q16" s="82"/>
      <c r="R16" s="109"/>
      <c r="S16" s="108"/>
      <c r="T16" s="76" t="str">
        <f ca="1">IF(Table1[[#This Row],[Kick-off Meeting]]=""," ",IF(Table1[[#This Row],[Go-live date]]&gt;0,Table1[[#This Row],[Go-live date]]-Table1[[#This Row],[Kick-off Meeting]],TODAY()-Table1[[#This Row],[Kick-off Meeting]]))</f>
        <v xml:space="preserve"> </v>
      </c>
      <c r="U16" s="99"/>
      <c r="V16" s="108" t="s">
        <v>31</v>
      </c>
    </row>
    <row r="17" spans="1:22" s="6" customFormat="1" ht="39" x14ac:dyDescent="0.3">
      <c r="A17" s="75">
        <f t="shared" si="0"/>
        <v>10</v>
      </c>
      <c r="B17" s="75" t="str">
        <f>_xlfn.XLOOKUP(Table1[[#This Row],[Client Name]],'[1]External Projects'!$B:$B,'[1]External Projects'!$A:$A)</f>
        <v>ND-EP-024</v>
      </c>
      <c r="C17" s="78" t="s">
        <v>72</v>
      </c>
      <c r="D17" s="77" t="s">
        <v>55</v>
      </c>
      <c r="E17" s="77"/>
      <c r="F17" s="76" t="s">
        <v>56</v>
      </c>
      <c r="G17" s="76" t="s">
        <v>4</v>
      </c>
      <c r="H17" s="107"/>
      <c r="I17" s="79"/>
      <c r="J17" s="107"/>
      <c r="K17" s="108">
        <v>44870</v>
      </c>
      <c r="L17" s="82"/>
      <c r="M17" s="82"/>
      <c r="N17" s="82"/>
      <c r="O17" s="82"/>
      <c r="P17" s="82"/>
      <c r="Q17" s="82"/>
      <c r="R17" s="109"/>
      <c r="S17" s="108"/>
      <c r="T17" s="76" t="str">
        <f ca="1">IF(Table1[[#This Row],[Kick-off Meeting]]=""," ",IF(Table1[[#This Row],[Go-live date]]&gt;0,Table1[[#This Row],[Go-live date]]-Table1[[#This Row],[Kick-off Meeting]],TODAY()-Table1[[#This Row],[Kick-off Meeting]]))</f>
        <v xml:space="preserve"> </v>
      </c>
      <c r="U17" s="109" t="s">
        <v>73</v>
      </c>
      <c r="V17" s="108" t="s">
        <v>31</v>
      </c>
    </row>
    <row r="18" spans="1:22" s="6" customFormat="1" ht="26" x14ac:dyDescent="0.3">
      <c r="A18" s="75">
        <f t="shared" si="0"/>
        <v>11</v>
      </c>
      <c r="B18" s="75" t="str">
        <f>_xlfn.XLOOKUP(Table1[[#This Row],[Client Name]],'[1]External Projects'!$B:$B,'[1]External Projects'!$A:$A)</f>
        <v>ND-EP-025</v>
      </c>
      <c r="C18" s="78" t="s">
        <v>74</v>
      </c>
      <c r="D18" s="77" t="s">
        <v>65</v>
      </c>
      <c r="E18" s="77"/>
      <c r="F18" s="76" t="s">
        <v>56</v>
      </c>
      <c r="G18" s="76" t="s">
        <v>4</v>
      </c>
      <c r="H18" s="107"/>
      <c r="I18" s="79" t="s">
        <v>57</v>
      </c>
      <c r="J18" s="107"/>
      <c r="K18" s="108">
        <v>44937</v>
      </c>
      <c r="L18" s="82">
        <v>44944</v>
      </c>
      <c r="M18" s="82"/>
      <c r="N18" s="82"/>
      <c r="O18" s="82"/>
      <c r="P18" s="82"/>
      <c r="Q18" s="82">
        <v>44942</v>
      </c>
      <c r="R18" s="109"/>
      <c r="S18" s="108">
        <v>45019</v>
      </c>
      <c r="T18" s="76" t="str">
        <f ca="1">IF(Table1[[#This Row],[Kick-off Meeting]]=""," ",IF(Table1[[#This Row],[Go-live date]]&gt;0,Table1[[#This Row],[Go-live date]]-Table1[[#This Row],[Kick-off Meeting]],TODAY()-Table1[[#This Row],[Kick-off Meeting]]))</f>
        <v xml:space="preserve"> </v>
      </c>
      <c r="U18" s="109"/>
      <c r="V18" s="108" t="s">
        <v>31</v>
      </c>
    </row>
    <row r="19" spans="1:22" s="6" customFormat="1" ht="13" x14ac:dyDescent="0.3">
      <c r="A19" s="75">
        <f t="shared" si="0"/>
        <v>12</v>
      </c>
      <c r="B19" s="75" t="str">
        <f>_xlfn.XLOOKUP(Table1[[#This Row],[Client Name]],'[1]External Projects'!$B:$B,'[1]External Projects'!$A:$A)</f>
        <v>ND-EP-026</v>
      </c>
      <c r="C19" s="78" t="s">
        <v>75</v>
      </c>
      <c r="D19" s="77"/>
      <c r="E19" s="77"/>
      <c r="F19" s="76" t="s">
        <v>56</v>
      </c>
      <c r="G19" s="76" t="s">
        <v>4</v>
      </c>
      <c r="H19" s="107"/>
      <c r="I19" s="79"/>
      <c r="J19" s="107"/>
      <c r="K19" s="108"/>
      <c r="L19" s="82">
        <v>44258</v>
      </c>
      <c r="M19" s="82"/>
      <c r="N19" s="82"/>
      <c r="O19" s="82"/>
      <c r="P19" s="82"/>
      <c r="Q19" s="82"/>
      <c r="R19" s="109"/>
      <c r="S19" s="108"/>
      <c r="T19" s="76" t="str">
        <f ca="1">IF(Table1[[#This Row],[Kick-off Meeting]]=""," ",IF(Table1[[#This Row],[Go-live date]]&gt;0,Table1[[#This Row],[Go-live date]]-Table1[[#This Row],[Kick-off Meeting]],TODAY()-Table1[[#This Row],[Kick-off Meeting]]))</f>
        <v xml:space="preserve"> </v>
      </c>
      <c r="U19" s="109"/>
      <c r="V19" s="108" t="s">
        <v>31</v>
      </c>
    </row>
    <row r="20" spans="1:22" s="6" customFormat="1" ht="39" x14ac:dyDescent="0.3">
      <c r="A20" s="75">
        <f t="shared" si="0"/>
        <v>13</v>
      </c>
      <c r="B20" s="75" t="str">
        <f>_xlfn.XLOOKUP(Table1[[#This Row],[Client Name]],'[1]External Projects'!$B:$B,'[1]External Projects'!$A:$A)</f>
        <v>ND-EP-027</v>
      </c>
      <c r="C20" s="78" t="s">
        <v>76</v>
      </c>
      <c r="D20" s="77" t="s">
        <v>55</v>
      </c>
      <c r="E20" s="77"/>
      <c r="F20" s="76" t="s">
        <v>56</v>
      </c>
      <c r="G20" s="76" t="s">
        <v>4</v>
      </c>
      <c r="H20" s="107"/>
      <c r="I20" s="79"/>
      <c r="J20" s="107"/>
      <c r="K20" s="108"/>
      <c r="L20" s="82"/>
      <c r="M20" s="82"/>
      <c r="N20" s="82"/>
      <c r="O20" s="82"/>
      <c r="P20" s="82"/>
      <c r="Q20" s="82"/>
      <c r="R20" s="109"/>
      <c r="S20" s="108"/>
      <c r="T20" s="76" t="str">
        <f ca="1">IF(Table1[[#This Row],[Kick-off Meeting]]=""," ",IF(Table1[[#This Row],[Go-live date]]&gt;0,Table1[[#This Row],[Go-live date]]-Table1[[#This Row],[Kick-off Meeting]],TODAY()-Table1[[#This Row],[Kick-off Meeting]]))</f>
        <v xml:space="preserve"> </v>
      </c>
      <c r="U20" s="109"/>
      <c r="V20" s="108" t="s">
        <v>31</v>
      </c>
    </row>
    <row r="21" spans="1:22" s="6" customFormat="1" ht="39" x14ac:dyDescent="0.3">
      <c r="A21" s="75">
        <f t="shared" si="0"/>
        <v>14</v>
      </c>
      <c r="B21" s="75" t="str">
        <f>_xlfn.XLOOKUP(Table1[[#This Row],[Client Name]],'[1]External Projects'!$B:$B,'[1]External Projects'!$A:$A)</f>
        <v>ND-EP-028</v>
      </c>
      <c r="C21" s="78" t="s">
        <v>77</v>
      </c>
      <c r="D21" s="77" t="s">
        <v>55</v>
      </c>
      <c r="E21" s="77"/>
      <c r="F21" s="76" t="s">
        <v>78</v>
      </c>
      <c r="G21" s="76" t="s">
        <v>5</v>
      </c>
      <c r="H21" s="107"/>
      <c r="I21" s="79" t="s">
        <v>57</v>
      </c>
      <c r="J21" s="107" t="s">
        <v>58</v>
      </c>
      <c r="K21" s="108">
        <v>44883</v>
      </c>
      <c r="L21" s="82">
        <v>44887</v>
      </c>
      <c r="M21" s="82"/>
      <c r="N21" s="82"/>
      <c r="O21" s="82"/>
      <c r="P21" s="82"/>
      <c r="Q21" s="82"/>
      <c r="R21" s="109"/>
      <c r="S21" s="108">
        <v>45125</v>
      </c>
      <c r="T21" s="76" t="str">
        <f ca="1">IF(Table1[[#This Row],[Kick-off Meeting]]=""," ",IF(Table1[[#This Row],[Go-live date]]&gt;0,Table1[[#This Row],[Go-live date]]-Table1[[#This Row],[Kick-off Meeting]],TODAY()-Table1[[#This Row],[Kick-off Meeting]]))</f>
        <v xml:space="preserve"> </v>
      </c>
      <c r="U21" s="109">
        <v>45107</v>
      </c>
      <c r="V21" s="108" t="s">
        <v>31</v>
      </c>
    </row>
    <row r="22" spans="1:22" s="6" customFormat="1" ht="13" x14ac:dyDescent="0.3">
      <c r="A22" s="75">
        <f t="shared" si="0"/>
        <v>15</v>
      </c>
      <c r="B22" s="75" t="str">
        <f>_xlfn.XLOOKUP(Table1[[#This Row],[Client Name]],'[1]External Projects'!$B:$B,'[1]External Projects'!$A:$A)</f>
        <v>ND-EP-029</v>
      </c>
      <c r="C22" s="78" t="s">
        <v>79</v>
      </c>
      <c r="D22" s="77"/>
      <c r="E22" s="77"/>
      <c r="F22" s="76" t="s">
        <v>56</v>
      </c>
      <c r="G22" s="76" t="s">
        <v>4</v>
      </c>
      <c r="H22" s="107"/>
      <c r="I22" s="79"/>
      <c r="J22" s="107"/>
      <c r="K22" s="108"/>
      <c r="L22" s="82"/>
      <c r="M22" s="82"/>
      <c r="N22" s="82"/>
      <c r="O22" s="82"/>
      <c r="P22" s="82"/>
      <c r="Q22" s="82"/>
      <c r="R22" s="109"/>
      <c r="S22" s="108"/>
      <c r="T22" s="76" t="str">
        <f ca="1">IF(Table1[[#This Row],[Kick-off Meeting]]=""," ",IF(Table1[[#This Row],[Go-live date]]&gt;0,Table1[[#This Row],[Go-live date]]-Table1[[#This Row],[Kick-off Meeting]],TODAY()-Table1[[#This Row],[Kick-off Meeting]]))</f>
        <v xml:space="preserve"> </v>
      </c>
      <c r="U22" s="109"/>
      <c r="V22" s="108" t="s">
        <v>29</v>
      </c>
    </row>
    <row r="23" spans="1:22" s="6" customFormat="1" ht="39" x14ac:dyDescent="0.3">
      <c r="A23" s="75">
        <f t="shared" si="0"/>
        <v>16</v>
      </c>
      <c r="B23" s="75" t="str">
        <f>_xlfn.XLOOKUP(Table1[[#This Row],[Client Name]],'[1]External Projects'!$B:$B,'[1]External Projects'!$A:$A)</f>
        <v>ND-EP-030</v>
      </c>
      <c r="C23" s="78" t="s">
        <v>80</v>
      </c>
      <c r="D23" s="77" t="s">
        <v>55</v>
      </c>
      <c r="E23" s="77"/>
      <c r="F23" s="76" t="s">
        <v>56</v>
      </c>
      <c r="G23" s="76" t="s">
        <v>4</v>
      </c>
      <c r="H23" s="107"/>
      <c r="I23" s="79"/>
      <c r="J23" s="107"/>
      <c r="K23" s="108"/>
      <c r="L23" s="82">
        <v>44634</v>
      </c>
      <c r="M23" s="82"/>
      <c r="N23" s="82"/>
      <c r="O23" s="82"/>
      <c r="P23" s="82"/>
      <c r="Q23" s="82"/>
      <c r="R23" s="109"/>
      <c r="S23" s="108"/>
      <c r="T23" s="76" t="str">
        <f ca="1">IF(Table1[[#This Row],[Kick-off Meeting]]=""," ",IF(Table1[[#This Row],[Go-live date]]&gt;0,Table1[[#This Row],[Go-live date]]-Table1[[#This Row],[Kick-off Meeting]],TODAY()-Table1[[#This Row],[Kick-off Meeting]]))</f>
        <v xml:space="preserve"> </v>
      </c>
      <c r="U23" s="109">
        <v>45169</v>
      </c>
      <c r="V23" s="108" t="s">
        <v>31</v>
      </c>
    </row>
    <row r="24" spans="1:22" s="6" customFormat="1" ht="13" x14ac:dyDescent="0.3">
      <c r="A24" s="75">
        <f t="shared" si="0"/>
        <v>17</v>
      </c>
      <c r="B24" s="75" t="str">
        <f>_xlfn.XLOOKUP(Table1[[#This Row],[Client Name]],'[1]External Projects'!$B:$B,'[1]External Projects'!$A:$A)</f>
        <v>ND-EP-031</v>
      </c>
      <c r="C24" s="78" t="s">
        <v>81</v>
      </c>
      <c r="D24" s="77"/>
      <c r="E24" s="77"/>
      <c r="F24" s="76" t="s">
        <v>56</v>
      </c>
      <c r="G24" s="76" t="s">
        <v>4</v>
      </c>
      <c r="H24" s="107"/>
      <c r="I24" s="79"/>
      <c r="J24" s="107"/>
      <c r="K24" s="108">
        <v>44870</v>
      </c>
      <c r="L24" s="82">
        <v>44617</v>
      </c>
      <c r="M24" s="82"/>
      <c r="N24" s="82"/>
      <c r="O24" s="82"/>
      <c r="P24" s="82"/>
      <c r="Q24" s="82"/>
      <c r="R24" s="109"/>
      <c r="S24" s="108"/>
      <c r="T24" s="76" t="str">
        <f ca="1">IF(Table1[[#This Row],[Kick-off Meeting]]=""," ",IF(Table1[[#This Row],[Go-live date]]&gt;0,Table1[[#This Row],[Go-live date]]-Table1[[#This Row],[Kick-off Meeting]],TODAY()-Table1[[#This Row],[Kick-off Meeting]]))</f>
        <v xml:space="preserve"> </v>
      </c>
      <c r="U24" s="109"/>
      <c r="V24" s="108" t="s">
        <v>31</v>
      </c>
    </row>
    <row r="25" spans="1:22" s="6" customFormat="1" ht="26" x14ac:dyDescent="0.3">
      <c r="A25" s="75">
        <f t="shared" si="0"/>
        <v>18</v>
      </c>
      <c r="B25" s="75" t="str">
        <f>_xlfn.XLOOKUP(Table1[[#This Row],[Client Name]],'[1]External Projects'!$B:$B,'[1]External Projects'!$A:$A)</f>
        <v>ND-EP-032</v>
      </c>
      <c r="C25" s="78" t="s">
        <v>82</v>
      </c>
      <c r="D25" s="77" t="s">
        <v>65</v>
      </c>
      <c r="E25" s="77"/>
      <c r="F25" s="76" t="s">
        <v>56</v>
      </c>
      <c r="G25" s="76" t="s">
        <v>5</v>
      </c>
      <c r="H25" s="107"/>
      <c r="I25" s="79"/>
      <c r="J25" s="107"/>
      <c r="K25" s="108">
        <v>44870</v>
      </c>
      <c r="L25" s="82"/>
      <c r="M25" s="82"/>
      <c r="N25" s="82"/>
      <c r="O25" s="82"/>
      <c r="P25" s="82"/>
      <c r="Q25" s="82"/>
      <c r="R25" s="109"/>
      <c r="S25" s="108"/>
      <c r="T25" s="76" t="str">
        <f ca="1">IF(Table1[[#This Row],[Kick-off Meeting]]=""," ",IF(Table1[[#This Row],[Go-live date]]&gt;0,Table1[[#This Row],[Go-live date]]-Table1[[#This Row],[Kick-off Meeting]],TODAY()-Table1[[#This Row],[Kick-off Meeting]]))</f>
        <v xml:space="preserve"> </v>
      </c>
      <c r="U25" s="109"/>
      <c r="V25" s="108" t="s">
        <v>31</v>
      </c>
    </row>
    <row r="26" spans="1:22" s="6" customFormat="1" ht="52" x14ac:dyDescent="0.3">
      <c r="A26" s="75">
        <f t="shared" si="0"/>
        <v>19</v>
      </c>
      <c r="B26" s="75" t="str">
        <f>_xlfn.XLOOKUP(Table1[[#This Row],[Client Name]],'[1]External Projects'!$B:$B,'[1]External Projects'!$A:$A)</f>
        <v>ND-EP-033</v>
      </c>
      <c r="C26" s="78" t="s">
        <v>83</v>
      </c>
      <c r="D26" s="77" t="s">
        <v>84</v>
      </c>
      <c r="E26" s="77" t="s">
        <v>85</v>
      </c>
      <c r="F26" s="76" t="s">
        <v>56</v>
      </c>
      <c r="G26" s="76" t="s">
        <v>5</v>
      </c>
      <c r="H26" s="107"/>
      <c r="I26" s="79" t="s">
        <v>57</v>
      </c>
      <c r="J26" s="107" t="s">
        <v>86</v>
      </c>
      <c r="K26" s="108">
        <v>44945</v>
      </c>
      <c r="L26" s="82" t="s">
        <v>87</v>
      </c>
      <c r="M26" s="82"/>
      <c r="N26" s="82"/>
      <c r="O26" s="82"/>
      <c r="P26" s="82"/>
      <c r="Q26" s="82">
        <v>44988</v>
      </c>
      <c r="R26" s="109"/>
      <c r="S26" s="108">
        <v>45026</v>
      </c>
      <c r="T26" s="76" t="str">
        <f ca="1">IF(Table1[[#This Row],[Kick-off Meeting]]=""," ",IF(Table1[[#This Row],[Go-live date]]&gt;0,Table1[[#This Row],[Go-live date]]-Table1[[#This Row],[Kick-off Meeting]],TODAY()-Table1[[#This Row],[Kick-off Meeting]]))</f>
        <v xml:space="preserve"> </v>
      </c>
      <c r="U26" s="109"/>
      <c r="V26" s="108" t="s">
        <v>31</v>
      </c>
    </row>
    <row r="27" spans="1:22" s="6" customFormat="1" ht="26" x14ac:dyDescent="0.3">
      <c r="A27" s="75">
        <f t="shared" si="0"/>
        <v>20</v>
      </c>
      <c r="B27" s="75" t="str">
        <f>_xlfn.XLOOKUP(Table1[[#This Row],[Client Name]],'[1]External Projects'!$B:$B,'[1]External Projects'!$A:$A)</f>
        <v>ND-EP-034</v>
      </c>
      <c r="C27" s="78" t="s">
        <v>88</v>
      </c>
      <c r="D27" s="77" t="s">
        <v>89</v>
      </c>
      <c r="E27" s="77"/>
      <c r="F27" s="76" t="s">
        <v>56</v>
      </c>
      <c r="G27" s="76" t="s">
        <v>4</v>
      </c>
      <c r="H27" s="110"/>
      <c r="I27" s="79"/>
      <c r="J27" s="107"/>
      <c r="K27" s="108"/>
      <c r="L27" s="82"/>
      <c r="M27" s="82"/>
      <c r="N27" s="82"/>
      <c r="O27" s="82"/>
      <c r="P27" s="82"/>
      <c r="Q27" s="82">
        <v>45042</v>
      </c>
      <c r="R27" s="109"/>
      <c r="S27" s="108"/>
      <c r="T27" s="76" t="str">
        <f ca="1">IF(Table1[[#This Row],[Kick-off Meeting]]=""," ",IF(Table1[[#This Row],[Go-live date]]&gt;0,Table1[[#This Row],[Go-live date]]-Table1[[#This Row],[Kick-off Meeting]],TODAY()-Table1[[#This Row],[Kick-off Meeting]]))</f>
        <v xml:space="preserve"> </v>
      </c>
      <c r="U27" s="109"/>
      <c r="V27" s="108" t="s">
        <v>31</v>
      </c>
    </row>
    <row r="28" spans="1:22" s="6" customFormat="1" ht="13" x14ac:dyDescent="0.3">
      <c r="A28" s="75">
        <f t="shared" si="0"/>
        <v>21</v>
      </c>
      <c r="B28" s="75" t="str">
        <f>_xlfn.XLOOKUP(Table1[[#This Row],[Client Name]],'[1]External Projects'!$B:$B,'[1]External Projects'!$A:$A)</f>
        <v>ND-EP-035</v>
      </c>
      <c r="C28" s="78" t="s">
        <v>90</v>
      </c>
      <c r="D28" s="78"/>
      <c r="E28" s="78"/>
      <c r="F28" s="75" t="s">
        <v>56</v>
      </c>
      <c r="G28" s="76" t="s">
        <v>4</v>
      </c>
      <c r="H28" s="107"/>
      <c r="I28" s="79"/>
      <c r="J28" s="107"/>
      <c r="K28" s="108"/>
      <c r="L28" s="82">
        <v>44465</v>
      </c>
      <c r="M28" s="82"/>
      <c r="N28" s="82"/>
      <c r="O28" s="82"/>
      <c r="P28" s="82"/>
      <c r="Q28" s="82"/>
      <c r="R28" s="109"/>
      <c r="S28" s="108"/>
      <c r="T28" s="76" t="str">
        <f ca="1">IF(Table1[[#This Row],[Kick-off Meeting]]=""," ",IF(Table1[[#This Row],[Go-live date]]&gt;0,Table1[[#This Row],[Go-live date]]-Table1[[#This Row],[Kick-off Meeting]],TODAY()-Table1[[#This Row],[Kick-off Meeting]]))</f>
        <v xml:space="preserve"> </v>
      </c>
      <c r="U28" s="109"/>
      <c r="V28" s="108" t="s">
        <v>31</v>
      </c>
    </row>
    <row r="29" spans="1:22" s="6" customFormat="1" ht="39" x14ac:dyDescent="0.3">
      <c r="A29" s="75">
        <f t="shared" si="0"/>
        <v>22</v>
      </c>
      <c r="B29" s="75" t="str">
        <f>_xlfn.XLOOKUP(Table1[[#This Row],[Client Name]],'[1]External Projects'!$B:$B,'[1]External Projects'!$A:$A)</f>
        <v>ND-EP-036</v>
      </c>
      <c r="C29" s="78" t="s">
        <v>91</v>
      </c>
      <c r="D29" s="77" t="s">
        <v>55</v>
      </c>
      <c r="E29" s="77"/>
      <c r="F29" s="76" t="s">
        <v>56</v>
      </c>
      <c r="G29" s="76" t="s">
        <v>4</v>
      </c>
      <c r="H29" s="107"/>
      <c r="I29" s="111" t="s">
        <v>92</v>
      </c>
      <c r="J29" s="107" t="s">
        <v>86</v>
      </c>
      <c r="K29" s="108"/>
      <c r="L29" s="82">
        <v>44909</v>
      </c>
      <c r="M29" s="82"/>
      <c r="N29" s="82"/>
      <c r="O29" s="82"/>
      <c r="P29" s="82"/>
      <c r="Q29" s="82">
        <v>44960</v>
      </c>
      <c r="R29" s="109"/>
      <c r="S29" s="108"/>
      <c r="T29" s="76" t="str">
        <f ca="1">IF(Table1[[#This Row],[Kick-off Meeting]]=""," ",IF(Table1[[#This Row],[Go-live date]]&gt;0,Table1[[#This Row],[Go-live date]]-Table1[[#This Row],[Kick-off Meeting]],TODAY()-Table1[[#This Row],[Kick-off Meeting]]))</f>
        <v xml:space="preserve"> </v>
      </c>
      <c r="U29" s="109"/>
      <c r="V29" s="108" t="s">
        <v>31</v>
      </c>
    </row>
    <row r="30" spans="1:22" s="6" customFormat="1" ht="48.75" customHeight="1" x14ac:dyDescent="0.3">
      <c r="A30" s="75">
        <f t="shared" si="0"/>
        <v>23</v>
      </c>
      <c r="B30" s="75" t="str">
        <f>_xlfn.XLOOKUP(Table1[[#This Row],[Client Name]],'[1]External Projects'!$B:$B,'[1]External Projects'!$A:$A)</f>
        <v>ND-EP-037</v>
      </c>
      <c r="C30" s="78" t="s">
        <v>93</v>
      </c>
      <c r="D30" s="77" t="s">
        <v>94</v>
      </c>
      <c r="E30" s="78"/>
      <c r="F30" s="75" t="s">
        <v>56</v>
      </c>
      <c r="G30" s="76" t="s">
        <v>5</v>
      </c>
      <c r="H30" s="107" t="s">
        <v>95</v>
      </c>
      <c r="I30" s="79"/>
      <c r="J30" s="107"/>
      <c r="K30" s="108"/>
      <c r="L30" s="82">
        <v>45147</v>
      </c>
      <c r="M30" s="82"/>
      <c r="N30" s="82"/>
      <c r="O30" s="82"/>
      <c r="P30" s="82"/>
      <c r="Q30" s="82"/>
      <c r="R30" s="109"/>
      <c r="S30" s="108"/>
      <c r="T30" s="76" t="str">
        <f ca="1">IF(Table1[[#This Row],[Kick-off Meeting]]=""," ",IF(Table1[[#This Row],[Go-live date]]&gt;0,Table1[[#This Row],[Go-live date]]-Table1[[#This Row],[Kick-off Meeting]],TODAY()-Table1[[#This Row],[Kick-off Meeting]]))</f>
        <v xml:space="preserve"> </v>
      </c>
      <c r="U30" s="109"/>
      <c r="V30" s="108" t="s">
        <v>31</v>
      </c>
    </row>
    <row r="31" spans="1:22" s="6" customFormat="1" ht="78" customHeight="1" x14ac:dyDescent="0.3">
      <c r="A31" s="75">
        <f t="shared" si="0"/>
        <v>24</v>
      </c>
      <c r="B31" s="75" t="str">
        <f>_xlfn.XLOOKUP(Table1[[#This Row],[Client Name]],'[1]External Projects'!$B:$B,'[1]External Projects'!$A:$A)</f>
        <v>ND-EP-038</v>
      </c>
      <c r="C31" s="78" t="s">
        <v>96</v>
      </c>
      <c r="D31" s="77" t="s">
        <v>97</v>
      </c>
      <c r="E31" s="77"/>
      <c r="F31" s="76" t="s">
        <v>56</v>
      </c>
      <c r="G31" s="76" t="s">
        <v>5</v>
      </c>
      <c r="H31" s="107"/>
      <c r="I31" s="79" t="s">
        <v>57</v>
      </c>
      <c r="J31" s="107" t="s">
        <v>58</v>
      </c>
      <c r="K31" s="108"/>
      <c r="L31" s="82">
        <v>44914</v>
      </c>
      <c r="M31" s="82"/>
      <c r="N31" s="82"/>
      <c r="O31" s="82"/>
      <c r="P31" s="82"/>
      <c r="Q31" s="82"/>
      <c r="R31" s="109"/>
      <c r="S31" s="108"/>
      <c r="T31" s="76" t="str">
        <f ca="1">IF(Table1[[#This Row],[Kick-off Meeting]]=""," ",IF(Table1[[#This Row],[Go-live date]]&gt;0,Table1[[#This Row],[Go-live date]]-Table1[[#This Row],[Kick-off Meeting]],TODAY()-Table1[[#This Row],[Kick-off Meeting]]))</f>
        <v xml:space="preserve"> </v>
      </c>
      <c r="U31" s="109"/>
      <c r="V31" s="108" t="s">
        <v>31</v>
      </c>
    </row>
    <row r="32" spans="1:22" ht="66" customHeight="1" x14ac:dyDescent="0.35">
      <c r="A32" s="75">
        <f t="shared" si="0"/>
        <v>25</v>
      </c>
      <c r="B32" s="75" t="str">
        <f>_xlfn.XLOOKUP(Table1[[#This Row],[Client Name]],'[1]External Projects'!$B:$B,'[1]External Projects'!$A:$A)</f>
        <v>ND-EP-039</v>
      </c>
      <c r="C32" s="78" t="s">
        <v>98</v>
      </c>
      <c r="D32" s="77" t="s">
        <v>99</v>
      </c>
      <c r="E32" s="77"/>
      <c r="F32" s="76" t="s">
        <v>78</v>
      </c>
      <c r="G32" s="76" t="s">
        <v>4</v>
      </c>
      <c r="H32" s="107" t="s">
        <v>95</v>
      </c>
      <c r="I32" s="79" t="s">
        <v>57</v>
      </c>
      <c r="J32" s="107" t="s">
        <v>86</v>
      </c>
      <c r="K32" s="108"/>
      <c r="L32" s="82"/>
      <c r="M32" s="82"/>
      <c r="N32" s="82"/>
      <c r="O32" s="82"/>
      <c r="P32" s="82"/>
      <c r="Q32" s="82">
        <v>45107</v>
      </c>
      <c r="R32" s="109"/>
      <c r="S32" s="108"/>
      <c r="T32" s="76" t="str">
        <f ca="1">IF(Table1[[#This Row],[Kick-off Meeting]]=""," ",IF(Table1[[#This Row],[Go-live date]]&gt;0,Table1[[#This Row],[Go-live date]]-Table1[[#This Row],[Kick-off Meeting]],TODAY()-Table1[[#This Row],[Kick-off Meeting]]))</f>
        <v xml:space="preserve"> </v>
      </c>
      <c r="U32" s="109"/>
      <c r="V32" s="108" t="s">
        <v>31</v>
      </c>
    </row>
    <row r="33" spans="1:22" ht="65" x14ac:dyDescent="0.35">
      <c r="A33" s="75">
        <f t="shared" si="0"/>
        <v>26</v>
      </c>
      <c r="B33" s="75" t="str">
        <f>_xlfn.XLOOKUP(Table1[[#This Row],[Client Name]],'[1]External Projects'!$B:$B,'[1]External Projects'!$A:$A)</f>
        <v>ND-EP-040</v>
      </c>
      <c r="C33" s="112" t="s">
        <v>100</v>
      </c>
      <c r="D33" s="103" t="s">
        <v>97</v>
      </c>
      <c r="E33" s="103" t="s">
        <v>101</v>
      </c>
      <c r="F33" s="102" t="s">
        <v>78</v>
      </c>
      <c r="G33" s="102" t="s">
        <v>4</v>
      </c>
      <c r="H33" s="113" t="s">
        <v>95</v>
      </c>
      <c r="I33" s="114" t="s">
        <v>57</v>
      </c>
      <c r="J33" s="113" t="s">
        <v>86</v>
      </c>
      <c r="K33" s="115"/>
      <c r="L33" s="82"/>
      <c r="M33" s="82"/>
      <c r="N33" s="82"/>
      <c r="O33" s="82"/>
      <c r="P33" s="82"/>
      <c r="Q33" s="82"/>
      <c r="R33" s="109"/>
      <c r="S33" s="108"/>
      <c r="T33" s="76" t="str">
        <f ca="1">IF(Table1[[#This Row],[Kick-off Meeting]]=""," ",IF(Table1[[#This Row],[Go-live date]]&gt;0,Table1[[#This Row],[Go-live date]]-Table1[[#This Row],[Kick-off Meeting]],TODAY()-Table1[[#This Row],[Kick-off Meeting]]))</f>
        <v xml:space="preserve"> </v>
      </c>
      <c r="U33" s="109">
        <v>45183</v>
      </c>
      <c r="V33" s="108" t="s">
        <v>31</v>
      </c>
    </row>
    <row r="34" spans="1:22" x14ac:dyDescent="0.35">
      <c r="A34" s="116">
        <f>ROW(A27)</f>
        <v>27</v>
      </c>
      <c r="B34" s="116" t="str">
        <f>_xlfn.XLOOKUP(Table1[[#This Row],[Client Name]],'[1]External Projects'!$B:$B,'[1]External Projects'!$A:$A)</f>
        <v>ND-EP-041</v>
      </c>
      <c r="C34" s="117" t="s">
        <v>102</v>
      </c>
      <c r="D34" s="103"/>
      <c r="E34" s="103"/>
      <c r="F34" s="102" t="s">
        <v>56</v>
      </c>
      <c r="G34" s="102" t="s">
        <v>4</v>
      </c>
      <c r="H34" s="113"/>
      <c r="I34" s="114"/>
      <c r="J34" s="113"/>
      <c r="K34" s="115"/>
      <c r="L34" s="82"/>
      <c r="M34" s="82"/>
      <c r="N34" s="82"/>
      <c r="O34" s="82"/>
      <c r="P34" s="82"/>
      <c r="Q34" s="82"/>
      <c r="R34" s="109"/>
      <c r="S34" s="108"/>
      <c r="T34" s="76" t="str">
        <f ca="1">IF(Table1[[#This Row],[Kick-off Meeting]]=""," ",IF(Table1[[#This Row],[Go-live date]]&gt;0,Table1[[#This Row],[Go-live date]]-Table1[[#This Row],[Kick-off Meeting]],TODAY()-Table1[[#This Row],[Kick-off Meeting]]))</f>
        <v xml:space="preserve"> </v>
      </c>
      <c r="U34" s="109"/>
      <c r="V34" s="108"/>
    </row>
    <row r="35" spans="1:22" x14ac:dyDescent="0.35">
      <c r="A35" s="116">
        <f>ROW(A28)</f>
        <v>28</v>
      </c>
      <c r="B35" s="116" t="str">
        <f>_xlfn.XLOOKUP(Table1[[#This Row],[Client Name]],'[1]External Projects'!$B:$B,'[1]External Projects'!$A:$A)</f>
        <v>ND-EP-042</v>
      </c>
      <c r="C35" s="117" t="s">
        <v>103</v>
      </c>
      <c r="D35" s="103"/>
      <c r="E35" s="103"/>
      <c r="F35" s="102" t="s">
        <v>56</v>
      </c>
      <c r="G35" s="102" t="s">
        <v>4</v>
      </c>
      <c r="H35" s="113"/>
      <c r="I35" s="114"/>
      <c r="J35" s="113"/>
      <c r="K35" s="115"/>
      <c r="L35" s="82"/>
      <c r="M35" s="82"/>
      <c r="N35" s="82"/>
      <c r="O35" s="82"/>
      <c r="P35" s="82"/>
      <c r="Q35" s="82"/>
      <c r="R35" s="109"/>
      <c r="S35" s="108"/>
      <c r="T35" s="76" t="str">
        <f ca="1">IF(Table1[[#This Row],[Kick-off Meeting]]=""," ",IF(Table1[[#This Row],[Go-live date]]&gt;0,Table1[[#This Row],[Go-live date]]-Table1[[#This Row],[Kick-off Meeting]],TODAY()-Table1[[#This Row],[Kick-off Meeting]]))</f>
        <v xml:space="preserve"> </v>
      </c>
      <c r="U35" s="109"/>
      <c r="V35" s="108"/>
    </row>
    <row r="36" spans="1:22" x14ac:dyDescent="0.35">
      <c r="A36" s="116">
        <f t="shared" ref="A36:A38" si="1">ROW(A29)</f>
        <v>29</v>
      </c>
      <c r="B36" s="116" t="str">
        <f>_xlfn.XLOOKUP(Table1[[#This Row],[Client Name]],'[1]External Projects'!$B:$B,'[1]External Projects'!$A:$A)</f>
        <v>ND-EP-043</v>
      </c>
      <c r="C36" s="117" t="s">
        <v>104</v>
      </c>
      <c r="D36" s="103"/>
      <c r="E36" s="103"/>
      <c r="F36" s="102" t="s">
        <v>56</v>
      </c>
      <c r="G36" s="102" t="s">
        <v>4</v>
      </c>
      <c r="H36" s="113"/>
      <c r="I36" s="114"/>
      <c r="J36" s="113"/>
      <c r="K36" s="115"/>
      <c r="L36" s="82"/>
      <c r="M36" s="82"/>
      <c r="N36" s="82"/>
      <c r="O36" s="82"/>
      <c r="P36" s="82"/>
      <c r="Q36" s="82"/>
      <c r="R36" s="109"/>
      <c r="S36" s="108"/>
      <c r="T36" s="76" t="str">
        <f ca="1">IF(Table1[[#This Row],[Kick-off Meeting]]=""," ",IF(Table1[[#This Row],[Go-live date]]&gt;0,Table1[[#This Row],[Go-live date]]-Table1[[#This Row],[Kick-off Meeting]],TODAY()-Table1[[#This Row],[Kick-off Meeting]]))</f>
        <v xml:space="preserve"> </v>
      </c>
      <c r="U36" s="109"/>
      <c r="V36" s="108"/>
    </row>
    <row r="37" spans="1:22" x14ac:dyDescent="0.35">
      <c r="A37" s="116">
        <f t="shared" si="1"/>
        <v>30</v>
      </c>
      <c r="B37" s="116" t="str">
        <f>_xlfn.XLOOKUP(Table1[[#This Row],[Client Name]],'[1]External Projects'!$B:$B,'[1]External Projects'!$A:$A)</f>
        <v>ND-EP-044</v>
      </c>
      <c r="C37" s="117" t="s">
        <v>105</v>
      </c>
      <c r="D37" s="103"/>
      <c r="E37" s="103"/>
      <c r="F37" s="102" t="s">
        <v>56</v>
      </c>
      <c r="G37" s="102" t="s">
        <v>4</v>
      </c>
      <c r="H37" s="113"/>
      <c r="I37" s="114"/>
      <c r="J37" s="113"/>
      <c r="K37" s="115"/>
      <c r="L37" s="82"/>
      <c r="M37" s="82"/>
      <c r="N37" s="82"/>
      <c r="O37" s="82"/>
      <c r="P37" s="82"/>
      <c r="Q37" s="82"/>
      <c r="R37" s="109"/>
      <c r="S37" s="108"/>
      <c r="T37" s="76" t="str">
        <f ca="1">IF(Table1[[#This Row],[Kick-off Meeting]]=""," ",IF(Table1[[#This Row],[Go-live date]]&gt;0,Table1[[#This Row],[Go-live date]]-Table1[[#This Row],[Kick-off Meeting]],TODAY()-Table1[[#This Row],[Kick-off Meeting]]))</f>
        <v xml:space="preserve"> </v>
      </c>
      <c r="U37" s="109"/>
      <c r="V37" s="108"/>
    </row>
    <row r="38" spans="1:22" x14ac:dyDescent="0.35">
      <c r="A38" s="116">
        <f t="shared" si="1"/>
        <v>31</v>
      </c>
      <c r="B38" s="116" t="str">
        <f>_xlfn.XLOOKUP(Table1[[#This Row],[Client Name]],'[1]External Projects'!$B:$B,'[1]External Projects'!$A:$A)</f>
        <v>ND-EP-045</v>
      </c>
      <c r="C38" s="117" t="s">
        <v>106</v>
      </c>
      <c r="D38" s="103"/>
      <c r="E38" s="103"/>
      <c r="F38" s="102" t="s">
        <v>56</v>
      </c>
      <c r="G38" s="102" t="s">
        <v>4</v>
      </c>
      <c r="H38" s="113"/>
      <c r="I38" s="114"/>
      <c r="J38" s="113"/>
      <c r="K38" s="115"/>
      <c r="L38" s="82"/>
      <c r="M38" s="82"/>
      <c r="N38" s="82"/>
      <c r="O38" s="82"/>
      <c r="P38" s="82"/>
      <c r="Q38" s="82"/>
      <c r="R38" s="109"/>
      <c r="S38" s="108"/>
      <c r="T38" s="76" t="str">
        <f ca="1">IF(Table1[[#This Row],[Kick-off Meeting]]=""," ",IF(Table1[[#This Row],[Go-live date]]&gt;0,Table1[[#This Row],[Go-live date]]-Table1[[#This Row],[Kick-off Meeting]],TODAY()-Table1[[#This Row],[Kick-off Meeting]]))</f>
        <v xml:space="preserve"> </v>
      </c>
      <c r="U38" s="109"/>
      <c r="V38" s="108"/>
    </row>
    <row r="39" spans="1:22" x14ac:dyDescent="0.35">
      <c r="A39" s="116">
        <f>ROW(A32)</f>
        <v>32</v>
      </c>
      <c r="B39" s="116" t="str">
        <f>_xlfn.XLOOKUP(Table1[[#This Row],[Client Name]],'[1]External Projects'!$B:$B,'[1]External Projects'!$A:$A)</f>
        <v>ND-EP-046</v>
      </c>
      <c r="C39" s="117" t="s">
        <v>107</v>
      </c>
      <c r="D39" s="103"/>
      <c r="E39" s="103"/>
      <c r="F39" s="102" t="s">
        <v>56</v>
      </c>
      <c r="G39" s="102" t="s">
        <v>4</v>
      </c>
      <c r="H39" s="113"/>
      <c r="I39" s="114"/>
      <c r="J39" s="113"/>
      <c r="K39" s="115"/>
      <c r="L39" s="82"/>
      <c r="M39" s="82"/>
      <c r="N39" s="82"/>
      <c r="O39" s="82"/>
      <c r="P39" s="82"/>
      <c r="Q39" s="82"/>
      <c r="R39" s="109"/>
      <c r="S39" s="108"/>
      <c r="T39" s="76" t="str">
        <f ca="1">IF(Table1[[#This Row],[Kick-off Meeting]]=""," ",IF(Table1[[#This Row],[Go-live date]]&gt;0,Table1[[#This Row],[Go-live date]]-Table1[[#This Row],[Kick-off Meeting]],TODAY()-Table1[[#This Row],[Kick-off Meeting]]))</f>
        <v xml:space="preserve"> </v>
      </c>
      <c r="U39" s="109"/>
      <c r="V39" s="108"/>
    </row>
    <row r="40" spans="1:22" ht="130" x14ac:dyDescent="0.35">
      <c r="A40" s="116">
        <f>ROW(A33)</f>
        <v>33</v>
      </c>
      <c r="B40" s="116" t="str">
        <f>_xlfn.XLOOKUP(Table1[[#This Row],[Client Name]],'[1]External Projects'!$B:$B,'[1]External Projects'!$A:$A)</f>
        <v>ND-EP-073</v>
      </c>
      <c r="C40" s="117" t="s">
        <v>108</v>
      </c>
      <c r="D40" s="103" t="s">
        <v>109</v>
      </c>
      <c r="E40" s="103"/>
      <c r="F40" s="102" t="s">
        <v>78</v>
      </c>
      <c r="G40" s="102" t="s">
        <v>4</v>
      </c>
      <c r="H40" s="113" t="s">
        <v>95</v>
      </c>
      <c r="I40" s="114" t="s">
        <v>110</v>
      </c>
      <c r="J40" s="113" t="s">
        <v>111</v>
      </c>
      <c r="K40" s="80">
        <v>44876</v>
      </c>
      <c r="L40" s="80">
        <v>44893</v>
      </c>
      <c r="M40" s="80">
        <v>44945</v>
      </c>
      <c r="N40" s="80">
        <v>44908</v>
      </c>
      <c r="O40" s="80">
        <v>44973</v>
      </c>
      <c r="P40" s="80">
        <v>44973</v>
      </c>
      <c r="Q40" s="80">
        <v>44973</v>
      </c>
      <c r="R40" s="109"/>
      <c r="S40" s="80">
        <v>45078</v>
      </c>
      <c r="T40" s="76">
        <f ca="1">IF(Table1[[#This Row],[Kick-off Meeting]]=""," ",IF(Table1[[#This Row],[Go-live date]]&gt;0,Table1[[#This Row],[Go-live date]]-Table1[[#This Row],[Kick-off Meeting]],TODAY()-Table1[[#This Row],[Kick-off Meeting]]))</f>
        <v>170</v>
      </c>
      <c r="U40" s="99">
        <v>45072</v>
      </c>
      <c r="V40" s="108"/>
    </row>
  </sheetData>
  <sortState ref="C9:U31">
    <sortCondition ref="C9:C31"/>
  </sortState>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R49"/>
  <sheetViews>
    <sheetView showGridLines="0" zoomScale="85" zoomScaleNormal="85" workbookViewId="0">
      <selection activeCell="I49" sqref="I49"/>
    </sheetView>
  </sheetViews>
  <sheetFormatPr defaultColWidth="8.81640625" defaultRowHeight="14.5" x14ac:dyDescent="0.35"/>
  <cols>
    <col min="1" max="1" width="6.453125" customWidth="1"/>
    <col min="2" max="2" width="12" customWidth="1"/>
    <col min="3" max="3" width="40.453125" bestFit="1" customWidth="1"/>
    <col min="4" max="4" width="17.453125" style="12" bestFit="1" customWidth="1"/>
    <col min="5" max="5" width="16.453125" style="3" customWidth="1"/>
    <col min="6" max="18" width="15.453125" customWidth="1"/>
  </cols>
  <sheetData>
    <row r="1" spans="1:18" ht="23.5" x14ac:dyDescent="0.55000000000000004">
      <c r="A1" s="1" t="s">
        <v>10</v>
      </c>
      <c r="B1" s="1"/>
    </row>
    <row r="2" spans="1:18" x14ac:dyDescent="0.35">
      <c r="A2" s="2" t="s">
        <v>112</v>
      </c>
      <c r="B2" s="2"/>
    </row>
    <row r="7" spans="1:18" ht="43.5" x14ac:dyDescent="0.35">
      <c r="A7" s="119" t="s">
        <v>32</v>
      </c>
      <c r="B7" s="119" t="s">
        <v>33</v>
      </c>
      <c r="C7" s="120" t="s">
        <v>34</v>
      </c>
      <c r="D7" s="120" t="s">
        <v>37</v>
      </c>
      <c r="E7" s="121" t="s">
        <v>38</v>
      </c>
      <c r="F7" s="42" t="s">
        <v>40</v>
      </c>
      <c r="G7" s="31" t="s">
        <v>41</v>
      </c>
      <c r="H7" s="83" t="s">
        <v>42</v>
      </c>
      <c r="I7" s="84" t="s">
        <v>43</v>
      </c>
      <c r="J7" s="5" t="s">
        <v>113</v>
      </c>
      <c r="K7" s="122" t="s">
        <v>45</v>
      </c>
      <c r="L7" s="122" t="s">
        <v>47</v>
      </c>
      <c r="M7" s="122" t="s">
        <v>46</v>
      </c>
      <c r="N7" s="122" t="s">
        <v>48</v>
      </c>
      <c r="O7" s="122" t="s">
        <v>50</v>
      </c>
      <c r="P7" s="122" t="s">
        <v>51</v>
      </c>
      <c r="Q7" s="122" t="s">
        <v>52</v>
      </c>
      <c r="R7" s="122" t="s">
        <v>53</v>
      </c>
    </row>
    <row r="8" spans="1:18" x14ac:dyDescent="0.35">
      <c r="A8" s="37">
        <f>ROW(A1)</f>
        <v>1</v>
      </c>
      <c r="B8" s="37"/>
      <c r="C8" s="10" t="s">
        <v>114</v>
      </c>
      <c r="D8" s="11" t="s">
        <v>56</v>
      </c>
      <c r="E8" s="41" t="s">
        <v>115</v>
      </c>
      <c r="F8" s="123"/>
      <c r="G8" s="123"/>
      <c r="H8" s="80"/>
      <c r="I8" s="80"/>
      <c r="J8" s="80"/>
      <c r="K8" s="80"/>
      <c r="L8" s="80"/>
      <c r="M8" s="80"/>
      <c r="N8" s="80"/>
      <c r="O8" s="80"/>
      <c r="P8" s="76"/>
      <c r="Q8" s="123"/>
      <c r="R8" s="123"/>
    </row>
    <row r="9" spans="1:18" x14ac:dyDescent="0.35">
      <c r="A9" s="37">
        <f t="shared" ref="A9:A47" si="0">ROW(A2)</f>
        <v>2</v>
      </c>
      <c r="B9" s="37"/>
      <c r="C9" s="10" t="s">
        <v>116</v>
      </c>
      <c r="D9" s="11" t="s">
        <v>56</v>
      </c>
      <c r="E9" s="41" t="s">
        <v>115</v>
      </c>
      <c r="F9" s="123"/>
      <c r="G9" s="123"/>
      <c r="H9" s="80"/>
      <c r="I9" s="80"/>
      <c r="J9" s="80"/>
      <c r="K9" s="80"/>
      <c r="L9" s="80"/>
      <c r="M9" s="80"/>
      <c r="N9" s="80"/>
      <c r="O9" s="80"/>
      <c r="P9" s="76"/>
      <c r="Q9" s="123"/>
      <c r="R9" s="123"/>
    </row>
    <row r="10" spans="1:18" x14ac:dyDescent="0.35">
      <c r="A10" s="37">
        <f t="shared" si="0"/>
        <v>3</v>
      </c>
      <c r="B10" s="37"/>
      <c r="C10" s="66" t="s">
        <v>102</v>
      </c>
      <c r="D10" s="11" t="s">
        <v>56</v>
      </c>
      <c r="E10" s="41" t="s">
        <v>115</v>
      </c>
      <c r="F10" s="123"/>
      <c r="G10" s="123"/>
      <c r="H10" s="80"/>
      <c r="I10" s="80"/>
      <c r="J10" s="80"/>
      <c r="K10" s="80"/>
      <c r="L10" s="80"/>
      <c r="M10" s="80"/>
      <c r="N10" s="80"/>
      <c r="O10" s="80"/>
      <c r="P10" s="76"/>
      <c r="Q10" s="123"/>
      <c r="R10" s="123"/>
    </row>
    <row r="11" spans="1:18" x14ac:dyDescent="0.35">
      <c r="A11" s="37">
        <f t="shared" si="0"/>
        <v>4</v>
      </c>
      <c r="B11" s="37"/>
      <c r="C11" s="10" t="s">
        <v>117</v>
      </c>
      <c r="D11" s="11" t="s">
        <v>56</v>
      </c>
      <c r="E11" s="41" t="s">
        <v>115</v>
      </c>
      <c r="F11" s="123"/>
      <c r="G11" s="123"/>
      <c r="H11" s="80"/>
      <c r="I11" s="80"/>
      <c r="J11" s="80"/>
      <c r="K11" s="80"/>
      <c r="L11" s="80"/>
      <c r="M11" s="80"/>
      <c r="N11" s="80"/>
      <c r="O11" s="80"/>
      <c r="P11" s="76"/>
      <c r="Q11" s="123"/>
      <c r="R11" s="123"/>
    </row>
    <row r="12" spans="1:18" x14ac:dyDescent="0.35">
      <c r="A12" s="37">
        <f t="shared" si="0"/>
        <v>5</v>
      </c>
      <c r="B12" s="37"/>
      <c r="C12" s="66" t="s">
        <v>103</v>
      </c>
      <c r="D12" s="11" t="s">
        <v>56</v>
      </c>
      <c r="E12" s="41" t="s">
        <v>115</v>
      </c>
      <c r="F12" s="123"/>
      <c r="G12" s="123"/>
      <c r="H12" s="80"/>
      <c r="I12" s="80"/>
      <c r="J12" s="80"/>
      <c r="K12" s="80"/>
      <c r="L12" s="80"/>
      <c r="M12" s="80"/>
      <c r="N12" s="80"/>
      <c r="O12" s="80"/>
      <c r="P12" s="76"/>
      <c r="Q12" s="123"/>
      <c r="R12" s="123"/>
    </row>
    <row r="13" spans="1:18" x14ac:dyDescent="0.35">
      <c r="A13" s="37">
        <f t="shared" si="0"/>
        <v>6</v>
      </c>
      <c r="B13" s="37"/>
      <c r="C13" s="10" t="s">
        <v>118</v>
      </c>
      <c r="D13" s="11" t="s">
        <v>56</v>
      </c>
      <c r="E13" s="41" t="s">
        <v>115</v>
      </c>
      <c r="F13" s="123"/>
      <c r="G13" s="123"/>
      <c r="H13" s="80"/>
      <c r="I13" s="80"/>
      <c r="J13" s="80"/>
      <c r="K13" s="80"/>
      <c r="L13" s="80"/>
      <c r="M13" s="80"/>
      <c r="N13" s="80"/>
      <c r="O13" s="80"/>
      <c r="P13" s="76"/>
      <c r="Q13" s="123"/>
      <c r="R13" s="123"/>
    </row>
    <row r="14" spans="1:18" x14ac:dyDescent="0.35">
      <c r="A14" s="37">
        <f t="shared" si="0"/>
        <v>7</v>
      </c>
      <c r="B14" s="37"/>
      <c r="C14" s="10" t="s">
        <v>119</v>
      </c>
      <c r="D14" s="11" t="s">
        <v>56</v>
      </c>
      <c r="E14" s="41" t="s">
        <v>115</v>
      </c>
      <c r="F14" s="123"/>
      <c r="G14" s="123"/>
      <c r="H14" s="80"/>
      <c r="I14" s="80"/>
      <c r="J14" s="80"/>
      <c r="K14" s="80"/>
      <c r="L14" s="80"/>
      <c r="M14" s="80"/>
      <c r="N14" s="80"/>
      <c r="O14" s="80"/>
      <c r="P14" s="76"/>
      <c r="Q14" s="123"/>
      <c r="R14" s="123"/>
    </row>
    <row r="15" spans="1:18" x14ac:dyDescent="0.35">
      <c r="A15" s="37">
        <f t="shared" si="0"/>
        <v>8</v>
      </c>
      <c r="B15" s="37"/>
      <c r="C15" s="10" t="s">
        <v>120</v>
      </c>
      <c r="D15" s="11" t="s">
        <v>56</v>
      </c>
      <c r="E15" s="41" t="s">
        <v>115</v>
      </c>
      <c r="F15" s="123"/>
      <c r="G15" s="123"/>
      <c r="H15" s="80"/>
      <c r="I15" s="80"/>
      <c r="J15" s="80"/>
      <c r="K15" s="80"/>
      <c r="L15" s="80"/>
      <c r="M15" s="80"/>
      <c r="N15" s="80"/>
      <c r="O15" s="80"/>
      <c r="P15" s="76"/>
      <c r="Q15" s="123"/>
      <c r="R15" s="123"/>
    </row>
    <row r="16" spans="1:18" x14ac:dyDescent="0.35">
      <c r="A16" s="37">
        <f t="shared" si="0"/>
        <v>9</v>
      </c>
      <c r="B16" s="37"/>
      <c r="C16" s="10" t="s">
        <v>121</v>
      </c>
      <c r="D16" s="11" t="s">
        <v>56</v>
      </c>
      <c r="E16" s="41" t="s">
        <v>115</v>
      </c>
      <c r="F16" s="123"/>
      <c r="G16" s="123"/>
      <c r="H16" s="80"/>
      <c r="I16" s="80"/>
      <c r="J16" s="80"/>
      <c r="K16" s="80"/>
      <c r="L16" s="80"/>
      <c r="M16" s="80"/>
      <c r="N16" s="80"/>
      <c r="O16" s="80"/>
      <c r="P16" s="76"/>
      <c r="Q16" s="123"/>
      <c r="R16" s="123"/>
    </row>
    <row r="17" spans="1:18" x14ac:dyDescent="0.35">
      <c r="A17" s="37">
        <f t="shared" si="0"/>
        <v>10</v>
      </c>
      <c r="B17" s="37"/>
      <c r="C17" s="10" t="s">
        <v>122</v>
      </c>
      <c r="D17" s="11" t="s">
        <v>56</v>
      </c>
      <c r="E17" s="41" t="s">
        <v>115</v>
      </c>
      <c r="F17" s="123"/>
      <c r="G17" s="123"/>
      <c r="H17" s="80"/>
      <c r="I17" s="80"/>
      <c r="J17" s="80"/>
      <c r="K17" s="80"/>
      <c r="L17" s="80"/>
      <c r="M17" s="80"/>
      <c r="N17" s="80"/>
      <c r="O17" s="80"/>
      <c r="P17" s="76"/>
      <c r="Q17" s="123"/>
      <c r="R17" s="123"/>
    </row>
    <row r="18" spans="1:18" x14ac:dyDescent="0.35">
      <c r="A18" s="37">
        <f t="shared" si="0"/>
        <v>11</v>
      </c>
      <c r="B18" s="37"/>
      <c r="C18" s="10" t="s">
        <v>123</v>
      </c>
      <c r="D18" s="11" t="s">
        <v>56</v>
      </c>
      <c r="E18" s="41" t="s">
        <v>115</v>
      </c>
      <c r="F18" s="123"/>
      <c r="G18" s="123"/>
      <c r="H18" s="80"/>
      <c r="I18" s="80"/>
      <c r="J18" s="80"/>
      <c r="K18" s="80"/>
      <c r="L18" s="80"/>
      <c r="M18" s="80"/>
      <c r="N18" s="80"/>
      <c r="O18" s="80"/>
      <c r="P18" s="76"/>
      <c r="Q18" s="123"/>
      <c r="R18" s="123"/>
    </row>
    <row r="19" spans="1:18" x14ac:dyDescent="0.35">
      <c r="A19" s="37">
        <f t="shared" si="0"/>
        <v>12</v>
      </c>
      <c r="B19" s="37"/>
      <c r="C19" s="66" t="s">
        <v>90</v>
      </c>
      <c r="D19" s="11" t="s">
        <v>56</v>
      </c>
      <c r="E19" s="41" t="s">
        <v>115</v>
      </c>
      <c r="F19" s="123"/>
      <c r="G19" s="123"/>
      <c r="H19" s="80"/>
      <c r="I19" s="80"/>
      <c r="J19" s="80"/>
      <c r="K19" s="80"/>
      <c r="L19" s="80"/>
      <c r="M19" s="80"/>
      <c r="N19" s="80"/>
      <c r="O19" s="80"/>
      <c r="P19" s="76"/>
      <c r="Q19" s="123"/>
      <c r="R19" s="123"/>
    </row>
    <row r="20" spans="1:18" x14ac:dyDescent="0.35">
      <c r="A20" s="37">
        <f t="shared" si="0"/>
        <v>13</v>
      </c>
      <c r="B20" s="37"/>
      <c r="C20" s="10" t="s">
        <v>124</v>
      </c>
      <c r="D20" s="11" t="s">
        <v>56</v>
      </c>
      <c r="E20" s="41" t="s">
        <v>115</v>
      </c>
      <c r="F20" s="123"/>
      <c r="G20" s="123"/>
      <c r="H20" s="80"/>
      <c r="I20" s="80"/>
      <c r="J20" s="80"/>
      <c r="K20" s="80"/>
      <c r="L20" s="80"/>
      <c r="M20" s="80"/>
      <c r="N20" s="80"/>
      <c r="O20" s="80"/>
      <c r="P20" s="76"/>
      <c r="Q20" s="123"/>
      <c r="R20" s="123"/>
    </row>
    <row r="21" spans="1:18" x14ac:dyDescent="0.35">
      <c r="A21" s="37">
        <f t="shared" si="0"/>
        <v>14</v>
      </c>
      <c r="B21" s="37"/>
      <c r="C21" s="10" t="s">
        <v>125</v>
      </c>
      <c r="D21" s="11" t="s">
        <v>56</v>
      </c>
      <c r="E21" s="41" t="s">
        <v>115</v>
      </c>
      <c r="F21" s="123"/>
      <c r="G21" s="123"/>
      <c r="H21" s="80"/>
      <c r="I21" s="80"/>
      <c r="J21" s="80"/>
      <c r="K21" s="80"/>
      <c r="L21" s="80"/>
      <c r="M21" s="80"/>
      <c r="N21" s="80"/>
      <c r="O21" s="80"/>
      <c r="P21" s="76"/>
      <c r="Q21" s="123"/>
      <c r="R21" s="123"/>
    </row>
    <row r="22" spans="1:18" x14ac:dyDescent="0.35">
      <c r="A22" s="37">
        <f t="shared" si="0"/>
        <v>15</v>
      </c>
      <c r="B22" s="37"/>
      <c r="C22" s="10" t="s">
        <v>126</v>
      </c>
      <c r="D22" s="11" t="s">
        <v>56</v>
      </c>
      <c r="E22" s="41" t="s">
        <v>115</v>
      </c>
      <c r="F22" s="123"/>
      <c r="G22" s="123"/>
      <c r="H22" s="80"/>
      <c r="I22" s="80"/>
      <c r="J22" s="80"/>
      <c r="K22" s="80"/>
      <c r="L22" s="80"/>
      <c r="M22" s="80"/>
      <c r="N22" s="80"/>
      <c r="O22" s="80"/>
      <c r="P22" s="76"/>
      <c r="Q22" s="123"/>
      <c r="R22" s="123"/>
    </row>
    <row r="23" spans="1:18" x14ac:dyDescent="0.35">
      <c r="A23" s="37">
        <f t="shared" si="0"/>
        <v>16</v>
      </c>
      <c r="B23" s="37"/>
      <c r="C23" s="10" t="s">
        <v>127</v>
      </c>
      <c r="D23" s="11" t="s">
        <v>56</v>
      </c>
      <c r="E23" s="41" t="s">
        <v>115</v>
      </c>
      <c r="F23" s="123"/>
      <c r="G23" s="123"/>
      <c r="H23" s="80"/>
      <c r="I23" s="80"/>
      <c r="J23" s="80"/>
      <c r="K23" s="80"/>
      <c r="L23" s="80"/>
      <c r="M23" s="80"/>
      <c r="N23" s="80"/>
      <c r="O23" s="80"/>
      <c r="P23" s="76"/>
      <c r="Q23" s="123"/>
      <c r="R23" s="123"/>
    </row>
    <row r="24" spans="1:18" x14ac:dyDescent="0.35">
      <c r="A24" s="37">
        <f t="shared" si="0"/>
        <v>17</v>
      </c>
      <c r="B24" s="37"/>
      <c r="C24" s="10" t="s">
        <v>128</v>
      </c>
      <c r="D24" s="11" t="s">
        <v>56</v>
      </c>
      <c r="E24" s="41" t="s">
        <v>115</v>
      </c>
      <c r="F24" s="123"/>
      <c r="G24" s="123"/>
      <c r="H24" s="80"/>
      <c r="I24" s="80"/>
      <c r="J24" s="80"/>
      <c r="K24" s="80"/>
      <c r="L24" s="80"/>
      <c r="M24" s="80"/>
      <c r="N24" s="80"/>
      <c r="O24" s="80"/>
      <c r="P24" s="76"/>
      <c r="Q24" s="123"/>
      <c r="R24" s="123"/>
    </row>
    <row r="25" spans="1:18" x14ac:dyDescent="0.35">
      <c r="A25" s="37">
        <f t="shared" si="0"/>
        <v>18</v>
      </c>
      <c r="B25" s="37"/>
      <c r="C25" s="10" t="s">
        <v>129</v>
      </c>
      <c r="D25" s="11" t="s">
        <v>56</v>
      </c>
      <c r="E25" s="41" t="s">
        <v>115</v>
      </c>
      <c r="F25" s="123"/>
      <c r="G25" s="123"/>
      <c r="H25" s="80"/>
      <c r="I25" s="80"/>
      <c r="J25" s="80"/>
      <c r="K25" s="80"/>
      <c r="L25" s="80"/>
      <c r="M25" s="80"/>
      <c r="N25" s="80"/>
      <c r="O25" s="80"/>
      <c r="P25" s="76"/>
      <c r="Q25" s="123"/>
      <c r="R25" s="123"/>
    </row>
    <row r="26" spans="1:18" x14ac:dyDescent="0.35">
      <c r="A26" s="37">
        <f t="shared" si="0"/>
        <v>19</v>
      </c>
      <c r="B26" s="37"/>
      <c r="C26" s="10" t="s">
        <v>130</v>
      </c>
      <c r="D26" s="11" t="s">
        <v>56</v>
      </c>
      <c r="E26" s="41" t="s">
        <v>115</v>
      </c>
      <c r="F26" s="123"/>
      <c r="G26" s="123"/>
      <c r="H26" s="80"/>
      <c r="I26" s="80"/>
      <c r="J26" s="80"/>
      <c r="K26" s="80"/>
      <c r="L26" s="80"/>
      <c r="M26" s="80"/>
      <c r="N26" s="80"/>
      <c r="O26" s="80"/>
      <c r="P26" s="76"/>
      <c r="Q26" s="123"/>
      <c r="R26" s="123"/>
    </row>
    <row r="27" spans="1:18" x14ac:dyDescent="0.35">
      <c r="A27" s="37">
        <f t="shared" si="0"/>
        <v>20</v>
      </c>
      <c r="B27" s="37"/>
      <c r="C27" s="10" t="s">
        <v>131</v>
      </c>
      <c r="D27" s="11" t="s">
        <v>56</v>
      </c>
      <c r="E27" s="41" t="s">
        <v>115</v>
      </c>
      <c r="F27" s="123"/>
      <c r="G27" s="123"/>
      <c r="H27" s="80"/>
      <c r="I27" s="80"/>
      <c r="J27" s="80"/>
      <c r="K27" s="80"/>
      <c r="L27" s="80"/>
      <c r="M27" s="80"/>
      <c r="N27" s="80"/>
      <c r="O27" s="80"/>
      <c r="P27" s="76"/>
      <c r="Q27" s="123"/>
      <c r="R27" s="123"/>
    </row>
    <row r="28" spans="1:18" x14ac:dyDescent="0.35">
      <c r="A28" s="37">
        <f t="shared" si="0"/>
        <v>21</v>
      </c>
      <c r="B28" s="37"/>
      <c r="C28" s="10" t="s">
        <v>132</v>
      </c>
      <c r="D28" s="11" t="s">
        <v>56</v>
      </c>
      <c r="E28" s="41" t="s">
        <v>115</v>
      </c>
      <c r="F28" s="123"/>
      <c r="G28" s="123"/>
      <c r="H28" s="80"/>
      <c r="I28" s="80"/>
      <c r="J28" s="80"/>
      <c r="K28" s="80"/>
      <c r="L28" s="80"/>
      <c r="M28" s="80"/>
      <c r="N28" s="80"/>
      <c r="O28" s="80"/>
      <c r="P28" s="76"/>
      <c r="Q28" s="123"/>
      <c r="R28" s="123"/>
    </row>
    <row r="29" spans="1:18" x14ac:dyDescent="0.35">
      <c r="A29" s="37">
        <f t="shared" si="0"/>
        <v>22</v>
      </c>
      <c r="B29" s="37"/>
      <c r="C29" s="10" t="s">
        <v>133</v>
      </c>
      <c r="D29" s="11" t="s">
        <v>56</v>
      </c>
      <c r="E29" s="41" t="s">
        <v>115</v>
      </c>
      <c r="F29" s="123"/>
      <c r="G29" s="123"/>
      <c r="H29" s="80"/>
      <c r="I29" s="80"/>
      <c r="J29" s="80"/>
      <c r="K29" s="80"/>
      <c r="L29" s="80"/>
      <c r="M29" s="80"/>
      <c r="N29" s="80"/>
      <c r="O29" s="80"/>
      <c r="P29" s="76"/>
      <c r="Q29" s="123"/>
      <c r="R29" s="123"/>
    </row>
    <row r="30" spans="1:18" x14ac:dyDescent="0.35">
      <c r="A30" s="37">
        <f t="shared" si="0"/>
        <v>23</v>
      </c>
      <c r="B30" s="37"/>
      <c r="C30" s="10" t="s">
        <v>134</v>
      </c>
      <c r="D30" s="11" t="s">
        <v>56</v>
      </c>
      <c r="E30" s="41" t="s">
        <v>115</v>
      </c>
      <c r="F30" s="123"/>
      <c r="G30" s="123"/>
      <c r="H30" s="80"/>
      <c r="I30" s="80"/>
      <c r="J30" s="80"/>
      <c r="K30" s="80"/>
      <c r="L30" s="80"/>
      <c r="M30" s="80"/>
      <c r="N30" s="80"/>
      <c r="O30" s="80"/>
      <c r="P30" s="76"/>
      <c r="Q30" s="123"/>
      <c r="R30" s="123"/>
    </row>
    <row r="31" spans="1:18" x14ac:dyDescent="0.35">
      <c r="A31" s="37">
        <f t="shared" si="0"/>
        <v>24</v>
      </c>
      <c r="B31" s="37"/>
      <c r="C31" s="10" t="s">
        <v>135</v>
      </c>
      <c r="D31" s="11" t="s">
        <v>56</v>
      </c>
      <c r="E31" s="41" t="s">
        <v>115</v>
      </c>
      <c r="F31" s="123"/>
      <c r="G31" s="123"/>
      <c r="H31" s="80"/>
      <c r="I31" s="80"/>
      <c r="J31" s="80"/>
      <c r="K31" s="80"/>
      <c r="L31" s="80"/>
      <c r="M31" s="80"/>
      <c r="N31" s="80"/>
      <c r="O31" s="80"/>
      <c r="P31" s="76"/>
      <c r="Q31" s="123"/>
      <c r="R31" s="123"/>
    </row>
    <row r="32" spans="1:18" x14ac:dyDescent="0.35">
      <c r="A32" s="37">
        <f t="shared" si="0"/>
        <v>25</v>
      </c>
      <c r="B32" s="37"/>
      <c r="C32" s="10" t="s">
        <v>136</v>
      </c>
      <c r="D32" s="11" t="s">
        <v>56</v>
      </c>
      <c r="E32" s="41" t="s">
        <v>115</v>
      </c>
      <c r="F32" s="123"/>
      <c r="G32" s="123"/>
      <c r="H32" s="80"/>
      <c r="I32" s="80"/>
      <c r="J32" s="80"/>
      <c r="K32" s="80"/>
      <c r="L32" s="80"/>
      <c r="M32" s="80"/>
      <c r="N32" s="80"/>
      <c r="O32" s="80"/>
      <c r="P32" s="76"/>
      <c r="Q32" s="123"/>
      <c r="R32" s="123"/>
    </row>
    <row r="33" spans="1:18" x14ac:dyDescent="0.35">
      <c r="A33" s="37">
        <f t="shared" si="0"/>
        <v>26</v>
      </c>
      <c r="B33" s="37"/>
      <c r="C33" s="10" t="s">
        <v>137</v>
      </c>
      <c r="D33" s="11" t="s">
        <v>56</v>
      </c>
      <c r="E33" s="41" t="s">
        <v>115</v>
      </c>
      <c r="F33" s="123"/>
      <c r="G33" s="123"/>
      <c r="H33" s="80"/>
      <c r="I33" s="80"/>
      <c r="J33" s="80"/>
      <c r="K33" s="80"/>
      <c r="L33" s="80"/>
      <c r="M33" s="80"/>
      <c r="N33" s="80"/>
      <c r="O33" s="80"/>
      <c r="P33" s="76"/>
      <c r="Q33" s="123"/>
      <c r="R33" s="123"/>
    </row>
    <row r="34" spans="1:18" x14ac:dyDescent="0.35">
      <c r="A34" s="37">
        <f t="shared" si="0"/>
        <v>27</v>
      </c>
      <c r="B34" s="37"/>
      <c r="C34" s="10" t="s">
        <v>138</v>
      </c>
      <c r="D34" s="11" t="s">
        <v>56</v>
      </c>
      <c r="E34" s="41" t="s">
        <v>115</v>
      </c>
      <c r="F34" s="123"/>
      <c r="G34" s="123"/>
      <c r="H34" s="80"/>
      <c r="I34" s="80"/>
      <c r="J34" s="80"/>
      <c r="K34" s="80"/>
      <c r="L34" s="80"/>
      <c r="M34" s="80"/>
      <c r="N34" s="80"/>
      <c r="O34" s="80"/>
      <c r="P34" s="76"/>
      <c r="Q34" s="123"/>
      <c r="R34" s="123"/>
    </row>
    <row r="35" spans="1:18" x14ac:dyDescent="0.35">
      <c r="A35" s="37">
        <f t="shared" si="0"/>
        <v>28</v>
      </c>
      <c r="B35" s="37"/>
      <c r="C35" s="10" t="s">
        <v>139</v>
      </c>
      <c r="D35" s="11" t="s">
        <v>56</v>
      </c>
      <c r="E35" s="41" t="s">
        <v>115</v>
      </c>
      <c r="F35" s="123"/>
      <c r="G35" s="123"/>
      <c r="H35" s="80"/>
      <c r="I35" s="80"/>
      <c r="J35" s="80"/>
      <c r="K35" s="80"/>
      <c r="L35" s="80"/>
      <c r="M35" s="80"/>
      <c r="N35" s="80"/>
      <c r="O35" s="80"/>
      <c r="P35" s="76"/>
      <c r="Q35" s="123"/>
      <c r="R35" s="123"/>
    </row>
    <row r="36" spans="1:18" x14ac:dyDescent="0.35">
      <c r="A36" s="37">
        <f t="shared" si="0"/>
        <v>29</v>
      </c>
      <c r="B36" s="37"/>
      <c r="C36" s="10" t="s">
        <v>140</v>
      </c>
      <c r="D36" s="11" t="s">
        <v>56</v>
      </c>
      <c r="E36" s="41" t="s">
        <v>115</v>
      </c>
      <c r="F36" s="123"/>
      <c r="G36" s="123"/>
      <c r="H36" s="80"/>
      <c r="I36" s="80"/>
      <c r="J36" s="80"/>
      <c r="K36" s="80"/>
      <c r="L36" s="80"/>
      <c r="M36" s="80"/>
      <c r="N36" s="80"/>
      <c r="O36" s="80"/>
      <c r="P36" s="76"/>
      <c r="Q36" s="123"/>
      <c r="R36" s="123"/>
    </row>
    <row r="37" spans="1:18" x14ac:dyDescent="0.35">
      <c r="A37" s="37">
        <f t="shared" si="0"/>
        <v>30</v>
      </c>
      <c r="B37" s="37"/>
      <c r="C37" s="10" t="s">
        <v>141</v>
      </c>
      <c r="D37" s="11" t="s">
        <v>56</v>
      </c>
      <c r="E37" s="41" t="s">
        <v>115</v>
      </c>
      <c r="F37" s="123"/>
      <c r="G37" s="123"/>
      <c r="H37" s="80"/>
      <c r="I37" s="80"/>
      <c r="J37" s="80"/>
      <c r="K37" s="80"/>
      <c r="L37" s="80"/>
      <c r="M37" s="80"/>
      <c r="N37" s="80"/>
      <c r="O37" s="80"/>
      <c r="P37" s="76"/>
      <c r="Q37" s="123"/>
      <c r="R37" s="123"/>
    </row>
    <row r="38" spans="1:18" x14ac:dyDescent="0.35">
      <c r="A38" s="37">
        <f t="shared" si="0"/>
        <v>31</v>
      </c>
      <c r="B38" s="37"/>
      <c r="C38" s="10" t="s">
        <v>142</v>
      </c>
      <c r="D38" s="11" t="s">
        <v>56</v>
      </c>
      <c r="E38" s="41" t="s">
        <v>115</v>
      </c>
      <c r="F38" s="123"/>
      <c r="G38" s="123"/>
      <c r="H38" s="80"/>
      <c r="I38" s="80"/>
      <c r="J38" s="80"/>
      <c r="K38" s="80"/>
      <c r="L38" s="80"/>
      <c r="M38" s="80"/>
      <c r="N38" s="80"/>
      <c r="O38" s="80"/>
      <c r="P38" s="76"/>
      <c r="Q38" s="123"/>
      <c r="R38" s="123"/>
    </row>
    <row r="39" spans="1:18" x14ac:dyDescent="0.35">
      <c r="A39" s="37">
        <f t="shared" si="0"/>
        <v>32</v>
      </c>
      <c r="B39" s="37"/>
      <c r="C39" s="10" t="s">
        <v>143</v>
      </c>
      <c r="D39" s="11" t="s">
        <v>56</v>
      </c>
      <c r="E39" s="41" t="s">
        <v>4</v>
      </c>
      <c r="F39" s="123"/>
      <c r="G39" s="123"/>
      <c r="H39" s="80"/>
      <c r="I39" s="80"/>
      <c r="J39" s="80"/>
      <c r="K39" s="80"/>
      <c r="L39" s="80"/>
      <c r="M39" s="80"/>
      <c r="N39" s="80"/>
      <c r="O39" s="80"/>
      <c r="P39" s="76"/>
      <c r="Q39" s="123"/>
      <c r="R39" s="123"/>
    </row>
    <row r="40" spans="1:18" x14ac:dyDescent="0.35">
      <c r="A40" s="37">
        <f t="shared" si="0"/>
        <v>33</v>
      </c>
      <c r="B40" s="37"/>
      <c r="C40" s="10" t="s">
        <v>144</v>
      </c>
      <c r="D40" s="11" t="s">
        <v>56</v>
      </c>
      <c r="E40" s="41" t="s">
        <v>4</v>
      </c>
      <c r="F40" s="123"/>
      <c r="G40" s="123"/>
      <c r="H40" s="80"/>
      <c r="I40" s="80"/>
      <c r="J40" s="80"/>
      <c r="K40" s="80"/>
      <c r="L40" s="80"/>
      <c r="M40" s="80"/>
      <c r="N40" s="80"/>
      <c r="O40" s="80"/>
      <c r="P40" s="76"/>
      <c r="Q40" s="123"/>
      <c r="R40" s="123"/>
    </row>
    <row r="41" spans="1:18" x14ac:dyDescent="0.35">
      <c r="A41" s="37">
        <f t="shared" si="0"/>
        <v>34</v>
      </c>
      <c r="B41" s="37"/>
      <c r="C41" s="66" t="s">
        <v>104</v>
      </c>
      <c r="D41" s="11" t="s">
        <v>56</v>
      </c>
      <c r="E41" s="41" t="s">
        <v>4</v>
      </c>
      <c r="F41" s="123"/>
      <c r="G41" s="123"/>
      <c r="H41" s="80"/>
      <c r="I41" s="80"/>
      <c r="J41" s="80"/>
      <c r="K41" s="80"/>
      <c r="L41" s="80"/>
      <c r="M41" s="80"/>
      <c r="N41" s="80"/>
      <c r="O41" s="80"/>
      <c r="P41" s="76"/>
      <c r="Q41" s="123"/>
      <c r="R41" s="123"/>
    </row>
    <row r="42" spans="1:18" x14ac:dyDescent="0.35">
      <c r="A42" s="37">
        <f t="shared" si="0"/>
        <v>35</v>
      </c>
      <c r="B42" s="37"/>
      <c r="C42" s="10" t="s">
        <v>145</v>
      </c>
      <c r="D42" s="11" t="s">
        <v>56</v>
      </c>
      <c r="E42" s="41" t="s">
        <v>4</v>
      </c>
      <c r="F42" s="123"/>
      <c r="G42" s="123"/>
      <c r="H42" s="80"/>
      <c r="I42" s="80"/>
      <c r="J42" s="80"/>
      <c r="K42" s="80"/>
      <c r="L42" s="80"/>
      <c r="M42" s="80"/>
      <c r="N42" s="80"/>
      <c r="O42" s="80"/>
      <c r="P42" s="76"/>
      <c r="Q42" s="123"/>
      <c r="R42" s="123"/>
    </row>
    <row r="43" spans="1:18" x14ac:dyDescent="0.35">
      <c r="A43" s="37">
        <f t="shared" si="0"/>
        <v>36</v>
      </c>
      <c r="B43" s="37"/>
      <c r="C43" s="10" t="s">
        <v>146</v>
      </c>
      <c r="D43" s="11" t="s">
        <v>56</v>
      </c>
      <c r="E43" s="41" t="s">
        <v>4</v>
      </c>
      <c r="F43" s="123"/>
      <c r="G43" s="123"/>
      <c r="H43" s="80"/>
      <c r="I43" s="80"/>
      <c r="J43" s="80"/>
      <c r="K43" s="80"/>
      <c r="L43" s="80"/>
      <c r="M43" s="80"/>
      <c r="N43" s="80"/>
      <c r="O43" s="80"/>
      <c r="P43" s="76"/>
      <c r="Q43" s="123"/>
      <c r="R43" s="123"/>
    </row>
    <row r="44" spans="1:18" x14ac:dyDescent="0.35">
      <c r="A44" s="37">
        <f t="shared" si="0"/>
        <v>37</v>
      </c>
      <c r="B44" s="37"/>
      <c r="C44" s="66" t="s">
        <v>105</v>
      </c>
      <c r="D44" s="11" t="s">
        <v>56</v>
      </c>
      <c r="E44" s="41" t="s">
        <v>4</v>
      </c>
      <c r="F44" s="123"/>
      <c r="G44" s="123"/>
      <c r="H44" s="80"/>
      <c r="I44" s="80"/>
      <c r="J44" s="80"/>
      <c r="K44" s="80"/>
      <c r="L44" s="80"/>
      <c r="M44" s="80"/>
      <c r="N44" s="80"/>
      <c r="O44" s="80"/>
      <c r="P44" s="76"/>
      <c r="Q44" s="123"/>
      <c r="R44" s="123"/>
    </row>
    <row r="45" spans="1:18" x14ac:dyDescent="0.35">
      <c r="A45" s="37">
        <f t="shared" si="0"/>
        <v>38</v>
      </c>
      <c r="B45" s="37"/>
      <c r="C45" s="10" t="s">
        <v>147</v>
      </c>
      <c r="D45" s="11" t="s">
        <v>56</v>
      </c>
      <c r="E45" s="41" t="s">
        <v>4</v>
      </c>
      <c r="F45" s="123"/>
      <c r="G45" s="123"/>
      <c r="H45" s="80"/>
      <c r="I45" s="80"/>
      <c r="J45" s="80"/>
      <c r="K45" s="80"/>
      <c r="L45" s="80"/>
      <c r="M45" s="80"/>
      <c r="N45" s="80"/>
      <c r="O45" s="80"/>
      <c r="P45" s="76"/>
      <c r="Q45" s="123"/>
      <c r="R45" s="123"/>
    </row>
    <row r="46" spans="1:18" x14ac:dyDescent="0.35">
      <c r="A46" s="37">
        <f t="shared" si="0"/>
        <v>39</v>
      </c>
      <c r="B46" s="37"/>
      <c r="C46" s="10" t="s">
        <v>148</v>
      </c>
      <c r="D46" s="11" t="s">
        <v>56</v>
      </c>
      <c r="E46" s="41" t="s">
        <v>4</v>
      </c>
      <c r="F46" s="123"/>
      <c r="G46" s="123"/>
      <c r="H46" s="80"/>
      <c r="I46" s="80"/>
      <c r="J46" s="80"/>
      <c r="K46" s="80"/>
      <c r="L46" s="80"/>
      <c r="M46" s="80"/>
      <c r="N46" s="80"/>
      <c r="O46" s="80"/>
      <c r="P46" s="76"/>
      <c r="Q46" s="123"/>
      <c r="R46" s="123"/>
    </row>
    <row r="47" spans="1:18" x14ac:dyDescent="0.35">
      <c r="A47" s="37">
        <f t="shared" si="0"/>
        <v>40</v>
      </c>
      <c r="B47" s="37"/>
      <c r="C47" s="66" t="s">
        <v>106</v>
      </c>
      <c r="D47" s="11" t="s">
        <v>56</v>
      </c>
      <c r="E47" s="41" t="s">
        <v>4</v>
      </c>
      <c r="F47" s="123"/>
      <c r="G47" s="123"/>
      <c r="H47" s="80">
        <v>44870</v>
      </c>
      <c r="I47" s="80"/>
      <c r="J47" s="80"/>
      <c r="K47" s="80"/>
      <c r="L47" s="80"/>
      <c r="M47" s="80"/>
      <c r="N47" s="80"/>
      <c r="O47" s="80"/>
      <c r="P47" s="76"/>
      <c r="Q47" s="123"/>
      <c r="R47" s="123"/>
    </row>
    <row r="48" spans="1:18" x14ac:dyDescent="0.35">
      <c r="A48" s="106">
        <f>ROW(A41)</f>
        <v>41</v>
      </c>
      <c r="B48" s="114" t="str">
        <f>_xlfn.XLOOKUP(Table2[[#This Row],[Client Name]],'[1]External Projects'!$B:$B,'[1]External Projects'!$A:$A)</f>
        <v>ND-EP-079</v>
      </c>
      <c r="C48" s="103" t="s">
        <v>149</v>
      </c>
      <c r="D48" s="11" t="s">
        <v>56</v>
      </c>
      <c r="E48" s="41" t="s">
        <v>4</v>
      </c>
      <c r="F48" s="123" t="s">
        <v>86</v>
      </c>
      <c r="G48" s="123" t="s">
        <v>111</v>
      </c>
      <c r="H48" s="80">
        <v>45201</v>
      </c>
      <c r="I48" s="80">
        <v>45204</v>
      </c>
      <c r="J48" s="80">
        <v>45237</v>
      </c>
      <c r="K48" s="80">
        <v>45204</v>
      </c>
      <c r="L48" s="80">
        <v>45204</v>
      </c>
      <c r="M48" s="80">
        <v>45237</v>
      </c>
      <c r="N48" s="80">
        <v>45237</v>
      </c>
      <c r="O48" s="80">
        <v>45323</v>
      </c>
      <c r="P48" s="76">
        <f ca="1">IF(Table2[[#This Row],[Kick-off Meeting]]=""," ",IF(Table2[[#This Row],[Go-live date]]&gt;0,Table2[[#This Row],[Go-live date]]-Table2[[#This Row],[Kick-off Meeting]],TODAY()-Table2[[#This Row],[Kick-off Meeting]]))</f>
        <v>119</v>
      </c>
      <c r="Q48" s="123"/>
      <c r="R48" s="123"/>
    </row>
    <row r="49" spans="1:18" x14ac:dyDescent="0.35">
      <c r="A49" s="106">
        <f>ROW(A42)</f>
        <v>42</v>
      </c>
      <c r="B49" s="114" t="str">
        <f>_xlfn.XLOOKUP(Table2[[#This Row],[Client Name]],'[1]External Projects'!$B:$B,'[1]External Projects'!$A:$A)</f>
        <v>ND-EP-082</v>
      </c>
      <c r="C49" s="39" t="s">
        <v>150</v>
      </c>
      <c r="D49" s="11" t="s">
        <v>56</v>
      </c>
      <c r="E49" s="41" t="s">
        <v>4</v>
      </c>
      <c r="F49" s="123" t="s">
        <v>151</v>
      </c>
      <c r="G49" s="123" t="s">
        <v>152</v>
      </c>
      <c r="H49" s="149"/>
      <c r="I49" s="151"/>
      <c r="J49" s="150"/>
      <c r="K49" s="150"/>
      <c r="L49" s="123"/>
      <c r="M49" s="123"/>
      <c r="N49" s="123"/>
      <c r="O49" s="123"/>
      <c r="P49" s="123"/>
      <c r="Q49" s="123"/>
      <c r="R49" s="123"/>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249977111117893"/>
  </sheetPr>
  <dimension ref="A1:X32"/>
  <sheetViews>
    <sheetView showGridLines="0" zoomScale="85" zoomScaleNormal="85" workbookViewId="0">
      <pane xSplit="3" ySplit="8" topLeftCell="D9" activePane="bottomRight" state="frozen"/>
      <selection pane="topRight" activeCell="D1" sqref="D1"/>
      <selection pane="bottomLeft" activeCell="A8" sqref="A8"/>
      <selection pane="bottomRight" activeCell="R8" sqref="R8"/>
    </sheetView>
  </sheetViews>
  <sheetFormatPr defaultColWidth="8.81640625" defaultRowHeight="14.5" outlineLevelCol="1" x14ac:dyDescent="0.35"/>
  <cols>
    <col min="1" max="1" width="6.453125" customWidth="1"/>
    <col min="2" max="2" width="15.453125" bestFit="1" customWidth="1"/>
    <col min="3" max="3" width="21.453125" customWidth="1"/>
    <col min="4" max="4" width="32.453125" customWidth="1"/>
    <col min="5" max="5" width="28" bestFit="1" customWidth="1"/>
    <col min="6" max="6" width="32.453125" customWidth="1" outlineLevel="1"/>
    <col min="7" max="7" width="16.453125" style="3" customWidth="1" outlineLevel="1"/>
    <col min="8" max="9" width="16.453125" customWidth="1" outlineLevel="1"/>
    <col min="10" max="10" width="14.453125" style="65" customWidth="1" outlineLevel="1"/>
    <col min="11" max="11" width="8.453125" customWidth="1" outlineLevel="1"/>
    <col min="12" max="12" width="14.453125" style="8" customWidth="1"/>
    <col min="13" max="13" width="18.453125" style="8" customWidth="1" outlineLevel="1"/>
    <col min="14" max="15" width="14.453125" style="8" customWidth="1" outlineLevel="1"/>
    <col min="16" max="16" width="19.453125" style="8" customWidth="1" outlineLevel="1"/>
    <col min="17" max="17" width="14.453125" style="8" customWidth="1" outlineLevel="1"/>
    <col min="18" max="18" width="15.453125" style="8" customWidth="1" outlineLevel="1"/>
    <col min="19" max="19" width="14.453125" style="8" customWidth="1"/>
    <col min="20" max="20" width="15.453125" style="8" customWidth="1"/>
    <col min="21" max="21" width="14.453125" customWidth="1"/>
    <col min="22" max="23" width="37" customWidth="1"/>
  </cols>
  <sheetData>
    <row r="1" spans="1:24" ht="23.5" x14ac:dyDescent="0.55000000000000004">
      <c r="A1" s="1" t="s">
        <v>153</v>
      </c>
      <c r="B1" s="1"/>
    </row>
    <row r="2" spans="1:24" x14ac:dyDescent="0.35">
      <c r="A2" s="2" t="s">
        <v>154</v>
      </c>
      <c r="B2" s="2"/>
    </row>
    <row r="8" spans="1:24" s="12" customFormat="1" ht="43.5" x14ac:dyDescent="0.35">
      <c r="A8" s="38" t="s">
        <v>32</v>
      </c>
      <c r="B8" s="38" t="s">
        <v>33</v>
      </c>
      <c r="C8" s="30" t="s">
        <v>34</v>
      </c>
      <c r="D8" s="30" t="s">
        <v>35</v>
      </c>
      <c r="E8" s="30" t="s">
        <v>155</v>
      </c>
      <c r="F8" s="30" t="s">
        <v>36</v>
      </c>
      <c r="G8" s="30" t="s">
        <v>37</v>
      </c>
      <c r="H8" s="30" t="s">
        <v>38</v>
      </c>
      <c r="I8" s="30" t="s">
        <v>39</v>
      </c>
      <c r="J8" s="31" t="s">
        <v>40</v>
      </c>
      <c r="K8" s="31" t="s">
        <v>41</v>
      </c>
      <c r="L8" s="83" t="s">
        <v>42</v>
      </c>
      <c r="M8" s="84" t="s">
        <v>43</v>
      </c>
      <c r="N8" s="31" t="s">
        <v>113</v>
      </c>
      <c r="O8" s="84" t="s">
        <v>45</v>
      </c>
      <c r="P8" s="84" t="s">
        <v>47</v>
      </c>
      <c r="Q8" s="84" t="s">
        <v>46</v>
      </c>
      <c r="R8" s="84" t="s">
        <v>48</v>
      </c>
      <c r="S8" s="32" t="s">
        <v>50</v>
      </c>
      <c r="T8" s="32" t="s">
        <v>51</v>
      </c>
      <c r="U8" s="32" t="s">
        <v>52</v>
      </c>
      <c r="V8" s="128" t="s">
        <v>156</v>
      </c>
      <c r="W8" s="128" t="s">
        <v>157</v>
      </c>
      <c r="X8" s="85" t="s">
        <v>53</v>
      </c>
    </row>
    <row r="9" spans="1:24" s="7" customFormat="1" ht="65" x14ac:dyDescent="0.35">
      <c r="A9" s="79">
        <f>ROW(A1)</f>
        <v>1</v>
      </c>
      <c r="B9" s="79" t="str">
        <f>_xlfn.XLOOKUP(Table3[[#This Row],[Client Name]],'[1]External Projects'!$B:$B,'[1]External Projects'!$A:$A)</f>
        <v>ND-EP-062</v>
      </c>
      <c r="C9" s="77" t="s">
        <v>158</v>
      </c>
      <c r="D9" s="77" t="s">
        <v>97</v>
      </c>
      <c r="E9" s="77" t="s">
        <v>159</v>
      </c>
      <c r="F9" s="81" t="s">
        <v>160</v>
      </c>
      <c r="G9" s="76" t="s">
        <v>56</v>
      </c>
      <c r="H9" s="75" t="s">
        <v>4</v>
      </c>
      <c r="I9" s="75" t="s">
        <v>95</v>
      </c>
      <c r="J9" s="75" t="s">
        <v>110</v>
      </c>
      <c r="K9" s="75" t="s">
        <v>152</v>
      </c>
      <c r="L9" s="80">
        <v>44731</v>
      </c>
      <c r="M9" s="80">
        <v>44817</v>
      </c>
      <c r="N9" s="80"/>
      <c r="O9" s="80"/>
      <c r="P9" s="80"/>
      <c r="Q9" s="80"/>
      <c r="R9" s="80">
        <v>44924</v>
      </c>
      <c r="S9" s="80"/>
      <c r="T9" s="76" t="str">
        <f ca="1">IF(Table3[[#This Row],[Kick-off Meeting]]=""," ",IF(Table3[[#This Row],[Go-live date]]&gt;0,Table3[[#This Row],[Go-live date]]-Table3[[#This Row],[Kick-off Meeting]],TODAY()-Table3[[#This Row],[Kick-off Meeting]]))</f>
        <v xml:space="preserve"> </v>
      </c>
      <c r="U9" s="80"/>
      <c r="V9" s="129"/>
      <c r="W9" s="129"/>
      <c r="X9" s="86" t="s">
        <v>31</v>
      </c>
    </row>
    <row r="10" spans="1:24" s="7" customFormat="1" ht="65" x14ac:dyDescent="0.35">
      <c r="A10" s="79">
        <f t="shared" ref="A10:A32" si="0">ROW(A2)</f>
        <v>2</v>
      </c>
      <c r="B10" s="79" t="str">
        <f>_xlfn.XLOOKUP(Table3[[#This Row],[Client Name]],'[1]External Projects'!$B:$B,'[1]External Projects'!$A:$A)</f>
        <v>ND-EP-003</v>
      </c>
      <c r="C10" s="77" t="s">
        <v>161</v>
      </c>
      <c r="D10" s="77" t="s">
        <v>162</v>
      </c>
      <c r="E10" s="77"/>
      <c r="F10" s="77" t="s">
        <v>163</v>
      </c>
      <c r="G10" s="76" t="s">
        <v>78</v>
      </c>
      <c r="H10" s="75" t="s">
        <v>4</v>
      </c>
      <c r="I10" s="75" t="s">
        <v>95</v>
      </c>
      <c r="J10" s="75" t="s">
        <v>164</v>
      </c>
      <c r="K10" s="75" t="s">
        <v>165</v>
      </c>
      <c r="L10" s="80">
        <v>45090</v>
      </c>
      <c r="M10" s="80">
        <v>45300</v>
      </c>
      <c r="N10" s="80">
        <v>45317</v>
      </c>
      <c r="O10" s="80"/>
      <c r="P10" s="80">
        <v>45337</v>
      </c>
      <c r="Q10" s="80"/>
      <c r="R10" s="80">
        <v>45323</v>
      </c>
      <c r="S10" s="80"/>
      <c r="T10" s="76" t="str">
        <f ca="1">IF(Table3[[#This Row],[Kick-off Meeting]]=""," ",IF(Table3[[#This Row],[Go-live date]]&gt;0,Table3[[#This Row],[Go-live date]]-Table3[[#This Row],[Kick-off Meeting]],TODAY()-Table3[[#This Row],[Kick-off Meeting]]))</f>
        <v xml:space="preserve"> </v>
      </c>
      <c r="U10" s="80"/>
      <c r="V10" s="129"/>
      <c r="W10" s="129"/>
      <c r="X10" s="86" t="s">
        <v>166</v>
      </c>
    </row>
    <row r="11" spans="1:24" s="7" customFormat="1" ht="65" x14ac:dyDescent="0.35">
      <c r="A11" s="79">
        <f t="shared" si="0"/>
        <v>3</v>
      </c>
      <c r="B11" s="79" t="e">
        <f>_xlfn.XLOOKUP(Table3[[#This Row],[Client Name]],'[1]External Projects'!$B:$B,'[1]External Projects'!$A:$A)</f>
        <v>#N/A</v>
      </c>
      <c r="C11" s="77" t="s">
        <v>167</v>
      </c>
      <c r="D11" s="77" t="s">
        <v>168</v>
      </c>
      <c r="E11" s="77"/>
      <c r="F11" s="77" t="s">
        <v>169</v>
      </c>
      <c r="G11" s="76" t="s">
        <v>78</v>
      </c>
      <c r="H11" s="75" t="s">
        <v>4</v>
      </c>
      <c r="I11" s="75" t="s">
        <v>95</v>
      </c>
      <c r="J11" s="75" t="s">
        <v>110</v>
      </c>
      <c r="K11" s="75" t="s">
        <v>165</v>
      </c>
      <c r="L11" s="80">
        <v>45313</v>
      </c>
      <c r="M11" s="80">
        <v>45315</v>
      </c>
      <c r="N11" s="80">
        <v>45357</v>
      </c>
      <c r="O11" s="80"/>
      <c r="P11" s="80"/>
      <c r="Q11" s="80"/>
      <c r="R11" s="80"/>
      <c r="S11" s="80"/>
      <c r="T11" s="76" t="str">
        <f ca="1">IF(Table3[[#This Row],[Kick-off Meeting]]=""," ",IF(Table3[[#This Row],[Go-live date]]&gt;0,Table3[[#This Row],[Go-live date]]-Table3[[#This Row],[Kick-off Meeting]],TODAY()-Table3[[#This Row],[Kick-off Meeting]]))</f>
        <v xml:space="preserve"> </v>
      </c>
      <c r="U11" s="80"/>
      <c r="V11" s="129"/>
      <c r="W11" s="129"/>
      <c r="X11" s="86" t="s">
        <v>166</v>
      </c>
    </row>
    <row r="12" spans="1:24" ht="130" x14ac:dyDescent="0.35">
      <c r="A12" s="79">
        <f t="shared" si="0"/>
        <v>4</v>
      </c>
      <c r="B12" s="79" t="str">
        <f>_xlfn.XLOOKUP(Table3[[#This Row],[Client Name]],'[1]External Projects'!$B:$B,'[1]External Projects'!$A:$A)</f>
        <v>ND-EP-085</v>
      </c>
      <c r="C12" s="77" t="s">
        <v>170</v>
      </c>
      <c r="D12" s="77" t="s">
        <v>171</v>
      </c>
      <c r="E12" s="77"/>
      <c r="F12" s="77" t="s">
        <v>172</v>
      </c>
      <c r="G12" s="76" t="s">
        <v>78</v>
      </c>
      <c r="H12" s="75" t="s">
        <v>4</v>
      </c>
      <c r="I12" s="75" t="s">
        <v>95</v>
      </c>
      <c r="J12" s="75" t="s">
        <v>110</v>
      </c>
      <c r="K12" s="75" t="s">
        <v>111</v>
      </c>
      <c r="L12" s="80">
        <v>45320</v>
      </c>
      <c r="M12" s="80">
        <v>45327</v>
      </c>
      <c r="N12" s="80"/>
      <c r="O12" s="80">
        <v>45349</v>
      </c>
      <c r="P12" s="80"/>
      <c r="Q12" s="80"/>
      <c r="R12" s="80"/>
      <c r="S12" s="80"/>
      <c r="T12" s="76">
        <f ca="1">IF(Table3[[#This Row],[Kick-off Meeting]]=""," ",IF(Table3[[#This Row],[Go-live date]]&gt;0,Table3[[#This Row],[Go-live date]]-Table3[[#This Row],[Kick-off Meeting]],TODAY()-Table3[[#This Row],[Kick-off Meeting]]))</f>
        <v>62</v>
      </c>
      <c r="U12" s="80"/>
      <c r="V12" s="129"/>
      <c r="W12" s="129"/>
      <c r="X12" s="86" t="s">
        <v>166</v>
      </c>
    </row>
    <row r="13" spans="1:24" ht="39" x14ac:dyDescent="0.35">
      <c r="A13" s="79">
        <f t="shared" si="0"/>
        <v>5</v>
      </c>
      <c r="B13" s="79" t="str">
        <f>_xlfn.XLOOKUP(Table3[[#This Row],[Client Name]],'[1]External Projects'!$B:$B,'[1]External Projects'!$A:$A)</f>
        <v>ND-EP-067</v>
      </c>
      <c r="C13" s="77" t="s">
        <v>173</v>
      </c>
      <c r="D13" s="77" t="s">
        <v>94</v>
      </c>
      <c r="E13" s="77"/>
      <c r="F13" s="77" t="s">
        <v>174</v>
      </c>
      <c r="G13" s="76" t="s">
        <v>78</v>
      </c>
      <c r="H13" s="75" t="s">
        <v>4</v>
      </c>
      <c r="I13" s="75" t="s">
        <v>95</v>
      </c>
      <c r="J13" s="75" t="s">
        <v>110</v>
      </c>
      <c r="K13" s="75" t="s">
        <v>165</v>
      </c>
      <c r="L13" s="80">
        <v>45280</v>
      </c>
      <c r="M13" s="80">
        <v>45282</v>
      </c>
      <c r="N13" s="80">
        <v>45343</v>
      </c>
      <c r="O13" s="80">
        <v>45348</v>
      </c>
      <c r="P13" s="80"/>
      <c r="Q13" s="80"/>
      <c r="R13" s="80">
        <v>45344</v>
      </c>
      <c r="S13" s="80"/>
      <c r="T13" s="76">
        <f ca="1">IF(Table3[[#This Row],[Kick-off Meeting]]=""," ",IF(Table3[[#This Row],[Go-live date]]&gt;0,Table3[[#This Row],[Go-live date]]-Table3[[#This Row],[Kick-off Meeting]],TODAY()-Table3[[#This Row],[Kick-off Meeting]]))</f>
        <v>63</v>
      </c>
      <c r="U13" s="80"/>
      <c r="V13" s="129"/>
      <c r="W13" s="129" t="s">
        <v>175</v>
      </c>
      <c r="X13" s="86" t="s">
        <v>166</v>
      </c>
    </row>
    <row r="14" spans="1:24" ht="130" x14ac:dyDescent="0.35">
      <c r="A14" s="79">
        <f t="shared" si="0"/>
        <v>6</v>
      </c>
      <c r="B14" s="79" t="str">
        <f>_xlfn.XLOOKUP(Table3[[#This Row],[Client Name]],'[1]External Projects'!$B:$B,'[1]External Projects'!$A:$A)</f>
        <v>ND-EP-088</v>
      </c>
      <c r="C14" s="77" t="s">
        <v>176</v>
      </c>
      <c r="D14" s="77" t="s">
        <v>177</v>
      </c>
      <c r="E14" s="77"/>
      <c r="F14" s="77" t="s">
        <v>178</v>
      </c>
      <c r="G14" s="76" t="s">
        <v>78</v>
      </c>
      <c r="H14" s="75" t="s">
        <v>4</v>
      </c>
      <c r="I14" s="75" t="s">
        <v>95</v>
      </c>
      <c r="J14" s="75" t="s">
        <v>110</v>
      </c>
      <c r="K14" s="75" t="s">
        <v>111</v>
      </c>
      <c r="L14" s="82">
        <v>45322</v>
      </c>
      <c r="M14" s="82">
        <v>45327</v>
      </c>
      <c r="N14" s="80"/>
      <c r="O14" s="80"/>
      <c r="P14" s="80"/>
      <c r="Q14" s="80"/>
      <c r="R14" s="80"/>
      <c r="S14" s="80"/>
      <c r="T14" s="76" t="str">
        <f ca="1">IF(Table3[[#This Row],[Kick-off Meeting]]=""," ",IF(Table3[[#This Row],[Go-live date]]&gt;0,Table3[[#This Row],[Go-live date]]-Table3[[#This Row],[Kick-off Meeting]],TODAY()-Table3[[#This Row],[Kick-off Meeting]]))</f>
        <v xml:space="preserve"> </v>
      </c>
      <c r="U14" s="80"/>
      <c r="V14" s="129"/>
      <c r="W14" s="129"/>
      <c r="X14" s="86" t="s">
        <v>166</v>
      </c>
    </row>
    <row r="15" spans="1:24" ht="52" x14ac:dyDescent="0.35">
      <c r="A15" s="79">
        <f t="shared" si="0"/>
        <v>7</v>
      </c>
      <c r="B15" s="79" t="str">
        <f>_xlfn.XLOOKUP(Table3[[#This Row],[Client Name]],'[1]External Projects'!$B:$B,'[1]External Projects'!$A:$A)</f>
        <v>ND-EP-002</v>
      </c>
      <c r="C15" s="77" t="s">
        <v>179</v>
      </c>
      <c r="D15" s="77" t="s">
        <v>180</v>
      </c>
      <c r="E15" s="138"/>
      <c r="F15" s="139" t="s">
        <v>181</v>
      </c>
      <c r="G15" s="76" t="s">
        <v>78</v>
      </c>
      <c r="H15" s="75" t="s">
        <v>4</v>
      </c>
      <c r="I15" s="75" t="s">
        <v>95</v>
      </c>
      <c r="J15" s="76" t="s">
        <v>164</v>
      </c>
      <c r="K15" s="75" t="s">
        <v>165</v>
      </c>
      <c r="L15" s="80">
        <v>45082</v>
      </c>
      <c r="M15" s="80"/>
      <c r="N15" s="80"/>
      <c r="O15" s="80"/>
      <c r="P15" s="80"/>
      <c r="Q15" s="80"/>
      <c r="R15" s="80"/>
      <c r="S15" s="80"/>
      <c r="T15" s="76" t="str">
        <f ca="1">IF(Table3[[#This Row],[Kick-off Meeting]]=""," ",IF(Table3[[#This Row],[Go-live date]]&gt;0,Table3[[#This Row],[Go-live date]]-Table3[[#This Row],[Kick-off Meeting]],TODAY()-Table3[[#This Row],[Kick-off Meeting]]))</f>
        <v xml:space="preserve"> </v>
      </c>
      <c r="U15" s="77"/>
      <c r="V15" s="129"/>
      <c r="W15" s="129" t="s">
        <v>182</v>
      </c>
      <c r="X15" s="140" t="s">
        <v>166</v>
      </c>
    </row>
    <row r="16" spans="1:24" ht="26" x14ac:dyDescent="0.35">
      <c r="A16" s="79">
        <f t="shared" si="0"/>
        <v>8</v>
      </c>
      <c r="B16" s="79" t="str">
        <f>_xlfn.XLOOKUP(Table3[[#This Row],[Client Name]],'[1]External Projects'!$B:$B,'[1]External Projects'!$A:$A)</f>
        <v>ND-EP-081</v>
      </c>
      <c r="C16" s="77" t="s">
        <v>183</v>
      </c>
      <c r="D16" s="77" t="s">
        <v>184</v>
      </c>
      <c r="E16" s="77"/>
      <c r="F16" s="77" t="s">
        <v>185</v>
      </c>
      <c r="G16" s="76" t="s">
        <v>56</v>
      </c>
      <c r="H16" s="75" t="s">
        <v>5</v>
      </c>
      <c r="I16" s="75" t="s">
        <v>186</v>
      </c>
      <c r="J16" s="75" t="s">
        <v>110</v>
      </c>
      <c r="K16" s="75" t="s">
        <v>165</v>
      </c>
      <c r="L16" s="82">
        <v>45286</v>
      </c>
      <c r="M16" s="82">
        <v>45345</v>
      </c>
      <c r="N16" s="82">
        <v>45345</v>
      </c>
      <c r="O16" s="80">
        <v>45330</v>
      </c>
      <c r="P16" s="80"/>
      <c r="Q16" s="80"/>
      <c r="R16" s="80"/>
      <c r="S16" s="80"/>
      <c r="T16" s="76">
        <f ca="1">IF(Table3[[#This Row],[Kick-off Meeting]]=""," ",IF(Table3[[#This Row],[Go-live date]]&gt;0,Table3[[#This Row],[Go-live date]]-Table3[[#This Row],[Kick-off Meeting]],TODAY()-Table3[[#This Row],[Kick-off Meeting]]))</f>
        <v>81</v>
      </c>
      <c r="U16" s="80"/>
      <c r="V16" s="129"/>
      <c r="W16" s="129" t="s">
        <v>175</v>
      </c>
      <c r="X16" s="86" t="s">
        <v>166</v>
      </c>
    </row>
    <row r="17" spans="1:24" ht="143" x14ac:dyDescent="0.35">
      <c r="A17" s="79">
        <f t="shared" si="0"/>
        <v>9</v>
      </c>
      <c r="B17" s="79" t="str">
        <f>_xlfn.XLOOKUP(Table3[[#This Row],[Client Name]],'[1]External Projects'!$B:$B,'[1]External Projects'!$A:$A)</f>
        <v>ND-EP-051</v>
      </c>
      <c r="C17" s="77" t="s">
        <v>187</v>
      </c>
      <c r="D17" s="77" t="s">
        <v>188</v>
      </c>
      <c r="E17" s="77" t="s">
        <v>189</v>
      </c>
      <c r="F17" s="77" t="s">
        <v>190</v>
      </c>
      <c r="G17" s="76" t="s">
        <v>78</v>
      </c>
      <c r="H17" s="75" t="s">
        <v>4</v>
      </c>
      <c r="I17" s="75" t="s">
        <v>95</v>
      </c>
      <c r="J17" s="75" t="s">
        <v>110</v>
      </c>
      <c r="K17" s="75" t="s">
        <v>152</v>
      </c>
      <c r="L17" s="80">
        <v>44985</v>
      </c>
      <c r="M17" s="80">
        <v>44991</v>
      </c>
      <c r="N17" s="80">
        <v>44993</v>
      </c>
      <c r="O17" s="80">
        <v>44991</v>
      </c>
      <c r="P17" s="80">
        <v>45209</v>
      </c>
      <c r="Q17" s="80"/>
      <c r="R17" s="80"/>
      <c r="S17" s="80"/>
      <c r="T17" s="76">
        <f ca="1">IF(Table3[[#This Row],[Kick-off Meeting]]=""," ",IF(Table3[[#This Row],[Go-live date]]&gt;0,Table3[[#This Row],[Go-live date]]-Table3[[#This Row],[Kick-off Meeting]],TODAY()-Table3[[#This Row],[Kick-off Meeting]]))</f>
        <v>420</v>
      </c>
      <c r="U17" s="80"/>
      <c r="V17" s="129"/>
      <c r="W17" s="129"/>
      <c r="X17" s="86" t="s">
        <v>31</v>
      </c>
    </row>
    <row r="18" spans="1:24" ht="143" x14ac:dyDescent="0.35">
      <c r="A18" s="79">
        <f t="shared" si="0"/>
        <v>10</v>
      </c>
      <c r="B18" s="79" t="str">
        <f>_xlfn.XLOOKUP(Table3[[#This Row],[Client Name]],'[1]External Projects'!$B:$B,'[1]External Projects'!$A:$A)</f>
        <v>ND-EP-052</v>
      </c>
      <c r="C18" s="77" t="s">
        <v>191</v>
      </c>
      <c r="D18" s="77" t="s">
        <v>188</v>
      </c>
      <c r="E18" s="77" t="s">
        <v>189</v>
      </c>
      <c r="F18" s="77" t="s">
        <v>192</v>
      </c>
      <c r="G18" s="76" t="s">
        <v>78</v>
      </c>
      <c r="H18" s="75" t="s">
        <v>4</v>
      </c>
      <c r="I18" s="75" t="s">
        <v>95</v>
      </c>
      <c r="J18" s="75" t="s">
        <v>110</v>
      </c>
      <c r="K18" s="75" t="s">
        <v>152</v>
      </c>
      <c r="L18" s="80">
        <v>44983</v>
      </c>
      <c r="M18" s="80">
        <v>44991</v>
      </c>
      <c r="N18" s="80">
        <v>44993</v>
      </c>
      <c r="O18" s="80">
        <v>44991</v>
      </c>
      <c r="P18" s="80">
        <v>45213</v>
      </c>
      <c r="Q18" s="80"/>
      <c r="R18" s="80"/>
      <c r="S18" s="80"/>
      <c r="T18" s="76">
        <f ca="1">IF(Table3[[#This Row],[Kick-off Meeting]]=""," ",IF(Table3[[#This Row],[Go-live date]]&gt;0,Table3[[#This Row],[Go-live date]]-Table3[[#This Row],[Kick-off Meeting]],TODAY()-Table3[[#This Row],[Kick-off Meeting]]))</f>
        <v>420</v>
      </c>
      <c r="U18" s="80"/>
      <c r="V18" s="129"/>
      <c r="W18" s="129"/>
      <c r="X18" s="86" t="s">
        <v>31</v>
      </c>
    </row>
    <row r="19" spans="1:24" ht="26" x14ac:dyDescent="0.35">
      <c r="A19" s="79">
        <f t="shared" si="0"/>
        <v>11</v>
      </c>
      <c r="B19" s="79" t="str">
        <f>_xlfn.XLOOKUP(Table3[[#This Row],[Client Name]],'[1]External Projects'!$B:$B,'[1]External Projects'!$A:$A)</f>
        <v>ND-EP-069</v>
      </c>
      <c r="C19" s="77" t="s">
        <v>193</v>
      </c>
      <c r="D19" s="77" t="s">
        <v>194</v>
      </c>
      <c r="E19" s="77"/>
      <c r="F19" s="77" t="s">
        <v>195</v>
      </c>
      <c r="G19" s="76" t="s">
        <v>56</v>
      </c>
      <c r="H19" s="75" t="s">
        <v>4</v>
      </c>
      <c r="I19" s="75" t="s">
        <v>186</v>
      </c>
      <c r="J19" s="75" t="s">
        <v>151</v>
      </c>
      <c r="K19" s="75" t="s">
        <v>86</v>
      </c>
      <c r="L19" s="80"/>
      <c r="M19" s="80"/>
      <c r="N19" s="80"/>
      <c r="O19" s="80">
        <v>45076</v>
      </c>
      <c r="P19" s="80">
        <v>45316</v>
      </c>
      <c r="Q19" s="80"/>
      <c r="R19" s="80"/>
      <c r="S19" s="80"/>
      <c r="T19" s="76">
        <f ca="1">IF(Table3[[#This Row],[Kick-off Meeting]]=""," ",IF(Table3[[#This Row],[Go-live date]]&gt;0,Table3[[#This Row],[Go-live date]]-Table3[[#This Row],[Kick-off Meeting]],TODAY()-Table3[[#This Row],[Kick-off Meeting]]))</f>
        <v>335</v>
      </c>
      <c r="U19" s="80"/>
      <c r="V19" s="129"/>
      <c r="W19" s="129" t="s">
        <v>196</v>
      </c>
      <c r="X19" s="86" t="s">
        <v>31</v>
      </c>
    </row>
    <row r="20" spans="1:24" ht="195" x14ac:dyDescent="0.35">
      <c r="A20" s="79">
        <f t="shared" si="0"/>
        <v>12</v>
      </c>
      <c r="B20" s="79" t="str">
        <f>_xlfn.XLOOKUP(Table3[[#This Row],[Client Name]],'[1]External Projects'!$B:$B,'[1]External Projects'!$A:$A)</f>
        <v>ND-EP-048</v>
      </c>
      <c r="C20" s="78" t="s">
        <v>197</v>
      </c>
      <c r="D20" s="77" t="s">
        <v>198</v>
      </c>
      <c r="E20" s="77" t="s">
        <v>199</v>
      </c>
      <c r="F20" s="81" t="s">
        <v>200</v>
      </c>
      <c r="G20" s="76" t="s">
        <v>78</v>
      </c>
      <c r="H20" s="75" t="s">
        <v>4</v>
      </c>
      <c r="I20" s="75" t="s">
        <v>95</v>
      </c>
      <c r="J20" s="75" t="s">
        <v>110</v>
      </c>
      <c r="K20" s="75" t="s">
        <v>152</v>
      </c>
      <c r="L20" s="80">
        <v>45135</v>
      </c>
      <c r="M20" s="80">
        <v>45138</v>
      </c>
      <c r="N20" s="80">
        <v>45154</v>
      </c>
      <c r="O20" s="80">
        <v>45159</v>
      </c>
      <c r="P20" s="80">
        <v>45216</v>
      </c>
      <c r="Q20" s="80">
        <v>45187</v>
      </c>
      <c r="R20" s="80">
        <v>45187</v>
      </c>
      <c r="S20" s="80"/>
      <c r="T20" s="76">
        <f ca="1">IF(Table3[[#This Row],[Kick-off Meeting]]=""," ",IF(Table3[[#This Row],[Go-live date]]&gt;0,Table3[[#This Row],[Go-live date]]-Table3[[#This Row],[Kick-off Meeting]],TODAY()-Table3[[#This Row],[Kick-off Meeting]]))</f>
        <v>252</v>
      </c>
      <c r="U20" s="80">
        <v>45310</v>
      </c>
      <c r="V20" s="129"/>
      <c r="W20" s="129"/>
      <c r="X20" s="86" t="s">
        <v>31</v>
      </c>
    </row>
    <row r="21" spans="1:24" ht="156" x14ac:dyDescent="0.35">
      <c r="A21" s="79">
        <f t="shared" si="0"/>
        <v>13</v>
      </c>
      <c r="B21" s="79" t="str">
        <f>_xlfn.XLOOKUP(Table3[[#This Row],[Client Name]],'[1]External Projects'!$B:$B,'[1]External Projects'!$A:$A)</f>
        <v>ND-EP-056</v>
      </c>
      <c r="C21" s="77" t="s">
        <v>201</v>
      </c>
      <c r="D21" s="77" t="s">
        <v>202</v>
      </c>
      <c r="E21" s="77" t="s">
        <v>203</v>
      </c>
      <c r="F21" s="77" t="s">
        <v>204</v>
      </c>
      <c r="G21" s="76" t="s">
        <v>78</v>
      </c>
      <c r="H21" s="75" t="s">
        <v>4</v>
      </c>
      <c r="I21" s="75" t="s">
        <v>95</v>
      </c>
      <c r="J21" s="75" t="s">
        <v>110</v>
      </c>
      <c r="K21" s="75" t="s">
        <v>152</v>
      </c>
      <c r="L21" s="80">
        <v>45243</v>
      </c>
      <c r="M21" s="80">
        <v>45244</v>
      </c>
      <c r="N21" s="80">
        <v>45245</v>
      </c>
      <c r="O21" s="80">
        <v>45254</v>
      </c>
      <c r="P21" s="80">
        <v>45272</v>
      </c>
      <c r="Q21" s="80"/>
      <c r="R21" s="80"/>
      <c r="S21" s="80"/>
      <c r="T21" s="76">
        <f ca="1">IF(Table3[[#This Row],[Kick-off Meeting]]=""," ",IF(Table3[[#This Row],[Go-live date]]&gt;0,Table3[[#This Row],[Go-live date]]-Table3[[#This Row],[Kick-off Meeting]],TODAY()-Table3[[#This Row],[Kick-off Meeting]]))</f>
        <v>157</v>
      </c>
      <c r="U21" s="80">
        <v>45310</v>
      </c>
      <c r="V21" s="129"/>
      <c r="W21" s="129"/>
      <c r="X21" s="86" t="s">
        <v>31</v>
      </c>
    </row>
    <row r="22" spans="1:24" ht="65" x14ac:dyDescent="0.35">
      <c r="A22" s="79">
        <f t="shared" si="0"/>
        <v>14</v>
      </c>
      <c r="B22" s="79" t="str">
        <f>_xlfn.XLOOKUP(Table3[[#This Row],[Client Name]],'[1]External Projects'!$B:$B,'[1]External Projects'!$A:$A)</f>
        <v>ND-EP-059</v>
      </c>
      <c r="C22" s="127" t="s">
        <v>146</v>
      </c>
      <c r="D22" s="77" t="s">
        <v>205</v>
      </c>
      <c r="E22" s="77" t="s">
        <v>205</v>
      </c>
      <c r="F22" s="77" t="s">
        <v>206</v>
      </c>
      <c r="G22" s="76" t="s">
        <v>56</v>
      </c>
      <c r="H22" s="75" t="s">
        <v>4</v>
      </c>
      <c r="I22" s="75" t="s">
        <v>186</v>
      </c>
      <c r="J22" s="75" t="s">
        <v>110</v>
      </c>
      <c r="K22" s="75" t="s">
        <v>165</v>
      </c>
      <c r="L22" s="80">
        <v>45259</v>
      </c>
      <c r="M22" s="80">
        <v>45261</v>
      </c>
      <c r="N22" s="80">
        <v>45362</v>
      </c>
      <c r="O22" s="80">
        <v>45273</v>
      </c>
      <c r="P22" s="80"/>
      <c r="Q22" s="80"/>
      <c r="R22" s="80"/>
      <c r="S22" s="80"/>
      <c r="T22" s="76">
        <f ca="1">IF(Table3[[#This Row],[Kick-off Meeting]]=""," ",IF(Table3[[#This Row],[Go-live date]]&gt;0,Table3[[#This Row],[Go-live date]]-Table3[[#This Row],[Kick-off Meeting]],TODAY()-Table3[[#This Row],[Kick-off Meeting]]))</f>
        <v>138</v>
      </c>
      <c r="U22" s="80"/>
      <c r="V22" s="129"/>
      <c r="W22" s="129"/>
      <c r="X22" s="86" t="s">
        <v>207</v>
      </c>
    </row>
    <row r="23" spans="1:24" ht="117" x14ac:dyDescent="0.35">
      <c r="A23" s="79">
        <f t="shared" si="0"/>
        <v>15</v>
      </c>
      <c r="B23" s="79" t="str">
        <f>_xlfn.XLOOKUP(Table3[[#This Row],[Client Name]],'[1]External Projects'!$B:$B,'[1]External Projects'!$A:$A)</f>
        <v>ND-EP-057</v>
      </c>
      <c r="C23" s="77" t="s">
        <v>208</v>
      </c>
      <c r="D23" s="77" t="s">
        <v>209</v>
      </c>
      <c r="E23" s="77" t="s">
        <v>210</v>
      </c>
      <c r="F23" s="77" t="s">
        <v>211</v>
      </c>
      <c r="G23" s="76" t="s">
        <v>78</v>
      </c>
      <c r="H23" s="75" t="s">
        <v>4</v>
      </c>
      <c r="I23" s="75" t="s">
        <v>95</v>
      </c>
      <c r="J23" s="75" t="s">
        <v>110</v>
      </c>
      <c r="K23" s="82" t="s">
        <v>212</v>
      </c>
      <c r="L23" s="80">
        <v>45069</v>
      </c>
      <c r="M23" s="80">
        <v>45092</v>
      </c>
      <c r="N23" s="80">
        <v>45253</v>
      </c>
      <c r="O23" s="80">
        <v>45279</v>
      </c>
      <c r="P23" s="80">
        <v>45323</v>
      </c>
      <c r="Q23" s="80"/>
      <c r="R23" s="80"/>
      <c r="S23" s="80"/>
      <c r="T23" s="76">
        <f ca="1">IF(Table3[[#This Row],[Kick-off Meeting]]=""," ",IF(Table3[[#This Row],[Go-live date]]&gt;0,Table3[[#This Row],[Go-live date]]-Table3[[#This Row],[Kick-off Meeting]],TODAY()-Table3[[#This Row],[Kick-off Meeting]]))</f>
        <v>132</v>
      </c>
      <c r="U23" s="80"/>
      <c r="V23" s="129"/>
      <c r="W23" s="129"/>
      <c r="X23" s="86" t="s">
        <v>31</v>
      </c>
    </row>
    <row r="24" spans="1:24" ht="91" x14ac:dyDescent="0.35">
      <c r="A24" s="79">
        <f t="shared" si="0"/>
        <v>16</v>
      </c>
      <c r="B24" s="79" t="e">
        <f>_xlfn.XLOOKUP(Table3[[#This Row],[Client Name]],'[1]External Projects'!$B:$B,'[1]External Projects'!$A:$A)</f>
        <v>#N/A</v>
      </c>
      <c r="C24" s="77" t="s">
        <v>213</v>
      </c>
      <c r="D24" s="77" t="s">
        <v>65</v>
      </c>
      <c r="E24" s="77"/>
      <c r="F24" s="77" t="s">
        <v>214</v>
      </c>
      <c r="G24" s="76" t="s">
        <v>78</v>
      </c>
      <c r="H24" s="75" t="s">
        <v>4</v>
      </c>
      <c r="I24" s="75" t="s">
        <v>95</v>
      </c>
      <c r="J24" s="75" t="s">
        <v>215</v>
      </c>
      <c r="K24" s="75" t="s">
        <v>86</v>
      </c>
      <c r="L24" s="80">
        <v>45196</v>
      </c>
      <c r="M24" s="80">
        <v>45271</v>
      </c>
      <c r="N24" s="80">
        <v>45279</v>
      </c>
      <c r="O24" s="80">
        <v>45281</v>
      </c>
      <c r="P24" s="80">
        <v>45303</v>
      </c>
      <c r="Q24" s="80">
        <v>45313</v>
      </c>
      <c r="R24" s="80">
        <v>45313</v>
      </c>
      <c r="S24" s="80"/>
      <c r="T24" s="76">
        <f ca="1">IF(Table3[[#This Row],[Kick-off Meeting]]=""," ",IF(Table3[[#This Row],[Go-live date]]&gt;0,Table3[[#This Row],[Go-live date]]-Table3[[#This Row],[Kick-off Meeting]],TODAY()-Table3[[#This Row],[Kick-off Meeting]]))</f>
        <v>130</v>
      </c>
      <c r="U24" s="80"/>
      <c r="V24" s="129"/>
      <c r="W24" s="129"/>
      <c r="X24" s="86" t="s">
        <v>31</v>
      </c>
    </row>
    <row r="25" spans="1:24" ht="39" x14ac:dyDescent="0.35">
      <c r="A25" s="79">
        <f t="shared" si="0"/>
        <v>17</v>
      </c>
      <c r="B25" s="75" t="str">
        <f>_xlfn.XLOOKUP(Table3[[#This Row],[Client Name]],'[1]External Projects'!$B:$B,'[1]External Projects'!$A:$A)</f>
        <v>ND-EP-064</v>
      </c>
      <c r="C25" s="77" t="s">
        <v>216</v>
      </c>
      <c r="D25" s="77" t="s">
        <v>217</v>
      </c>
      <c r="E25" s="77"/>
      <c r="F25" s="77" t="s">
        <v>218</v>
      </c>
      <c r="G25" s="76" t="s">
        <v>78</v>
      </c>
      <c r="H25" s="75" t="s">
        <v>4</v>
      </c>
      <c r="I25" s="75" t="s">
        <v>186</v>
      </c>
      <c r="J25" s="75" t="s">
        <v>110</v>
      </c>
      <c r="K25" s="75" t="s">
        <v>152</v>
      </c>
      <c r="L25" s="80">
        <v>45265</v>
      </c>
      <c r="M25" s="80">
        <v>45265</v>
      </c>
      <c r="N25" s="80">
        <v>45346</v>
      </c>
      <c r="O25" s="80">
        <v>45286</v>
      </c>
      <c r="P25" s="80">
        <v>45352</v>
      </c>
      <c r="Q25" s="80"/>
      <c r="R25" s="80"/>
      <c r="S25" s="80"/>
      <c r="T25" s="76">
        <f ca="1">IF(Table3[[#This Row],[Kick-off Meeting]]=""," ",IF(Table3[[#This Row],[Go-live date]]&gt;0,Table3[[#This Row],[Go-live date]]-Table3[[#This Row],[Kick-off Meeting]],TODAY()-Table3[[#This Row],[Kick-off Meeting]]))</f>
        <v>125</v>
      </c>
      <c r="U25" s="80"/>
      <c r="V25" s="130"/>
      <c r="W25" s="130"/>
      <c r="X25" s="80" t="s">
        <v>166</v>
      </c>
    </row>
    <row r="26" spans="1:24" ht="260" x14ac:dyDescent="0.35">
      <c r="A26" s="79">
        <f t="shared" si="0"/>
        <v>18</v>
      </c>
      <c r="B26" s="75" t="str">
        <f>_xlfn.XLOOKUP(Table3[[#This Row],[Client Name]],'[1]External Projects'!$B:$B,'[1]External Projects'!$A:$A)</f>
        <v>ND-EP-058</v>
      </c>
      <c r="C26" s="77" t="s">
        <v>219</v>
      </c>
      <c r="D26" s="77" t="s">
        <v>220</v>
      </c>
      <c r="E26" s="77" t="s">
        <v>221</v>
      </c>
      <c r="F26" s="77" t="s">
        <v>222</v>
      </c>
      <c r="G26" s="76" t="s">
        <v>78</v>
      </c>
      <c r="H26" s="75" t="s">
        <v>4</v>
      </c>
      <c r="I26" s="75" t="s">
        <v>95</v>
      </c>
      <c r="J26" s="75" t="s">
        <v>110</v>
      </c>
      <c r="K26" s="75" t="s">
        <v>86</v>
      </c>
      <c r="L26" s="80">
        <v>45266</v>
      </c>
      <c r="M26" s="80">
        <v>45267</v>
      </c>
      <c r="N26" s="80">
        <v>45272</v>
      </c>
      <c r="O26" s="80">
        <v>45296</v>
      </c>
      <c r="P26" s="80">
        <v>45303</v>
      </c>
      <c r="Q26" s="80"/>
      <c r="R26" s="80"/>
      <c r="S26" s="80"/>
      <c r="T26" s="76">
        <f ca="1">IF(Table3[[#This Row],[Kick-off Meeting]]=""," ",IF(Table3[[#This Row],[Go-live date]]&gt;0,Table3[[#This Row],[Go-live date]]-Table3[[#This Row],[Kick-off Meeting]],TODAY()-Table3[[#This Row],[Kick-off Meeting]]))</f>
        <v>115</v>
      </c>
      <c r="U26" s="80"/>
      <c r="V26" s="130"/>
      <c r="W26" s="130"/>
      <c r="X26" s="80" t="s">
        <v>31</v>
      </c>
    </row>
    <row r="27" spans="1:24" ht="26" x14ac:dyDescent="0.35">
      <c r="A27" s="79">
        <f t="shared" si="0"/>
        <v>19</v>
      </c>
      <c r="B27" s="75" t="e">
        <f>_xlfn.XLOOKUP(Table3[[#This Row],[Client Name]],'[1]External Projects'!$B:$B,'[1]External Projects'!$A:$A)</f>
        <v>#N/A</v>
      </c>
      <c r="C27" s="77" t="s">
        <v>223</v>
      </c>
      <c r="D27" s="77" t="s">
        <v>224</v>
      </c>
      <c r="E27" s="77" t="s">
        <v>225</v>
      </c>
      <c r="F27" s="81" t="s">
        <v>226</v>
      </c>
      <c r="G27" s="76" t="s">
        <v>78</v>
      </c>
      <c r="H27" s="75" t="s">
        <v>4</v>
      </c>
      <c r="I27" s="75" t="s">
        <v>95</v>
      </c>
      <c r="J27" s="75" t="s">
        <v>215</v>
      </c>
      <c r="K27" s="75" t="s">
        <v>86</v>
      </c>
      <c r="L27" s="80">
        <v>45259</v>
      </c>
      <c r="M27" s="80">
        <v>45267</v>
      </c>
      <c r="N27" s="80">
        <v>45303</v>
      </c>
      <c r="O27" s="80">
        <v>45314</v>
      </c>
      <c r="P27" s="80">
        <v>45335</v>
      </c>
      <c r="Q27" s="80"/>
      <c r="R27" s="80"/>
      <c r="S27" s="80"/>
      <c r="T27" s="76">
        <f ca="1">IF(Table3[[#This Row],[Kick-off Meeting]]=""," ",IF(Table3[[#This Row],[Go-live date]]&gt;0,Table3[[#This Row],[Go-live date]]-Table3[[#This Row],[Kick-off Meeting]],TODAY()-Table3[[#This Row],[Kick-off Meeting]]))</f>
        <v>97</v>
      </c>
      <c r="U27" s="80"/>
      <c r="V27" s="130"/>
      <c r="W27" s="130" t="s">
        <v>227</v>
      </c>
      <c r="X27" s="80" t="s">
        <v>166</v>
      </c>
    </row>
    <row r="28" spans="1:24" ht="78" x14ac:dyDescent="0.35">
      <c r="A28" s="79">
        <f t="shared" si="0"/>
        <v>20</v>
      </c>
      <c r="B28" s="75" t="str">
        <f>_xlfn.XLOOKUP(Table3[[#This Row],[Client Name]],'[1]External Projects'!$B:$B,'[1]External Projects'!$A:$A)</f>
        <v>ND-EP-065</v>
      </c>
      <c r="C28" s="77" t="s">
        <v>228</v>
      </c>
      <c r="D28" s="77" t="s">
        <v>229</v>
      </c>
      <c r="E28" s="77"/>
      <c r="F28" s="103" t="s">
        <v>230</v>
      </c>
      <c r="G28" s="102" t="s">
        <v>78</v>
      </c>
      <c r="H28" s="116" t="s">
        <v>4</v>
      </c>
      <c r="I28" s="116" t="s">
        <v>95</v>
      </c>
      <c r="J28" s="116" t="s">
        <v>110</v>
      </c>
      <c r="K28" s="75" t="s">
        <v>152</v>
      </c>
      <c r="L28" s="80">
        <v>45259</v>
      </c>
      <c r="M28" s="80">
        <v>45271</v>
      </c>
      <c r="N28" s="80">
        <v>45296</v>
      </c>
      <c r="O28" s="80">
        <v>45321</v>
      </c>
      <c r="P28" s="80"/>
      <c r="Q28" s="80"/>
      <c r="R28" s="80"/>
      <c r="S28" s="80"/>
      <c r="T28" s="76">
        <f ca="1">IF(Table3[[#This Row],[Kick-off Meeting]]=""," ",IF(Table3[[#This Row],[Go-live date]]&gt;0,Table3[[#This Row],[Go-live date]]-Table3[[#This Row],[Kick-off Meeting]],TODAY()-Table3[[#This Row],[Kick-off Meeting]]))</f>
        <v>90</v>
      </c>
      <c r="U28" s="80"/>
      <c r="V28" s="130"/>
      <c r="W28" s="130"/>
      <c r="X28" s="80" t="s">
        <v>231</v>
      </c>
    </row>
    <row r="29" spans="1:24" ht="104" x14ac:dyDescent="0.35">
      <c r="A29" s="79">
        <f t="shared" si="0"/>
        <v>21</v>
      </c>
      <c r="B29" s="75" t="str">
        <f>_xlfn.XLOOKUP(Table3[[#This Row],[Client Name]],'[1]External Projects'!$B:$B,'[1]External Projects'!$A:$A)</f>
        <v>ND-EP-012</v>
      </c>
      <c r="C29" s="77" t="s">
        <v>232</v>
      </c>
      <c r="D29" s="77" t="s">
        <v>233</v>
      </c>
      <c r="E29" s="77"/>
      <c r="F29" s="77" t="s">
        <v>234</v>
      </c>
      <c r="G29" s="76" t="s">
        <v>78</v>
      </c>
      <c r="H29" s="75" t="s">
        <v>4</v>
      </c>
      <c r="I29" s="75"/>
      <c r="J29" s="75" t="s">
        <v>215</v>
      </c>
      <c r="K29" s="75" t="s">
        <v>165</v>
      </c>
      <c r="L29" s="82">
        <v>45065</v>
      </c>
      <c r="M29" s="80"/>
      <c r="N29" s="80"/>
      <c r="O29" s="82">
        <v>45323</v>
      </c>
      <c r="P29" s="80"/>
      <c r="Q29" s="80"/>
      <c r="R29" s="80"/>
      <c r="S29" s="80"/>
      <c r="T29" s="76">
        <f ca="1">IF(Table3[[#This Row],[Kick-off Meeting]]=""," ",IF(Table3[[#This Row],[Go-live date]]&gt;0,Table3[[#This Row],[Go-live date]]-Table3[[#This Row],[Kick-off Meeting]],TODAY()-Table3[[#This Row],[Kick-off Meeting]]))</f>
        <v>88</v>
      </c>
      <c r="U29" s="80"/>
      <c r="V29" s="130"/>
      <c r="W29" s="130" t="s">
        <v>235</v>
      </c>
      <c r="X29" s="80" t="s">
        <v>166</v>
      </c>
    </row>
    <row r="30" spans="1:24" ht="130" x14ac:dyDescent="0.35">
      <c r="A30" s="79">
        <f t="shared" si="0"/>
        <v>22</v>
      </c>
      <c r="B30" s="75" t="str">
        <f>_xlfn.XLOOKUP(Table3[[#This Row],[Client Name]],'[1]External Projects'!$B:$B,'[1]External Projects'!$A:$A)</f>
        <v>ND-EP-063</v>
      </c>
      <c r="C30" s="77" t="s">
        <v>236</v>
      </c>
      <c r="D30" s="77" t="s">
        <v>237</v>
      </c>
      <c r="E30" s="77"/>
      <c r="F30" s="77" t="s">
        <v>238</v>
      </c>
      <c r="G30" s="76" t="s">
        <v>78</v>
      </c>
      <c r="H30" s="75" t="s">
        <v>4</v>
      </c>
      <c r="I30" s="75" t="s">
        <v>95</v>
      </c>
      <c r="J30" s="75" t="s">
        <v>110</v>
      </c>
      <c r="K30" s="75" t="s">
        <v>86</v>
      </c>
      <c r="L30" s="82">
        <v>45320</v>
      </c>
      <c r="M30" s="82">
        <v>45322</v>
      </c>
      <c r="N30" s="82">
        <v>45316</v>
      </c>
      <c r="O30" s="82">
        <v>45335</v>
      </c>
      <c r="P30" s="80"/>
      <c r="Q30" s="80"/>
      <c r="R30" s="80"/>
      <c r="S30" s="80"/>
      <c r="T30" s="76">
        <f ca="1">IF(Table3[[#This Row],[Kick-off Meeting]]=""," ",IF(Table3[[#This Row],[Go-live date]]&gt;0,Table3[[#This Row],[Go-live date]]-Table3[[#This Row],[Kick-off Meeting]],TODAY()-Table3[[#This Row],[Kick-off Meeting]]))</f>
        <v>76</v>
      </c>
      <c r="U30" s="80"/>
      <c r="V30" s="130"/>
      <c r="W30" s="130" t="s">
        <v>239</v>
      </c>
      <c r="X30" s="80" t="s">
        <v>166</v>
      </c>
    </row>
    <row r="31" spans="1:24" ht="26" x14ac:dyDescent="0.35">
      <c r="A31" s="79">
        <f t="shared" si="0"/>
        <v>23</v>
      </c>
      <c r="B31" s="75" t="e">
        <f>_xlfn.XLOOKUP(Table3[[#This Row],[Client Name]],'[1]External Projects'!$B:$B,'[1]External Projects'!$A:$A)</f>
        <v>#N/A</v>
      </c>
      <c r="C31" s="103" t="s">
        <v>240</v>
      </c>
      <c r="D31" s="103" t="s">
        <v>241</v>
      </c>
      <c r="E31" s="77"/>
      <c r="F31" s="103" t="s">
        <v>242</v>
      </c>
      <c r="G31" s="102" t="s">
        <v>78</v>
      </c>
      <c r="H31" s="116" t="s">
        <v>4</v>
      </c>
      <c r="I31" s="116" t="s">
        <v>95</v>
      </c>
      <c r="J31" s="116" t="s">
        <v>215</v>
      </c>
      <c r="K31" s="116" t="s">
        <v>86</v>
      </c>
      <c r="L31" s="104">
        <v>45271</v>
      </c>
      <c r="M31" s="104">
        <v>45273</v>
      </c>
      <c r="N31" s="104">
        <v>45316</v>
      </c>
      <c r="O31" s="104">
        <v>45342</v>
      </c>
      <c r="P31" s="104">
        <v>45338</v>
      </c>
      <c r="Q31" s="104"/>
      <c r="R31" s="104"/>
      <c r="S31" s="104"/>
      <c r="T31" s="76">
        <f ca="1">IF(Table3[[#This Row],[Kick-off Meeting]]=""," ",IF(Table3[[#This Row],[Go-live date]]&gt;0,Table3[[#This Row],[Go-live date]]-Table3[[#This Row],[Kick-off Meeting]],TODAY()-Table3[[#This Row],[Kick-off Meeting]]))</f>
        <v>69</v>
      </c>
      <c r="U31" s="104"/>
      <c r="V31" s="131"/>
      <c r="W31" s="148" t="s">
        <v>227</v>
      </c>
      <c r="X31" s="143" t="s">
        <v>166</v>
      </c>
    </row>
    <row r="32" spans="1:24" ht="203" x14ac:dyDescent="0.35">
      <c r="A32" s="79">
        <f t="shared" si="0"/>
        <v>24</v>
      </c>
      <c r="B32" s="75" t="str">
        <f>_xlfn.XLOOKUP(Table3[[#This Row],[Client Name]],'[1]External Projects'!$B:$B,'[1]External Projects'!$A:$A)</f>
        <v>ND-EP-087</v>
      </c>
      <c r="C32" s="103" t="s">
        <v>243</v>
      </c>
      <c r="D32" s="103" t="s">
        <v>244</v>
      </c>
      <c r="E32" s="6"/>
      <c r="F32" s="103" t="s">
        <v>245</v>
      </c>
      <c r="G32" s="102" t="s">
        <v>56</v>
      </c>
      <c r="H32" s="116" t="s">
        <v>4</v>
      </c>
      <c r="I32" s="102" t="s">
        <v>95</v>
      </c>
      <c r="J32" s="102" t="s">
        <v>110</v>
      </c>
      <c r="K32" s="104" t="s">
        <v>111</v>
      </c>
      <c r="L32" s="104">
        <v>45317</v>
      </c>
      <c r="M32" s="104">
        <v>45322</v>
      </c>
      <c r="N32" s="104"/>
      <c r="O32" s="104">
        <v>45343</v>
      </c>
      <c r="P32" s="104"/>
      <c r="Q32" s="104"/>
      <c r="R32" s="104"/>
      <c r="S32" s="102"/>
      <c r="T32" s="76">
        <f ca="1">IF(Table3[[#This Row],[Kick-off Meeting]]=""," ",IF(Table3[[#This Row],[Go-live date]]&gt;0,Table3[[#This Row],[Go-live date]]-Table3[[#This Row],[Kick-off Meeting]],TODAY()-Table3[[#This Row],[Kick-off Meeting]]))</f>
        <v>68</v>
      </c>
      <c r="U32" s="125"/>
      <c r="V32" s="131"/>
      <c r="W32" s="131" t="s">
        <v>246</v>
      </c>
      <c r="X32" s="137" t="s">
        <v>166</v>
      </c>
    </row>
  </sheetData>
  <sortState ref="C9:U11">
    <sortCondition ref="C9:C11"/>
  </sortState>
  <pageMargins left="0.7" right="0.7" top="0.75" bottom="0.75" header="0.3" footer="0.3"/>
  <pageSetup orientation="portrait" horizontalDpi="1200" verticalDpi="1200"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7" tint="-0.249977111117893"/>
  </sheetPr>
  <dimension ref="A1:X19"/>
  <sheetViews>
    <sheetView showGridLines="0" zoomScale="79" zoomScaleNormal="85" workbookViewId="0">
      <pane xSplit="3" ySplit="7" topLeftCell="L17" activePane="bottomRight" state="frozen"/>
      <selection pane="topRight"/>
      <selection pane="bottomLeft"/>
      <selection pane="bottomRight" activeCell="V17" sqref="V17"/>
    </sheetView>
  </sheetViews>
  <sheetFormatPr defaultColWidth="8.81640625" defaultRowHeight="14.5" outlineLevelCol="1" x14ac:dyDescent="0.35"/>
  <cols>
    <col min="1" max="1" width="6.453125" customWidth="1"/>
    <col min="2" max="2" width="14" bestFit="1" customWidth="1"/>
    <col min="3" max="4" width="21.453125" customWidth="1"/>
    <col min="5" max="5" width="23.453125" customWidth="1"/>
    <col min="6" max="6" width="30.453125" customWidth="1" outlineLevel="1"/>
    <col min="7" max="7" width="16.453125" style="3" customWidth="1" outlineLevel="1"/>
    <col min="8" max="9" width="16.453125" customWidth="1" outlineLevel="1"/>
    <col min="10" max="16" width="13.453125" customWidth="1" outlineLevel="1"/>
    <col min="17" max="18" width="15.453125" customWidth="1" outlineLevel="1"/>
    <col min="19" max="19" width="13.453125" customWidth="1"/>
    <col min="20" max="20" width="18.453125" bestFit="1" customWidth="1"/>
    <col min="21" max="21" width="13.453125" customWidth="1"/>
    <col min="22" max="24" width="31.453125" customWidth="1"/>
  </cols>
  <sheetData>
    <row r="1" spans="1:24" ht="23.5" x14ac:dyDescent="0.55000000000000004">
      <c r="A1" s="1" t="s">
        <v>9</v>
      </c>
      <c r="B1" s="1"/>
    </row>
    <row r="2" spans="1:24" x14ac:dyDescent="0.35">
      <c r="A2" s="2" t="s">
        <v>247</v>
      </c>
      <c r="B2" s="2"/>
    </row>
    <row r="6" spans="1:24" hidden="1" x14ac:dyDescent="0.35"/>
    <row r="7" spans="1:24" ht="43.5" x14ac:dyDescent="0.35">
      <c r="A7" s="4" t="s">
        <v>32</v>
      </c>
      <c r="B7" s="38" t="s">
        <v>33</v>
      </c>
      <c r="C7" s="4" t="s">
        <v>34</v>
      </c>
      <c r="D7" s="4" t="s">
        <v>35</v>
      </c>
      <c r="E7" s="4" t="s">
        <v>155</v>
      </c>
      <c r="F7" s="4" t="s">
        <v>36</v>
      </c>
      <c r="G7" s="4" t="s">
        <v>37</v>
      </c>
      <c r="H7" s="4" t="s">
        <v>38</v>
      </c>
      <c r="I7" s="4" t="s">
        <v>39</v>
      </c>
      <c r="J7" s="93" t="s">
        <v>40</v>
      </c>
      <c r="K7" s="93" t="s">
        <v>41</v>
      </c>
      <c r="L7" s="94" t="s">
        <v>42</v>
      </c>
      <c r="M7" s="5" t="s">
        <v>43</v>
      </c>
      <c r="N7" s="5" t="s">
        <v>113</v>
      </c>
      <c r="O7" s="5" t="s">
        <v>45</v>
      </c>
      <c r="P7" s="5" t="s">
        <v>46</v>
      </c>
      <c r="Q7" s="5" t="s">
        <v>48</v>
      </c>
      <c r="R7" s="5" t="s">
        <v>49</v>
      </c>
      <c r="S7" s="95" t="s">
        <v>50</v>
      </c>
      <c r="T7" s="95" t="s">
        <v>51</v>
      </c>
      <c r="U7" s="96" t="s">
        <v>52</v>
      </c>
      <c r="V7" s="4" t="s">
        <v>156</v>
      </c>
      <c r="W7" s="4" t="s">
        <v>157</v>
      </c>
      <c r="X7" s="43" t="s">
        <v>53</v>
      </c>
    </row>
    <row r="8" spans="1:24" ht="91" x14ac:dyDescent="0.35">
      <c r="A8" s="76">
        <f>ROW(A1)</f>
        <v>1</v>
      </c>
      <c r="B8" s="75" t="str">
        <f>_xlfn.XLOOKUP(Table4[[#This Row],[Client Name]],'[1]External Projects'!$B:$B,'[1]External Projects'!$A:$A)</f>
        <v>ND-EP-070</v>
      </c>
      <c r="C8" s="77" t="s">
        <v>248</v>
      </c>
      <c r="D8" s="77" t="s">
        <v>249</v>
      </c>
      <c r="E8" s="77" t="s">
        <v>250</v>
      </c>
      <c r="F8" s="77" t="s">
        <v>251</v>
      </c>
      <c r="G8" s="76" t="s">
        <v>78</v>
      </c>
      <c r="H8" s="76" t="s">
        <v>4</v>
      </c>
      <c r="I8" s="75" t="s">
        <v>95</v>
      </c>
      <c r="J8" s="76" t="s">
        <v>110</v>
      </c>
      <c r="K8" s="76" t="s">
        <v>111</v>
      </c>
      <c r="L8" s="80">
        <v>44929</v>
      </c>
      <c r="M8" s="80">
        <v>44936</v>
      </c>
      <c r="N8" s="80">
        <v>44956</v>
      </c>
      <c r="O8" s="80">
        <v>44963</v>
      </c>
      <c r="P8" s="80">
        <v>45015</v>
      </c>
      <c r="Q8" s="80">
        <v>45015</v>
      </c>
      <c r="R8" s="80">
        <v>45065</v>
      </c>
      <c r="S8" s="80">
        <v>45196</v>
      </c>
      <c r="T8" s="76" t="e">
        <f ca="1">IF(Table3[[#This Row],[Kick-off Meeting]]=""," ",IF(Table3[[#This Row],[Go-live date]]&gt;0,Table3[[#This Row],[Go-live date]]-Table3[[#This Row],[Kick-off Meeting]],TODAY()-Table3[[#This Row],[Kick-off Meeting]]))</f>
        <v>#VALUE!</v>
      </c>
      <c r="U8" s="80">
        <v>45169</v>
      </c>
      <c r="V8" s="77"/>
      <c r="W8" s="77"/>
      <c r="X8" s="80" t="s">
        <v>31</v>
      </c>
    </row>
    <row r="9" spans="1:24" ht="102" customHeight="1" x14ac:dyDescent="0.35">
      <c r="A9" s="76">
        <f t="shared" ref="A9:A19" si="0">ROW(A2)</f>
        <v>2</v>
      </c>
      <c r="B9" s="75" t="str">
        <f>_xlfn.XLOOKUP(Table4[[#This Row],[Client Name]],'[1]External Projects'!$B:$B,'[1]External Projects'!$A:$A)</f>
        <v>ND-EP-071</v>
      </c>
      <c r="C9" s="77" t="s">
        <v>252</v>
      </c>
      <c r="D9" s="77" t="s">
        <v>253</v>
      </c>
      <c r="E9" s="77" t="s">
        <v>254</v>
      </c>
      <c r="F9" s="77"/>
      <c r="G9" s="76" t="s">
        <v>78</v>
      </c>
      <c r="H9" s="76" t="s">
        <v>4</v>
      </c>
      <c r="I9" s="75" t="s">
        <v>95</v>
      </c>
      <c r="J9" s="76" t="s">
        <v>110</v>
      </c>
      <c r="K9" s="76" t="s">
        <v>111</v>
      </c>
      <c r="L9" s="80">
        <v>45016</v>
      </c>
      <c r="M9" s="80">
        <v>45043</v>
      </c>
      <c r="N9" s="80">
        <v>45043</v>
      </c>
      <c r="O9" s="80">
        <v>45027</v>
      </c>
      <c r="P9" s="80">
        <v>45049</v>
      </c>
      <c r="Q9" s="80">
        <v>45049</v>
      </c>
      <c r="R9" s="80">
        <v>45063</v>
      </c>
      <c r="S9" s="80">
        <v>45096</v>
      </c>
      <c r="T9" s="76" t="str">
        <f ca="1">IF(Table3[[#This Row],[Kick-off Meeting]]=""," ",IF(Table3[[#This Row],[Go-live date]]&gt;0,Table3[[#This Row],[Go-live date]]-Table3[[#This Row],[Kick-off Meeting]],TODAY()-Table3[[#This Row],[Kick-off Meeting]]))</f>
        <v xml:space="preserve"> </v>
      </c>
      <c r="U9" s="80">
        <v>45132</v>
      </c>
      <c r="V9" s="77"/>
      <c r="W9" s="77"/>
      <c r="X9" s="80" t="s">
        <v>31</v>
      </c>
    </row>
    <row r="10" spans="1:24" ht="78" x14ac:dyDescent="0.35">
      <c r="A10" s="76">
        <f t="shared" si="0"/>
        <v>3</v>
      </c>
      <c r="B10" s="75" t="str">
        <f>_xlfn.XLOOKUP(Table4[[#This Row],[Client Name]],'[1]External Projects'!$B:$B,'[1]External Projects'!$A:$A)</f>
        <v>ND-EP-072</v>
      </c>
      <c r="C10" s="77" t="s">
        <v>255</v>
      </c>
      <c r="D10" s="77" t="s">
        <v>256</v>
      </c>
      <c r="E10" s="77" t="s">
        <v>257</v>
      </c>
      <c r="F10" s="77" t="s">
        <v>258</v>
      </c>
      <c r="G10" s="76" t="s">
        <v>78</v>
      </c>
      <c r="H10" s="76" t="s">
        <v>4</v>
      </c>
      <c r="I10" s="75" t="s">
        <v>95</v>
      </c>
      <c r="J10" s="76" t="s">
        <v>110</v>
      </c>
      <c r="K10" s="75" t="s">
        <v>111</v>
      </c>
      <c r="L10" s="80">
        <v>45072</v>
      </c>
      <c r="M10" s="80">
        <v>45085</v>
      </c>
      <c r="N10" s="80">
        <v>45085</v>
      </c>
      <c r="O10" s="80">
        <v>45085</v>
      </c>
      <c r="P10" s="80">
        <v>45149</v>
      </c>
      <c r="Q10" s="80">
        <v>45149</v>
      </c>
      <c r="R10" s="80">
        <v>45159</v>
      </c>
      <c r="S10" s="80">
        <v>45246</v>
      </c>
      <c r="T10" s="76" t="str">
        <f ca="1">IF(Table3[[#This Row],[Kick-off Meeting]]=""," ",IF(Table3[[#This Row],[Go-live date]]&gt;0,Table3[[#This Row],[Go-live date]]-Table3[[#This Row],[Kick-off Meeting]],TODAY()-Table3[[#This Row],[Kick-off Meeting]]))</f>
        <v xml:space="preserve"> </v>
      </c>
      <c r="U10" s="80">
        <v>45321</v>
      </c>
      <c r="V10" s="77"/>
      <c r="W10" s="77"/>
      <c r="X10" s="80" t="s">
        <v>31</v>
      </c>
    </row>
    <row r="11" spans="1:24" ht="156" x14ac:dyDescent="0.35">
      <c r="A11" s="76">
        <f t="shared" si="0"/>
        <v>4</v>
      </c>
      <c r="B11" s="75" t="str">
        <f>_xlfn.XLOOKUP(Table4[[#This Row],[Client Name]],'[1]External Projects'!$B:$B,'[1]External Projects'!$A:$A)</f>
        <v>ND-EP-075</v>
      </c>
      <c r="C11" s="77" t="s">
        <v>259</v>
      </c>
      <c r="D11" s="77" t="s">
        <v>260</v>
      </c>
      <c r="E11" s="77" t="s">
        <v>250</v>
      </c>
      <c r="F11" s="77" t="s">
        <v>261</v>
      </c>
      <c r="G11" s="76" t="s">
        <v>78</v>
      </c>
      <c r="H11" s="76" t="s">
        <v>4</v>
      </c>
      <c r="I11" s="75" t="s">
        <v>95</v>
      </c>
      <c r="J11" s="76" t="s">
        <v>110</v>
      </c>
      <c r="K11" s="76" t="s">
        <v>111</v>
      </c>
      <c r="L11" s="80">
        <v>44804</v>
      </c>
      <c r="M11" s="80">
        <v>44809</v>
      </c>
      <c r="N11" s="80">
        <v>44817</v>
      </c>
      <c r="O11" s="80">
        <v>44826</v>
      </c>
      <c r="P11" s="80"/>
      <c r="Q11" s="80">
        <v>44833</v>
      </c>
      <c r="R11" s="80"/>
      <c r="S11" s="80">
        <v>45079</v>
      </c>
      <c r="T11" s="76" t="str">
        <f ca="1">IF(Table3[[#This Row],[Kick-off Meeting]]=""," ",IF(Table3[[#This Row],[Go-live date]]&gt;0,Table3[[#This Row],[Go-live date]]-Table3[[#This Row],[Kick-off Meeting]],TODAY()-Table3[[#This Row],[Kick-off Meeting]]))</f>
        <v xml:space="preserve"> </v>
      </c>
      <c r="U11" s="80">
        <v>45107</v>
      </c>
      <c r="V11" s="77"/>
      <c r="W11" s="77"/>
      <c r="X11" s="80" t="s">
        <v>31</v>
      </c>
    </row>
    <row r="12" spans="1:24" ht="147" customHeight="1" x14ac:dyDescent="0.35">
      <c r="A12" s="76">
        <f t="shared" si="0"/>
        <v>5</v>
      </c>
      <c r="B12" s="75" t="str">
        <f>_xlfn.XLOOKUP(Table4[[#This Row],[Client Name]],'[1]External Projects'!$B:$B,'[1]External Projects'!$A:$A)</f>
        <v>ND-EP-076</v>
      </c>
      <c r="C12" s="77" t="s">
        <v>262</v>
      </c>
      <c r="D12" s="77" t="s">
        <v>263</v>
      </c>
      <c r="E12" s="77" t="s">
        <v>264</v>
      </c>
      <c r="F12" s="77" t="s">
        <v>265</v>
      </c>
      <c r="G12" s="76" t="s">
        <v>78</v>
      </c>
      <c r="H12" s="75" t="s">
        <v>4</v>
      </c>
      <c r="I12" s="75" t="s">
        <v>95</v>
      </c>
      <c r="J12" s="76" t="s">
        <v>110</v>
      </c>
      <c r="K12" s="75" t="s">
        <v>111</v>
      </c>
      <c r="L12" s="80">
        <v>45118</v>
      </c>
      <c r="M12" s="80">
        <v>45121</v>
      </c>
      <c r="N12" s="80">
        <v>45127</v>
      </c>
      <c r="O12" s="80">
        <v>45133</v>
      </c>
      <c r="P12" s="80">
        <v>45152</v>
      </c>
      <c r="Q12" s="80">
        <v>45152</v>
      </c>
      <c r="R12" s="80">
        <v>45163</v>
      </c>
      <c r="S12" s="80">
        <v>45224</v>
      </c>
      <c r="T12" s="76">
        <f ca="1">IF(Table3[[#This Row],[Kick-off Meeting]]=""," ",IF(Table3[[#This Row],[Go-live date]]&gt;0,Table3[[#This Row],[Go-live date]]-Table3[[#This Row],[Kick-off Meeting]],TODAY()-Table3[[#This Row],[Kick-off Meeting]]))</f>
        <v>62</v>
      </c>
      <c r="U12" s="80">
        <v>45295</v>
      </c>
      <c r="V12" s="77" t="s">
        <v>266</v>
      </c>
      <c r="W12" s="77"/>
      <c r="X12" s="80" t="s">
        <v>31</v>
      </c>
    </row>
    <row r="13" spans="1:24" ht="143" x14ac:dyDescent="0.35">
      <c r="A13" s="76">
        <f t="shared" si="0"/>
        <v>6</v>
      </c>
      <c r="B13" s="116" t="str">
        <f>_xlfn.XLOOKUP(Table4[[#This Row],[Client Name]],'[1]External Projects'!$B:$B,'[1]External Projects'!$A:$A)</f>
        <v>ND-EP-078</v>
      </c>
      <c r="C13" s="103" t="s">
        <v>267</v>
      </c>
      <c r="D13" s="103" t="s">
        <v>268</v>
      </c>
      <c r="E13" s="125" t="s">
        <v>269</v>
      </c>
      <c r="F13" s="103" t="s">
        <v>270</v>
      </c>
      <c r="G13" s="102" t="s">
        <v>78</v>
      </c>
      <c r="H13" s="102" t="s">
        <v>4</v>
      </c>
      <c r="I13" s="116" t="s">
        <v>95</v>
      </c>
      <c r="J13" s="102" t="s">
        <v>110</v>
      </c>
      <c r="K13" s="102" t="s">
        <v>86</v>
      </c>
      <c r="L13" s="104">
        <v>45086</v>
      </c>
      <c r="M13" s="104">
        <v>45092</v>
      </c>
      <c r="N13" s="104">
        <v>45093</v>
      </c>
      <c r="O13" s="104">
        <v>45092</v>
      </c>
      <c r="P13" s="104">
        <v>45180</v>
      </c>
      <c r="Q13" s="104">
        <v>45162</v>
      </c>
      <c r="R13" s="104">
        <v>45180</v>
      </c>
      <c r="S13" s="104">
        <v>45268</v>
      </c>
      <c r="T13" s="76">
        <f ca="1">IF(Table3[[#This Row],[Kick-off Meeting]]=""," ",IF(Table3[[#This Row],[Go-live date]]&gt;0,Table3[[#This Row],[Go-live date]]-Table3[[#This Row],[Kick-off Meeting]],TODAY()-Table3[[#This Row],[Kick-off Meeting]]))</f>
        <v>63</v>
      </c>
      <c r="U13" s="104">
        <v>45295</v>
      </c>
      <c r="V13" s="125"/>
      <c r="W13" s="125"/>
      <c r="X13" s="104" t="s">
        <v>31</v>
      </c>
    </row>
    <row r="14" spans="1:24" ht="78" x14ac:dyDescent="0.35">
      <c r="A14" s="76">
        <f t="shared" si="0"/>
        <v>7</v>
      </c>
      <c r="B14" s="116" t="e">
        <f>_xlfn.XLOOKUP(Table4[[#This Row],[Client Name]],'[1]External Projects'!$B:$B,'[1]External Projects'!$A:$A)</f>
        <v>#N/A</v>
      </c>
      <c r="C14" s="103" t="s">
        <v>271</v>
      </c>
      <c r="D14" s="103" t="s">
        <v>272</v>
      </c>
      <c r="E14" s="103" t="s">
        <v>273</v>
      </c>
      <c r="F14" s="103"/>
      <c r="G14" s="102" t="s">
        <v>78</v>
      </c>
      <c r="H14" s="102" t="s">
        <v>4</v>
      </c>
      <c r="I14" s="126" t="s">
        <v>95</v>
      </c>
      <c r="J14" s="102" t="s">
        <v>274</v>
      </c>
      <c r="K14" s="102" t="s">
        <v>86</v>
      </c>
      <c r="L14" s="104">
        <v>45196</v>
      </c>
      <c r="M14" s="104">
        <v>45246</v>
      </c>
      <c r="N14" s="104">
        <v>45257</v>
      </c>
      <c r="O14" s="104">
        <v>45246</v>
      </c>
      <c r="P14" s="104">
        <v>45278</v>
      </c>
      <c r="Q14" s="104"/>
      <c r="R14" s="104"/>
      <c r="S14" s="104">
        <v>45316</v>
      </c>
      <c r="T14" s="76" t="str">
        <f ca="1">IF(Table3[[#This Row],[Kick-off Meeting]]=""," ",IF(Table3[[#This Row],[Go-live date]]&gt;0,Table3[[#This Row],[Go-live date]]-Table3[[#This Row],[Kick-off Meeting]],TODAY()-Table3[[#This Row],[Kick-off Meeting]]))</f>
        <v xml:space="preserve"> </v>
      </c>
      <c r="U14" s="88">
        <v>45355</v>
      </c>
      <c r="V14" s="103"/>
      <c r="W14" s="103"/>
      <c r="X14" s="104" t="s">
        <v>31</v>
      </c>
    </row>
    <row r="15" spans="1:24" ht="195" x14ac:dyDescent="0.35">
      <c r="A15" s="76">
        <f t="shared" si="0"/>
        <v>8</v>
      </c>
      <c r="B15" s="75" t="str">
        <f>_xlfn.XLOOKUP(Table4[[#This Row],[Client Name]],'[1]External Projects'!$B:$B,'[1]External Projects'!$A:$A)</f>
        <v>ND-EP-061</v>
      </c>
      <c r="C15" s="77" t="s">
        <v>275</v>
      </c>
      <c r="D15" s="77" t="s">
        <v>276</v>
      </c>
      <c r="E15" s="77" t="s">
        <v>277</v>
      </c>
      <c r="F15" s="77" t="s">
        <v>278</v>
      </c>
      <c r="G15" s="76" t="s">
        <v>78</v>
      </c>
      <c r="H15" s="76" t="s">
        <v>4</v>
      </c>
      <c r="I15" s="76" t="s">
        <v>95</v>
      </c>
      <c r="J15" s="76" t="s">
        <v>110</v>
      </c>
      <c r="K15" s="80" t="s">
        <v>86</v>
      </c>
      <c r="L15" s="80">
        <v>45233</v>
      </c>
      <c r="M15" s="80">
        <v>45271</v>
      </c>
      <c r="N15" s="80">
        <v>45313</v>
      </c>
      <c r="O15" s="80">
        <v>45301</v>
      </c>
      <c r="P15" s="80">
        <v>45317</v>
      </c>
      <c r="Q15" s="80">
        <v>45301</v>
      </c>
      <c r="R15" s="80">
        <v>45301</v>
      </c>
      <c r="S15" s="80">
        <v>45352</v>
      </c>
      <c r="T15" s="76" t="str">
        <f ca="1">IF(Table3[[#This Row],[Kick-off Meeting]]=""," ",IF(Table3[[#This Row],[Go-live date]]&gt;0,Table3[[#This Row],[Go-live date]]-Table3[[#This Row],[Kick-off Meeting]],TODAY()-Table3[[#This Row],[Kick-off Meeting]]))</f>
        <v xml:space="preserve"> </v>
      </c>
      <c r="U15" s="145"/>
      <c r="V15" s="146"/>
      <c r="W15" s="146" t="s">
        <v>279</v>
      </c>
      <c r="X15" s="80" t="s">
        <v>31</v>
      </c>
    </row>
    <row r="16" spans="1:24" ht="117" x14ac:dyDescent="0.35">
      <c r="A16" s="76">
        <f t="shared" si="0"/>
        <v>9</v>
      </c>
      <c r="B16" s="75" t="str">
        <f>_xlfn.XLOOKUP(Table4[[#This Row],[Client Name]],'[1]External Projects'!$B:$B,'[1]External Projects'!$A:$A)</f>
        <v>ND-EP-054</v>
      </c>
      <c r="C16" s="77" t="s">
        <v>280</v>
      </c>
      <c r="D16" s="77" t="s">
        <v>188</v>
      </c>
      <c r="E16" s="77" t="s">
        <v>281</v>
      </c>
      <c r="F16" s="77" t="s">
        <v>282</v>
      </c>
      <c r="G16" s="76" t="s">
        <v>78</v>
      </c>
      <c r="H16" s="76" t="s">
        <v>4</v>
      </c>
      <c r="I16" s="76" t="s">
        <v>95</v>
      </c>
      <c r="J16" s="76" t="s">
        <v>110</v>
      </c>
      <c r="K16" s="80" t="s">
        <v>152</v>
      </c>
      <c r="L16" s="80">
        <v>44985</v>
      </c>
      <c r="M16" s="80">
        <v>44991</v>
      </c>
      <c r="N16" s="80">
        <v>44993</v>
      </c>
      <c r="O16" s="80">
        <v>44991</v>
      </c>
      <c r="P16" s="80">
        <v>45173</v>
      </c>
      <c r="Q16" s="80" t="s">
        <v>283</v>
      </c>
      <c r="R16" s="80" t="s">
        <v>283</v>
      </c>
      <c r="S16" s="80">
        <v>45352</v>
      </c>
      <c r="T16" s="76">
        <f ca="1">IF(Table3[[#This Row],[Kick-off Meeting]]=""," ",IF(Table3[[#This Row],[Go-live date]]&gt;0,Table3[[#This Row],[Go-live date]]-Table3[[#This Row],[Kick-off Meeting]],TODAY()-Table3[[#This Row],[Kick-off Meeting]]))</f>
        <v>81</v>
      </c>
      <c r="U16" s="80">
        <v>45320</v>
      </c>
      <c r="V16" s="77"/>
      <c r="W16" s="146"/>
      <c r="X16" s="80" t="s">
        <v>31</v>
      </c>
    </row>
    <row r="17" spans="1:24" ht="169" x14ac:dyDescent="0.35">
      <c r="A17" s="76">
        <f t="shared" si="0"/>
        <v>10</v>
      </c>
      <c r="B17" s="116" t="str">
        <f>_xlfn.XLOOKUP(Table4[[#This Row],[Client Name]],'[1]External Projects'!$B:$B,'[1]External Projects'!$A:$A)</f>
        <v>ND-EP-055</v>
      </c>
      <c r="C17" s="103" t="s">
        <v>284</v>
      </c>
      <c r="D17" s="103" t="s">
        <v>285</v>
      </c>
      <c r="E17" s="103" t="s">
        <v>286</v>
      </c>
      <c r="F17" s="103" t="s">
        <v>287</v>
      </c>
      <c r="G17" s="102" t="s">
        <v>78</v>
      </c>
      <c r="H17" s="102" t="s">
        <v>4</v>
      </c>
      <c r="I17" s="116" t="s">
        <v>95</v>
      </c>
      <c r="J17" s="102" t="s">
        <v>110</v>
      </c>
      <c r="K17" s="102" t="s">
        <v>152</v>
      </c>
      <c r="L17" s="104">
        <v>45083</v>
      </c>
      <c r="M17" s="104">
        <v>45103</v>
      </c>
      <c r="N17" s="104">
        <v>45103</v>
      </c>
      <c r="O17" s="104">
        <v>45103</v>
      </c>
      <c r="P17" s="104">
        <v>45279</v>
      </c>
      <c r="Q17" s="104"/>
      <c r="R17" s="104"/>
      <c r="S17" s="104">
        <v>45365</v>
      </c>
      <c r="T17" s="76">
        <f ca="1">IF(Table3[[#This Row],[Kick-off Meeting]]=""," ",IF(Table3[[#This Row],[Go-live date]]&gt;0,Table3[[#This Row],[Go-live date]]-Table3[[#This Row],[Kick-off Meeting]],TODAY()-Table3[[#This Row],[Kick-off Meeting]]))</f>
        <v>420</v>
      </c>
      <c r="U17" s="104">
        <v>45310</v>
      </c>
      <c r="V17" s="125"/>
      <c r="W17" s="125"/>
      <c r="X17" s="104" t="s">
        <v>31</v>
      </c>
    </row>
    <row r="18" spans="1:24" ht="208" x14ac:dyDescent="0.35">
      <c r="A18" s="76">
        <f t="shared" si="0"/>
        <v>11</v>
      </c>
      <c r="B18" s="116" t="str">
        <f>_xlfn.XLOOKUP(Table4[[#This Row],[Client Name]],'[1]External Projects'!$B:$B,'[1]External Projects'!$A:$A)</f>
        <v>ND-EP-047</v>
      </c>
      <c r="C18" s="103" t="s">
        <v>288</v>
      </c>
      <c r="D18" s="103" t="s">
        <v>289</v>
      </c>
      <c r="E18" s="103" t="s">
        <v>290</v>
      </c>
      <c r="F18" s="103" t="s">
        <v>291</v>
      </c>
      <c r="G18" s="102" t="s">
        <v>78</v>
      </c>
      <c r="H18" s="102" t="s">
        <v>4</v>
      </c>
      <c r="I18" s="116" t="s">
        <v>95</v>
      </c>
      <c r="J18" s="102" t="s">
        <v>110</v>
      </c>
      <c r="K18" s="102" t="s">
        <v>86</v>
      </c>
      <c r="L18" s="104">
        <v>45195</v>
      </c>
      <c r="M18" s="104">
        <v>45203</v>
      </c>
      <c r="N18" s="104">
        <v>45220</v>
      </c>
      <c r="O18" s="104">
        <v>45246</v>
      </c>
      <c r="P18" s="104">
        <v>45294</v>
      </c>
      <c r="Q18" s="104">
        <v>45295</v>
      </c>
      <c r="R18" s="104">
        <v>45609</v>
      </c>
      <c r="S18" s="104">
        <v>45370</v>
      </c>
      <c r="T18" s="102">
        <f ca="1">IF(Table3[[#This Row],[Kick-off Meeting]]=""," ",IF(Table3[[#This Row],[Go-live date]]&gt;0,Table3[[#This Row],[Go-live date]]-Table3[[#This Row],[Kick-off Meeting]],TODAY()-Table3[[#This Row],[Kick-off Meeting]]))</f>
        <v>420</v>
      </c>
      <c r="U18" s="104"/>
      <c r="V18" s="125"/>
      <c r="W18" s="125"/>
      <c r="X18" s="104" t="s">
        <v>31</v>
      </c>
    </row>
    <row r="19" spans="1:24" ht="29" x14ac:dyDescent="0.35">
      <c r="A19" s="76">
        <f t="shared" si="0"/>
        <v>12</v>
      </c>
      <c r="B19" s="116" t="str">
        <f>_xlfn.XLOOKUP(Table4[[#This Row],[Client Name]],'[1]External Projects'!$B:$B,'[1]External Projects'!$A:$A)</f>
        <v>ND-EP-083</v>
      </c>
      <c r="C19" s="103" t="s">
        <v>292</v>
      </c>
      <c r="D19" s="103" t="s">
        <v>293</v>
      </c>
      <c r="E19" s="103" t="s">
        <v>294</v>
      </c>
      <c r="F19" s="103" t="s">
        <v>295</v>
      </c>
      <c r="G19" s="102" t="s">
        <v>56</v>
      </c>
      <c r="H19" s="102" t="s">
        <v>115</v>
      </c>
      <c r="I19" s="116" t="s">
        <v>186</v>
      </c>
      <c r="J19" s="102" t="s">
        <v>110</v>
      </c>
      <c r="K19" s="102" t="s">
        <v>152</v>
      </c>
      <c r="L19" s="104">
        <v>45275</v>
      </c>
      <c r="M19" s="104">
        <v>45299</v>
      </c>
      <c r="N19" s="104">
        <v>45299</v>
      </c>
      <c r="O19" s="104">
        <v>45309</v>
      </c>
      <c r="P19" s="104">
        <v>45310</v>
      </c>
      <c r="Q19" s="104">
        <v>45310</v>
      </c>
      <c r="R19" s="104">
        <v>45323</v>
      </c>
      <c r="S19" s="104">
        <v>45323</v>
      </c>
      <c r="T19" s="102">
        <f ca="1">IF(Table3[[#This Row],[Kick-off Meeting]]=""," ",IF(Table3[[#This Row],[Go-live date]]&gt;0,Table3[[#This Row],[Go-live date]]-Table3[[#This Row],[Kick-off Meeting]],TODAY()-Table3[[#This Row],[Kick-off Meeting]]))</f>
        <v>335</v>
      </c>
      <c r="U19" s="88" t="s">
        <v>296</v>
      </c>
      <c r="V19" s="103"/>
      <c r="W19" s="103"/>
      <c r="X19" s="104"/>
    </row>
  </sheetData>
  <sortState ref="C8:U10">
    <sortCondition ref="C8:C10"/>
  </sortState>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7D7D"/>
  </sheetPr>
  <dimension ref="A1:X12"/>
  <sheetViews>
    <sheetView showGridLines="0" zoomScale="85" zoomScaleNormal="85" workbookViewId="0">
      <selection activeCell="T8" sqref="T8"/>
    </sheetView>
  </sheetViews>
  <sheetFormatPr defaultColWidth="8.81640625" defaultRowHeight="14.5" outlineLevelCol="1" x14ac:dyDescent="0.35"/>
  <cols>
    <col min="1" max="1" width="6.453125" customWidth="1"/>
    <col min="2" max="2" width="14" bestFit="1" customWidth="1"/>
    <col min="3" max="3" width="21.453125" customWidth="1"/>
    <col min="4" max="5" width="19.453125" customWidth="1"/>
    <col min="6" max="6" width="27" customWidth="1" outlineLevel="1"/>
    <col min="7" max="7" width="16.453125" style="3" customWidth="1" outlineLevel="1"/>
    <col min="8" max="9" width="16.453125" customWidth="1" outlineLevel="1"/>
    <col min="10" max="16" width="13.453125" customWidth="1" outlineLevel="1"/>
    <col min="17" max="18" width="15.453125" customWidth="1" outlineLevel="1"/>
    <col min="19" max="19" width="13.453125" customWidth="1"/>
    <col min="20" max="20" width="18.453125" bestFit="1" customWidth="1"/>
    <col min="21" max="21" width="13.453125" customWidth="1"/>
    <col min="22" max="23" width="31.453125" customWidth="1"/>
  </cols>
  <sheetData>
    <row r="1" spans="1:24" ht="23.5" x14ac:dyDescent="0.55000000000000004">
      <c r="A1" s="1" t="s">
        <v>297</v>
      </c>
      <c r="B1" s="1"/>
    </row>
    <row r="2" spans="1:24" x14ac:dyDescent="0.35">
      <c r="A2" s="2" t="s">
        <v>298</v>
      </c>
      <c r="B2" s="2"/>
    </row>
    <row r="7" spans="1:24" ht="43.5" x14ac:dyDescent="0.35">
      <c r="A7" s="38" t="s">
        <v>32</v>
      </c>
      <c r="B7" s="30" t="s">
        <v>33</v>
      </c>
      <c r="C7" s="30" t="s">
        <v>34</v>
      </c>
      <c r="D7" s="30" t="s">
        <v>35</v>
      </c>
      <c r="E7" s="30" t="s">
        <v>155</v>
      </c>
      <c r="F7" s="30" t="s">
        <v>36</v>
      </c>
      <c r="G7" s="30" t="s">
        <v>37</v>
      </c>
      <c r="H7" s="30" t="s">
        <v>38</v>
      </c>
      <c r="I7" s="30" t="s">
        <v>39</v>
      </c>
      <c r="J7" s="132" t="s">
        <v>40</v>
      </c>
      <c r="K7" s="132" t="s">
        <v>41</v>
      </c>
      <c r="L7" s="133" t="s">
        <v>42</v>
      </c>
      <c r="M7" s="31" t="s">
        <v>43</v>
      </c>
      <c r="N7" s="31" t="s">
        <v>113</v>
      </c>
      <c r="O7" s="31" t="s">
        <v>45</v>
      </c>
      <c r="P7" s="31" t="s">
        <v>46</v>
      </c>
      <c r="Q7" s="31" t="s">
        <v>48</v>
      </c>
      <c r="R7" s="31" t="s">
        <v>49</v>
      </c>
      <c r="S7" s="134" t="s">
        <v>50</v>
      </c>
      <c r="T7" s="134" t="s">
        <v>51</v>
      </c>
      <c r="U7" s="32" t="s">
        <v>52</v>
      </c>
      <c r="V7" s="30" t="s">
        <v>156</v>
      </c>
      <c r="W7" s="30" t="s">
        <v>157</v>
      </c>
      <c r="X7" s="135" t="s">
        <v>53</v>
      </c>
    </row>
    <row r="8" spans="1:24" ht="156" x14ac:dyDescent="0.35">
      <c r="A8" s="111">
        <f>ROW(A1)</f>
        <v>1</v>
      </c>
      <c r="B8" s="75" t="e">
        <f>_xlfn.XLOOKUP(Table3[[#This Row],[Client Name]],'[1]External Projects'!$B:$B,'[1]External Projects'!$A:$A)</f>
        <v>#VALUE!</v>
      </c>
      <c r="C8" s="77" t="s">
        <v>299</v>
      </c>
      <c r="D8" s="77" t="s">
        <v>300</v>
      </c>
      <c r="E8" s="77" t="s">
        <v>301</v>
      </c>
      <c r="F8" s="77" t="s">
        <v>302</v>
      </c>
      <c r="G8" s="76" t="s">
        <v>56</v>
      </c>
      <c r="H8" s="76" t="s">
        <v>4</v>
      </c>
      <c r="I8" s="75" t="s">
        <v>95</v>
      </c>
      <c r="J8" s="76" t="s">
        <v>110</v>
      </c>
      <c r="K8" s="76" t="s">
        <v>165</v>
      </c>
      <c r="L8" s="80">
        <v>44738</v>
      </c>
      <c r="M8" s="80">
        <v>44719</v>
      </c>
      <c r="N8" s="80">
        <v>44735</v>
      </c>
      <c r="O8" s="80">
        <v>44739</v>
      </c>
      <c r="P8" s="80">
        <v>45020</v>
      </c>
      <c r="Q8" s="80">
        <v>44732</v>
      </c>
      <c r="R8" s="80">
        <v>44792</v>
      </c>
      <c r="S8" s="80">
        <v>44832</v>
      </c>
      <c r="T8" s="80" t="e">
        <f ca="1">IF(Table3[[#This Row],[Kick-off Meeting]]=""," ",IF(Table3[[#This Row],[Go-live date]]&gt;0,Table3[[#This Row],[Go-live date]]-Table3[[#This Row],[Kick-off Meeting]],TODAY()-Table3[[#This Row],[Kick-off Meeting]]))</f>
        <v>#VALUE!</v>
      </c>
      <c r="U8" s="80" t="e">
        <f ca="1">IF(Table3[[#This Row],[Kick-off Meeting]]=""," ",IF(Table3[[#This Row],[Go-live date]]&gt;0,Table3[[#This Row],[Go-live date]]-Table3[[#This Row],[Kick-off Meeting]],TODAY()-Table3[[#This Row],[Kick-off Meeting]]))</f>
        <v>#VALUE!</v>
      </c>
      <c r="V8" s="77"/>
      <c r="W8" s="77"/>
      <c r="X8" s="86" t="s">
        <v>31</v>
      </c>
    </row>
    <row r="9" spans="1:24" ht="117" x14ac:dyDescent="0.35">
      <c r="A9" s="111">
        <f>ROW(A2)</f>
        <v>2</v>
      </c>
      <c r="B9" s="116" t="str">
        <f>_xlfn.XLOOKUP(Table3[[#This Row],[Client Name]],'[1]External Projects'!$B:$B,'[1]External Projects'!$A:$A)</f>
        <v>ND-EP-062</v>
      </c>
      <c r="C9" s="103" t="s">
        <v>303</v>
      </c>
      <c r="D9" s="103" t="s">
        <v>188</v>
      </c>
      <c r="E9" s="103"/>
      <c r="F9" s="103" t="s">
        <v>304</v>
      </c>
      <c r="G9" s="102" t="s">
        <v>78</v>
      </c>
      <c r="H9" s="102" t="s">
        <v>4</v>
      </c>
      <c r="I9" s="87" t="s">
        <v>95</v>
      </c>
      <c r="J9" s="116" t="s">
        <v>110</v>
      </c>
      <c r="K9" s="102" t="s">
        <v>152</v>
      </c>
      <c r="L9" s="88" t="s">
        <v>305</v>
      </c>
      <c r="M9" s="88" t="s">
        <v>306</v>
      </c>
      <c r="N9" s="88" t="s">
        <v>307</v>
      </c>
      <c r="O9" s="88" t="s">
        <v>306</v>
      </c>
      <c r="P9" s="88" t="s">
        <v>308</v>
      </c>
      <c r="Q9" s="104"/>
      <c r="R9" s="88" t="s">
        <v>308</v>
      </c>
      <c r="S9" s="104"/>
      <c r="T9" s="104" t="str">
        <f ca="1">IF(Table3[[#This Row],[Kick-off Meeting]]=""," ",IF(Table3[[#This Row],[Go-live date]]&gt;0,Table3[[#This Row],[Go-live date]]-Table3[[#This Row],[Kick-off Meeting]],TODAY()-Table3[[#This Row],[Kick-off Meeting]]))</f>
        <v xml:space="preserve"> </v>
      </c>
      <c r="U9" s="105" t="str">
        <f ca="1">IF(Table3[[#This Row],[Kick-off Meeting]]=""," ",IF(Table3[[#This Row],[Go-live date]]&gt;0,Table3[[#This Row],[Go-live date]]-Table3[[#This Row],[Kick-off Meeting]],TODAY()-Table3[[#This Row],[Kick-off Meeting]]))</f>
        <v xml:space="preserve"> </v>
      </c>
      <c r="V9" s="103"/>
      <c r="W9" s="136" t="s">
        <v>309</v>
      </c>
      <c r="X9" s="137"/>
    </row>
    <row r="10" spans="1:24" ht="26" x14ac:dyDescent="0.35">
      <c r="A10" s="141">
        <f>ROW(A3)</f>
        <v>3</v>
      </c>
      <c r="B10" s="116" t="str">
        <f>_xlfn.XLOOKUP(Table3[[#This Row],[Client Name]],'[1]External Projects'!$B:$B,'[1]External Projects'!$A:$A)</f>
        <v>ND-EP-003</v>
      </c>
      <c r="C10" s="142" t="s">
        <v>310</v>
      </c>
      <c r="D10" s="103" t="s">
        <v>65</v>
      </c>
      <c r="E10" s="103"/>
      <c r="F10" s="103"/>
      <c r="G10" s="73" t="s">
        <v>78</v>
      </c>
      <c r="H10" s="71" t="s">
        <v>4</v>
      </c>
      <c r="I10" s="71" t="s">
        <v>215</v>
      </c>
      <c r="J10" s="102"/>
      <c r="K10" s="102"/>
      <c r="L10" s="104"/>
      <c r="M10" s="104"/>
      <c r="N10" s="104"/>
      <c r="O10" s="104"/>
      <c r="P10" s="104"/>
      <c r="Q10" s="104"/>
      <c r="R10" s="104"/>
      <c r="S10" s="104"/>
      <c r="T10" s="104" t="str">
        <f ca="1">IF(Table3[[#This Row],[Kick-off Meeting]]=""," ",IF(Table3[[#This Row],[Go-live date]]&gt;0,Table3[[#This Row],[Go-live date]]-Table3[[#This Row],[Kick-off Meeting]],TODAY()-Table3[[#This Row],[Kick-off Meeting]]))</f>
        <v xml:space="preserve"> </v>
      </c>
      <c r="U10" s="105" t="str">
        <f ca="1">IF(Table3[[#This Row],[Kick-off Meeting]]=""," ",IF(Table3[[#This Row],[Go-live date]]&gt;0,Table3[[#This Row],[Go-live date]]-Table3[[#This Row],[Kick-off Meeting]],TODAY()-Table3[[#This Row],[Kick-off Meeting]]))</f>
        <v xml:space="preserve"> </v>
      </c>
      <c r="V10" s="103"/>
      <c r="W10" s="103"/>
      <c r="X10" s="137"/>
    </row>
    <row r="11" spans="1:24" ht="247" x14ac:dyDescent="0.35">
      <c r="A11" s="141">
        <f>ROW(A4)</f>
        <v>4</v>
      </c>
      <c r="B11" s="116" t="e">
        <f>_xlfn.XLOOKUP(Table3[[#This Row],[Client Name]],'[1]External Projects'!$B:$B,'[1]External Projects'!$A:$A)</f>
        <v>#N/A</v>
      </c>
      <c r="C11" s="77" t="s">
        <v>311</v>
      </c>
      <c r="D11" s="77" t="s">
        <v>312</v>
      </c>
      <c r="E11" s="77" t="s">
        <v>313</v>
      </c>
      <c r="F11" s="81" t="s">
        <v>314</v>
      </c>
      <c r="G11" s="76" t="s">
        <v>78</v>
      </c>
      <c r="H11" s="75" t="s">
        <v>4</v>
      </c>
      <c r="I11" s="75" t="s">
        <v>95</v>
      </c>
      <c r="J11" s="75" t="s">
        <v>110</v>
      </c>
      <c r="K11" s="75" t="s">
        <v>86</v>
      </c>
      <c r="L11" s="80">
        <v>44943</v>
      </c>
      <c r="M11" s="80">
        <v>44957</v>
      </c>
      <c r="N11" s="80">
        <v>44959</v>
      </c>
      <c r="O11" s="80">
        <v>44963</v>
      </c>
      <c r="P11" s="80">
        <v>45083</v>
      </c>
      <c r="Q11" s="80">
        <v>45054</v>
      </c>
      <c r="R11" s="80">
        <v>45054</v>
      </c>
      <c r="S11" s="104"/>
      <c r="T11" s="104" t="str">
        <f ca="1">IF(Table3[[#This Row],[Kick-off Meeting]]=""," ",IF(Table3[[#This Row],[Go-live date]]&gt;0,Table3[[#This Row],[Go-live date]]-Table3[[#This Row],[Kick-off Meeting]],TODAY()-Table3[[#This Row],[Kick-off Meeting]]))</f>
        <v xml:space="preserve"> </v>
      </c>
      <c r="U11" s="80">
        <v>45174</v>
      </c>
      <c r="V11" s="103"/>
      <c r="W11" s="103"/>
      <c r="X11" s="137"/>
    </row>
    <row r="12" spans="1:24" ht="156" x14ac:dyDescent="0.35">
      <c r="A12" s="141">
        <f>ROW(A5)</f>
        <v>5</v>
      </c>
      <c r="B12" s="116" t="str">
        <f>_xlfn.XLOOKUP(Table3[[#This Row],[Client Name]],'[1]External Projects'!$B:$B,'[1]External Projects'!$A:$A)</f>
        <v>ND-EP-085</v>
      </c>
      <c r="C12" s="103" t="s">
        <v>315</v>
      </c>
      <c r="D12" s="103" t="s">
        <v>316</v>
      </c>
      <c r="E12" s="103" t="s">
        <v>317</v>
      </c>
      <c r="F12" s="103" t="s">
        <v>318</v>
      </c>
      <c r="G12" s="102" t="s">
        <v>78</v>
      </c>
      <c r="H12" s="102" t="s">
        <v>4</v>
      </c>
      <c r="I12" s="116" t="s">
        <v>95</v>
      </c>
      <c r="J12" s="102" t="s">
        <v>110</v>
      </c>
      <c r="K12" s="102" t="s">
        <v>86</v>
      </c>
      <c r="L12" s="104">
        <v>45152</v>
      </c>
      <c r="M12" s="104">
        <v>45161</v>
      </c>
      <c r="N12" s="104">
        <v>45174</v>
      </c>
      <c r="O12" s="104">
        <v>45181</v>
      </c>
      <c r="P12" s="104">
        <v>45231</v>
      </c>
      <c r="Q12" s="104">
        <v>45208</v>
      </c>
      <c r="R12" s="104">
        <v>45209</v>
      </c>
      <c r="S12" s="104"/>
      <c r="T12" s="104">
        <f ca="1">IF(Table3[[#This Row],[Kick-off Meeting]]=""," ",IF(Table3[[#This Row],[Go-live date]]&gt;0,Table3[[#This Row],[Go-live date]]-Table3[[#This Row],[Kick-off Meeting]],TODAY()-Table3[[#This Row],[Kick-off Meeting]]))</f>
        <v>62</v>
      </c>
      <c r="U12" s="104">
        <f ca="1">IF(Table3[[#This Row],[Kick-off Meeting]]=""," ",IF(Table3[[#This Row],[Go-live date]]&gt;0,Table3[[#This Row],[Go-live date]]-Table3[[#This Row],[Kick-off Meeting]],TODAY()-Table3[[#This Row],[Kick-off Meeting]]))</f>
        <v>62</v>
      </c>
      <c r="V12" s="125" t="s">
        <v>319</v>
      </c>
      <c r="W12" s="125"/>
      <c r="X12" s="137" t="s">
        <v>31</v>
      </c>
    </row>
  </sheetData>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249977111117893"/>
  </sheetPr>
  <dimension ref="A1:P13"/>
  <sheetViews>
    <sheetView showGridLines="0" zoomScale="85" zoomScaleNormal="85" workbookViewId="0">
      <pane ySplit="7" topLeftCell="A11" activePane="bottomLeft" state="frozen"/>
      <selection pane="bottomLeft" activeCell="F12" sqref="F12"/>
    </sheetView>
  </sheetViews>
  <sheetFormatPr defaultColWidth="8.81640625" defaultRowHeight="14.5" x14ac:dyDescent="0.35"/>
  <cols>
    <col min="1" max="1" width="6.453125" customWidth="1"/>
    <col min="2" max="2" width="14" bestFit="1" customWidth="1"/>
    <col min="3" max="3" width="21.453125" customWidth="1"/>
    <col min="4" max="5" width="32.453125" customWidth="1"/>
    <col min="6" max="7" width="17.453125" bestFit="1" customWidth="1"/>
    <col min="8" max="15" width="16.453125" customWidth="1"/>
    <col min="16" max="16" width="42" customWidth="1"/>
    <col min="17" max="17" width="33.453125" bestFit="1" customWidth="1"/>
    <col min="18" max="19" width="15" customWidth="1"/>
    <col min="20" max="20" width="0.453125" customWidth="1"/>
  </cols>
  <sheetData>
    <row r="1" spans="1:16" ht="23.5" x14ac:dyDescent="0.55000000000000004">
      <c r="A1" s="1" t="s">
        <v>13</v>
      </c>
      <c r="B1" s="1"/>
    </row>
    <row r="2" spans="1:16" x14ac:dyDescent="0.35">
      <c r="A2" s="2" t="s">
        <v>320</v>
      </c>
      <c r="B2" s="2"/>
    </row>
    <row r="7" spans="1:16" ht="29" x14ac:dyDescent="0.35">
      <c r="A7" s="90" t="s">
        <v>32</v>
      </c>
      <c r="B7" s="118" t="s">
        <v>33</v>
      </c>
      <c r="C7" s="48" t="s">
        <v>34</v>
      </c>
      <c r="D7" s="48" t="s">
        <v>35</v>
      </c>
      <c r="E7" s="48" t="s">
        <v>36</v>
      </c>
      <c r="F7" s="48" t="s">
        <v>37</v>
      </c>
      <c r="G7" s="48" t="s">
        <v>38</v>
      </c>
      <c r="H7" s="53" t="s">
        <v>40</v>
      </c>
      <c r="I7" s="53" t="s">
        <v>41</v>
      </c>
      <c r="J7" s="56" t="s">
        <v>42</v>
      </c>
      <c r="K7" s="53" t="s">
        <v>43</v>
      </c>
      <c r="L7" s="53" t="s">
        <v>113</v>
      </c>
      <c r="M7" s="53" t="s">
        <v>45</v>
      </c>
      <c r="N7" s="53" t="s">
        <v>46</v>
      </c>
      <c r="O7" s="53" t="s">
        <v>321</v>
      </c>
      <c r="P7" s="91" t="s">
        <v>157</v>
      </c>
    </row>
    <row r="8" spans="1:16" x14ac:dyDescent="0.35">
      <c r="A8" s="89">
        <f>ROW(A1)</f>
        <v>1</v>
      </c>
      <c r="B8" s="89" t="str">
        <f>_xlfn.XLOOKUP(Table6[[#This Row],[Client Name]],'[1]External Projects'!$B:$B,'[1]External Projects'!$A:$A)</f>
        <v>ND-EP-086</v>
      </c>
      <c r="C8" s="72" t="s">
        <v>322</v>
      </c>
      <c r="D8" s="72" t="s">
        <v>217</v>
      </c>
      <c r="E8" s="72"/>
      <c r="F8" s="73" t="s">
        <v>78</v>
      </c>
      <c r="G8" s="71" t="s">
        <v>4</v>
      </c>
      <c r="H8" s="71" t="s">
        <v>110</v>
      </c>
      <c r="I8" s="71" t="s">
        <v>86</v>
      </c>
      <c r="J8" s="74">
        <v>45352</v>
      </c>
      <c r="K8" s="74"/>
      <c r="L8" s="74"/>
      <c r="M8" s="74"/>
      <c r="N8" s="74"/>
      <c r="O8" s="74"/>
      <c r="P8" s="92" t="s">
        <v>323</v>
      </c>
    </row>
    <row r="9" spans="1:16" ht="29" x14ac:dyDescent="0.35">
      <c r="A9" s="89">
        <f t="shared" ref="A9:A10" si="0">ROW(A2)</f>
        <v>2</v>
      </c>
      <c r="B9" s="89" t="str">
        <f>_xlfn.XLOOKUP(Table6[[#This Row],[Client Name]],'[1]External Projects'!$B:$B,'[1]External Projects'!$A:$A)</f>
        <v>ND-EP-001</v>
      </c>
      <c r="C9" s="124" t="s">
        <v>324</v>
      </c>
      <c r="D9" s="72" t="s">
        <v>65</v>
      </c>
      <c r="E9" s="72"/>
      <c r="F9" s="73" t="s">
        <v>78</v>
      </c>
      <c r="G9" s="71" t="s">
        <v>4</v>
      </c>
      <c r="H9" s="71" t="s">
        <v>215</v>
      </c>
      <c r="I9" s="71" t="s">
        <v>152</v>
      </c>
      <c r="J9" s="74"/>
      <c r="K9" s="74"/>
      <c r="L9" s="74"/>
      <c r="M9" s="74"/>
      <c r="N9" s="74"/>
      <c r="O9" s="74"/>
      <c r="P9" s="92"/>
    </row>
    <row r="10" spans="1:16" ht="29" x14ac:dyDescent="0.35">
      <c r="A10" s="71">
        <f t="shared" si="0"/>
        <v>3</v>
      </c>
      <c r="B10" s="71" t="e">
        <f>_xlfn.XLOOKUP(Table6[[#This Row],[Client Name]],'[1]External Projects'!$B:$B,'[1]External Projects'!$A:$A)</f>
        <v>#N/A</v>
      </c>
      <c r="C10" s="72" t="s">
        <v>325</v>
      </c>
      <c r="D10" s="72" t="s">
        <v>326</v>
      </c>
      <c r="E10" s="72"/>
      <c r="F10" s="73" t="s">
        <v>78</v>
      </c>
      <c r="G10" s="71" t="s">
        <v>4</v>
      </c>
      <c r="H10" s="71"/>
      <c r="I10" s="71"/>
      <c r="J10" s="74"/>
      <c r="K10" s="74"/>
      <c r="L10" s="74"/>
      <c r="M10" s="74"/>
      <c r="N10" s="74"/>
      <c r="O10" s="74"/>
      <c r="P10" s="92" t="s">
        <v>327</v>
      </c>
    </row>
    <row r="11" spans="1:16" ht="29" x14ac:dyDescent="0.35">
      <c r="A11" s="71">
        <f>ROW(A4)</f>
        <v>4</v>
      </c>
      <c r="B11" s="71" t="e">
        <f>_xlfn.XLOOKUP(Table6[[#This Row],[Client Name]],'[1]External Projects'!$B:$B,'[1]External Projects'!$A:$A)</f>
        <v>#N/A</v>
      </c>
      <c r="C11" s="72" t="s">
        <v>128</v>
      </c>
      <c r="D11" s="72" t="s">
        <v>294</v>
      </c>
      <c r="E11" s="72"/>
      <c r="F11" s="73" t="s">
        <v>56</v>
      </c>
      <c r="G11" s="71" t="s">
        <v>4</v>
      </c>
      <c r="H11" s="87" t="s">
        <v>110</v>
      </c>
      <c r="I11" s="87" t="s">
        <v>152</v>
      </c>
      <c r="J11" s="88"/>
      <c r="K11" s="88"/>
      <c r="L11" s="88"/>
      <c r="M11" s="88"/>
      <c r="N11" s="88"/>
      <c r="O11" s="88"/>
      <c r="P11" s="152" t="s">
        <v>328</v>
      </c>
    </row>
    <row r="12" spans="1:16" ht="116" x14ac:dyDescent="0.35">
      <c r="A12" s="71">
        <f>ROW(A5)</f>
        <v>5</v>
      </c>
      <c r="B12" s="71" t="e">
        <f>_xlfn.XLOOKUP(Table6[[#This Row],[Client Name]],'[1]External Projects'!$B:$B,'[1]External Projects'!$A:$A)</f>
        <v>#N/A</v>
      </c>
      <c r="C12" s="72" t="s">
        <v>329</v>
      </c>
      <c r="D12" s="69" t="s">
        <v>330</v>
      </c>
      <c r="E12" s="147"/>
      <c r="F12" s="73" t="s">
        <v>78</v>
      </c>
      <c r="G12" s="71" t="s">
        <v>4</v>
      </c>
      <c r="H12" s="87" t="s">
        <v>110</v>
      </c>
      <c r="I12" s="87" t="s">
        <v>111</v>
      </c>
      <c r="J12" s="88">
        <v>45356</v>
      </c>
      <c r="K12" s="88"/>
      <c r="L12" s="88"/>
      <c r="M12" s="88">
        <v>45369</v>
      </c>
      <c r="N12" s="88"/>
      <c r="O12" s="88"/>
      <c r="P12" s="144"/>
    </row>
    <row r="13" spans="1:16" ht="72.5" x14ac:dyDescent="0.35">
      <c r="A13" s="71">
        <f>ROW(A6)</f>
        <v>6</v>
      </c>
      <c r="B13" s="71" t="str">
        <f>_xlfn.XLOOKUP(Table6[[#This Row],[Client Name]],'[1]External Projects'!$B:$B,'[1]External Projects'!$A:$A)</f>
        <v>ND-EP-079</v>
      </c>
      <c r="C13" s="147" t="s">
        <v>149</v>
      </c>
      <c r="D13" s="147" t="s">
        <v>331</v>
      </c>
      <c r="E13" s="147"/>
      <c r="F13" s="73" t="s">
        <v>78</v>
      </c>
      <c r="G13" s="71" t="s">
        <v>4</v>
      </c>
      <c r="H13" s="87" t="s">
        <v>110</v>
      </c>
      <c r="I13" s="87" t="s">
        <v>86</v>
      </c>
      <c r="J13" s="88">
        <v>45369</v>
      </c>
      <c r="K13" s="88"/>
      <c r="L13" s="88"/>
      <c r="M13" s="88"/>
      <c r="N13" s="88"/>
      <c r="O13" s="88"/>
      <c r="P13" s="144"/>
    </row>
  </sheetData>
  <pageMargins left="0.7" right="0.7" top="0.75" bottom="0.75" header="0.3" footer="0.3"/>
  <pageSetup orientation="portrait" horizontalDpi="1200" verticalDpi="12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499984740745262"/>
  </sheetPr>
  <dimension ref="A1:Q26"/>
  <sheetViews>
    <sheetView showGridLines="0" tabSelected="1" topLeftCell="C1" zoomScale="85" zoomScaleNormal="85" workbookViewId="0">
      <selection activeCell="Q7" sqref="Q7"/>
    </sheetView>
  </sheetViews>
  <sheetFormatPr defaultColWidth="8.81640625" defaultRowHeight="14.5" outlineLevelCol="1" x14ac:dyDescent="0.35"/>
  <cols>
    <col min="1" max="1" width="6.453125" customWidth="1"/>
    <col min="2" max="2" width="22.453125" bestFit="1" customWidth="1"/>
    <col min="3" max="3" width="32.453125" customWidth="1"/>
    <col min="4" max="4" width="17.453125" style="12" customWidth="1"/>
    <col min="5" max="5" width="17.453125" customWidth="1"/>
    <col min="6" max="7" width="14.453125" customWidth="1" outlineLevel="1"/>
    <col min="8" max="14" width="14.453125" customWidth="1"/>
    <col min="15" max="15" width="15.453125" customWidth="1"/>
    <col min="16" max="16" width="14.453125" customWidth="1"/>
    <col min="17" max="17" width="35.453125" customWidth="1"/>
  </cols>
  <sheetData>
    <row r="1" spans="1:17" ht="23.5" x14ac:dyDescent="0.55000000000000004">
      <c r="A1" s="1" t="s">
        <v>332</v>
      </c>
    </row>
    <row r="2" spans="1:17" x14ac:dyDescent="0.35">
      <c r="A2" s="2" t="s">
        <v>333</v>
      </c>
    </row>
    <row r="7" spans="1:17" ht="29" x14ac:dyDescent="0.35">
      <c r="A7" s="48" t="s">
        <v>32</v>
      </c>
      <c r="B7" s="48" t="s">
        <v>359</v>
      </c>
      <c r="C7" s="48" t="s">
        <v>360</v>
      </c>
      <c r="D7" s="48" t="s">
        <v>361</v>
      </c>
      <c r="E7" s="49" t="s">
        <v>362</v>
      </c>
      <c r="F7" s="50" t="s">
        <v>363</v>
      </c>
      <c r="G7" s="51" t="s">
        <v>364</v>
      </c>
      <c r="H7" s="52" t="s">
        <v>365</v>
      </c>
      <c r="I7" s="53" t="s">
        <v>43</v>
      </c>
      <c r="J7" s="70" t="s">
        <v>366</v>
      </c>
      <c r="K7" s="53" t="s">
        <v>367</v>
      </c>
      <c r="L7" s="53" t="s">
        <v>368</v>
      </c>
      <c r="M7" s="53" t="s">
        <v>370</v>
      </c>
      <c r="N7" s="55" t="s">
        <v>371</v>
      </c>
      <c r="O7" s="52" t="s">
        <v>372</v>
      </c>
      <c r="P7" s="56" t="s">
        <v>373</v>
      </c>
      <c r="Q7" s="56" t="s">
        <v>369</v>
      </c>
    </row>
    <row r="8" spans="1:17" x14ac:dyDescent="0.35">
      <c r="A8" s="71">
        <f t="shared" ref="A8:A23" si="0">ROW(A1)</f>
        <v>1</v>
      </c>
      <c r="B8" s="68" t="s">
        <v>334</v>
      </c>
      <c r="C8" s="10"/>
      <c r="D8" s="11" t="s">
        <v>56</v>
      </c>
      <c r="E8" s="46" t="s">
        <v>4</v>
      </c>
      <c r="F8" s="44"/>
      <c r="G8" s="46"/>
      <c r="H8" s="47"/>
      <c r="I8" s="13"/>
      <c r="J8" s="13"/>
      <c r="K8" s="13"/>
      <c r="L8" s="13"/>
      <c r="M8" s="13"/>
      <c r="N8" s="54"/>
      <c r="O8" s="47"/>
      <c r="P8" s="13"/>
      <c r="Q8" s="10"/>
    </row>
    <row r="9" spans="1:17" x14ac:dyDescent="0.35">
      <c r="A9" s="71">
        <f t="shared" si="0"/>
        <v>2</v>
      </c>
      <c r="B9" s="68" t="s">
        <v>335</v>
      </c>
      <c r="C9" s="10"/>
      <c r="D9" s="11" t="s">
        <v>56</v>
      </c>
      <c r="E9" s="46" t="s">
        <v>5</v>
      </c>
      <c r="F9" s="44"/>
      <c r="G9" s="46"/>
      <c r="H9" s="47"/>
      <c r="I9" s="13"/>
      <c r="J9" s="13"/>
      <c r="K9" s="13"/>
      <c r="L9" s="13"/>
      <c r="M9" s="13"/>
      <c r="N9" s="54"/>
      <c r="O9" s="47"/>
      <c r="P9" s="13"/>
      <c r="Q9" s="10"/>
    </row>
    <row r="10" spans="1:17" x14ac:dyDescent="0.35">
      <c r="A10" s="71">
        <f t="shared" si="0"/>
        <v>3</v>
      </c>
      <c r="B10" s="69" t="s">
        <v>336</v>
      </c>
      <c r="C10" s="10"/>
      <c r="D10" s="11" t="s">
        <v>56</v>
      </c>
      <c r="E10" s="46" t="s">
        <v>4</v>
      </c>
      <c r="F10" s="44"/>
      <c r="G10" s="46"/>
      <c r="H10" s="47"/>
      <c r="I10" s="13"/>
      <c r="J10" s="13"/>
      <c r="K10" s="13"/>
      <c r="L10" s="13"/>
      <c r="M10" s="13"/>
      <c r="N10" s="54"/>
      <c r="O10" s="47"/>
      <c r="P10" s="13"/>
      <c r="Q10" s="10"/>
    </row>
    <row r="11" spans="1:17" x14ac:dyDescent="0.35">
      <c r="A11" s="71">
        <f t="shared" si="0"/>
        <v>4</v>
      </c>
      <c r="B11" s="68" t="s">
        <v>337</v>
      </c>
      <c r="C11" s="10"/>
      <c r="D11" s="11" t="s">
        <v>56</v>
      </c>
      <c r="E11" s="46" t="s">
        <v>4</v>
      </c>
      <c r="F11" s="44"/>
      <c r="G11" s="46"/>
      <c r="H11" s="47"/>
      <c r="I11" s="13"/>
      <c r="J11" s="13"/>
      <c r="K11" s="13"/>
      <c r="L11" s="13"/>
      <c r="M11" s="13"/>
      <c r="N11" s="54"/>
      <c r="O11" s="47"/>
      <c r="P11" s="13"/>
      <c r="Q11" s="10"/>
    </row>
    <row r="12" spans="1:17" x14ac:dyDescent="0.35">
      <c r="A12" s="71">
        <f t="shared" si="0"/>
        <v>5</v>
      </c>
      <c r="B12" s="68" t="s">
        <v>338</v>
      </c>
      <c r="C12" s="10"/>
      <c r="D12" s="11" t="s">
        <v>78</v>
      </c>
      <c r="E12" s="46" t="s">
        <v>4</v>
      </c>
      <c r="F12" s="44"/>
      <c r="G12" s="46"/>
      <c r="H12" s="47"/>
      <c r="I12" s="13"/>
      <c r="J12" s="13"/>
      <c r="K12" s="13"/>
      <c r="L12" s="13"/>
      <c r="M12" s="13"/>
      <c r="N12" s="54"/>
      <c r="O12" s="47"/>
      <c r="P12" s="13"/>
      <c r="Q12" s="10"/>
    </row>
    <row r="13" spans="1:17" x14ac:dyDescent="0.35">
      <c r="A13" s="71">
        <f t="shared" si="0"/>
        <v>6</v>
      </c>
      <c r="B13" s="68" t="s">
        <v>339</v>
      </c>
      <c r="C13" s="10"/>
      <c r="D13" s="11" t="s">
        <v>56</v>
      </c>
      <c r="E13" s="46" t="s">
        <v>4</v>
      </c>
      <c r="F13" s="44"/>
      <c r="G13" s="46"/>
      <c r="H13" s="47"/>
      <c r="I13" s="13"/>
      <c r="J13" s="13"/>
      <c r="K13" s="13"/>
      <c r="L13" s="13"/>
      <c r="M13" s="13"/>
      <c r="N13" s="54"/>
      <c r="O13" s="47"/>
      <c r="P13" s="13"/>
      <c r="Q13" s="10"/>
    </row>
    <row r="14" spans="1:17" x14ac:dyDescent="0.35">
      <c r="A14" s="71">
        <f t="shared" si="0"/>
        <v>7</v>
      </c>
      <c r="B14" s="68" t="s">
        <v>340</v>
      </c>
      <c r="C14" s="10"/>
      <c r="D14" s="11" t="s">
        <v>56</v>
      </c>
      <c r="E14" s="46" t="s">
        <v>4</v>
      </c>
      <c r="F14" s="44"/>
      <c r="G14" s="46"/>
      <c r="H14" s="47"/>
      <c r="I14" s="13"/>
      <c r="J14" s="13"/>
      <c r="K14" s="13"/>
      <c r="L14" s="13"/>
      <c r="M14" s="13"/>
      <c r="N14" s="54"/>
      <c r="O14" s="47"/>
      <c r="P14" s="13"/>
      <c r="Q14" s="10"/>
    </row>
    <row r="15" spans="1:17" x14ac:dyDescent="0.35">
      <c r="A15" s="71">
        <f t="shared" si="0"/>
        <v>8</v>
      </c>
      <c r="B15" s="67" t="s">
        <v>341</v>
      </c>
      <c r="C15" s="39"/>
      <c r="D15" s="40" t="s">
        <v>56</v>
      </c>
      <c r="E15" s="57" t="s">
        <v>4</v>
      </c>
      <c r="F15" s="40"/>
      <c r="G15" s="57"/>
      <c r="H15" s="45"/>
      <c r="I15" s="45"/>
      <c r="J15" s="45"/>
      <c r="K15" s="45"/>
      <c r="L15" s="45"/>
      <c r="M15" s="45"/>
      <c r="N15" s="58"/>
      <c r="O15" s="45"/>
      <c r="P15" s="45"/>
      <c r="Q15" s="39"/>
    </row>
    <row r="16" spans="1:17" x14ac:dyDescent="0.35">
      <c r="A16" s="71">
        <f t="shared" si="0"/>
        <v>9</v>
      </c>
      <c r="B16" s="67" t="s">
        <v>342</v>
      </c>
      <c r="C16" s="39"/>
      <c r="D16" s="40" t="s">
        <v>78</v>
      </c>
      <c r="E16" s="57" t="s">
        <v>5</v>
      </c>
      <c r="F16" s="40" t="s">
        <v>57</v>
      </c>
      <c r="G16" s="57" t="s">
        <v>86</v>
      </c>
      <c r="H16" s="45"/>
      <c r="I16" s="45"/>
      <c r="J16" s="45"/>
      <c r="K16" s="45"/>
      <c r="L16" s="45"/>
      <c r="M16" s="45"/>
      <c r="N16" s="58"/>
      <c r="O16" s="45"/>
      <c r="P16" s="45">
        <v>45231</v>
      </c>
      <c r="Q16" s="39"/>
    </row>
    <row r="17" spans="1:17" x14ac:dyDescent="0.35">
      <c r="A17" s="71">
        <f t="shared" si="0"/>
        <v>10</v>
      </c>
      <c r="B17" s="67" t="s">
        <v>343</v>
      </c>
      <c r="C17" s="39"/>
      <c r="D17" s="40" t="s">
        <v>56</v>
      </c>
      <c r="E17" s="57" t="s">
        <v>4</v>
      </c>
      <c r="F17" s="40"/>
      <c r="G17" s="57"/>
      <c r="H17" s="45"/>
      <c r="I17" s="45"/>
      <c r="J17" s="45"/>
      <c r="K17" s="45"/>
      <c r="L17" s="45"/>
      <c r="M17" s="45"/>
      <c r="N17" s="58"/>
      <c r="O17" s="45"/>
      <c r="P17" s="45"/>
      <c r="Q17" s="39"/>
    </row>
    <row r="18" spans="1:17" x14ac:dyDescent="0.35">
      <c r="A18" s="71">
        <f t="shared" si="0"/>
        <v>11</v>
      </c>
      <c r="B18" s="67" t="s">
        <v>344</v>
      </c>
      <c r="C18" s="39"/>
      <c r="D18" s="40" t="s">
        <v>56</v>
      </c>
      <c r="E18" s="57" t="s">
        <v>4</v>
      </c>
      <c r="F18" s="40"/>
      <c r="G18" s="57"/>
      <c r="H18" s="45"/>
      <c r="I18" s="45"/>
      <c r="J18" s="45"/>
      <c r="K18" s="45"/>
      <c r="L18" s="45"/>
      <c r="M18" s="45"/>
      <c r="N18" s="58"/>
      <c r="O18" s="45"/>
      <c r="P18" s="45"/>
      <c r="Q18" s="39"/>
    </row>
    <row r="19" spans="1:17" x14ac:dyDescent="0.35">
      <c r="A19" s="71">
        <f t="shared" si="0"/>
        <v>12</v>
      </c>
      <c r="B19" s="67" t="s">
        <v>345</v>
      </c>
      <c r="C19" s="39"/>
      <c r="D19" s="40" t="s">
        <v>56</v>
      </c>
      <c r="E19" s="57" t="s">
        <v>4</v>
      </c>
      <c r="F19" s="40"/>
      <c r="G19" s="57"/>
      <c r="H19" s="45"/>
      <c r="I19" s="45"/>
      <c r="J19" s="45"/>
      <c r="K19" s="45"/>
      <c r="L19" s="45"/>
      <c r="M19" s="45"/>
      <c r="N19" s="58"/>
      <c r="O19" s="45">
        <v>45237</v>
      </c>
      <c r="P19" s="45"/>
      <c r="Q19" s="39"/>
    </row>
    <row r="20" spans="1:17" x14ac:dyDescent="0.35">
      <c r="A20" s="71">
        <f t="shared" si="0"/>
        <v>13</v>
      </c>
      <c r="B20" s="67" t="s">
        <v>346</v>
      </c>
      <c r="C20" s="39"/>
      <c r="D20" s="40" t="s">
        <v>78</v>
      </c>
      <c r="E20" s="57" t="s">
        <v>4</v>
      </c>
      <c r="F20" s="40" t="s">
        <v>57</v>
      </c>
      <c r="G20" s="57" t="s">
        <v>58</v>
      </c>
      <c r="H20" s="45"/>
      <c r="I20" s="45"/>
      <c r="J20" s="45"/>
      <c r="K20" s="45"/>
      <c r="L20" s="45"/>
      <c r="M20" s="45"/>
      <c r="N20" s="58"/>
      <c r="O20" s="45"/>
      <c r="P20" s="45">
        <v>45191</v>
      </c>
      <c r="Q20" s="39"/>
    </row>
    <row r="21" spans="1:17" x14ac:dyDescent="0.35">
      <c r="A21" s="71">
        <f t="shared" si="0"/>
        <v>14</v>
      </c>
      <c r="B21" s="67" t="s">
        <v>347</v>
      </c>
      <c r="C21" s="39"/>
      <c r="D21" s="40" t="s">
        <v>78</v>
      </c>
      <c r="E21" s="57" t="s">
        <v>4</v>
      </c>
      <c r="F21" s="40"/>
      <c r="G21" s="57"/>
      <c r="H21" s="45"/>
      <c r="I21" s="45"/>
      <c r="J21" s="45"/>
      <c r="K21" s="45"/>
      <c r="L21" s="45"/>
      <c r="M21" s="45"/>
      <c r="N21" s="58"/>
      <c r="O21" s="45"/>
      <c r="P21" s="45"/>
      <c r="Q21" s="39"/>
    </row>
    <row r="22" spans="1:17" x14ac:dyDescent="0.35">
      <c r="A22" s="71">
        <f t="shared" si="0"/>
        <v>15</v>
      </c>
      <c r="B22" s="67" t="s">
        <v>348</v>
      </c>
      <c r="C22" s="39"/>
      <c r="D22" s="40" t="s">
        <v>56</v>
      </c>
      <c r="E22" s="57" t="s">
        <v>4</v>
      </c>
      <c r="F22" s="40"/>
      <c r="G22" s="57"/>
      <c r="H22" s="45"/>
      <c r="I22" s="45"/>
      <c r="J22" s="45"/>
      <c r="K22" s="45"/>
      <c r="L22" s="45"/>
      <c r="M22" s="45"/>
      <c r="N22" s="58"/>
      <c r="O22" s="45"/>
      <c r="P22" s="45"/>
      <c r="Q22" s="39"/>
    </row>
    <row r="23" spans="1:17" x14ac:dyDescent="0.35">
      <c r="A23" s="71">
        <f t="shared" si="0"/>
        <v>16</v>
      </c>
      <c r="B23" s="67" t="s">
        <v>349</v>
      </c>
      <c r="C23" s="39"/>
      <c r="D23" s="40" t="s">
        <v>56</v>
      </c>
      <c r="E23" s="57" t="s">
        <v>4</v>
      </c>
      <c r="F23" s="40"/>
      <c r="G23" s="57"/>
      <c r="H23" s="45"/>
      <c r="I23" s="45"/>
      <c r="J23" s="45"/>
      <c r="K23" s="45"/>
      <c r="L23" s="45"/>
      <c r="M23" s="45"/>
      <c r="N23" s="58"/>
      <c r="O23" s="45"/>
      <c r="P23" s="45"/>
      <c r="Q23" s="39"/>
    </row>
    <row r="24" spans="1:17" ht="72.5" x14ac:dyDescent="0.35">
      <c r="A24" s="71">
        <f>ROW(A17)</f>
        <v>17</v>
      </c>
      <c r="B24" s="60" t="s">
        <v>350</v>
      </c>
      <c r="C24" s="60" t="s">
        <v>351</v>
      </c>
      <c r="D24" s="40" t="s">
        <v>78</v>
      </c>
      <c r="E24" s="57" t="s">
        <v>4</v>
      </c>
      <c r="F24" s="40" t="s">
        <v>57</v>
      </c>
      <c r="G24" s="57" t="s">
        <v>86</v>
      </c>
      <c r="H24" s="45">
        <v>45049</v>
      </c>
      <c r="I24" s="45">
        <v>45082</v>
      </c>
      <c r="J24" s="45"/>
      <c r="K24" s="45"/>
      <c r="L24" s="45"/>
      <c r="M24" s="45"/>
      <c r="N24" s="58">
        <v>45138</v>
      </c>
      <c r="O24" s="45">
        <v>45251</v>
      </c>
      <c r="P24" s="45"/>
      <c r="Q24" s="60" t="s">
        <v>352</v>
      </c>
    </row>
    <row r="25" spans="1:17" ht="87" x14ac:dyDescent="0.35">
      <c r="A25" s="71">
        <f>ROW(A18)</f>
        <v>18</v>
      </c>
      <c r="B25" s="60" t="s">
        <v>353</v>
      </c>
      <c r="C25" s="60" t="s">
        <v>354</v>
      </c>
      <c r="D25" s="40" t="s">
        <v>78</v>
      </c>
      <c r="E25" s="57" t="s">
        <v>4</v>
      </c>
      <c r="F25" s="40"/>
      <c r="G25" s="57"/>
      <c r="H25" s="59">
        <v>44839</v>
      </c>
      <c r="I25" s="59">
        <v>44956</v>
      </c>
      <c r="J25" s="59">
        <v>44974</v>
      </c>
      <c r="K25" s="62">
        <v>44956</v>
      </c>
      <c r="L25" s="9"/>
      <c r="M25" s="9"/>
      <c r="N25" s="61">
        <v>44999</v>
      </c>
      <c r="O25" s="45">
        <v>45300</v>
      </c>
      <c r="P25" s="45">
        <v>45300</v>
      </c>
      <c r="Q25" s="60" t="s">
        <v>355</v>
      </c>
    </row>
    <row r="26" spans="1:17" ht="159.5" x14ac:dyDescent="0.35">
      <c r="A26" s="71">
        <f>ROW(A19)</f>
        <v>19</v>
      </c>
      <c r="B26" s="60" t="s">
        <v>356</v>
      </c>
      <c r="C26" s="60" t="s">
        <v>357</v>
      </c>
      <c r="D26" s="40" t="s">
        <v>56</v>
      </c>
      <c r="E26" s="57" t="s">
        <v>4</v>
      </c>
      <c r="F26" s="40" t="s">
        <v>110</v>
      </c>
      <c r="G26" s="57" t="s">
        <v>111</v>
      </c>
      <c r="H26" s="59">
        <v>44756</v>
      </c>
      <c r="I26" s="59">
        <v>44775</v>
      </c>
      <c r="J26" s="59">
        <v>44803</v>
      </c>
      <c r="K26" s="62">
        <v>44784</v>
      </c>
      <c r="L26" s="9" t="s">
        <v>283</v>
      </c>
      <c r="M26" s="9" t="s">
        <v>283</v>
      </c>
      <c r="N26" s="61">
        <v>44930</v>
      </c>
      <c r="O26" s="45">
        <v>45341</v>
      </c>
      <c r="P26" s="45">
        <v>45341</v>
      </c>
      <c r="Q26" s="60" t="s">
        <v>358</v>
      </c>
    </row>
  </sheetData>
  <sortState ref="B8:G14">
    <sortCondition ref="B8:B14"/>
  </sortState>
  <phoneticPr fontId="14" type="noConversion"/>
  <pageMargins left="0.7" right="0.7" top="0.75" bottom="0.75" header="0.3" footer="0.3"/>
  <drawing r:id="rId1"/>
  <legacy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6E6F38480A11478B3F25181860273F" ma:contentTypeVersion="17" ma:contentTypeDescription="Create a new document." ma:contentTypeScope="" ma:versionID="ec8c78284e87b0d17715a600c74b131d">
  <xsd:schema xmlns:xsd="http://www.w3.org/2001/XMLSchema" xmlns:xs="http://www.w3.org/2001/XMLSchema" xmlns:p="http://schemas.microsoft.com/office/2006/metadata/properties" xmlns:ns1="http://schemas.microsoft.com/sharepoint/v3" xmlns:ns2="b6dcd8c6-ee8a-4e59-906a-2ccbadba90fd" xmlns:ns3="67a06ac7-48e1-4d8c-b187-2d2c771404d4" targetNamespace="http://schemas.microsoft.com/office/2006/metadata/properties" ma:root="true" ma:fieldsID="451317c3b762988b98467e813beabdc7" ns1:_="" ns2:_="" ns3:_="">
    <xsd:import namespace="http://schemas.microsoft.com/sharepoint/v3"/>
    <xsd:import namespace="b6dcd8c6-ee8a-4e59-906a-2ccbadba90fd"/>
    <xsd:import namespace="67a06ac7-48e1-4d8c-b187-2d2c771404d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dcd8c6-ee8a-4e59-906a-2ccbadba90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e91f7ff-a613-4178-9c3d-476f8ac50db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06ac7-48e1-4d8c-b187-2d2c771404d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789f8d-2884-4c25-a2ef-0aeb5edc4989}" ma:internalName="TaxCatchAll" ma:showField="CatchAllData" ma:web="67a06ac7-48e1-4d8c-b187-2d2c771404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b6dcd8c6-ee8a-4e59-906a-2ccbadba90fd">
      <Terms xmlns="http://schemas.microsoft.com/office/infopath/2007/PartnerControls"/>
    </lcf76f155ced4ddcb4097134ff3c332f>
    <_ip_UnifiedCompliancePolicyProperties xmlns="http://schemas.microsoft.com/sharepoint/v3" xsi:nil="true"/>
    <TaxCatchAll xmlns="67a06ac7-48e1-4d8c-b187-2d2c771404d4" xsi:nil="true"/>
    <SharedWithUsers xmlns="67a06ac7-48e1-4d8c-b187-2d2c771404d4">
      <UserInfo>
        <DisplayName>Arnold Raath</DisplayName>
        <AccountId>157</AccountId>
        <AccountType/>
      </UserInfo>
      <UserInfo>
        <DisplayName>Cali</DisplayName>
        <AccountId>162</AccountId>
        <AccountType/>
      </UserInfo>
      <UserInfo>
        <DisplayName>Akshaf Mulla</DisplayName>
        <AccountId>14</AccountId>
        <AccountType/>
      </UserInfo>
      <UserInfo>
        <DisplayName>Sweetie Paculanan</DisplayName>
        <AccountId>19</AccountId>
        <AccountType/>
      </UserInfo>
      <UserInfo>
        <DisplayName>Abdul Hadhi</DisplayName>
        <AccountId>28</AccountId>
        <AccountType/>
      </UserInfo>
    </SharedWithUsers>
  </documentManagement>
</p:properties>
</file>

<file path=customXml/itemProps1.xml><?xml version="1.0" encoding="utf-8"?>
<ds:datastoreItem xmlns:ds="http://schemas.openxmlformats.org/officeDocument/2006/customXml" ds:itemID="{74E7D502-BD41-411D-AAD7-15B0765C01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6dcd8c6-ee8a-4e59-906a-2ccbadba90fd"/>
    <ds:schemaRef ds:uri="67a06ac7-48e1-4d8c-b187-2d2c77140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703C40-F3C4-44D4-84BD-0722BED8A1BE}">
  <ds:schemaRefs>
    <ds:schemaRef ds:uri="http://schemas.microsoft.com/sharepoint/v3/contenttype/forms"/>
  </ds:schemaRefs>
</ds:datastoreItem>
</file>

<file path=customXml/itemProps3.xml><?xml version="1.0" encoding="utf-8"?>
<ds:datastoreItem xmlns:ds="http://schemas.openxmlformats.org/officeDocument/2006/customXml" ds:itemID="{6ED1AC12-2CC2-4CD0-B24E-493DD9E17066}">
  <ds:schemaRefs>
    <ds:schemaRef ds:uri="http://schemas.microsoft.com/office/2006/metadata/properties"/>
    <ds:schemaRef ds:uri="67a06ac7-48e1-4d8c-b187-2d2c771404d4"/>
    <ds:schemaRef ds:uri="b6dcd8c6-ee8a-4e59-906a-2ccbadba90fd"/>
    <ds:schemaRef ds:uri="http://schemas.openxmlformats.org/package/2006/metadata/core-properties"/>
    <ds:schemaRef ds:uri="http://schemas.microsoft.com/office/2006/documentManagement/types"/>
    <ds:schemaRef ds:uri="http://schemas.microsoft.com/sharepoint/v3"/>
    <ds:schemaRef ds:uri="http://purl.org/dc/terms/"/>
    <ds:schemaRef ds:uri="http://www.w3.org/XML/1998/namespace"/>
    <ds:schemaRef ds:uri="http://schemas.microsoft.com/office/infopath/2007/PartnerControl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Live Clients</vt:lpstr>
      <vt:lpstr>Payroll Clients</vt:lpstr>
      <vt:lpstr>On going Implementation</vt:lpstr>
      <vt:lpstr>Live with Pending Modules</vt:lpstr>
      <vt:lpstr>Projects On-Hold</vt:lpstr>
      <vt:lpstr>Project Pipeline</vt:lpstr>
      <vt:lpstr>Terminated Projects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Jian Clarice P. Mercado</dc:creator>
  <cp:keywords/>
  <dc:description/>
  <cp:lastModifiedBy>David</cp:lastModifiedBy>
  <cp:revision/>
  <dcterms:created xsi:type="dcterms:W3CDTF">2023-10-19T12:45:02Z</dcterms:created>
  <dcterms:modified xsi:type="dcterms:W3CDTF">2024-04-29T13:16:41Z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0x0101002E6E6F38480A11478B3F25181860273F</vt:lpwstr>
  </property>
  <property fmtid="{D5CDD505-2E9C-101B-9397-08002B2CF9AE}" pid="3" name="MediaServiceImageTags">
    <vt:lpwstr/>
  </property>
</Properties>
</file>